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W:\LBE\Agency-Campus Annual Data Reporting\Tracking\Tracking Form Documents\FY19 Tracking\FY19 Tracking Form\"/>
    </mc:Choice>
  </mc:AlternateContent>
  <xr:revisionPtr revIDLastSave="0" documentId="13_ncr:1_{09C9EE8B-0F04-4DB3-B367-91D10F24F9CD}" xr6:coauthVersionLast="44" xr6:coauthVersionMax="44" xr10:uidLastSave="{00000000-0000-0000-0000-000000000000}"/>
  <bookViews>
    <workbookView xWindow="-120" yWindow="-120" windowWidth="29040" windowHeight="15840" tabRatio="893" xr2:uid="{00000000-000D-0000-FFFF-FFFF00000000}"/>
  </bookViews>
  <sheets>
    <sheet name="Intro" sheetId="11" r:id="rId1"/>
    <sheet name="Contacts Source" sheetId="34" state="hidden" r:id="rId2"/>
    <sheet name="Instructions" sheetId="36" r:id="rId3"/>
    <sheet name="Contact Information" sheetId="30" r:id="rId4"/>
    <sheet name="Square Footage" sheetId="19" r:id="rId5"/>
    <sheet name="Utility Account Inventory" sheetId="40" r:id="rId6"/>
    <sheet name="Electricity Consumption" sheetId="3" r:id="rId7"/>
    <sheet name="NG Account Source" sheetId="41" state="hidden" r:id="rId8"/>
    <sheet name="Electric Account Source " sheetId="39" state="hidden" r:id="rId9"/>
    <sheet name="Building Fuel Consumption" sheetId="4" r:id="rId10"/>
    <sheet name="Vehicle&amp;Other Fuel Consumption" sheetId="5" r:id="rId11"/>
    <sheet name="Installed Clean Power &amp; Storage" sheetId="15" r:id="rId12"/>
    <sheet name="Energy Storage Source" sheetId="43" state="hidden" r:id="rId13"/>
    <sheet name="Renewable &amp; Onsite Gen Sites" sheetId="16" state="hidden" r:id="rId14"/>
    <sheet name="Renewable Thermal Sites" sheetId="17" state="hidden" r:id="rId15"/>
    <sheet name="Vehicle Fleet" sheetId="32" r:id="rId16"/>
    <sheet name="EV Charging Stations" sheetId="23" r:id="rId17"/>
    <sheet name="Potential EV Stations source" sheetId="38" state="hidden" r:id="rId18"/>
    <sheet name="EV Charging Stations source" sheetId="24" state="hidden" r:id="rId19"/>
    <sheet name="EE Projects" sheetId="10" r:id="rId20"/>
    <sheet name="Water Use" sheetId="26" r:id="rId21"/>
    <sheet name="Source Water" sheetId="31" state="hidden" r:id="rId22"/>
    <sheet name="Recycling" sheetId="33" r:id="rId23"/>
    <sheet name="Sustainability" sheetId="20" r:id="rId24"/>
    <sheet name="Landscaping" sheetId="37" r:id="rId25"/>
    <sheet name="Landscaping Source" sheetId="42" state="hidden" r:id="rId26"/>
    <sheet name="Source" sheetId="8" state="hidden" r:id="rId27"/>
  </sheets>
  <externalReferences>
    <externalReference r:id="rId28"/>
    <externalReference r:id="rId29"/>
  </externalReferences>
  <definedNames>
    <definedName name="_xlnm._FilterDatabase" localSheetId="1" hidden="1">'Contacts Source'!$A$1:$M$53</definedName>
    <definedName name="_xlnm._FilterDatabase" localSheetId="8" hidden="1">'Electric Account Source '!$A$1:$G$687</definedName>
    <definedName name="_xlnm._FilterDatabase" localSheetId="18" hidden="1">'EV Charging Stations source'!$A$1:$AB$116</definedName>
    <definedName name="_xlnm._FilterDatabase" localSheetId="25" hidden="1">'Landscaping Source'!$A$1:$P$69</definedName>
    <definedName name="_xlnm._FilterDatabase" localSheetId="7" hidden="1">'NG Account Source'!$A$1:$G$483</definedName>
    <definedName name="_xlnm._FilterDatabase" localSheetId="13" hidden="1">'Renewable &amp; Onsite Gen Sites'!$A$1:$AA$141</definedName>
    <definedName name="_xlnm._FilterDatabase" localSheetId="26" hidden="1">Source!#REF!</definedName>
    <definedName name="_xlnm._FilterDatabase" localSheetId="21" hidden="1">'Source Water'!$A$1:$H$149</definedName>
    <definedName name="AgencyCampus">Source!$F$2:$F$55</definedName>
    <definedName name="Independent_Verifier">'[1]Drop-Down Lists'!$H$2</definedName>
    <definedName name="Names">'EV Charging Stations source'!$F$2:$F$55</definedName>
    <definedName name="Official_Names">'[1]Drop-Down Lists'!$F$2:$F$352</definedName>
    <definedName name="State_Abbreviations">'[1]Drop-Down Lists'!$E$2:$E$51</definedName>
    <definedName name="Utility_Providers">'[1]Drop-Down Lists'!$G$2:$G$6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90" i="24" l="1"/>
  <c r="AB91" i="24"/>
  <c r="AB92" i="24"/>
  <c r="A90" i="24" l="1"/>
  <c r="A91" i="24"/>
  <c r="A92" i="24"/>
  <c r="A5" i="43" l="1"/>
  <c r="A6" i="43"/>
  <c r="A7" i="43"/>
  <c r="A8" i="43"/>
  <c r="A9" i="43"/>
  <c r="A10" i="43"/>
  <c r="A11" i="43"/>
  <c r="A12" i="43"/>
  <c r="A13" i="43"/>
  <c r="A14" i="43"/>
  <c r="A15" i="43"/>
  <c r="A16" i="43"/>
  <c r="A17" i="43"/>
  <c r="A18" i="43"/>
  <c r="A19" i="43"/>
  <c r="K5" i="43" l="1"/>
  <c r="K6" i="43"/>
  <c r="K7" i="43"/>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5" i="43"/>
  <c r="K46" i="43"/>
  <c r="K47" i="43"/>
  <c r="K48" i="43"/>
  <c r="K49" i="43"/>
  <c r="K50" i="43"/>
  <c r="K51" i="43"/>
  <c r="K52" i="43"/>
  <c r="K53" i="43"/>
  <c r="K54" i="43"/>
  <c r="K55" i="43"/>
  <c r="K56" i="43"/>
  <c r="K57" i="43"/>
  <c r="K58" i="43"/>
  <c r="K2" i="43"/>
  <c r="A2" i="43"/>
  <c r="AA2" i="16"/>
  <c r="AB63" i="24" l="1"/>
  <c r="AB64" i="24"/>
  <c r="AB65" i="24"/>
  <c r="A63" i="24"/>
  <c r="A64" i="24"/>
  <c r="A65" i="24"/>
  <c r="A115" i="24"/>
  <c r="AB66" i="24"/>
  <c r="AB67" i="24"/>
  <c r="AB68" i="24"/>
  <c r="A66" i="24"/>
  <c r="A67" i="24"/>
  <c r="A68" i="24"/>
  <c r="AB13" i="24"/>
  <c r="AB14" i="24"/>
  <c r="AB15" i="24"/>
  <c r="A13" i="24"/>
  <c r="A14" i="24"/>
  <c r="A15" i="24"/>
  <c r="AB70" i="24"/>
  <c r="AB69" i="24"/>
  <c r="A70" i="24"/>
  <c r="A69" i="24"/>
  <c r="A3" i="42" l="1"/>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5" i="42"/>
  <c r="A56" i="42"/>
  <c r="A57" i="42"/>
  <c r="A58" i="42"/>
  <c r="A59" i="42"/>
  <c r="A60" i="42"/>
  <c r="A61" i="42"/>
  <c r="A62" i="42"/>
  <c r="A63" i="42"/>
  <c r="A64" i="42"/>
  <c r="A65" i="42"/>
  <c r="A66" i="42"/>
  <c r="A67" i="42"/>
  <c r="A68" i="42"/>
  <c r="A69" i="42"/>
  <c r="O6" i="37"/>
  <c r="P3" i="42"/>
  <c r="P4" i="42"/>
  <c r="P5" i="42"/>
  <c r="P6" i="42"/>
  <c r="P7" i="42"/>
  <c r="P8" i="42"/>
  <c r="P9" i="42"/>
  <c r="P10" i="42"/>
  <c r="P11" i="42"/>
  <c r="P12"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P67" i="42"/>
  <c r="P68" i="42"/>
  <c r="P69" i="42"/>
  <c r="P2" i="42"/>
  <c r="A2" i="42"/>
  <c r="D31" i="42"/>
  <c r="D71" i="42" s="1"/>
  <c r="D30" i="42"/>
  <c r="AB16" i="37" l="1"/>
  <c r="Q25" i="37"/>
  <c r="Q17" i="37"/>
  <c r="T24" i="37"/>
  <c r="T15" i="37"/>
  <c r="X22" i="37"/>
  <c r="Z15" i="37"/>
  <c r="Z22" i="37"/>
  <c r="AB29" i="37"/>
  <c r="AB21" i="37"/>
  <c r="Q24" i="37"/>
  <c r="Q16" i="37"/>
  <c r="T23" i="37"/>
  <c r="X29" i="37"/>
  <c r="X21" i="37"/>
  <c r="Z29" i="37"/>
  <c r="Z21" i="37"/>
  <c r="AB28" i="37"/>
  <c r="AB20" i="37"/>
  <c r="AB18" i="37"/>
  <c r="Q29" i="37"/>
  <c r="Q21" i="37"/>
  <c r="T28" i="37"/>
  <c r="T20" i="37"/>
  <c r="X26" i="37"/>
  <c r="X18" i="37"/>
  <c r="Z26" i="37"/>
  <c r="Z18" i="37"/>
  <c r="AB25" i="37"/>
  <c r="AB17" i="37"/>
  <c r="Q28" i="37"/>
  <c r="Q20" i="37"/>
  <c r="T27" i="37"/>
  <c r="T19" i="37"/>
  <c r="X25" i="37"/>
  <c r="X17" i="37"/>
  <c r="Z25" i="37"/>
  <c r="Z17" i="37"/>
  <c r="AB24" i="37"/>
  <c r="Q27" i="37"/>
  <c r="Q23" i="37"/>
  <c r="Q19" i="37"/>
  <c r="T16" i="37"/>
  <c r="T26" i="37"/>
  <c r="T22" i="37"/>
  <c r="T18" i="37"/>
  <c r="X28" i="37"/>
  <c r="X24" i="37"/>
  <c r="X20" i="37"/>
  <c r="X16" i="37"/>
  <c r="Z28" i="37"/>
  <c r="Z24" i="37"/>
  <c r="Z20" i="37"/>
  <c r="Z16" i="37"/>
  <c r="AB27" i="37"/>
  <c r="AB23" i="37"/>
  <c r="AB19" i="37"/>
  <c r="Q15" i="37"/>
  <c r="Q26" i="37"/>
  <c r="Q22" i="37"/>
  <c r="Q18" i="37"/>
  <c r="T29" i="37"/>
  <c r="T25" i="37"/>
  <c r="T21" i="37"/>
  <c r="T17" i="37"/>
  <c r="X27" i="37"/>
  <c r="X23" i="37"/>
  <c r="X19" i="37"/>
  <c r="X15" i="37"/>
  <c r="Z27" i="37"/>
  <c r="Z23" i="37"/>
  <c r="Z19" i="37"/>
  <c r="AB15" i="37"/>
  <c r="AB26" i="37"/>
  <c r="AB22" i="37"/>
  <c r="F79" i="3"/>
  <c r="B72" i="23" l="1"/>
  <c r="A484" i="41"/>
  <c r="A485" i="41"/>
  <c r="A486" i="41"/>
  <c r="G484" i="41"/>
  <c r="G485" i="41"/>
  <c r="G486" i="41"/>
  <c r="G421" i="41"/>
  <c r="G422" i="41"/>
  <c r="G423" i="41"/>
  <c r="G424" i="41"/>
  <c r="G425" i="41"/>
  <c r="G426" i="41"/>
  <c r="G427" i="41"/>
  <c r="G428" i="41"/>
  <c r="G429" i="41"/>
  <c r="G430" i="41"/>
  <c r="G431" i="41"/>
  <c r="G432" i="41"/>
  <c r="G433" i="41"/>
  <c r="G434" i="41"/>
  <c r="G435" i="41"/>
  <c r="G436" i="41"/>
  <c r="G437" i="41"/>
  <c r="G438" i="41"/>
  <c r="G439" i="41"/>
  <c r="G440" i="41"/>
  <c r="G441" i="41"/>
  <c r="G442" i="41"/>
  <c r="G443" i="41"/>
  <c r="G444" i="41"/>
  <c r="A421" i="41"/>
  <c r="A422" i="41"/>
  <c r="A423" i="41"/>
  <c r="A424" i="41"/>
  <c r="A425" i="41"/>
  <c r="A426" i="41"/>
  <c r="A427" i="41"/>
  <c r="A428" i="41"/>
  <c r="A429" i="41"/>
  <c r="A430" i="41"/>
  <c r="A431" i="41"/>
  <c r="A432" i="41"/>
  <c r="A433" i="41"/>
  <c r="A434" i="41"/>
  <c r="A435" i="41"/>
  <c r="A436" i="41"/>
  <c r="A437" i="41"/>
  <c r="A438" i="41"/>
  <c r="A439" i="41"/>
  <c r="A440" i="41"/>
  <c r="A441" i="41"/>
  <c r="A442" i="41"/>
  <c r="A443" i="41"/>
  <c r="A444" i="41"/>
  <c r="A567" i="39"/>
  <c r="A568" i="39"/>
  <c r="A569" i="39"/>
  <c r="A570" i="39"/>
  <c r="A571" i="39"/>
  <c r="A572" i="39"/>
  <c r="A573" i="39"/>
  <c r="A574" i="39"/>
  <c r="A575" i="39"/>
  <c r="A576" i="39"/>
  <c r="A577" i="39"/>
  <c r="A578" i="39"/>
  <c r="A579" i="39"/>
  <c r="A580" i="39"/>
  <c r="A581" i="39"/>
  <c r="A582" i="39"/>
  <c r="A583" i="39"/>
  <c r="A584" i="39"/>
  <c r="A585" i="39"/>
  <c r="A586" i="39"/>
  <c r="A587" i="39"/>
  <c r="A588" i="39"/>
  <c r="G567" i="39"/>
  <c r="G568" i="39"/>
  <c r="G569" i="39"/>
  <c r="G570" i="39"/>
  <c r="G571" i="39"/>
  <c r="G572" i="39"/>
  <c r="G573" i="39"/>
  <c r="G574" i="39"/>
  <c r="G575" i="39"/>
  <c r="G576" i="39"/>
  <c r="G577" i="39"/>
  <c r="G578" i="39"/>
  <c r="G579" i="39"/>
  <c r="G580" i="39"/>
  <c r="G581" i="39"/>
  <c r="G582" i="39"/>
  <c r="G583" i="39"/>
  <c r="G584" i="39"/>
  <c r="G585" i="39"/>
  <c r="G586" i="39"/>
  <c r="G587" i="39"/>
  <c r="G588" i="39"/>
  <c r="G402" i="41"/>
  <c r="G403" i="41"/>
  <c r="G404" i="41"/>
  <c r="G405" i="41"/>
  <c r="G406" i="41"/>
  <c r="G407" i="41"/>
  <c r="G408" i="41"/>
  <c r="G409" i="41"/>
  <c r="G410" i="41"/>
  <c r="G411" i="41"/>
  <c r="G412" i="41"/>
  <c r="G413" i="41"/>
  <c r="G414" i="41"/>
  <c r="G415" i="41"/>
  <c r="A552" i="39"/>
  <c r="A553" i="39"/>
  <c r="A554" i="39"/>
  <c r="A555" i="39"/>
  <c r="A556" i="39"/>
  <c r="A557" i="39"/>
  <c r="A558" i="39"/>
  <c r="A559" i="39"/>
  <c r="A560" i="39"/>
  <c r="A561" i="39"/>
  <c r="A562" i="39"/>
  <c r="A563" i="39"/>
  <c r="A564" i="39"/>
  <c r="A565" i="39"/>
  <c r="G552" i="39"/>
  <c r="G553" i="39"/>
  <c r="G554" i="39"/>
  <c r="G555" i="39"/>
  <c r="G556" i="39"/>
  <c r="G557" i="39"/>
  <c r="G558" i="39"/>
  <c r="G559" i="39"/>
  <c r="G560" i="39"/>
  <c r="G561" i="39"/>
  <c r="G562" i="39"/>
  <c r="G563" i="39"/>
  <c r="G564" i="39"/>
  <c r="G565" i="39"/>
  <c r="G393" i="41"/>
  <c r="G394" i="41"/>
  <c r="G395" i="41"/>
  <c r="G396" i="41"/>
  <c r="G367" i="41"/>
  <c r="G368" i="41"/>
  <c r="G369" i="41"/>
  <c r="A367" i="41"/>
  <c r="A368" i="41"/>
  <c r="A369" i="41"/>
  <c r="A370" i="41"/>
  <c r="G507" i="39"/>
  <c r="G508" i="39"/>
  <c r="G509" i="39"/>
  <c r="A507" i="39"/>
  <c r="A508" i="39"/>
  <c r="A509" i="39"/>
  <c r="G344" i="41"/>
  <c r="G345" i="41"/>
  <c r="G346" i="41"/>
  <c r="G347" i="41"/>
  <c r="G348" i="41"/>
  <c r="G349" i="41"/>
  <c r="G350" i="41"/>
  <c r="G351" i="41"/>
  <c r="G352" i="41"/>
  <c r="G353" i="41"/>
  <c r="G354" i="41"/>
  <c r="G355" i="41"/>
  <c r="G356" i="41"/>
  <c r="G357" i="41"/>
  <c r="G358" i="41"/>
  <c r="G359" i="41"/>
  <c r="G360" i="41"/>
  <c r="G361" i="41"/>
  <c r="G362" i="41"/>
  <c r="G363" i="41"/>
  <c r="G364" i="41"/>
  <c r="G365" i="41"/>
  <c r="G366" i="41"/>
  <c r="G370" i="41"/>
  <c r="G371" i="41"/>
  <c r="G372" i="41"/>
  <c r="G373" i="41"/>
  <c r="G374" i="41"/>
  <c r="G375" i="41"/>
  <c r="G376" i="41"/>
  <c r="G377" i="41"/>
  <c r="G378" i="41"/>
  <c r="G379" i="41"/>
  <c r="G380" i="41"/>
  <c r="G381" i="41"/>
  <c r="G382" i="41"/>
  <c r="G383" i="41"/>
  <c r="G384" i="41"/>
  <c r="G385" i="41"/>
  <c r="G386" i="41"/>
  <c r="G387" i="41"/>
  <c r="G388" i="41"/>
  <c r="G389" i="41"/>
  <c r="G390" i="41"/>
  <c r="G391" i="41"/>
  <c r="G392" i="41"/>
  <c r="G397" i="41"/>
  <c r="G398" i="41"/>
  <c r="G399" i="41"/>
  <c r="G400" i="41"/>
  <c r="G401" i="41"/>
  <c r="G416" i="41"/>
  <c r="G417" i="41"/>
  <c r="G418" i="41"/>
  <c r="G419" i="41"/>
  <c r="G420" i="41"/>
  <c r="G445" i="41"/>
  <c r="G446" i="41"/>
  <c r="G447" i="41"/>
  <c r="G448" i="41"/>
  <c r="G449" i="41"/>
  <c r="G450" i="41"/>
  <c r="G451" i="41"/>
  <c r="G452" i="41"/>
  <c r="G453" i="41"/>
  <c r="G454" i="41"/>
  <c r="G455" i="41"/>
  <c r="G456" i="41"/>
  <c r="G457" i="41"/>
  <c r="G458" i="41"/>
  <c r="G459" i="41"/>
  <c r="G460" i="41"/>
  <c r="G461" i="41"/>
  <c r="G462" i="41"/>
  <c r="G463" i="41"/>
  <c r="G464" i="41"/>
  <c r="G465" i="41"/>
  <c r="G466" i="41"/>
  <c r="G467" i="41"/>
  <c r="G468" i="41"/>
  <c r="G469" i="41"/>
  <c r="G470" i="41"/>
  <c r="G471" i="41"/>
  <c r="G472" i="41"/>
  <c r="G473" i="41"/>
  <c r="G474" i="41"/>
  <c r="G475" i="41"/>
  <c r="G476" i="41"/>
  <c r="G477" i="41"/>
  <c r="G478" i="41"/>
  <c r="G479" i="41"/>
  <c r="G480" i="41"/>
  <c r="G481" i="41"/>
  <c r="G482" i="41"/>
  <c r="G483" i="41"/>
  <c r="A337" i="41"/>
  <c r="A338" i="41"/>
  <c r="A339" i="41"/>
  <c r="A340" i="41"/>
  <c r="A341" i="41"/>
  <c r="A342" i="41"/>
  <c r="A343" i="41"/>
  <c r="A344" i="41"/>
  <c r="A345" i="41"/>
  <c r="A346" i="41"/>
  <c r="A347" i="41"/>
  <c r="A348" i="41"/>
  <c r="A349" i="41"/>
  <c r="A350" i="41"/>
  <c r="A351" i="41"/>
  <c r="A352" i="41"/>
  <c r="A353" i="41"/>
  <c r="A354" i="41"/>
  <c r="A355" i="41"/>
  <c r="A356" i="41"/>
  <c r="A357" i="41"/>
  <c r="A358" i="41"/>
  <c r="A359" i="41"/>
  <c r="A360" i="41"/>
  <c r="A361" i="41"/>
  <c r="A362" i="41"/>
  <c r="A363" i="41"/>
  <c r="A364" i="41"/>
  <c r="A365" i="41"/>
  <c r="A366" i="41"/>
  <c r="A371" i="41"/>
  <c r="A372" i="41"/>
  <c r="A373" i="41"/>
  <c r="A374" i="41"/>
  <c r="A375" i="41"/>
  <c r="A376" i="41"/>
  <c r="A377" i="41"/>
  <c r="A378" i="41"/>
  <c r="A379" i="41"/>
  <c r="A380" i="41"/>
  <c r="A381" i="41"/>
  <c r="A382" i="41"/>
  <c r="A383" i="41"/>
  <c r="A384" i="41"/>
  <c r="A385" i="41"/>
  <c r="A386" i="41"/>
  <c r="A387" i="41"/>
  <c r="A388" i="41"/>
  <c r="A389" i="41"/>
  <c r="A390" i="41"/>
  <c r="A391" i="41"/>
  <c r="A392" i="41"/>
  <c r="A393" i="41"/>
  <c r="A394" i="41"/>
  <c r="A395" i="41"/>
  <c r="A396" i="41"/>
  <c r="A397" i="41"/>
  <c r="A398" i="41"/>
  <c r="A399" i="41"/>
  <c r="A400" i="41"/>
  <c r="A401" i="41"/>
  <c r="A402" i="41"/>
  <c r="A403" i="41"/>
  <c r="A404" i="41"/>
  <c r="A405" i="41"/>
  <c r="A406" i="41"/>
  <c r="A407" i="41"/>
  <c r="A408" i="41"/>
  <c r="A409" i="41"/>
  <c r="A410" i="41"/>
  <c r="A411" i="41"/>
  <c r="A412" i="41"/>
  <c r="A413" i="41"/>
  <c r="A414" i="41"/>
  <c r="A415" i="41"/>
  <c r="A416" i="41"/>
  <c r="A417" i="41"/>
  <c r="A418" i="41"/>
  <c r="A419" i="41"/>
  <c r="A420" i="41"/>
  <c r="A445" i="41"/>
  <c r="A446" i="41"/>
  <c r="A447" i="41"/>
  <c r="A448" i="41"/>
  <c r="A449" i="41"/>
  <c r="A450" i="41"/>
  <c r="A451" i="41"/>
  <c r="A452" i="41"/>
  <c r="A453" i="41"/>
  <c r="A454" i="41"/>
  <c r="A455" i="41"/>
  <c r="A456" i="41"/>
  <c r="A457" i="41"/>
  <c r="A458" i="41"/>
  <c r="A459" i="41"/>
  <c r="A460" i="41"/>
  <c r="A461" i="41"/>
  <c r="A462" i="41"/>
  <c r="A463" i="41"/>
  <c r="A464" i="41"/>
  <c r="A465" i="41"/>
  <c r="A466" i="41"/>
  <c r="A467" i="41"/>
  <c r="A468" i="41"/>
  <c r="A469" i="41"/>
  <c r="A470" i="41"/>
  <c r="A471" i="41"/>
  <c r="A472" i="41"/>
  <c r="A473" i="41"/>
  <c r="A474" i="41"/>
  <c r="A475" i="41"/>
  <c r="A476" i="41"/>
  <c r="A477" i="41"/>
  <c r="A478" i="41"/>
  <c r="A479" i="41"/>
  <c r="A480" i="41"/>
  <c r="A481" i="41"/>
  <c r="A482" i="41"/>
  <c r="A483" i="41"/>
  <c r="G335" i="41"/>
  <c r="G336" i="41"/>
  <c r="G337" i="41"/>
  <c r="G338" i="41"/>
  <c r="G339" i="41"/>
  <c r="G340" i="41"/>
  <c r="G341" i="41"/>
  <c r="G342" i="41"/>
  <c r="G343" i="41"/>
  <c r="A401" i="39"/>
  <c r="A402" i="39"/>
  <c r="A403" i="39"/>
  <c r="A404" i="39"/>
  <c r="A405" i="39"/>
  <c r="A406" i="39"/>
  <c r="A407" i="39"/>
  <c r="A408" i="39"/>
  <c r="A409" i="39"/>
  <c r="A410" i="39"/>
  <c r="A411" i="39"/>
  <c r="A412" i="39"/>
  <c r="A413" i="39"/>
  <c r="A414" i="39"/>
  <c r="A415" i="39"/>
  <c r="A416" i="39"/>
  <c r="A417" i="39"/>
  <c r="A418" i="39"/>
  <c r="A419" i="39"/>
  <c r="A420" i="39"/>
  <c r="A421" i="39"/>
  <c r="A422" i="39"/>
  <c r="A423" i="39"/>
  <c r="A424" i="39"/>
  <c r="A425" i="39"/>
  <c r="A426" i="39"/>
  <c r="A427" i="39"/>
  <c r="A428" i="39"/>
  <c r="A429" i="39"/>
  <c r="A430" i="39"/>
  <c r="A431" i="39"/>
  <c r="A432" i="39"/>
  <c r="A433" i="39"/>
  <c r="A434" i="39"/>
  <c r="A435" i="39"/>
  <c r="A436" i="39"/>
  <c r="A437" i="39"/>
  <c r="A438" i="39"/>
  <c r="A439" i="39"/>
  <c r="A440" i="39"/>
  <c r="A441" i="39"/>
  <c r="A442" i="39"/>
  <c r="A443" i="39"/>
  <c r="A444" i="39"/>
  <c r="A445" i="39"/>
  <c r="A446" i="39"/>
  <c r="A447" i="39"/>
  <c r="A448" i="39"/>
  <c r="A449" i="39"/>
  <c r="A450" i="39"/>
  <c r="A451" i="39"/>
  <c r="A452" i="39"/>
  <c r="A453" i="39"/>
  <c r="A454" i="39"/>
  <c r="A455" i="39"/>
  <c r="A456" i="39"/>
  <c r="A457" i="39"/>
  <c r="A458" i="39"/>
  <c r="A459" i="39"/>
  <c r="A460" i="39"/>
  <c r="A461" i="39"/>
  <c r="A462" i="39"/>
  <c r="A463" i="39"/>
  <c r="A464" i="39"/>
  <c r="A465" i="39"/>
  <c r="A466" i="39"/>
  <c r="A467" i="39"/>
  <c r="A468" i="39"/>
  <c r="A469" i="39"/>
  <c r="A470" i="39"/>
  <c r="A471" i="39"/>
  <c r="A472" i="39"/>
  <c r="A473" i="39"/>
  <c r="A474" i="39"/>
  <c r="A475" i="39"/>
  <c r="A476" i="39"/>
  <c r="A477" i="39"/>
  <c r="A478" i="39"/>
  <c r="A479" i="39"/>
  <c r="A480" i="39"/>
  <c r="A481" i="39"/>
  <c r="A482" i="39"/>
  <c r="A483" i="39"/>
  <c r="A484" i="39"/>
  <c r="A485" i="39"/>
  <c r="A486" i="39"/>
  <c r="A487" i="39"/>
  <c r="A488" i="39"/>
  <c r="A489" i="39"/>
  <c r="A490" i="39"/>
  <c r="A491" i="39"/>
  <c r="A492" i="39"/>
  <c r="A493" i="39"/>
  <c r="A494" i="39"/>
  <c r="A495" i="39"/>
  <c r="A496" i="39"/>
  <c r="A497" i="39"/>
  <c r="A498" i="39"/>
  <c r="A499" i="39"/>
  <c r="A500" i="39"/>
  <c r="A501" i="39"/>
  <c r="A502" i="39"/>
  <c r="A503" i="39"/>
  <c r="A504" i="39"/>
  <c r="A505" i="39"/>
  <c r="A506" i="39"/>
  <c r="A510" i="39"/>
  <c r="A511" i="39"/>
  <c r="A512" i="39"/>
  <c r="A513" i="39"/>
  <c r="A514" i="39"/>
  <c r="A515" i="39"/>
  <c r="A516" i="39"/>
  <c r="A517" i="39"/>
  <c r="A518" i="39"/>
  <c r="A519" i="39"/>
  <c r="A520" i="39"/>
  <c r="A521" i="39"/>
  <c r="A522" i="39"/>
  <c r="A523" i="39"/>
  <c r="A524" i="39"/>
  <c r="A525" i="39"/>
  <c r="A526" i="39"/>
  <c r="A527" i="39"/>
  <c r="A528" i="39"/>
  <c r="A529" i="39"/>
  <c r="A530" i="39"/>
  <c r="A531" i="39"/>
  <c r="A532" i="39"/>
  <c r="A533" i="39"/>
  <c r="A534" i="39"/>
  <c r="A535" i="39"/>
  <c r="A536" i="39"/>
  <c r="A537" i="39"/>
  <c r="A538" i="39"/>
  <c r="A539" i="39"/>
  <c r="A540" i="39"/>
  <c r="A541" i="39"/>
  <c r="A542" i="39"/>
  <c r="A543" i="39"/>
  <c r="A544" i="39"/>
  <c r="A545" i="39"/>
  <c r="A546" i="39"/>
  <c r="A547" i="39"/>
  <c r="A548" i="39"/>
  <c r="A549" i="39"/>
  <c r="A550" i="39"/>
  <c r="A551" i="39"/>
  <c r="A566" i="39"/>
  <c r="A589" i="39"/>
  <c r="A590" i="39"/>
  <c r="A591" i="39"/>
  <c r="A592" i="39"/>
  <c r="A593" i="39"/>
  <c r="A594" i="39"/>
  <c r="A595" i="39"/>
  <c r="A596" i="39"/>
  <c r="A597" i="39"/>
  <c r="A598" i="39"/>
  <c r="A599" i="39"/>
  <c r="A600" i="39"/>
  <c r="A601" i="39"/>
  <c r="A602" i="39"/>
  <c r="A603" i="39"/>
  <c r="A604" i="39"/>
  <c r="A605" i="39"/>
  <c r="A606" i="39"/>
  <c r="A607" i="39"/>
  <c r="A608" i="39"/>
  <c r="A609" i="39"/>
  <c r="A610" i="39"/>
  <c r="A611" i="39"/>
  <c r="A612" i="39"/>
  <c r="A613" i="39"/>
  <c r="A614" i="39"/>
  <c r="A615" i="39"/>
  <c r="A616" i="39"/>
  <c r="A617" i="39"/>
  <c r="A618" i="39"/>
  <c r="A619" i="39"/>
  <c r="A620" i="39"/>
  <c r="A621" i="39"/>
  <c r="A622" i="39"/>
  <c r="A623" i="39"/>
  <c r="A624" i="39"/>
  <c r="A625" i="39"/>
  <c r="A626" i="39"/>
  <c r="A627" i="39"/>
  <c r="A628" i="39"/>
  <c r="A629" i="39"/>
  <c r="A630" i="39"/>
  <c r="A631" i="39"/>
  <c r="A632" i="39"/>
  <c r="A633" i="39"/>
  <c r="A634" i="39"/>
  <c r="A635" i="39"/>
  <c r="A636" i="39"/>
  <c r="A637" i="39"/>
  <c r="A638" i="39"/>
  <c r="A639" i="39"/>
  <c r="A640" i="39"/>
  <c r="A641" i="39"/>
  <c r="A642" i="39"/>
  <c r="A643" i="39"/>
  <c r="A644" i="39"/>
  <c r="A645" i="39"/>
  <c r="A646" i="39"/>
  <c r="A647" i="39"/>
  <c r="A648" i="39"/>
  <c r="A649" i="39"/>
  <c r="A650" i="39"/>
  <c r="A651" i="39"/>
  <c r="A652" i="39"/>
  <c r="A653" i="39"/>
  <c r="A654" i="39"/>
  <c r="A655" i="39"/>
  <c r="A656" i="39"/>
  <c r="A657" i="39"/>
  <c r="A658" i="39"/>
  <c r="A659" i="39"/>
  <c r="A660" i="39"/>
  <c r="A661" i="39"/>
  <c r="A662" i="39"/>
  <c r="A663" i="39"/>
  <c r="A664" i="39"/>
  <c r="A665" i="39"/>
  <c r="A666" i="39"/>
  <c r="A667" i="39"/>
  <c r="A668" i="39"/>
  <c r="A669" i="39"/>
  <c r="A670" i="39"/>
  <c r="A671" i="39"/>
  <c r="A672" i="39"/>
  <c r="A673" i="39"/>
  <c r="A674" i="39"/>
  <c r="A675" i="39"/>
  <c r="A676" i="39"/>
  <c r="A677" i="39"/>
  <c r="A678" i="39"/>
  <c r="A679" i="39"/>
  <c r="A680" i="39"/>
  <c r="A681" i="39"/>
  <c r="A682" i="39"/>
  <c r="A683" i="39"/>
  <c r="A684" i="39"/>
  <c r="A685" i="39"/>
  <c r="A686" i="39"/>
  <c r="A687" i="39"/>
  <c r="G401" i="39"/>
  <c r="G402" i="39"/>
  <c r="G403" i="39"/>
  <c r="G404" i="39"/>
  <c r="G405" i="39"/>
  <c r="G406" i="39"/>
  <c r="G407" i="39"/>
  <c r="G408" i="39"/>
  <c r="G409" i="39"/>
  <c r="G410" i="39"/>
  <c r="G411" i="39"/>
  <c r="G412" i="39"/>
  <c r="G413" i="39"/>
  <c r="G414" i="39"/>
  <c r="G415" i="39"/>
  <c r="G416" i="39"/>
  <c r="G417" i="39"/>
  <c r="G418" i="39"/>
  <c r="G419" i="39"/>
  <c r="G420" i="39"/>
  <c r="G421" i="39"/>
  <c r="G422" i="39"/>
  <c r="G423" i="39"/>
  <c r="G424" i="39"/>
  <c r="G425" i="39"/>
  <c r="G426" i="39"/>
  <c r="G427" i="39"/>
  <c r="G428" i="39"/>
  <c r="G429" i="39"/>
  <c r="G430" i="39"/>
  <c r="G431" i="39"/>
  <c r="G432" i="39"/>
  <c r="G433" i="39"/>
  <c r="G434" i="39"/>
  <c r="G435" i="39"/>
  <c r="G436" i="39"/>
  <c r="G437" i="39"/>
  <c r="G438" i="39"/>
  <c r="G439" i="39"/>
  <c r="G440" i="39"/>
  <c r="G441" i="39"/>
  <c r="G442" i="39"/>
  <c r="G443" i="39"/>
  <c r="G444" i="39"/>
  <c r="G445" i="39"/>
  <c r="G446" i="39"/>
  <c r="G447" i="39"/>
  <c r="G448" i="39"/>
  <c r="G449" i="39"/>
  <c r="G450" i="39"/>
  <c r="G451" i="39"/>
  <c r="G452" i="39"/>
  <c r="G453" i="39"/>
  <c r="G454" i="39"/>
  <c r="G455" i="39"/>
  <c r="G456" i="39"/>
  <c r="G457" i="39"/>
  <c r="G458" i="39"/>
  <c r="G459" i="39"/>
  <c r="G460" i="39"/>
  <c r="G461" i="39"/>
  <c r="G462" i="39"/>
  <c r="G463" i="39"/>
  <c r="G464" i="39"/>
  <c r="G465" i="39"/>
  <c r="G466" i="39"/>
  <c r="G467" i="39"/>
  <c r="G468" i="39"/>
  <c r="G469" i="39"/>
  <c r="G470" i="39"/>
  <c r="G471" i="39"/>
  <c r="G472" i="39"/>
  <c r="G473" i="39"/>
  <c r="G474" i="39"/>
  <c r="G475" i="39"/>
  <c r="G476" i="39"/>
  <c r="G477" i="39"/>
  <c r="G478" i="39"/>
  <c r="G479" i="39"/>
  <c r="G480" i="39"/>
  <c r="G481" i="39"/>
  <c r="G482" i="39"/>
  <c r="G483" i="39"/>
  <c r="G484" i="39"/>
  <c r="G485" i="39"/>
  <c r="G486" i="39"/>
  <c r="G487" i="39"/>
  <c r="G488" i="39"/>
  <c r="G489" i="39"/>
  <c r="G490" i="39"/>
  <c r="G491" i="39"/>
  <c r="G492" i="39"/>
  <c r="G493" i="39"/>
  <c r="G494" i="39"/>
  <c r="G495" i="39"/>
  <c r="G496" i="39"/>
  <c r="G497" i="39"/>
  <c r="G498" i="39"/>
  <c r="G499" i="39"/>
  <c r="G500" i="39"/>
  <c r="G501" i="39"/>
  <c r="G502" i="39"/>
  <c r="G503" i="39"/>
  <c r="G504" i="39"/>
  <c r="G505" i="39"/>
  <c r="G506" i="39"/>
  <c r="G510" i="39"/>
  <c r="G511" i="39"/>
  <c r="G512" i="39"/>
  <c r="G513" i="39"/>
  <c r="G514" i="39"/>
  <c r="G515" i="39"/>
  <c r="G516" i="39"/>
  <c r="G517" i="39"/>
  <c r="G518" i="39"/>
  <c r="G519" i="39"/>
  <c r="G520" i="39"/>
  <c r="G521" i="39"/>
  <c r="G522" i="39"/>
  <c r="G523" i="39"/>
  <c r="G524" i="39"/>
  <c r="G525" i="39"/>
  <c r="G526" i="39"/>
  <c r="G527" i="39"/>
  <c r="G528" i="39"/>
  <c r="G529" i="39"/>
  <c r="G530" i="39"/>
  <c r="G531" i="39"/>
  <c r="G532" i="39"/>
  <c r="G533" i="39"/>
  <c r="G534" i="39"/>
  <c r="G535" i="39"/>
  <c r="G536" i="39"/>
  <c r="G537" i="39"/>
  <c r="G538" i="39"/>
  <c r="G539" i="39"/>
  <c r="G540" i="39"/>
  <c r="G541" i="39"/>
  <c r="G542" i="39"/>
  <c r="G543" i="39"/>
  <c r="G544" i="39"/>
  <c r="G545" i="39"/>
  <c r="G546" i="39"/>
  <c r="G547" i="39"/>
  <c r="G548" i="39"/>
  <c r="G549" i="39"/>
  <c r="G550" i="39"/>
  <c r="G551" i="39"/>
  <c r="G566" i="39"/>
  <c r="G589" i="39"/>
  <c r="G590" i="39"/>
  <c r="G591" i="39"/>
  <c r="G592" i="39"/>
  <c r="G593" i="39"/>
  <c r="G594" i="39"/>
  <c r="G595" i="39"/>
  <c r="G596" i="39"/>
  <c r="G597" i="39"/>
  <c r="G598" i="39"/>
  <c r="G599" i="39"/>
  <c r="G600" i="39"/>
  <c r="G601" i="39"/>
  <c r="G602" i="39"/>
  <c r="G603" i="39"/>
  <c r="G604" i="39"/>
  <c r="G605" i="39"/>
  <c r="G606" i="39"/>
  <c r="G607" i="39"/>
  <c r="G608" i="39"/>
  <c r="G609" i="39"/>
  <c r="G610" i="39"/>
  <c r="G611" i="39"/>
  <c r="G612" i="39"/>
  <c r="G613" i="39"/>
  <c r="G614" i="39"/>
  <c r="G615" i="39"/>
  <c r="G616" i="39"/>
  <c r="G617" i="39"/>
  <c r="G618" i="39"/>
  <c r="G619" i="39"/>
  <c r="G620" i="39"/>
  <c r="G621" i="39"/>
  <c r="G622" i="39"/>
  <c r="G623" i="39"/>
  <c r="G624" i="39"/>
  <c r="G625" i="39"/>
  <c r="G626" i="39"/>
  <c r="G627" i="39"/>
  <c r="G628" i="39"/>
  <c r="G629" i="39"/>
  <c r="G630" i="39"/>
  <c r="G631" i="39"/>
  <c r="G632" i="39"/>
  <c r="G633" i="39"/>
  <c r="G634" i="39"/>
  <c r="G635" i="39"/>
  <c r="G636" i="39"/>
  <c r="G637" i="39"/>
  <c r="G638" i="39"/>
  <c r="G639" i="39"/>
  <c r="G640" i="39"/>
  <c r="G641" i="39"/>
  <c r="G642" i="39"/>
  <c r="G643" i="39"/>
  <c r="G644" i="39"/>
  <c r="G645" i="39"/>
  <c r="G646" i="39"/>
  <c r="G647" i="39"/>
  <c r="G648" i="39"/>
  <c r="G649" i="39"/>
  <c r="G650" i="39"/>
  <c r="G651" i="39"/>
  <c r="G652" i="39"/>
  <c r="G653" i="39"/>
  <c r="G654" i="39"/>
  <c r="G655" i="39"/>
  <c r="G656" i="39"/>
  <c r="G657" i="39"/>
  <c r="G658" i="39"/>
  <c r="G659" i="39"/>
  <c r="G660" i="39"/>
  <c r="G661" i="39"/>
  <c r="G662" i="39"/>
  <c r="G663" i="39"/>
  <c r="G664" i="39"/>
  <c r="G665" i="39"/>
  <c r="G666" i="39"/>
  <c r="G667" i="39"/>
  <c r="G668" i="39"/>
  <c r="G669" i="39"/>
  <c r="G670" i="39"/>
  <c r="G671" i="39"/>
  <c r="G672" i="39"/>
  <c r="G673" i="39"/>
  <c r="G674" i="39"/>
  <c r="G675" i="39"/>
  <c r="G676" i="39"/>
  <c r="G677" i="39"/>
  <c r="G678" i="39"/>
  <c r="G679" i="39"/>
  <c r="G680" i="39"/>
  <c r="G681" i="39"/>
  <c r="G682" i="39"/>
  <c r="G683" i="39"/>
  <c r="G684" i="39"/>
  <c r="G685" i="39"/>
  <c r="G686" i="39"/>
  <c r="G687" i="39"/>
  <c r="A383" i="39"/>
  <c r="A384" i="39"/>
  <c r="A385" i="39"/>
  <c r="A386" i="39"/>
  <c r="A387" i="39"/>
  <c r="A388" i="39"/>
  <c r="A389" i="39"/>
  <c r="A390" i="39"/>
  <c r="A391" i="39"/>
  <c r="A392" i="39"/>
  <c r="A393" i="39"/>
  <c r="A394" i="39"/>
  <c r="A395" i="39"/>
  <c r="A396" i="39"/>
  <c r="A397" i="39"/>
  <c r="A398" i="39"/>
  <c r="A399" i="39"/>
  <c r="A400" i="39"/>
  <c r="G383" i="39"/>
  <c r="G384" i="39"/>
  <c r="G385" i="39"/>
  <c r="G386" i="39"/>
  <c r="G387" i="39"/>
  <c r="G388" i="39"/>
  <c r="G389" i="39"/>
  <c r="G390" i="39"/>
  <c r="G391" i="39"/>
  <c r="G392" i="39"/>
  <c r="G393" i="39"/>
  <c r="G394" i="39"/>
  <c r="G395" i="39"/>
  <c r="G396" i="39"/>
  <c r="G397" i="39"/>
  <c r="G398" i="39"/>
  <c r="G399" i="39"/>
  <c r="G400" i="39"/>
  <c r="A372" i="39"/>
  <c r="A373" i="39"/>
  <c r="A374" i="39"/>
  <c r="A375" i="39"/>
  <c r="A376" i="39"/>
  <c r="A377" i="39"/>
  <c r="A378" i="39"/>
  <c r="A379" i="39"/>
  <c r="A380" i="39"/>
  <c r="A381" i="39"/>
  <c r="A382" i="39"/>
  <c r="G378" i="39"/>
  <c r="G379" i="39"/>
  <c r="G380" i="39"/>
  <c r="G381" i="39"/>
  <c r="G382" i="39"/>
  <c r="G295" i="41" l="1"/>
  <c r="G296" i="41"/>
  <c r="G297" i="41"/>
  <c r="G298" i="41"/>
  <c r="G299" i="41"/>
  <c r="G300" i="41"/>
  <c r="G301" i="41"/>
  <c r="G302" i="41"/>
  <c r="G303" i="41"/>
  <c r="G304" i="41"/>
  <c r="G305" i="41"/>
  <c r="G306" i="41"/>
  <c r="G307" i="41"/>
  <c r="G308" i="41"/>
  <c r="G309" i="41"/>
  <c r="G310" i="41"/>
  <c r="G311" i="41"/>
  <c r="G312" i="41"/>
  <c r="G313" i="41"/>
  <c r="G314" i="41"/>
  <c r="G315" i="41"/>
  <c r="G316" i="41"/>
  <c r="G317" i="41"/>
  <c r="G318" i="41"/>
  <c r="G319" i="41"/>
  <c r="G320" i="41"/>
  <c r="G321" i="41"/>
  <c r="G322" i="41"/>
  <c r="G323" i="41"/>
  <c r="G324" i="41"/>
  <c r="G325" i="41"/>
  <c r="G326" i="41"/>
  <c r="G327" i="41"/>
  <c r="G328" i="41"/>
  <c r="G329" i="41"/>
  <c r="G330" i="41"/>
  <c r="G331" i="41"/>
  <c r="G332" i="41"/>
  <c r="G333" i="41"/>
  <c r="G334" i="41"/>
  <c r="A277" i="41"/>
  <c r="A278" i="41"/>
  <c r="A279" i="41"/>
  <c r="A280" i="41"/>
  <c r="A281" i="41"/>
  <c r="A282" i="41"/>
  <c r="A283" i="41"/>
  <c r="A284" i="41"/>
  <c r="A285" i="41"/>
  <c r="A286" i="41"/>
  <c r="A287" i="41"/>
  <c r="A288" i="41"/>
  <c r="A289" i="41"/>
  <c r="A290" i="41"/>
  <c r="A291" i="41"/>
  <c r="A292" i="41"/>
  <c r="A293" i="41"/>
  <c r="A294" i="41"/>
  <c r="A295" i="41"/>
  <c r="A296" i="41"/>
  <c r="A297" i="41"/>
  <c r="A298" i="41"/>
  <c r="A299" i="41"/>
  <c r="A300" i="41"/>
  <c r="A301" i="41"/>
  <c r="A302" i="41"/>
  <c r="A303" i="41"/>
  <c r="A304" i="41"/>
  <c r="A305" i="41"/>
  <c r="A306" i="41"/>
  <c r="A307" i="41"/>
  <c r="A308" i="41"/>
  <c r="A309" i="41"/>
  <c r="A310" i="41"/>
  <c r="A311" i="41"/>
  <c r="A312" i="41"/>
  <c r="A313" i="41"/>
  <c r="A314" i="41"/>
  <c r="A315" i="41"/>
  <c r="A316" i="41"/>
  <c r="A317" i="41"/>
  <c r="A318" i="41"/>
  <c r="A319" i="41"/>
  <c r="A320" i="41"/>
  <c r="A321" i="41"/>
  <c r="A322" i="41"/>
  <c r="A323" i="41"/>
  <c r="A324" i="41"/>
  <c r="A325" i="41"/>
  <c r="A326" i="41"/>
  <c r="A327" i="41"/>
  <c r="A328" i="41"/>
  <c r="A329" i="41"/>
  <c r="A330" i="41"/>
  <c r="A331" i="41"/>
  <c r="A332" i="41"/>
  <c r="A333" i="41"/>
  <c r="A334" i="41"/>
  <c r="A335" i="41"/>
  <c r="A336" i="41"/>
  <c r="A333" i="39"/>
  <c r="A334" i="39"/>
  <c r="A335" i="39"/>
  <c r="A336" i="39"/>
  <c r="A337" i="39"/>
  <c r="A338" i="39"/>
  <c r="A339" i="39"/>
  <c r="A340" i="39"/>
  <c r="A341" i="39"/>
  <c r="A342" i="39"/>
  <c r="A343" i="39"/>
  <c r="A344" i="39"/>
  <c r="A345" i="39"/>
  <c r="A346" i="39"/>
  <c r="A347" i="39"/>
  <c r="A348" i="39"/>
  <c r="A349" i="39"/>
  <c r="A350" i="39"/>
  <c r="A351" i="39"/>
  <c r="A352" i="39"/>
  <c r="A353" i="39"/>
  <c r="A354" i="39"/>
  <c r="A355" i="39"/>
  <c r="A356" i="39"/>
  <c r="A357" i="39"/>
  <c r="A358" i="39"/>
  <c r="A359" i="39"/>
  <c r="A360" i="39"/>
  <c r="A361" i="39"/>
  <c r="A362" i="39"/>
  <c r="A363" i="39"/>
  <c r="A364" i="39"/>
  <c r="A365" i="39"/>
  <c r="A366" i="39"/>
  <c r="A367" i="39"/>
  <c r="A368" i="39"/>
  <c r="A369" i="39"/>
  <c r="A370" i="39"/>
  <c r="A371" i="39"/>
  <c r="A332" i="39"/>
  <c r="A328" i="39"/>
  <c r="A329" i="39"/>
  <c r="A330" i="39"/>
  <c r="A331" i="39"/>
  <c r="A305" i="39"/>
  <c r="A306" i="39"/>
  <c r="A307" i="39"/>
  <c r="A308" i="39"/>
  <c r="A309" i="39"/>
  <c r="A310" i="39"/>
  <c r="A311" i="39"/>
  <c r="A312" i="39"/>
  <c r="A313" i="39"/>
  <c r="A314" i="39"/>
  <c r="A315" i="39"/>
  <c r="A316" i="39"/>
  <c r="A317" i="39"/>
  <c r="A318" i="39"/>
  <c r="A319" i="39"/>
  <c r="A320" i="39"/>
  <c r="A321" i="39"/>
  <c r="A322" i="39"/>
  <c r="A323" i="39"/>
  <c r="A324" i="39"/>
  <c r="A325" i="39"/>
  <c r="A326" i="39"/>
  <c r="A327" i="39"/>
  <c r="G305" i="39"/>
  <c r="G306" i="39"/>
  <c r="G307" i="39"/>
  <c r="G308" i="39"/>
  <c r="G309" i="39"/>
  <c r="G310" i="39"/>
  <c r="G311" i="39"/>
  <c r="G312" i="39"/>
  <c r="G313" i="39"/>
  <c r="G314" i="39"/>
  <c r="G315" i="39"/>
  <c r="G316" i="39"/>
  <c r="G317" i="39"/>
  <c r="G318" i="39"/>
  <c r="G319" i="39"/>
  <c r="G320" i="39"/>
  <c r="G321" i="39"/>
  <c r="G322" i="39"/>
  <c r="G323" i="39"/>
  <c r="G324" i="39"/>
  <c r="G325" i="39"/>
  <c r="G326" i="39"/>
  <c r="G327" i="39"/>
  <c r="G328" i="39"/>
  <c r="G329" i="39"/>
  <c r="G330" i="39"/>
  <c r="G331" i="39"/>
  <c r="G332" i="39"/>
  <c r="G333" i="39"/>
  <c r="G334" i="39"/>
  <c r="G335" i="39"/>
  <c r="G336" i="39"/>
  <c r="G337" i="39"/>
  <c r="G338" i="39"/>
  <c r="G339" i="39"/>
  <c r="G340" i="39"/>
  <c r="G341" i="39"/>
  <c r="G342" i="39"/>
  <c r="G343" i="39"/>
  <c r="G344" i="39"/>
  <c r="G345" i="39"/>
  <c r="G346" i="39"/>
  <c r="G347" i="39"/>
  <c r="G348" i="39"/>
  <c r="G349" i="39"/>
  <c r="G350" i="39"/>
  <c r="G351" i="39"/>
  <c r="G352" i="39"/>
  <c r="G353" i="39"/>
  <c r="G354" i="39"/>
  <c r="G355" i="39"/>
  <c r="G356" i="39"/>
  <c r="G357" i="39"/>
  <c r="G358" i="39"/>
  <c r="G359" i="39"/>
  <c r="G360" i="39"/>
  <c r="G361" i="39"/>
  <c r="G362" i="39"/>
  <c r="G363" i="39"/>
  <c r="G364" i="39"/>
  <c r="G365" i="39"/>
  <c r="G366" i="39"/>
  <c r="G367" i="39"/>
  <c r="G368" i="39"/>
  <c r="G369" i="39"/>
  <c r="G370" i="39"/>
  <c r="G371" i="39"/>
  <c r="G372" i="39"/>
  <c r="G373" i="39"/>
  <c r="G374" i="39"/>
  <c r="G375" i="39"/>
  <c r="G376" i="39"/>
  <c r="G377" i="39"/>
  <c r="A231" i="41"/>
  <c r="A232" i="41"/>
  <c r="A233" i="41"/>
  <c r="A234" i="41"/>
  <c r="A235" i="41"/>
  <c r="A236" i="41"/>
  <c r="A237" i="41"/>
  <c r="A238" i="41"/>
  <c r="A239" i="41"/>
  <c r="A240" i="41"/>
  <c r="A241" i="41"/>
  <c r="A242" i="41"/>
  <c r="A243" i="41"/>
  <c r="A244" i="41"/>
  <c r="A245" i="41"/>
  <c r="A246" i="41"/>
  <c r="A247" i="41"/>
  <c r="A248" i="41"/>
  <c r="A249" i="41"/>
  <c r="A250" i="41"/>
  <c r="A251" i="41"/>
  <c r="A252" i="41"/>
  <c r="A253" i="41"/>
  <c r="A254" i="41"/>
  <c r="A255" i="41"/>
  <c r="A256" i="41"/>
  <c r="A257" i="41"/>
  <c r="A258" i="41"/>
  <c r="A259" i="41"/>
  <c r="A260" i="41"/>
  <c r="A261" i="41"/>
  <c r="A262" i="41"/>
  <c r="A263" i="41"/>
  <c r="A264" i="41"/>
  <c r="A265" i="41"/>
  <c r="A266" i="41"/>
  <c r="A267" i="41"/>
  <c r="A268" i="41"/>
  <c r="A269" i="41"/>
  <c r="A270" i="41"/>
  <c r="A271" i="41"/>
  <c r="A272" i="41"/>
  <c r="A273" i="41"/>
  <c r="A274" i="41"/>
  <c r="A275" i="41"/>
  <c r="A276" i="41"/>
  <c r="G233" i="41"/>
  <c r="G234" i="41"/>
  <c r="G235" i="41"/>
  <c r="G236" i="41"/>
  <c r="G237" i="41"/>
  <c r="G238" i="41"/>
  <c r="G239" i="41"/>
  <c r="G240" i="41"/>
  <c r="G241" i="41"/>
  <c r="G242" i="41"/>
  <c r="G243" i="41"/>
  <c r="G244" i="41"/>
  <c r="G245" i="41"/>
  <c r="G246" i="41"/>
  <c r="G247" i="41"/>
  <c r="G248" i="41"/>
  <c r="G249" i="41"/>
  <c r="G250" i="41"/>
  <c r="G251" i="41"/>
  <c r="G252" i="41"/>
  <c r="G253" i="41"/>
  <c r="G254" i="41"/>
  <c r="G255" i="41"/>
  <c r="G256" i="41"/>
  <c r="G257" i="41"/>
  <c r="G258" i="41"/>
  <c r="G259" i="41"/>
  <c r="G260" i="41"/>
  <c r="G261" i="41"/>
  <c r="G262" i="41"/>
  <c r="G263" i="41"/>
  <c r="G264" i="41"/>
  <c r="G265" i="41"/>
  <c r="G266" i="41"/>
  <c r="G267" i="41"/>
  <c r="G268" i="41"/>
  <c r="G269" i="41"/>
  <c r="G270" i="41"/>
  <c r="G271" i="41"/>
  <c r="G272" i="41"/>
  <c r="G273" i="41"/>
  <c r="G274" i="41"/>
  <c r="G275" i="41"/>
  <c r="G276" i="41"/>
  <c r="G277" i="41"/>
  <c r="G278" i="41"/>
  <c r="G279" i="41"/>
  <c r="G280" i="41"/>
  <c r="G281" i="41"/>
  <c r="G282" i="41"/>
  <c r="G283" i="41"/>
  <c r="G284" i="41"/>
  <c r="G285" i="41"/>
  <c r="G286" i="41"/>
  <c r="G287" i="41"/>
  <c r="G288" i="41"/>
  <c r="G289" i="41"/>
  <c r="G290" i="41"/>
  <c r="G291" i="41"/>
  <c r="G292" i="41"/>
  <c r="G293" i="41"/>
  <c r="G294" i="41"/>
  <c r="G231" i="41"/>
  <c r="G232" i="41"/>
  <c r="G230" i="41"/>
  <c r="A230" i="41"/>
  <c r="A291" i="39"/>
  <c r="A292" i="39"/>
  <c r="A293" i="39"/>
  <c r="A294" i="39"/>
  <c r="A295" i="39"/>
  <c r="A296" i="39"/>
  <c r="A297" i="39"/>
  <c r="A298" i="39"/>
  <c r="A299" i="39"/>
  <c r="A300" i="39"/>
  <c r="A301" i="39"/>
  <c r="A302" i="39"/>
  <c r="A303" i="39"/>
  <c r="A304" i="39"/>
  <c r="G291" i="39"/>
  <c r="G292" i="39"/>
  <c r="G293" i="39"/>
  <c r="G294" i="39"/>
  <c r="G295" i="39"/>
  <c r="G296" i="39"/>
  <c r="G297" i="39"/>
  <c r="G298" i="39"/>
  <c r="G299" i="39"/>
  <c r="G300" i="39"/>
  <c r="G301" i="39"/>
  <c r="G302" i="39"/>
  <c r="G303" i="39"/>
  <c r="G304" i="39"/>
  <c r="G177" i="41"/>
  <c r="G178" i="41"/>
  <c r="G179" i="41"/>
  <c r="G180" i="41"/>
  <c r="G181" i="41"/>
  <c r="G182" i="41"/>
  <c r="G183" i="41"/>
  <c r="G184" i="41"/>
  <c r="G185" i="41"/>
  <c r="G186" i="41"/>
  <c r="G187" i="41"/>
  <c r="G188" i="41"/>
  <c r="G189" i="41"/>
  <c r="G190" i="41"/>
  <c r="G191" i="41"/>
  <c r="G192" i="41"/>
  <c r="G193" i="41"/>
  <c r="G194" i="41"/>
  <c r="G195" i="41"/>
  <c r="G196" i="41"/>
  <c r="G197" i="41"/>
  <c r="G198" i="41"/>
  <c r="G199" i="41"/>
  <c r="G200" i="41"/>
  <c r="G201" i="41"/>
  <c r="G202" i="41"/>
  <c r="G203" i="41"/>
  <c r="G204" i="41"/>
  <c r="G205" i="41"/>
  <c r="G206" i="41"/>
  <c r="G207" i="41"/>
  <c r="G208" i="41"/>
  <c r="G209" i="41"/>
  <c r="G210" i="41"/>
  <c r="G211" i="41"/>
  <c r="G212" i="41"/>
  <c r="G213" i="41"/>
  <c r="G214" i="41"/>
  <c r="G215" i="41"/>
  <c r="G216" i="41"/>
  <c r="G217" i="41"/>
  <c r="G218" i="41"/>
  <c r="G219" i="41"/>
  <c r="G220" i="41"/>
  <c r="G221" i="41"/>
  <c r="G222" i="41"/>
  <c r="G223" i="41"/>
  <c r="G224" i="41"/>
  <c r="G225" i="41"/>
  <c r="G226" i="41"/>
  <c r="G227" i="41"/>
  <c r="G228" i="41"/>
  <c r="G229" i="41"/>
  <c r="A176" i="41"/>
  <c r="A177" i="41"/>
  <c r="A178" i="41"/>
  <c r="A179" i="41"/>
  <c r="A180" i="41"/>
  <c r="A181" i="41"/>
  <c r="A182" i="41"/>
  <c r="A183" i="41"/>
  <c r="A184" i="41"/>
  <c r="A185" i="41"/>
  <c r="A186" i="41"/>
  <c r="A187" i="41"/>
  <c r="A188" i="41"/>
  <c r="A189" i="41"/>
  <c r="A190" i="41"/>
  <c r="A191" i="41"/>
  <c r="A192" i="41"/>
  <c r="A193" i="41"/>
  <c r="A194" i="41"/>
  <c r="A195" i="41"/>
  <c r="A196" i="41"/>
  <c r="A197" i="41"/>
  <c r="A198" i="41"/>
  <c r="A199" i="41"/>
  <c r="A200" i="41"/>
  <c r="A201" i="41"/>
  <c r="A202" i="41"/>
  <c r="A203" i="41"/>
  <c r="A204" i="41"/>
  <c r="A205" i="41"/>
  <c r="A206" i="41"/>
  <c r="A207" i="41"/>
  <c r="A208" i="41"/>
  <c r="A209" i="41"/>
  <c r="A210" i="41"/>
  <c r="A211" i="41"/>
  <c r="A212" i="41"/>
  <c r="A213" i="41"/>
  <c r="A214" i="41"/>
  <c r="A215" i="41"/>
  <c r="A216" i="41"/>
  <c r="A217" i="41"/>
  <c r="A218" i="41"/>
  <c r="A219" i="41"/>
  <c r="A220" i="41"/>
  <c r="A221" i="41"/>
  <c r="A222" i="41"/>
  <c r="A223" i="41"/>
  <c r="A224" i="41"/>
  <c r="A225" i="41"/>
  <c r="A226" i="41"/>
  <c r="A227" i="41"/>
  <c r="A228" i="41"/>
  <c r="A229" i="41"/>
  <c r="G280" i="39"/>
  <c r="G281" i="39"/>
  <c r="G282" i="39"/>
  <c r="G283" i="39"/>
  <c r="G284" i="39"/>
  <c r="G285" i="39"/>
  <c r="G286" i="39"/>
  <c r="G287" i="39"/>
  <c r="G288" i="39"/>
  <c r="G289" i="39"/>
  <c r="G290" i="39"/>
  <c r="G279" i="39"/>
  <c r="G274" i="39"/>
  <c r="G275" i="39"/>
  <c r="G276" i="39"/>
  <c r="G277" i="39"/>
  <c r="G278" i="39"/>
  <c r="A153" i="41"/>
  <c r="A154" i="41"/>
  <c r="A155" i="41"/>
  <c r="A156" i="41"/>
  <c r="A157" i="41"/>
  <c r="A158" i="41"/>
  <c r="A159" i="41"/>
  <c r="A160" i="41"/>
  <c r="A161" i="41"/>
  <c r="A162" i="41"/>
  <c r="A163" i="41"/>
  <c r="A164" i="41"/>
  <c r="A165" i="41"/>
  <c r="A166" i="41"/>
  <c r="A167" i="41"/>
  <c r="A168" i="41"/>
  <c r="A169" i="41"/>
  <c r="A170" i="41"/>
  <c r="A171" i="41"/>
  <c r="A172" i="41"/>
  <c r="A173" i="41"/>
  <c r="A174" i="41"/>
  <c r="A175" i="41"/>
  <c r="G152" i="41"/>
  <c r="G153" i="41"/>
  <c r="G154" i="41"/>
  <c r="G155" i="41"/>
  <c r="G156" i="41"/>
  <c r="G157" i="41"/>
  <c r="G158" i="41"/>
  <c r="G159" i="41"/>
  <c r="G160" i="41"/>
  <c r="G161" i="41"/>
  <c r="G162" i="41"/>
  <c r="G163" i="41"/>
  <c r="G164" i="41"/>
  <c r="G165" i="41"/>
  <c r="G166" i="41"/>
  <c r="G167" i="41"/>
  <c r="G168" i="41"/>
  <c r="G169" i="41"/>
  <c r="G170" i="41"/>
  <c r="G171" i="41"/>
  <c r="G172" i="41"/>
  <c r="G173" i="41"/>
  <c r="G174" i="41"/>
  <c r="G175" i="41"/>
  <c r="G176" i="41"/>
  <c r="A152" i="41"/>
  <c r="A142" i="41"/>
  <c r="A143" i="41"/>
  <c r="A144" i="41"/>
  <c r="A145" i="41"/>
  <c r="A146" i="41"/>
  <c r="A147" i="41"/>
  <c r="A148" i="41"/>
  <c r="A149" i="41"/>
  <c r="A150" i="41"/>
  <c r="A151" i="41"/>
  <c r="G142" i="41"/>
  <c r="G143" i="41"/>
  <c r="G144" i="41"/>
  <c r="G145" i="41"/>
  <c r="G146" i="41"/>
  <c r="G147" i="41"/>
  <c r="G148" i="41"/>
  <c r="G149" i="41"/>
  <c r="G150" i="41"/>
  <c r="G151" i="41"/>
  <c r="G143" i="39"/>
  <c r="G144" i="39"/>
  <c r="G145" i="39"/>
  <c r="G146" i="39"/>
  <c r="G147" i="39"/>
  <c r="G148" i="39"/>
  <c r="G149" i="39"/>
  <c r="G150" i="39"/>
  <c r="G151" i="39"/>
  <c r="G152" i="39"/>
  <c r="G153" i="39"/>
  <c r="G154" i="39"/>
  <c r="G155" i="39"/>
  <c r="G156" i="39"/>
  <c r="G157" i="39"/>
  <c r="G158" i="39"/>
  <c r="G159" i="39"/>
  <c r="G160" i="39"/>
  <c r="G161" i="39"/>
  <c r="G162" i="39"/>
  <c r="G163" i="39"/>
  <c r="G164" i="39"/>
  <c r="G165" i="39"/>
  <c r="G166" i="39"/>
  <c r="G167" i="39"/>
  <c r="G168" i="39"/>
  <c r="G169" i="39"/>
  <c r="G170" i="39"/>
  <c r="G171" i="39"/>
  <c r="G172" i="39"/>
  <c r="G173" i="39"/>
  <c r="G174" i="39"/>
  <c r="G175" i="39"/>
  <c r="G176" i="39"/>
  <c r="G177" i="39"/>
  <c r="G178" i="39"/>
  <c r="G179" i="39"/>
  <c r="G180" i="39"/>
  <c r="G181" i="39"/>
  <c r="G182" i="39"/>
  <c r="G183" i="39"/>
  <c r="G184" i="39"/>
  <c r="G185" i="39"/>
  <c r="G186" i="39"/>
  <c r="G187" i="39"/>
  <c r="G188" i="39"/>
  <c r="G189" i="39"/>
  <c r="G190" i="39"/>
  <c r="G191" i="39"/>
  <c r="G192" i="39"/>
  <c r="G193" i="39"/>
  <c r="G194" i="39"/>
  <c r="G195" i="39"/>
  <c r="G196" i="39"/>
  <c r="G197" i="39"/>
  <c r="G198" i="39"/>
  <c r="G199" i="39"/>
  <c r="G200" i="39"/>
  <c r="G201" i="39"/>
  <c r="G202" i="39"/>
  <c r="G203" i="39"/>
  <c r="G204" i="39"/>
  <c r="G205" i="39"/>
  <c r="G206" i="39"/>
  <c r="G207" i="39"/>
  <c r="G208" i="39"/>
  <c r="G209" i="39"/>
  <c r="G210" i="39"/>
  <c r="G211" i="39"/>
  <c r="G212" i="39"/>
  <c r="G213" i="39"/>
  <c r="G214" i="39"/>
  <c r="G215" i="39"/>
  <c r="G216" i="39"/>
  <c r="G217" i="39"/>
  <c r="G218" i="39"/>
  <c r="G219" i="39"/>
  <c r="G220" i="39"/>
  <c r="G221" i="39"/>
  <c r="G222" i="39"/>
  <c r="G223" i="39"/>
  <c r="G224" i="39"/>
  <c r="G225" i="39"/>
  <c r="G226" i="39"/>
  <c r="G227" i="39"/>
  <c r="G228" i="39"/>
  <c r="G229" i="39"/>
  <c r="G230" i="39"/>
  <c r="G231" i="39"/>
  <c r="G232" i="39"/>
  <c r="G233" i="39"/>
  <c r="G234" i="39"/>
  <c r="G235" i="39"/>
  <c r="G236" i="39"/>
  <c r="G237" i="39"/>
  <c r="G238" i="39"/>
  <c r="G239" i="39"/>
  <c r="G240" i="39"/>
  <c r="G241" i="39"/>
  <c r="G242" i="39"/>
  <c r="G243" i="39"/>
  <c r="G244" i="39"/>
  <c r="G245" i="39"/>
  <c r="G246" i="39"/>
  <c r="G247" i="39"/>
  <c r="G248" i="39"/>
  <c r="G249" i="39"/>
  <c r="G250" i="39"/>
  <c r="G251" i="39"/>
  <c r="G252" i="39"/>
  <c r="G253" i="39"/>
  <c r="G254" i="39"/>
  <c r="G255" i="39"/>
  <c r="G256" i="39"/>
  <c r="G257" i="39"/>
  <c r="G258" i="39"/>
  <c r="G259" i="39"/>
  <c r="G260" i="39"/>
  <c r="G261" i="39"/>
  <c r="G262" i="39"/>
  <c r="G263" i="39"/>
  <c r="G264" i="39"/>
  <c r="G265" i="39"/>
  <c r="G266" i="39"/>
  <c r="G267" i="39"/>
  <c r="G268" i="39"/>
  <c r="G269" i="39"/>
  <c r="G270" i="39"/>
  <c r="G271" i="39"/>
  <c r="G272" i="39"/>
  <c r="G273" i="39"/>
  <c r="A143" i="39"/>
  <c r="A144" i="39"/>
  <c r="A145" i="39"/>
  <c r="A146" i="39"/>
  <c r="A147" i="39"/>
  <c r="A148" i="39"/>
  <c r="A149" i="39"/>
  <c r="A150" i="39"/>
  <c r="A151" i="39"/>
  <c r="A152" i="39"/>
  <c r="A153" i="39"/>
  <c r="A154" i="39"/>
  <c r="A155" i="39"/>
  <c r="A156" i="39"/>
  <c r="A157" i="39"/>
  <c r="A158" i="39"/>
  <c r="A159" i="39"/>
  <c r="A160" i="39"/>
  <c r="A161" i="39"/>
  <c r="A162" i="39"/>
  <c r="A163" i="39"/>
  <c r="A164" i="39"/>
  <c r="A165" i="39"/>
  <c r="A166" i="39"/>
  <c r="A167" i="39"/>
  <c r="A168" i="39"/>
  <c r="A169" i="39"/>
  <c r="A170" i="39"/>
  <c r="A171" i="39"/>
  <c r="A172" i="39"/>
  <c r="A173" i="39"/>
  <c r="A174" i="39"/>
  <c r="A175" i="39"/>
  <c r="A176" i="39"/>
  <c r="A177" i="39"/>
  <c r="A178" i="39"/>
  <c r="A179" i="39"/>
  <c r="A180" i="39"/>
  <c r="A181" i="39"/>
  <c r="A182" i="39"/>
  <c r="A183" i="39"/>
  <c r="A184" i="39"/>
  <c r="A185" i="39"/>
  <c r="A186" i="39"/>
  <c r="A187" i="39"/>
  <c r="A188" i="39"/>
  <c r="A189" i="39"/>
  <c r="A190" i="39"/>
  <c r="A191" i="39"/>
  <c r="A192" i="39"/>
  <c r="A193" i="39"/>
  <c r="A194" i="39"/>
  <c r="A195" i="39"/>
  <c r="A196" i="39"/>
  <c r="A197" i="39"/>
  <c r="A198" i="39"/>
  <c r="A199" i="39"/>
  <c r="A200" i="39"/>
  <c r="A201" i="39"/>
  <c r="A202" i="39"/>
  <c r="A203" i="39"/>
  <c r="A204" i="39"/>
  <c r="A205" i="39"/>
  <c r="A206" i="39"/>
  <c r="A207" i="39"/>
  <c r="A208" i="39"/>
  <c r="A209" i="39"/>
  <c r="A210" i="39"/>
  <c r="A211" i="39"/>
  <c r="A212" i="39"/>
  <c r="A213" i="39"/>
  <c r="A214" i="39"/>
  <c r="A215" i="39"/>
  <c r="A216" i="39"/>
  <c r="A217" i="39"/>
  <c r="A218" i="39"/>
  <c r="A219" i="39"/>
  <c r="A220" i="39"/>
  <c r="A221" i="39"/>
  <c r="A222" i="39"/>
  <c r="A223" i="39"/>
  <c r="A224" i="39"/>
  <c r="A225" i="39"/>
  <c r="A226" i="39"/>
  <c r="A227" i="39"/>
  <c r="A228" i="39"/>
  <c r="A229" i="39"/>
  <c r="A230" i="39"/>
  <c r="A231" i="39"/>
  <c r="A232" i="39"/>
  <c r="A233" i="39"/>
  <c r="A234" i="39"/>
  <c r="A235" i="39"/>
  <c r="A236" i="39"/>
  <c r="A237" i="39"/>
  <c r="A238" i="39"/>
  <c r="A239" i="39"/>
  <c r="A240" i="39"/>
  <c r="A241" i="39"/>
  <c r="A242" i="39"/>
  <c r="A243" i="39"/>
  <c r="A244" i="39"/>
  <c r="A245" i="39"/>
  <c r="A246" i="39"/>
  <c r="A247" i="39"/>
  <c r="A248" i="39"/>
  <c r="A249" i="39"/>
  <c r="A250" i="39"/>
  <c r="A251" i="39"/>
  <c r="A252" i="39"/>
  <c r="A253" i="39"/>
  <c r="A254" i="39"/>
  <c r="A255" i="39"/>
  <c r="A256" i="39"/>
  <c r="A257" i="39"/>
  <c r="A258" i="39"/>
  <c r="A259" i="39"/>
  <c r="A260" i="39"/>
  <c r="A261" i="39"/>
  <c r="A262" i="39"/>
  <c r="A263" i="39"/>
  <c r="A264" i="39"/>
  <c r="A265" i="39"/>
  <c r="A266" i="39"/>
  <c r="A267" i="39"/>
  <c r="A268" i="39"/>
  <c r="A269" i="39"/>
  <c r="A270" i="39"/>
  <c r="A271" i="39"/>
  <c r="A272" i="39"/>
  <c r="A273" i="39"/>
  <c r="A274" i="39"/>
  <c r="A275" i="39"/>
  <c r="A276" i="39"/>
  <c r="A277" i="39"/>
  <c r="A278" i="39"/>
  <c r="A279" i="39"/>
  <c r="A280" i="39"/>
  <c r="A281" i="39"/>
  <c r="A282" i="39"/>
  <c r="A283" i="39"/>
  <c r="A284" i="39"/>
  <c r="A285" i="39"/>
  <c r="A286" i="39"/>
  <c r="A287" i="39"/>
  <c r="A288" i="39"/>
  <c r="A289" i="39"/>
  <c r="A290" i="39"/>
  <c r="G112" i="41"/>
  <c r="G71" i="41"/>
  <c r="G72" i="41"/>
  <c r="G73" i="41"/>
  <c r="G74" i="41"/>
  <c r="G75" i="41"/>
  <c r="G76" i="41"/>
  <c r="G77" i="41"/>
  <c r="G78" i="41"/>
  <c r="G79" i="41"/>
  <c r="G80" i="41"/>
  <c r="G81" i="41"/>
  <c r="G82" i="41"/>
  <c r="G83" i="41"/>
  <c r="G84" i="41"/>
  <c r="G85" i="41"/>
  <c r="G86" i="41"/>
  <c r="G87" i="41"/>
  <c r="G88" i="41"/>
  <c r="G89" i="41"/>
  <c r="G90" i="41"/>
  <c r="G91" i="41"/>
  <c r="G92" i="41"/>
  <c r="G93" i="41"/>
  <c r="G94" i="41"/>
  <c r="G95" i="41"/>
  <c r="G96" i="41"/>
  <c r="G97" i="41"/>
  <c r="G98" i="41"/>
  <c r="G99" i="41"/>
  <c r="G100" i="41"/>
  <c r="G101" i="41"/>
  <c r="G102" i="41"/>
  <c r="G103" i="41"/>
  <c r="G104" i="41"/>
  <c r="G105" i="41"/>
  <c r="G106" i="41"/>
  <c r="G107" i="41"/>
  <c r="G108" i="41"/>
  <c r="G109" i="41"/>
  <c r="A64" i="39"/>
  <c r="A65" i="39"/>
  <c r="A66" i="39"/>
  <c r="A67" i="39"/>
  <c r="A68" i="39"/>
  <c r="A69" i="39"/>
  <c r="A70" i="39"/>
  <c r="A71" i="39"/>
  <c r="A72" i="39"/>
  <c r="A73" i="39"/>
  <c r="A74" i="39"/>
  <c r="A75" i="39"/>
  <c r="A76" i="39"/>
  <c r="A77" i="39"/>
  <c r="A78" i="39"/>
  <c r="A79" i="39"/>
  <c r="A80" i="39"/>
  <c r="A81" i="39"/>
  <c r="A82" i="39"/>
  <c r="A83" i="39"/>
  <c r="A84" i="39"/>
  <c r="A85" i="39"/>
  <c r="A86" i="39"/>
  <c r="A87" i="39"/>
  <c r="A88" i="39"/>
  <c r="A89" i="39"/>
  <c r="A90" i="39"/>
  <c r="A91" i="39"/>
  <c r="A92" i="39"/>
  <c r="A93" i="39"/>
  <c r="A94" i="39"/>
  <c r="A95" i="39"/>
  <c r="A96" i="39"/>
  <c r="A97" i="39"/>
  <c r="A98" i="39"/>
  <c r="A99" i="39"/>
  <c r="A100" i="39"/>
  <c r="A101" i="39"/>
  <c r="A102" i="39"/>
  <c r="A103" i="39"/>
  <c r="A104" i="39"/>
  <c r="A105" i="39"/>
  <c r="A106" i="39"/>
  <c r="A107" i="39"/>
  <c r="A108" i="39"/>
  <c r="A109" i="39"/>
  <c r="A110" i="39"/>
  <c r="A111" i="39"/>
  <c r="A112" i="39"/>
  <c r="A113" i="39"/>
  <c r="A114" i="39"/>
  <c r="A115" i="39"/>
  <c r="A116" i="39"/>
  <c r="A117" i="39"/>
  <c r="A118" i="39"/>
  <c r="A119" i="39"/>
  <c r="A120" i="39"/>
  <c r="A121" i="39"/>
  <c r="A122" i="39"/>
  <c r="A123" i="39"/>
  <c r="A124" i="39"/>
  <c r="A125" i="39"/>
  <c r="A126" i="39"/>
  <c r="A127" i="39"/>
  <c r="A128" i="39"/>
  <c r="A129" i="39"/>
  <c r="A130" i="39"/>
  <c r="A131" i="39"/>
  <c r="A132" i="39"/>
  <c r="A133" i="39"/>
  <c r="A134" i="39"/>
  <c r="A135" i="39"/>
  <c r="A136" i="39"/>
  <c r="A137" i="39"/>
  <c r="A138" i="39"/>
  <c r="A139" i="39"/>
  <c r="A140" i="39"/>
  <c r="A141" i="39"/>
  <c r="A142" i="39"/>
  <c r="G64" i="39"/>
  <c r="G65" i="39"/>
  <c r="G66" i="39"/>
  <c r="G67" i="39"/>
  <c r="G68" i="39"/>
  <c r="G69" i="39"/>
  <c r="G70" i="39"/>
  <c r="G71" i="39"/>
  <c r="G72" i="39"/>
  <c r="G73" i="39"/>
  <c r="G74" i="39"/>
  <c r="G75" i="39"/>
  <c r="G76" i="39"/>
  <c r="G77" i="39"/>
  <c r="G78" i="39"/>
  <c r="G79" i="39"/>
  <c r="G80" i="39"/>
  <c r="G81" i="39"/>
  <c r="G82" i="39"/>
  <c r="G83" i="39"/>
  <c r="G84" i="39"/>
  <c r="G85" i="39"/>
  <c r="G86" i="39"/>
  <c r="G87" i="39"/>
  <c r="G88" i="39"/>
  <c r="G89" i="39"/>
  <c r="G90" i="39"/>
  <c r="G91" i="39"/>
  <c r="G92" i="39"/>
  <c r="G93" i="39"/>
  <c r="G94" i="39"/>
  <c r="G95" i="39"/>
  <c r="G96" i="39"/>
  <c r="G97" i="39"/>
  <c r="G98" i="39"/>
  <c r="G99" i="39"/>
  <c r="G100" i="39"/>
  <c r="G101" i="39"/>
  <c r="G102" i="39"/>
  <c r="G103" i="39"/>
  <c r="G104" i="39"/>
  <c r="G105" i="39"/>
  <c r="G106" i="39"/>
  <c r="G107" i="39"/>
  <c r="G108" i="39"/>
  <c r="G109" i="39"/>
  <c r="G110" i="39"/>
  <c r="G111" i="39"/>
  <c r="G112" i="39"/>
  <c r="G113" i="39"/>
  <c r="G114" i="39"/>
  <c r="G115" i="39"/>
  <c r="G116" i="39"/>
  <c r="G117" i="39"/>
  <c r="G118" i="39"/>
  <c r="G119" i="39"/>
  <c r="G120" i="39"/>
  <c r="G121" i="39"/>
  <c r="G122" i="39"/>
  <c r="G123" i="39"/>
  <c r="G124" i="39"/>
  <c r="G125" i="39"/>
  <c r="G126" i="39"/>
  <c r="G127" i="39"/>
  <c r="G128" i="39"/>
  <c r="G129" i="39"/>
  <c r="G130" i="39"/>
  <c r="G131" i="39"/>
  <c r="G132" i="39"/>
  <c r="G133" i="39"/>
  <c r="G134" i="39"/>
  <c r="G135" i="39"/>
  <c r="G136" i="39"/>
  <c r="G137" i="39"/>
  <c r="G138" i="39"/>
  <c r="G139" i="39"/>
  <c r="G140" i="39"/>
  <c r="G141" i="39"/>
  <c r="G142" i="39"/>
  <c r="A70" i="41"/>
  <c r="A25" i="39"/>
  <c r="G25" i="39"/>
  <c r="A27" i="39"/>
  <c r="A28" i="39"/>
  <c r="A29" i="39"/>
  <c r="A30" i="39"/>
  <c r="A31" i="39"/>
  <c r="A32" i="39"/>
  <c r="A33" i="39"/>
  <c r="A34" i="39"/>
  <c r="A35" i="39"/>
  <c r="A36" i="39"/>
  <c r="A37" i="39"/>
  <c r="A38" i="39"/>
  <c r="A39" i="39"/>
  <c r="A40" i="39"/>
  <c r="A41" i="39"/>
  <c r="A42" i="39"/>
  <c r="A43" i="39"/>
  <c r="A44" i="39"/>
  <c r="A45" i="39"/>
  <c r="A46" i="39"/>
  <c r="A47" i="39"/>
  <c r="A48" i="39"/>
  <c r="A49" i="39"/>
  <c r="A50" i="39"/>
  <c r="A51" i="39"/>
  <c r="A52" i="39"/>
  <c r="A53" i="39"/>
  <c r="A54" i="39"/>
  <c r="A55" i="39"/>
  <c r="A56" i="39"/>
  <c r="A57" i="39"/>
  <c r="A58" i="39"/>
  <c r="A59" i="39"/>
  <c r="A60" i="39"/>
  <c r="A61" i="39"/>
  <c r="A62" i="39"/>
  <c r="A63" i="39"/>
  <c r="G27" i="39"/>
  <c r="G28" i="39"/>
  <c r="G29" i="39"/>
  <c r="G30" i="39"/>
  <c r="G31" i="39"/>
  <c r="G32" i="39"/>
  <c r="G33" i="39"/>
  <c r="G34" i="39"/>
  <c r="G35" i="39"/>
  <c r="G36" i="39"/>
  <c r="G37" i="39"/>
  <c r="G38" i="39"/>
  <c r="G39" i="39"/>
  <c r="G40" i="39"/>
  <c r="G41" i="39"/>
  <c r="G42" i="39"/>
  <c r="G43" i="39"/>
  <c r="G44" i="39"/>
  <c r="G45" i="39"/>
  <c r="G46" i="39"/>
  <c r="G47" i="39"/>
  <c r="G48" i="39"/>
  <c r="G49" i="39"/>
  <c r="G50" i="39"/>
  <c r="G51" i="39"/>
  <c r="G52" i="39"/>
  <c r="G53" i="39"/>
  <c r="G54" i="39"/>
  <c r="G55" i="39"/>
  <c r="G56" i="39"/>
  <c r="G57" i="39"/>
  <c r="G58" i="39"/>
  <c r="G59" i="39"/>
  <c r="G60" i="39"/>
  <c r="G61" i="39"/>
  <c r="G62" i="39"/>
  <c r="G63" i="39"/>
  <c r="G26" i="39"/>
  <c r="A26" i="39"/>
  <c r="G30" i="41"/>
  <c r="G31" i="41"/>
  <c r="G32" i="41"/>
  <c r="G33" i="41"/>
  <c r="G34" i="41"/>
  <c r="G35" i="41"/>
  <c r="G36" i="41"/>
  <c r="G37" i="41"/>
  <c r="G38" i="41"/>
  <c r="G39" i="41"/>
  <c r="G40" i="41"/>
  <c r="G41" i="41"/>
  <c r="G42" i="41"/>
  <c r="G43" i="41"/>
  <c r="G44" i="41"/>
  <c r="G45" i="41"/>
  <c r="G46" i="41"/>
  <c r="G47" i="41"/>
  <c r="G48" i="41"/>
  <c r="G49" i="41"/>
  <c r="G50" i="41"/>
  <c r="G51" i="41"/>
  <c r="G52" i="41"/>
  <c r="G53" i="41"/>
  <c r="G54" i="41"/>
  <c r="G55" i="41"/>
  <c r="G56" i="41"/>
  <c r="G57" i="41"/>
  <c r="G58" i="41"/>
  <c r="G59" i="41"/>
  <c r="G60" i="41"/>
  <c r="G61" i="41"/>
  <c r="G62" i="41"/>
  <c r="G63" i="41"/>
  <c r="G64" i="41"/>
  <c r="G65" i="41"/>
  <c r="G66" i="41"/>
  <c r="G67" i="41"/>
  <c r="G68" i="41"/>
  <c r="G69" i="41"/>
  <c r="G70" i="41"/>
  <c r="G110" i="41"/>
  <c r="G111" i="41"/>
  <c r="G113" i="41"/>
  <c r="G114" i="41"/>
  <c r="G115" i="41"/>
  <c r="G116" i="41"/>
  <c r="G117" i="41"/>
  <c r="G118" i="41"/>
  <c r="G119" i="41"/>
  <c r="G120" i="41"/>
  <c r="G121" i="41"/>
  <c r="G122" i="41"/>
  <c r="G123" i="41"/>
  <c r="G124" i="41"/>
  <c r="G125" i="41"/>
  <c r="G126" i="41"/>
  <c r="G127" i="41"/>
  <c r="G128" i="41"/>
  <c r="G129" i="41"/>
  <c r="G130" i="41"/>
  <c r="G131" i="41"/>
  <c r="G132" i="41"/>
  <c r="G133" i="41"/>
  <c r="G134" i="41"/>
  <c r="G135" i="41"/>
  <c r="G136" i="41"/>
  <c r="G137" i="41"/>
  <c r="G138" i="41"/>
  <c r="G139" i="41"/>
  <c r="G140" i="41"/>
  <c r="G141" i="41"/>
  <c r="A30" i="41"/>
  <c r="A31" i="41"/>
  <c r="A32" i="41"/>
  <c r="A33" i="41"/>
  <c r="A34" i="41"/>
  <c r="A35" i="41"/>
  <c r="A36" i="41"/>
  <c r="A37" i="41"/>
  <c r="A38" i="41"/>
  <c r="A39" i="41"/>
  <c r="A40" i="41"/>
  <c r="A41" i="41"/>
  <c r="A42" i="41"/>
  <c r="A43" i="41"/>
  <c r="A44" i="41"/>
  <c r="A45" i="41"/>
  <c r="A46" i="41"/>
  <c r="A47" i="41"/>
  <c r="A48" i="41"/>
  <c r="A49" i="41"/>
  <c r="A50" i="41"/>
  <c r="A51" i="41"/>
  <c r="A52" i="41"/>
  <c r="A53" i="41"/>
  <c r="A54" i="41"/>
  <c r="A55" i="41"/>
  <c r="A56" i="41"/>
  <c r="A57" i="41"/>
  <c r="A58" i="41"/>
  <c r="A59" i="41"/>
  <c r="A60" i="41"/>
  <c r="A61" i="41"/>
  <c r="A62" i="41"/>
  <c r="A63" i="41"/>
  <c r="A64" i="41"/>
  <c r="A65" i="41"/>
  <c r="A66" i="41"/>
  <c r="A67" i="41"/>
  <c r="A68" i="41"/>
  <c r="A69" i="41"/>
  <c r="A71" i="41"/>
  <c r="A72" i="41"/>
  <c r="A73" i="41"/>
  <c r="A74" i="41"/>
  <c r="A75" i="41"/>
  <c r="A76" i="41"/>
  <c r="A77" i="41"/>
  <c r="A78" i="41"/>
  <c r="A79" i="41"/>
  <c r="A80" i="41"/>
  <c r="A81" i="41"/>
  <c r="A82" i="41"/>
  <c r="A83" i="41"/>
  <c r="A84" i="41"/>
  <c r="A85" i="41"/>
  <c r="A86" i="41"/>
  <c r="A87" i="41"/>
  <c r="A88" i="41"/>
  <c r="A89" i="41"/>
  <c r="A90" i="41"/>
  <c r="A91" i="41"/>
  <c r="A92" i="41"/>
  <c r="A93" i="41"/>
  <c r="A94" i="41"/>
  <c r="A95" i="41"/>
  <c r="A96" i="41"/>
  <c r="A97" i="41"/>
  <c r="A98" i="41"/>
  <c r="A99" i="41"/>
  <c r="A100" i="41"/>
  <c r="A101" i="41"/>
  <c r="A102" i="41"/>
  <c r="A103" i="41"/>
  <c r="A104" i="41"/>
  <c r="A105" i="41"/>
  <c r="A106" i="41"/>
  <c r="A107" i="41"/>
  <c r="A108" i="41"/>
  <c r="A109" i="41"/>
  <c r="A110" i="41"/>
  <c r="A111" i="41"/>
  <c r="A112" i="41"/>
  <c r="A113" i="41"/>
  <c r="A114" i="41"/>
  <c r="A115" i="41"/>
  <c r="A116" i="41"/>
  <c r="A117" i="41"/>
  <c r="A118" i="41"/>
  <c r="A119" i="41"/>
  <c r="A120" i="41"/>
  <c r="A121" i="41"/>
  <c r="A122" i="41"/>
  <c r="A123" i="41"/>
  <c r="A124" i="41"/>
  <c r="A125" i="41"/>
  <c r="A126" i="41"/>
  <c r="A127" i="41"/>
  <c r="A128" i="41"/>
  <c r="A129" i="41"/>
  <c r="A130" i="41"/>
  <c r="A131" i="41"/>
  <c r="A132" i="41"/>
  <c r="A133" i="41"/>
  <c r="A134" i="41"/>
  <c r="A135" i="41"/>
  <c r="A136" i="41"/>
  <c r="A137" i="41"/>
  <c r="A138" i="41"/>
  <c r="A139" i="41"/>
  <c r="A140" i="41"/>
  <c r="A141" i="41"/>
  <c r="G24" i="39"/>
  <c r="A24" i="39"/>
  <c r="A3" i="41" l="1"/>
  <c r="A4" i="41"/>
  <c r="A5" i="41"/>
  <c r="A6" i="41"/>
  <c r="A7" i="41"/>
  <c r="A8" i="41"/>
  <c r="A9" i="41"/>
  <c r="A10" i="41"/>
  <c r="A11" i="41"/>
  <c r="A12" i="41"/>
  <c r="A13" i="41"/>
  <c r="A14" i="41"/>
  <c r="A15" i="41"/>
  <c r="A16" i="41"/>
  <c r="A17" i="41"/>
  <c r="A18" i="41"/>
  <c r="A19" i="41"/>
  <c r="A20" i="41"/>
  <c r="A21" i="41"/>
  <c r="A22" i="41"/>
  <c r="A23" i="41"/>
  <c r="A24" i="41"/>
  <c r="A25" i="41"/>
  <c r="A26" i="41"/>
  <c r="A27" i="41"/>
  <c r="A28" i="41"/>
  <c r="A29" i="41"/>
  <c r="H139" i="31" l="1"/>
  <c r="A139" i="31"/>
  <c r="AB103" i="24"/>
  <c r="A103" i="24"/>
  <c r="G23" i="41" l="1"/>
  <c r="G24" i="41"/>
  <c r="G25" i="41"/>
  <c r="G26" i="41"/>
  <c r="G28" i="41"/>
  <c r="G27" i="41"/>
  <c r="G22" i="41"/>
  <c r="G21" i="41"/>
  <c r="G20" i="41"/>
  <c r="G19" i="41"/>
  <c r="G18" i="41"/>
  <c r="G17" i="41"/>
  <c r="G16" i="41"/>
  <c r="G15" i="41"/>
  <c r="G14" i="41"/>
  <c r="G13" i="41"/>
  <c r="G12" i="41"/>
  <c r="G11" i="41"/>
  <c r="G10" i="41"/>
  <c r="G9" i="41"/>
  <c r="G8" i="41"/>
  <c r="G7" i="41"/>
  <c r="G29" i="41"/>
  <c r="G6" i="41"/>
  <c r="G5" i="41"/>
  <c r="G4" i="41"/>
  <c r="G3" i="41"/>
  <c r="G2" i="41"/>
  <c r="A2" i="41"/>
  <c r="A1" i="41"/>
  <c r="H71" i="40"/>
  <c r="H70" i="40"/>
  <c r="H64" i="40"/>
  <c r="H63" i="40"/>
  <c r="H62" i="40"/>
  <c r="H61" i="40"/>
  <c r="R60" i="40"/>
  <c r="R59" i="40"/>
  <c r="R58" i="40"/>
  <c r="R57" i="40"/>
  <c r="R39" i="40"/>
  <c r="R38" i="40"/>
  <c r="R36" i="40"/>
  <c r="R35" i="40"/>
  <c r="R33" i="40"/>
  <c r="R32" i="40"/>
  <c r="R30" i="40"/>
  <c r="R29" i="40"/>
  <c r="R27" i="40"/>
  <c r="R26" i="40"/>
  <c r="R25" i="40"/>
  <c r="I7" i="40"/>
  <c r="G16" i="39"/>
  <c r="A16" i="39"/>
  <c r="G15" i="39"/>
  <c r="A15" i="39"/>
  <c r="G14" i="39"/>
  <c r="A14" i="39"/>
  <c r="G13" i="39"/>
  <c r="A13" i="39"/>
  <c r="G12" i="39"/>
  <c r="A12" i="39"/>
  <c r="G11" i="39"/>
  <c r="A11" i="39"/>
  <c r="G10" i="39"/>
  <c r="A10" i="39"/>
  <c r="G9" i="39"/>
  <c r="A9" i="39"/>
  <c r="G23" i="39"/>
  <c r="A23" i="39"/>
  <c r="G22" i="39"/>
  <c r="A22" i="39"/>
  <c r="G8" i="39"/>
  <c r="A8" i="39"/>
  <c r="G21" i="39"/>
  <c r="A21" i="39"/>
  <c r="G20" i="39"/>
  <c r="A20" i="39"/>
  <c r="G19" i="39"/>
  <c r="A19" i="39"/>
  <c r="G18" i="39"/>
  <c r="A18" i="39"/>
  <c r="G17" i="39"/>
  <c r="A17" i="39"/>
  <c r="G7" i="39"/>
  <c r="A7" i="39"/>
  <c r="G6" i="39"/>
  <c r="A6" i="39"/>
  <c r="G5" i="39"/>
  <c r="A5" i="39"/>
  <c r="G4" i="39"/>
  <c r="A4" i="39"/>
  <c r="G3" i="39"/>
  <c r="A3" i="39"/>
  <c r="G2" i="39"/>
  <c r="A2" i="39"/>
  <c r="A1" i="39"/>
  <c r="L134" i="40" l="1"/>
  <c r="M135" i="40"/>
  <c r="K137" i="40"/>
  <c r="L138" i="40"/>
  <c r="M139" i="40"/>
  <c r="K141" i="40"/>
  <c r="L142" i="40"/>
  <c r="M143" i="40"/>
  <c r="K145" i="40"/>
  <c r="L146" i="40"/>
  <c r="M147" i="40"/>
  <c r="K149" i="40"/>
  <c r="L150" i="40"/>
  <c r="M98" i="40"/>
  <c r="K100" i="40"/>
  <c r="L101" i="40"/>
  <c r="M102" i="40"/>
  <c r="K104" i="40"/>
  <c r="L105" i="40"/>
  <c r="M106" i="40"/>
  <c r="K108" i="40"/>
  <c r="L109" i="40"/>
  <c r="M110" i="40"/>
  <c r="K112" i="40"/>
  <c r="L113" i="40"/>
  <c r="M114" i="40"/>
  <c r="K116" i="40"/>
  <c r="L117" i="40"/>
  <c r="M118" i="40"/>
  <c r="K120" i="40"/>
  <c r="L121" i="40"/>
  <c r="M122" i="40"/>
  <c r="K124" i="40"/>
  <c r="L125" i="40"/>
  <c r="M126" i="40"/>
  <c r="K128" i="40"/>
  <c r="L129" i="40"/>
  <c r="M130" i="40"/>
  <c r="K132" i="40"/>
  <c r="L133" i="40"/>
  <c r="D98" i="40"/>
  <c r="B100" i="40"/>
  <c r="C101" i="40"/>
  <c r="D102" i="40"/>
  <c r="B104" i="40"/>
  <c r="C105" i="40"/>
  <c r="D106" i="40"/>
  <c r="B108" i="40"/>
  <c r="C109" i="40"/>
  <c r="D110" i="40"/>
  <c r="B112" i="40"/>
  <c r="C113" i="40"/>
  <c r="D114" i="40"/>
  <c r="B116" i="40"/>
  <c r="C117" i="40"/>
  <c r="D118" i="40"/>
  <c r="B120" i="40"/>
  <c r="C121" i="40"/>
  <c r="D122" i="40"/>
  <c r="B124" i="40"/>
  <c r="C125" i="40"/>
  <c r="D126" i="40"/>
  <c r="B128" i="40"/>
  <c r="C129" i="40"/>
  <c r="D130" i="40"/>
  <c r="B132" i="40"/>
  <c r="C133" i="40"/>
  <c r="D134" i="40"/>
  <c r="B136" i="40"/>
  <c r="C137" i="40"/>
  <c r="D138" i="40"/>
  <c r="B140" i="40"/>
  <c r="C141" i="40"/>
  <c r="D142" i="40"/>
  <c r="B144" i="40"/>
  <c r="C145" i="40"/>
  <c r="D146" i="40"/>
  <c r="B148" i="40"/>
  <c r="C149" i="40"/>
  <c r="D150" i="40"/>
  <c r="M134" i="40"/>
  <c r="K136" i="40"/>
  <c r="L137" i="40"/>
  <c r="M138" i="40"/>
  <c r="K140" i="40"/>
  <c r="K134" i="40"/>
  <c r="M136" i="40"/>
  <c r="L139" i="40"/>
  <c r="M141" i="40"/>
  <c r="L143" i="40"/>
  <c r="L145" i="40"/>
  <c r="K147" i="40"/>
  <c r="M148" i="40"/>
  <c r="M150" i="40"/>
  <c r="L99" i="40"/>
  <c r="K101" i="40"/>
  <c r="K103" i="40"/>
  <c r="M104" i="40"/>
  <c r="L106" i="40"/>
  <c r="L108" i="40"/>
  <c r="K110" i="40"/>
  <c r="M111" i="40"/>
  <c r="M113" i="40"/>
  <c r="L115" i="40"/>
  <c r="K117" i="40"/>
  <c r="K119" i="40"/>
  <c r="M120" i="40"/>
  <c r="L122" i="40"/>
  <c r="L124" i="40"/>
  <c r="K126" i="40"/>
  <c r="M127" i="40"/>
  <c r="M129" i="40"/>
  <c r="L131" i="40"/>
  <c r="K133" i="40"/>
  <c r="B99" i="40"/>
  <c r="D100" i="40"/>
  <c r="C102" i="40"/>
  <c r="C104" i="40"/>
  <c r="B106" i="40"/>
  <c r="D107" i="40"/>
  <c r="D109" i="40"/>
  <c r="C111" i="40"/>
  <c r="B113" i="40"/>
  <c r="B115" i="40"/>
  <c r="D116" i="40"/>
  <c r="C118" i="40"/>
  <c r="C120" i="40"/>
  <c r="B122" i="40"/>
  <c r="D123" i="40"/>
  <c r="D125" i="40"/>
  <c r="C127" i="40"/>
  <c r="B129" i="40"/>
  <c r="B131" i="40"/>
  <c r="D132" i="40"/>
  <c r="C134" i="40"/>
  <c r="C136" i="40"/>
  <c r="B138" i="40"/>
  <c r="D139" i="40"/>
  <c r="D141" i="40"/>
  <c r="C143" i="40"/>
  <c r="B145" i="40"/>
  <c r="B147" i="40"/>
  <c r="D148" i="40"/>
  <c r="C150" i="40"/>
  <c r="K138" i="40"/>
  <c r="K111" i="40"/>
  <c r="L123" i="40"/>
  <c r="K135" i="40"/>
  <c r="M137" i="40"/>
  <c r="L140" i="40"/>
  <c r="K142" i="40"/>
  <c r="K144" i="40"/>
  <c r="M145" i="40"/>
  <c r="L147" i="40"/>
  <c r="L149" i="40"/>
  <c r="K98" i="40"/>
  <c r="M99" i="40"/>
  <c r="M101" i="40"/>
  <c r="L103" i="40"/>
  <c r="K105" i="40"/>
  <c r="K107" i="40"/>
  <c r="M108" i="40"/>
  <c r="L110" i="40"/>
  <c r="L112" i="40"/>
  <c r="K114" i="40"/>
  <c r="M115" i="40"/>
  <c r="M117" i="40"/>
  <c r="L119" i="40"/>
  <c r="K121" i="40"/>
  <c r="K123" i="40"/>
  <c r="M124" i="40"/>
  <c r="L126" i="40"/>
  <c r="L128" i="40"/>
  <c r="K130" i="40"/>
  <c r="M131" i="40"/>
  <c r="M133" i="40"/>
  <c r="C99" i="40"/>
  <c r="B101" i="40"/>
  <c r="B103" i="40"/>
  <c r="D104" i="40"/>
  <c r="C106" i="40"/>
  <c r="C108" i="40"/>
  <c r="B110" i="40"/>
  <c r="D111" i="40"/>
  <c r="D113" i="40"/>
  <c r="C115" i="40"/>
  <c r="B117" i="40"/>
  <c r="B119" i="40"/>
  <c r="D120" i="40"/>
  <c r="C122" i="40"/>
  <c r="C124" i="40"/>
  <c r="B126" i="40"/>
  <c r="D127" i="40"/>
  <c r="D129" i="40"/>
  <c r="C131" i="40"/>
  <c r="B133" i="40"/>
  <c r="B135" i="40"/>
  <c r="D136" i="40"/>
  <c r="C138" i="40"/>
  <c r="C140" i="40"/>
  <c r="B142" i="40"/>
  <c r="D143" i="40"/>
  <c r="D145" i="40"/>
  <c r="C147" i="40"/>
  <c r="B149" i="40"/>
  <c r="L135" i="40"/>
  <c r="M140" i="40"/>
  <c r="M142" i="40"/>
  <c r="L144" i="40"/>
  <c r="K146" i="40"/>
  <c r="K148" i="40"/>
  <c r="M149" i="40"/>
  <c r="L98" i="40"/>
  <c r="L100" i="40"/>
  <c r="K102" i="40"/>
  <c r="M103" i="40"/>
  <c r="M105" i="40"/>
  <c r="L107" i="40"/>
  <c r="K109" i="40"/>
  <c r="M112" i="40"/>
  <c r="L114" i="40"/>
  <c r="L116" i="40"/>
  <c r="K118" i="40"/>
  <c r="M119" i="40"/>
  <c r="M121" i="40"/>
  <c r="K125" i="40"/>
  <c r="K127" i="40"/>
  <c r="M128" i="40"/>
  <c r="L130" i="40"/>
  <c r="L132" i="40"/>
  <c r="B98" i="40"/>
  <c r="D99" i="40"/>
  <c r="D101" i="40"/>
  <c r="C103" i="40"/>
  <c r="B105" i="40"/>
  <c r="B107" i="40"/>
  <c r="D108" i="40"/>
  <c r="C110" i="40"/>
  <c r="C112" i="40"/>
  <c r="B114" i="40"/>
  <c r="D115" i="40"/>
  <c r="D117" i="40"/>
  <c r="C119" i="40"/>
  <c r="B121" i="40"/>
  <c r="B123" i="40"/>
  <c r="D124" i="40"/>
  <c r="C126" i="40"/>
  <c r="C128" i="40"/>
  <c r="B130" i="40"/>
  <c r="D131" i="40"/>
  <c r="D133" i="40"/>
  <c r="C135" i="40"/>
  <c r="B137" i="40"/>
  <c r="B139" i="40"/>
  <c r="D140" i="40"/>
  <c r="C142" i="40"/>
  <c r="C144" i="40"/>
  <c r="B146" i="40"/>
  <c r="D147" i="40"/>
  <c r="D149" i="40"/>
  <c r="L136" i="40"/>
  <c r="K139" i="40"/>
  <c r="L141" i="40"/>
  <c r="K143" i="40"/>
  <c r="M144" i="40"/>
  <c r="M146" i="40"/>
  <c r="L148" i="40"/>
  <c r="K150" i="40"/>
  <c r="K99" i="40"/>
  <c r="M100" i="40"/>
  <c r="L102" i="40"/>
  <c r="L104" i="40"/>
  <c r="K106" i="40"/>
  <c r="M107" i="40"/>
  <c r="M109" i="40"/>
  <c r="L111" i="40"/>
  <c r="K113" i="40"/>
  <c r="K115" i="40"/>
  <c r="M116" i="40"/>
  <c r="L118" i="40"/>
  <c r="L120" i="40"/>
  <c r="K122" i="40"/>
  <c r="M123" i="40"/>
  <c r="M125" i="40"/>
  <c r="L127" i="40"/>
  <c r="K129" i="40"/>
  <c r="K131" i="40"/>
  <c r="M132" i="40"/>
  <c r="C98" i="40"/>
  <c r="C100" i="40"/>
  <c r="B102" i="40"/>
  <c r="D103" i="40"/>
  <c r="D105" i="40"/>
  <c r="C107" i="40"/>
  <c r="B109" i="40"/>
  <c r="B111" i="40"/>
  <c r="D112" i="40"/>
  <c r="C114" i="40"/>
  <c r="C116" i="40"/>
  <c r="B118" i="40"/>
  <c r="D119" i="40"/>
  <c r="D121" i="40"/>
  <c r="C123" i="40"/>
  <c r="B125" i="40"/>
  <c r="B127" i="40"/>
  <c r="D128" i="40"/>
  <c r="C130" i="40"/>
  <c r="C132" i="40"/>
  <c r="B134" i="40"/>
  <c r="D135" i="40"/>
  <c r="D137" i="40"/>
  <c r="C139" i="40"/>
  <c r="B141" i="40"/>
  <c r="B143" i="40"/>
  <c r="D144" i="40"/>
  <c r="C146" i="40"/>
  <c r="C148" i="40"/>
  <c r="B150" i="40"/>
  <c r="M44" i="40"/>
  <c r="K46" i="40"/>
  <c r="L47" i="40"/>
  <c r="M48" i="40"/>
  <c r="K50" i="40"/>
  <c r="L51" i="40"/>
  <c r="M52" i="40"/>
  <c r="K54" i="40"/>
  <c r="L55" i="40"/>
  <c r="M56" i="40"/>
  <c r="K58" i="40"/>
  <c r="L59" i="40"/>
  <c r="M60" i="40"/>
  <c r="K62" i="40"/>
  <c r="L63" i="40"/>
  <c r="M64" i="40"/>
  <c r="K66" i="40"/>
  <c r="L67" i="40"/>
  <c r="M68" i="40"/>
  <c r="K70" i="40"/>
  <c r="L71" i="40"/>
  <c r="M72" i="40"/>
  <c r="K74" i="40"/>
  <c r="L75" i="40"/>
  <c r="M76" i="40"/>
  <c r="K78" i="40"/>
  <c r="L79" i="40"/>
  <c r="M80" i="40"/>
  <c r="K82" i="40"/>
  <c r="L83" i="40"/>
  <c r="M84" i="40"/>
  <c r="K86" i="40"/>
  <c r="L87" i="40"/>
  <c r="M88" i="40"/>
  <c r="K90" i="40"/>
  <c r="L91" i="40"/>
  <c r="M92" i="40"/>
  <c r="K94" i="40"/>
  <c r="L95" i="40"/>
  <c r="M96" i="40"/>
  <c r="B38" i="40"/>
  <c r="C39" i="40"/>
  <c r="D40" i="40"/>
  <c r="B42" i="40"/>
  <c r="C43" i="40"/>
  <c r="D44" i="40"/>
  <c r="B46" i="40"/>
  <c r="C47" i="40"/>
  <c r="D48" i="40"/>
  <c r="B50" i="40"/>
  <c r="C51" i="40"/>
  <c r="D52" i="40"/>
  <c r="B54" i="40"/>
  <c r="C55" i="40"/>
  <c r="D56" i="40"/>
  <c r="B58" i="40"/>
  <c r="C59" i="40"/>
  <c r="D60" i="40"/>
  <c r="B62" i="40"/>
  <c r="C63" i="40"/>
  <c r="D64" i="40"/>
  <c r="B66" i="40"/>
  <c r="C67" i="40"/>
  <c r="D68" i="40"/>
  <c r="B70" i="40"/>
  <c r="C71" i="40"/>
  <c r="D72" i="40"/>
  <c r="B74" i="40"/>
  <c r="C75" i="40"/>
  <c r="D76" i="40"/>
  <c r="B78" i="40"/>
  <c r="C79" i="40"/>
  <c r="D80" i="40"/>
  <c r="B82" i="40"/>
  <c r="C83" i="40"/>
  <c r="D84" i="40"/>
  <c r="B86" i="40"/>
  <c r="C87" i="40"/>
  <c r="D88" i="40"/>
  <c r="B90" i="40"/>
  <c r="C91" i="40"/>
  <c r="D92" i="40"/>
  <c r="B94" i="40"/>
  <c r="C95" i="40"/>
  <c r="D96" i="40"/>
  <c r="K44" i="40"/>
  <c r="M45" i="40"/>
  <c r="M47" i="40"/>
  <c r="L49" i="40"/>
  <c r="K51" i="40"/>
  <c r="K53" i="40"/>
  <c r="M54" i="40"/>
  <c r="L56" i="40"/>
  <c r="L58" i="40"/>
  <c r="K60" i="40"/>
  <c r="M61" i="40"/>
  <c r="M63" i="40"/>
  <c r="L65" i="40"/>
  <c r="K69" i="40"/>
  <c r="M70" i="40"/>
  <c r="L72" i="40"/>
  <c r="L74" i="40"/>
  <c r="K76" i="40"/>
  <c r="M77" i="40"/>
  <c r="M79" i="40"/>
  <c r="L81" i="40"/>
  <c r="K83" i="40"/>
  <c r="K85" i="40"/>
  <c r="M86" i="40"/>
  <c r="L88" i="40"/>
  <c r="L90" i="40"/>
  <c r="K92" i="40"/>
  <c r="M93" i="40"/>
  <c r="M95" i="40"/>
  <c r="L97" i="40"/>
  <c r="B39" i="40"/>
  <c r="B41" i="40"/>
  <c r="D42" i="40"/>
  <c r="C44" i="40"/>
  <c r="C46" i="40"/>
  <c r="B48" i="40"/>
  <c r="D51" i="40"/>
  <c r="C53" i="40"/>
  <c r="B55" i="40"/>
  <c r="D58" i="40"/>
  <c r="B64" i="40"/>
  <c r="C69" i="40"/>
  <c r="C76" i="40"/>
  <c r="C78" i="40"/>
  <c r="D83" i="40"/>
  <c r="B89" i="40"/>
  <c r="C94" i="40"/>
  <c r="D97" i="40"/>
  <c r="K48" i="40"/>
  <c r="L69" i="40"/>
  <c r="K73" i="40"/>
  <c r="L76" i="40"/>
  <c r="K80" i="40"/>
  <c r="M81" i="40"/>
  <c r="L85" i="40"/>
  <c r="K87" i="40"/>
  <c r="M90" i="40"/>
  <c r="L94" i="40"/>
  <c r="M97" i="40"/>
  <c r="C41" i="40"/>
  <c r="B45" i="40"/>
  <c r="D46" i="40"/>
  <c r="B52" i="40"/>
  <c r="D53" i="40"/>
  <c r="C57" i="40"/>
  <c r="D62" i="40"/>
  <c r="C64" i="40"/>
  <c r="D69" i="40"/>
  <c r="C73" i="40"/>
  <c r="D78" i="40"/>
  <c r="B84" i="40"/>
  <c r="C89" i="40"/>
  <c r="D94" i="40"/>
  <c r="L46" i="40"/>
  <c r="M49" i="40"/>
  <c r="M51" i="40"/>
  <c r="L53" i="40"/>
  <c r="K55" i="40"/>
  <c r="K57" i="40"/>
  <c r="M58" i="40"/>
  <c r="L60" i="40"/>
  <c r="L62" i="40"/>
  <c r="K64" i="40"/>
  <c r="M65" i="40"/>
  <c r="M67" i="40"/>
  <c r="K71" i="40"/>
  <c r="M74" i="40"/>
  <c r="L78" i="40"/>
  <c r="M83" i="40"/>
  <c r="L92" i="40"/>
  <c r="K96" i="40"/>
  <c r="B43" i="40"/>
  <c r="C50" i="40"/>
  <c r="B59" i="40"/>
  <c r="B68" i="40"/>
  <c r="B75" i="40"/>
  <c r="C80" i="40"/>
  <c r="D87" i="40"/>
  <c r="K45" i="40"/>
  <c r="M46" i="40"/>
  <c r="L48" i="40"/>
  <c r="L50" i="40"/>
  <c r="K52" i="40"/>
  <c r="M53" i="40"/>
  <c r="M55" i="40"/>
  <c r="L57" i="40"/>
  <c r="K59" i="40"/>
  <c r="K61" i="40"/>
  <c r="M62" i="40"/>
  <c r="L64" i="40"/>
  <c r="L66" i="40"/>
  <c r="K68" i="40"/>
  <c r="M69" i="40"/>
  <c r="M71" i="40"/>
  <c r="L73" i="40"/>
  <c r="K75" i="40"/>
  <c r="K77" i="40"/>
  <c r="M78" i="40"/>
  <c r="L80" i="40"/>
  <c r="L82" i="40"/>
  <c r="K84" i="40"/>
  <c r="M85" i="40"/>
  <c r="M87" i="40"/>
  <c r="L89" i="40"/>
  <c r="K91" i="40"/>
  <c r="K93" i="40"/>
  <c r="M94" i="40"/>
  <c r="L96" i="40"/>
  <c r="C38" i="40"/>
  <c r="B40" i="40"/>
  <c r="D41" i="40"/>
  <c r="D43" i="40"/>
  <c r="C45" i="40"/>
  <c r="B47" i="40"/>
  <c r="B49" i="40"/>
  <c r="D50" i="40"/>
  <c r="C52" i="40"/>
  <c r="C54" i="40"/>
  <c r="B56" i="40"/>
  <c r="D57" i="40"/>
  <c r="D59" i="40"/>
  <c r="C61" i="40"/>
  <c r="B63" i="40"/>
  <c r="B65" i="40"/>
  <c r="D66" i="40"/>
  <c r="C68" i="40"/>
  <c r="C70" i="40"/>
  <c r="B72" i="40"/>
  <c r="D73" i="40"/>
  <c r="D75" i="40"/>
  <c r="C77" i="40"/>
  <c r="B79" i="40"/>
  <c r="B81" i="40"/>
  <c r="D82" i="40"/>
  <c r="C84" i="40"/>
  <c r="C86" i="40"/>
  <c r="B88" i="40"/>
  <c r="D89" i="40"/>
  <c r="D91" i="40"/>
  <c r="C93" i="40"/>
  <c r="B95" i="40"/>
  <c r="B97" i="40"/>
  <c r="L45" i="40"/>
  <c r="K47" i="40"/>
  <c r="K49" i="40"/>
  <c r="M50" i="40"/>
  <c r="L52" i="40"/>
  <c r="L54" i="40"/>
  <c r="K56" i="40"/>
  <c r="M57" i="40"/>
  <c r="M59" i="40"/>
  <c r="L61" i="40"/>
  <c r="K63" i="40"/>
  <c r="K65" i="40"/>
  <c r="M66" i="40"/>
  <c r="L68" i="40"/>
  <c r="L70" i="40"/>
  <c r="K72" i="40"/>
  <c r="M73" i="40"/>
  <c r="M75" i="40"/>
  <c r="L77" i="40"/>
  <c r="K79" i="40"/>
  <c r="K81" i="40"/>
  <c r="M82" i="40"/>
  <c r="L84" i="40"/>
  <c r="L86" i="40"/>
  <c r="K88" i="40"/>
  <c r="M89" i="40"/>
  <c r="M91" i="40"/>
  <c r="L93" i="40"/>
  <c r="K95" i="40"/>
  <c r="K97" i="40"/>
  <c r="D38" i="40"/>
  <c r="C40" i="40"/>
  <c r="C42" i="40"/>
  <c r="B44" i="40"/>
  <c r="D45" i="40"/>
  <c r="D47" i="40"/>
  <c r="C49" i="40"/>
  <c r="B51" i="40"/>
  <c r="B53" i="40"/>
  <c r="D54" i="40"/>
  <c r="C56" i="40"/>
  <c r="C58" i="40"/>
  <c r="B60" i="40"/>
  <c r="D61" i="40"/>
  <c r="D63" i="40"/>
  <c r="C65" i="40"/>
  <c r="B67" i="40"/>
  <c r="B69" i="40"/>
  <c r="D70" i="40"/>
  <c r="C72" i="40"/>
  <c r="C74" i="40"/>
  <c r="B76" i="40"/>
  <c r="D77" i="40"/>
  <c r="D79" i="40"/>
  <c r="C81" i="40"/>
  <c r="B83" i="40"/>
  <c r="B85" i="40"/>
  <c r="D86" i="40"/>
  <c r="C88" i="40"/>
  <c r="C90" i="40"/>
  <c r="B92" i="40"/>
  <c r="D93" i="40"/>
  <c r="D95" i="40"/>
  <c r="C97" i="40"/>
  <c r="K67" i="40"/>
  <c r="D49" i="40"/>
  <c r="B57" i="40"/>
  <c r="C60" i="40"/>
  <c r="C62" i="40"/>
  <c r="D65" i="40"/>
  <c r="D67" i="40"/>
  <c r="B71" i="40"/>
  <c r="B73" i="40"/>
  <c r="D74" i="40"/>
  <c r="B80" i="40"/>
  <c r="D81" i="40"/>
  <c r="C85" i="40"/>
  <c r="B87" i="40"/>
  <c r="D90" i="40"/>
  <c r="C92" i="40"/>
  <c r="B96" i="40"/>
  <c r="L44" i="40"/>
  <c r="K89" i="40"/>
  <c r="D39" i="40"/>
  <c r="C48" i="40"/>
  <c r="D55" i="40"/>
  <c r="B61" i="40"/>
  <c r="C66" i="40"/>
  <c r="D71" i="40"/>
  <c r="B77" i="40"/>
  <c r="C82" i="40"/>
  <c r="D85" i="40"/>
  <c r="B91" i="40"/>
  <c r="B93" i="40"/>
  <c r="C96" i="40"/>
  <c r="D34" i="40"/>
  <c r="K42" i="40"/>
  <c r="K37" i="40"/>
  <c r="K32" i="40"/>
  <c r="K26" i="40"/>
  <c r="K21" i="40"/>
  <c r="M43" i="40"/>
  <c r="L41" i="40"/>
  <c r="M38" i="40"/>
  <c r="M35" i="40"/>
  <c r="L33" i="40"/>
  <c r="M30" i="40"/>
  <c r="M27" i="40"/>
  <c r="L25" i="40"/>
  <c r="M22" i="40"/>
  <c r="M19" i="40"/>
  <c r="L17" i="40"/>
  <c r="K41" i="40"/>
  <c r="K36" i="40"/>
  <c r="K30" i="40"/>
  <c r="K25" i="40"/>
  <c r="K20" i="40"/>
  <c r="L43" i="40"/>
  <c r="M40" i="40"/>
  <c r="M37" i="40"/>
  <c r="L35" i="40"/>
  <c r="M32" i="40"/>
  <c r="M29" i="40"/>
  <c r="L27" i="40"/>
  <c r="M24" i="40"/>
  <c r="M21" i="40"/>
  <c r="L19" i="40"/>
  <c r="K40" i="40"/>
  <c r="K34" i="40"/>
  <c r="K29" i="40"/>
  <c r="K24" i="40"/>
  <c r="K18" i="40"/>
  <c r="M42" i="40"/>
  <c r="M39" i="40"/>
  <c r="L37" i="40"/>
  <c r="M34" i="40"/>
  <c r="M31" i="40"/>
  <c r="L29" i="40"/>
  <c r="M26" i="40"/>
  <c r="M23" i="40"/>
  <c r="L21" i="40"/>
  <c r="M18" i="40"/>
  <c r="K16" i="40"/>
  <c r="K38" i="40"/>
  <c r="K33" i="40"/>
  <c r="K28" i="40"/>
  <c r="K22" i="40"/>
  <c r="K17" i="40"/>
  <c r="L16" i="40"/>
  <c r="M41" i="40"/>
  <c r="L39" i="40"/>
  <c r="M36" i="40"/>
  <c r="M33" i="40"/>
  <c r="L31" i="40"/>
  <c r="M28" i="40"/>
  <c r="M25" i="40"/>
  <c r="L23" i="40"/>
  <c r="M20" i="40"/>
  <c r="M17" i="40"/>
  <c r="K43" i="40"/>
  <c r="K39" i="40"/>
  <c r="K35" i="40"/>
  <c r="K31" i="40"/>
  <c r="K27" i="40"/>
  <c r="K23" i="40"/>
  <c r="K19" i="40"/>
  <c r="M16" i="40"/>
  <c r="L42" i="40"/>
  <c r="L40" i="40"/>
  <c r="L38" i="40"/>
  <c r="L36" i="40"/>
  <c r="L34" i="40"/>
  <c r="L32" i="40"/>
  <c r="L30" i="40"/>
  <c r="L28" i="40"/>
  <c r="L26" i="40"/>
  <c r="L24" i="40"/>
  <c r="L22" i="40"/>
  <c r="L20" i="40"/>
  <c r="L18" i="40"/>
  <c r="C17" i="40"/>
  <c r="B20" i="40"/>
  <c r="D22" i="40"/>
  <c r="B24" i="40"/>
  <c r="C26" i="40"/>
  <c r="C27" i="40"/>
  <c r="C28" i="40"/>
  <c r="D29" i="40"/>
  <c r="D31" i="40"/>
  <c r="B35" i="40"/>
  <c r="B36" i="40"/>
  <c r="B37" i="40"/>
  <c r="C16" i="40"/>
  <c r="D17" i="40"/>
  <c r="B19" i="40"/>
  <c r="C20" i="40"/>
  <c r="D21" i="40"/>
  <c r="B23" i="40"/>
  <c r="C24" i="40"/>
  <c r="D25" i="40"/>
  <c r="D26" i="40"/>
  <c r="D27" i="40"/>
  <c r="D28" i="40"/>
  <c r="B32" i="40"/>
  <c r="B33" i="40"/>
  <c r="B34" i="40"/>
  <c r="C35" i="40"/>
  <c r="C36" i="40"/>
  <c r="C37" i="40"/>
  <c r="B18" i="40"/>
  <c r="D20" i="40"/>
  <c r="D24" i="40"/>
  <c r="B30" i="40"/>
  <c r="C33" i="40"/>
  <c r="D37" i="40"/>
  <c r="B16" i="40"/>
  <c r="D18" i="40"/>
  <c r="C21" i="40"/>
  <c r="C25" i="40"/>
  <c r="D30" i="40"/>
  <c r="D16" i="40"/>
  <c r="C19" i="40"/>
  <c r="B22" i="40"/>
  <c r="C23" i="40"/>
  <c r="B29" i="40"/>
  <c r="B31" i="40"/>
  <c r="C32" i="40"/>
  <c r="C34" i="40"/>
  <c r="D35" i="40"/>
  <c r="D36" i="40"/>
  <c r="B17" i="40"/>
  <c r="C18" i="40"/>
  <c r="D19" i="40"/>
  <c r="B21" i="40"/>
  <c r="C22" i="40"/>
  <c r="D23" i="40"/>
  <c r="B25" i="40"/>
  <c r="B26" i="40"/>
  <c r="B27" i="40"/>
  <c r="B28" i="40"/>
  <c r="C29" i="40"/>
  <c r="C30" i="40"/>
  <c r="C31" i="40"/>
  <c r="D32" i="40"/>
  <c r="D33" i="40"/>
  <c r="A83" i="31"/>
  <c r="A84" i="31"/>
  <c r="A85" i="31"/>
  <c r="H85" i="31"/>
  <c r="H65" i="31" l="1"/>
  <c r="A65" i="31"/>
  <c r="A20" i="24"/>
  <c r="A21" i="24"/>
  <c r="A22" i="24"/>
  <c r="A23" i="24"/>
  <c r="AB20" i="24"/>
  <c r="AB21" i="24"/>
  <c r="AB22" i="24"/>
  <c r="AB23" i="24"/>
  <c r="A2" i="38" l="1"/>
  <c r="AB2" i="38"/>
  <c r="AB2" i="24"/>
  <c r="H49" i="31" l="1"/>
  <c r="A49" i="31"/>
  <c r="H44" i="31" l="1"/>
  <c r="A44" i="31"/>
  <c r="AB16" i="24"/>
  <c r="AA51" i="16"/>
  <c r="A51" i="16"/>
  <c r="H38" i="31" l="1"/>
  <c r="A38" i="31"/>
  <c r="A32" i="31" l="1"/>
  <c r="H22" i="31"/>
  <c r="A22" i="31"/>
  <c r="H13" i="31" l="1"/>
  <c r="A13" i="31"/>
  <c r="H7" i="31" l="1"/>
  <c r="A7" i="31"/>
  <c r="L18" i="30"/>
  <c r="L17" i="30"/>
  <c r="D17" i="30"/>
  <c r="D18" i="30"/>
  <c r="L15" i="30"/>
  <c r="D15" i="30"/>
  <c r="L14" i="30"/>
  <c r="D14" i="30"/>
  <c r="L12" i="30"/>
  <c r="L11" i="30"/>
  <c r="D12" i="30"/>
  <c r="D11" i="30"/>
  <c r="G16" i="37" l="1"/>
  <c r="I25" i="37"/>
  <c r="I26" i="37"/>
  <c r="I27" i="37"/>
  <c r="I24" i="37"/>
  <c r="G17" i="37"/>
  <c r="G18" i="37"/>
  <c r="G19" i="37"/>
  <c r="Q23" i="17" l="1"/>
  <c r="A23" i="17"/>
  <c r="Q21" i="17"/>
  <c r="A21" i="17"/>
  <c r="Q17" i="17"/>
  <c r="A17" i="17"/>
  <c r="Q14" i="17"/>
  <c r="Q15" i="17"/>
  <c r="A14" i="17"/>
  <c r="A15" i="17"/>
  <c r="Q6" i="17"/>
  <c r="A6" i="17"/>
  <c r="Q4" i="17" l="1"/>
  <c r="A4" i="17"/>
  <c r="A3" i="17" l="1"/>
  <c r="A5" i="17"/>
  <c r="A7" i="17"/>
  <c r="A8" i="17"/>
  <c r="A9" i="17"/>
  <c r="A10" i="17"/>
  <c r="A11" i="17"/>
  <c r="A12" i="17"/>
  <c r="A13" i="17"/>
  <c r="A16" i="17"/>
  <c r="A18" i="17"/>
  <c r="A19" i="17"/>
  <c r="A20" i="17"/>
  <c r="A22" i="17"/>
  <c r="A2" i="17"/>
  <c r="Q3" i="17"/>
  <c r="Q5" i="17"/>
  <c r="Q7" i="17"/>
  <c r="Q8" i="17"/>
  <c r="Q9" i="17"/>
  <c r="Q10" i="17"/>
  <c r="Q11" i="17"/>
  <c r="Q12" i="17"/>
  <c r="Q13" i="17"/>
  <c r="Q16" i="17"/>
  <c r="Q18" i="17"/>
  <c r="Q19" i="17"/>
  <c r="Q20" i="17"/>
  <c r="Q22" i="17"/>
  <c r="Q2" i="17"/>
  <c r="A1" i="17"/>
  <c r="B33" i="26" l="1"/>
  <c r="B64" i="23"/>
  <c r="B68" i="23"/>
  <c r="C17" i="19"/>
  <c r="V141" i="16" l="1"/>
  <c r="V12" i="16"/>
  <c r="AA141" i="16"/>
  <c r="A141" i="16"/>
  <c r="A12" i="16"/>
  <c r="A140" i="16" l="1"/>
  <c r="A139" i="16"/>
  <c r="A138" i="16"/>
  <c r="A137" i="16"/>
  <c r="A136" i="16"/>
  <c r="A135" i="16"/>
  <c r="A134" i="16"/>
  <c r="AA140" i="16"/>
  <c r="AA139" i="16"/>
  <c r="AA138" i="16"/>
  <c r="AA137" i="16"/>
  <c r="AA136" i="16"/>
  <c r="AA135" i="16"/>
  <c r="AA134" i="16"/>
  <c r="V140" i="16"/>
  <c r="V139" i="16"/>
  <c r="V138" i="16"/>
  <c r="V137" i="16"/>
  <c r="V136" i="16"/>
  <c r="V135" i="16"/>
  <c r="V134" i="16"/>
  <c r="V106" i="16"/>
  <c r="B23" i="37" l="1"/>
  <c r="B15" i="37"/>
  <c r="B31" i="37"/>
  <c r="B19" i="19"/>
  <c r="C28" i="19"/>
  <c r="J11" i="20"/>
  <c r="V133" i="16" l="1"/>
  <c r="V132" i="16"/>
  <c r="V131" i="16"/>
  <c r="AA133" i="16"/>
  <c r="AA132" i="16"/>
  <c r="AA131" i="16"/>
  <c r="A133" i="16"/>
  <c r="A132" i="16"/>
  <c r="A131" i="16"/>
  <c r="A130" i="16" l="1"/>
  <c r="A129" i="16"/>
  <c r="A128" i="16"/>
  <c r="A127" i="16"/>
  <c r="AA130" i="16"/>
  <c r="AA129" i="16"/>
  <c r="AA128" i="16"/>
  <c r="AA127" i="16"/>
  <c r="B78" i="3" l="1"/>
  <c r="B76" i="3"/>
  <c r="J12" i="20"/>
  <c r="J13" i="20"/>
  <c r="J14" i="20"/>
  <c r="J15" i="20"/>
  <c r="J16" i="20"/>
  <c r="J17" i="20"/>
  <c r="J18" i="20"/>
  <c r="J19" i="20"/>
  <c r="I10" i="26" l="1"/>
  <c r="G7" i="23"/>
  <c r="G7" i="15" l="1"/>
  <c r="I12" i="19"/>
  <c r="L14" i="19" s="1"/>
  <c r="I69" i="15" l="1"/>
  <c r="G69" i="15"/>
  <c r="C70" i="15"/>
  <c r="C69" i="15"/>
  <c r="F69" i="15"/>
  <c r="C71" i="15"/>
  <c r="E69" i="15"/>
  <c r="C72" i="15"/>
  <c r="H69" i="15"/>
  <c r="C73" i="15"/>
  <c r="C23" i="15"/>
  <c r="G73" i="15"/>
  <c r="E73" i="15"/>
  <c r="G72" i="15"/>
  <c r="C51" i="15"/>
  <c r="C50" i="15"/>
  <c r="L16" i="33"/>
  <c r="AA56" i="16" l="1"/>
  <c r="A56" i="16"/>
  <c r="H121" i="31" l="1"/>
  <c r="H122" i="31"/>
  <c r="H123" i="31"/>
  <c r="H124" i="31"/>
  <c r="H125" i="31"/>
  <c r="H126" i="31"/>
  <c r="H127" i="31"/>
  <c r="H128" i="31"/>
  <c r="H129" i="31"/>
  <c r="H130" i="31"/>
  <c r="H131" i="31"/>
  <c r="H132" i="31"/>
  <c r="H133" i="31"/>
  <c r="H134" i="31"/>
  <c r="H135" i="31"/>
  <c r="H136" i="31"/>
  <c r="H137" i="31"/>
  <c r="H138" i="31"/>
  <c r="H140" i="31"/>
  <c r="H141" i="31"/>
  <c r="H142" i="31"/>
  <c r="H143" i="31"/>
  <c r="H144" i="31"/>
  <c r="H145" i="31"/>
  <c r="H146" i="31"/>
  <c r="H147" i="31"/>
  <c r="H148" i="31"/>
  <c r="H149" i="31"/>
  <c r="A121" i="31"/>
  <c r="A122" i="31"/>
  <c r="A123" i="31"/>
  <c r="A124" i="31"/>
  <c r="A125" i="31"/>
  <c r="A126" i="31"/>
  <c r="A127" i="31"/>
  <c r="A128" i="31"/>
  <c r="A129" i="31"/>
  <c r="A130" i="31"/>
  <c r="A131" i="31"/>
  <c r="A132" i="31"/>
  <c r="A133" i="31"/>
  <c r="A134" i="31"/>
  <c r="A135" i="31"/>
  <c r="A136" i="31"/>
  <c r="A137" i="31"/>
  <c r="A138" i="31"/>
  <c r="A140" i="31"/>
  <c r="A141" i="31"/>
  <c r="A142" i="31"/>
  <c r="A143" i="31"/>
  <c r="A144" i="31"/>
  <c r="A145" i="31"/>
  <c r="A146" i="31"/>
  <c r="A147" i="31"/>
  <c r="A148" i="31"/>
  <c r="A149" i="31"/>
  <c r="E39" i="32" l="1"/>
  <c r="F39" i="32"/>
  <c r="G39" i="32"/>
  <c r="D39" i="32"/>
  <c r="D18" i="32" l="1"/>
  <c r="AB116" i="24"/>
  <c r="A116" i="24"/>
  <c r="AB114" i="24"/>
  <c r="A114" i="24"/>
  <c r="AB113" i="24"/>
  <c r="A113" i="24"/>
  <c r="AB112" i="24"/>
  <c r="A112" i="24"/>
  <c r="AB111" i="24"/>
  <c r="A111" i="24"/>
  <c r="AB110" i="24"/>
  <c r="A110" i="24"/>
  <c r="AB109" i="24"/>
  <c r="A109" i="24"/>
  <c r="AB108" i="24"/>
  <c r="A108" i="24"/>
  <c r="AB107" i="24"/>
  <c r="A107" i="24"/>
  <c r="AB106" i="24"/>
  <c r="A106" i="24"/>
  <c r="AB105" i="24"/>
  <c r="A105" i="24"/>
  <c r="AB104" i="24"/>
  <c r="A104" i="24"/>
  <c r="AB102" i="24"/>
  <c r="A102" i="24"/>
  <c r="AB101" i="24"/>
  <c r="A101" i="24"/>
  <c r="AB100" i="24"/>
  <c r="A100" i="24"/>
  <c r="AB99" i="24"/>
  <c r="A99" i="24"/>
  <c r="AB98" i="24"/>
  <c r="A98" i="24"/>
  <c r="AB97" i="24"/>
  <c r="A97" i="24"/>
  <c r="AB96" i="24"/>
  <c r="A96" i="24"/>
  <c r="AB95" i="24"/>
  <c r="A95" i="24"/>
  <c r="AB94" i="24"/>
  <c r="A94" i="24"/>
  <c r="AB93" i="24"/>
  <c r="A93" i="24"/>
  <c r="AB89" i="24"/>
  <c r="A89" i="24"/>
  <c r="AB88" i="24"/>
  <c r="A88" i="24"/>
  <c r="AB87" i="24"/>
  <c r="A87" i="24"/>
  <c r="AB86" i="24"/>
  <c r="A86" i="24"/>
  <c r="AB85" i="24"/>
  <c r="A85" i="24"/>
  <c r="AB84" i="24"/>
  <c r="A84" i="24"/>
  <c r="AB83" i="24"/>
  <c r="A83" i="24"/>
  <c r="AB82" i="24"/>
  <c r="A82" i="24"/>
  <c r="AB81" i="24"/>
  <c r="A81" i="24"/>
  <c r="AB80" i="24"/>
  <c r="A80" i="24"/>
  <c r="AB79" i="24"/>
  <c r="A79" i="24"/>
  <c r="AB78" i="24"/>
  <c r="A78" i="24"/>
  <c r="AB77" i="24"/>
  <c r="A77" i="24"/>
  <c r="AB76" i="24"/>
  <c r="A76" i="24"/>
  <c r="AB75" i="24"/>
  <c r="A75" i="24"/>
  <c r="AB74" i="24"/>
  <c r="A74" i="24"/>
  <c r="AB73" i="24"/>
  <c r="A73" i="24"/>
  <c r="AB72" i="24"/>
  <c r="A72" i="24"/>
  <c r="AB71" i="24"/>
  <c r="A71" i="24"/>
  <c r="AB62" i="24"/>
  <c r="A62" i="24"/>
  <c r="AB61" i="24"/>
  <c r="A61" i="24"/>
  <c r="AB60" i="24"/>
  <c r="A60" i="24"/>
  <c r="AB59" i="24"/>
  <c r="A59" i="24"/>
  <c r="AB58" i="24"/>
  <c r="A58" i="24"/>
  <c r="AB57" i="24"/>
  <c r="A57" i="24"/>
  <c r="AB56" i="24"/>
  <c r="A56" i="24"/>
  <c r="AB55" i="24"/>
  <c r="A55" i="24"/>
  <c r="AB54" i="24"/>
  <c r="A54" i="24"/>
  <c r="AB53" i="24"/>
  <c r="A53" i="24"/>
  <c r="AB52" i="24"/>
  <c r="A52" i="24"/>
  <c r="AB51" i="24"/>
  <c r="A51" i="24"/>
  <c r="AB50" i="24"/>
  <c r="A50" i="24"/>
  <c r="AB49" i="24"/>
  <c r="A49" i="24"/>
  <c r="AB48" i="24"/>
  <c r="A48" i="24"/>
  <c r="AB47" i="24"/>
  <c r="A47" i="24"/>
  <c r="AB46" i="24"/>
  <c r="A46" i="24"/>
  <c r="AB45" i="24"/>
  <c r="A45" i="24"/>
  <c r="AB44" i="24"/>
  <c r="A44" i="24"/>
  <c r="AB43" i="24"/>
  <c r="A43" i="24"/>
  <c r="AB42" i="24"/>
  <c r="A42" i="24"/>
  <c r="AB41" i="24"/>
  <c r="A41" i="24"/>
  <c r="AB40" i="24"/>
  <c r="A40" i="24"/>
  <c r="AB39" i="24"/>
  <c r="A39" i="24"/>
  <c r="AB38" i="24"/>
  <c r="A38" i="24"/>
  <c r="AB37" i="24"/>
  <c r="A37" i="24"/>
  <c r="AB36" i="24"/>
  <c r="A36" i="24"/>
  <c r="AB35" i="24"/>
  <c r="A35" i="24"/>
  <c r="AB34" i="24"/>
  <c r="A34" i="24"/>
  <c r="AB33" i="24"/>
  <c r="A33" i="24"/>
  <c r="AB32" i="24"/>
  <c r="A32" i="24"/>
  <c r="AB31" i="24"/>
  <c r="A31" i="24"/>
  <c r="AB30" i="24"/>
  <c r="A30" i="24"/>
  <c r="AB29" i="24"/>
  <c r="A29" i="24"/>
  <c r="AB28" i="24"/>
  <c r="A28" i="24"/>
  <c r="AB27" i="24"/>
  <c r="A27" i="24"/>
  <c r="AB26" i="24"/>
  <c r="A26" i="24"/>
  <c r="AB25" i="24"/>
  <c r="A25" i="24"/>
  <c r="AB24" i="24"/>
  <c r="A24" i="24"/>
  <c r="AB19" i="24"/>
  <c r="A19" i="24"/>
  <c r="AB18" i="24"/>
  <c r="A18" i="24"/>
  <c r="AB17" i="24"/>
  <c r="A17" i="24"/>
  <c r="A16" i="24"/>
  <c r="AB12" i="24"/>
  <c r="A12" i="24"/>
  <c r="AB11" i="24"/>
  <c r="A11" i="24"/>
  <c r="AB10" i="24"/>
  <c r="A10" i="24"/>
  <c r="AB9" i="24"/>
  <c r="A9" i="24"/>
  <c r="AB8" i="24"/>
  <c r="A8" i="24"/>
  <c r="AB7" i="24"/>
  <c r="A7" i="24"/>
  <c r="AB6" i="24"/>
  <c r="A6" i="24"/>
  <c r="AB5" i="24"/>
  <c r="A5" i="24"/>
  <c r="AB4" i="24"/>
  <c r="A4" i="24"/>
  <c r="AB3" i="24"/>
  <c r="A3" i="24"/>
  <c r="A2" i="24"/>
  <c r="C28" i="23" l="1"/>
  <c r="C33" i="23"/>
  <c r="C34" i="23"/>
  <c r="C32" i="23"/>
  <c r="C37" i="23"/>
  <c r="C38" i="23"/>
  <c r="C35" i="23"/>
  <c r="C36" i="23"/>
  <c r="C26" i="23"/>
  <c r="C27" i="23"/>
  <c r="C29" i="23"/>
  <c r="C30" i="23"/>
  <c r="C31" i="23"/>
  <c r="C22" i="23"/>
  <c r="C24" i="23"/>
  <c r="C23" i="23"/>
  <c r="C21" i="23"/>
  <c r="C25" i="23"/>
  <c r="C20" i="23"/>
  <c r="C19" i="23"/>
  <c r="H25" i="23"/>
  <c r="E38" i="23"/>
  <c r="E34" i="23"/>
  <c r="E30" i="23"/>
  <c r="E26" i="23"/>
  <c r="E22" i="23"/>
  <c r="F38" i="23"/>
  <c r="F34" i="23"/>
  <c r="F30" i="23"/>
  <c r="F26" i="23"/>
  <c r="F22" i="23"/>
  <c r="G38" i="23"/>
  <c r="G34" i="23"/>
  <c r="G30" i="23"/>
  <c r="G26" i="23"/>
  <c r="G22" i="23"/>
  <c r="H38" i="23"/>
  <c r="H34" i="23"/>
  <c r="H30" i="23"/>
  <c r="H26" i="23"/>
  <c r="H21" i="23"/>
  <c r="I37" i="23"/>
  <c r="I33" i="23"/>
  <c r="I29" i="23"/>
  <c r="I25" i="23"/>
  <c r="I21" i="23"/>
  <c r="E37" i="23"/>
  <c r="E33" i="23"/>
  <c r="E29" i="23"/>
  <c r="E25" i="23"/>
  <c r="E21" i="23"/>
  <c r="F37" i="23"/>
  <c r="F33" i="23"/>
  <c r="F29" i="23"/>
  <c r="F25" i="23"/>
  <c r="F21" i="23"/>
  <c r="G37" i="23"/>
  <c r="G33" i="23"/>
  <c r="G29" i="23"/>
  <c r="G25" i="23"/>
  <c r="G21" i="23"/>
  <c r="H37" i="23"/>
  <c r="H33" i="23"/>
  <c r="H29" i="23"/>
  <c r="H24" i="23"/>
  <c r="H20" i="23"/>
  <c r="I36" i="23"/>
  <c r="I32" i="23"/>
  <c r="I28" i="23"/>
  <c r="I24" i="23"/>
  <c r="I20" i="23"/>
  <c r="E36" i="23"/>
  <c r="E32" i="23"/>
  <c r="E28" i="23"/>
  <c r="E24" i="23"/>
  <c r="E20" i="23"/>
  <c r="F36" i="23"/>
  <c r="F32" i="23"/>
  <c r="F28" i="23"/>
  <c r="F24" i="23"/>
  <c r="F20" i="23"/>
  <c r="G36" i="23"/>
  <c r="G32" i="23"/>
  <c r="G28" i="23"/>
  <c r="G24" i="23"/>
  <c r="G20" i="23"/>
  <c r="H36" i="23"/>
  <c r="H32" i="23"/>
  <c r="H28" i="23"/>
  <c r="H23" i="23"/>
  <c r="I19" i="23"/>
  <c r="I35" i="23"/>
  <c r="I31" i="23"/>
  <c r="I27" i="23"/>
  <c r="I23" i="23"/>
  <c r="E19" i="23"/>
  <c r="E35" i="23"/>
  <c r="E31" i="23"/>
  <c r="E27" i="23"/>
  <c r="E23" i="23"/>
  <c r="F19" i="23"/>
  <c r="F35" i="23"/>
  <c r="F31" i="23"/>
  <c r="F27" i="23"/>
  <c r="F23" i="23"/>
  <c r="G19" i="23"/>
  <c r="G35" i="23"/>
  <c r="G31" i="23"/>
  <c r="G27" i="23"/>
  <c r="G23" i="23"/>
  <c r="H19" i="23"/>
  <c r="H35" i="23"/>
  <c r="H31" i="23"/>
  <c r="H27" i="23"/>
  <c r="H22" i="23"/>
  <c r="I38" i="23"/>
  <c r="I34" i="23"/>
  <c r="I30" i="23"/>
  <c r="I26" i="23"/>
  <c r="I22" i="23"/>
  <c r="AA106" i="16"/>
  <c r="A106" i="16"/>
  <c r="A3" i="31" l="1"/>
  <c r="A4" i="31"/>
  <c r="A5" i="31"/>
  <c r="A6" i="31"/>
  <c r="A8" i="31"/>
  <c r="A9" i="31"/>
  <c r="A10" i="31"/>
  <c r="A11" i="31"/>
  <c r="A12" i="31"/>
  <c r="A14" i="31"/>
  <c r="A15" i="31"/>
  <c r="A16" i="31"/>
  <c r="A17" i="31"/>
  <c r="A18" i="31"/>
  <c r="A19" i="31"/>
  <c r="A20" i="31"/>
  <c r="A21" i="31"/>
  <c r="A23" i="31"/>
  <c r="A24" i="31"/>
  <c r="A25" i="31"/>
  <c r="A26" i="31"/>
  <c r="A27" i="31"/>
  <c r="A28" i="31"/>
  <c r="A29" i="31"/>
  <c r="A30" i="31"/>
  <c r="A31" i="31"/>
  <c r="A33" i="31"/>
  <c r="A34" i="31"/>
  <c r="A35" i="31"/>
  <c r="A36" i="31"/>
  <c r="A37" i="31"/>
  <c r="A39" i="31"/>
  <c r="A40" i="31"/>
  <c r="A41" i="31"/>
  <c r="A42" i="31"/>
  <c r="A43" i="31"/>
  <c r="A45" i="31"/>
  <c r="A46" i="31"/>
  <c r="A47" i="31"/>
  <c r="A48" i="31"/>
  <c r="A50" i="31"/>
  <c r="A51" i="31"/>
  <c r="A52" i="31"/>
  <c r="A53" i="31"/>
  <c r="A54" i="31"/>
  <c r="A55" i="31"/>
  <c r="A56" i="31"/>
  <c r="A57" i="31"/>
  <c r="A58" i="31"/>
  <c r="A59" i="31"/>
  <c r="A60" i="31"/>
  <c r="A61" i="31"/>
  <c r="A62" i="31"/>
  <c r="A63" i="31"/>
  <c r="A64" i="31"/>
  <c r="A66" i="31"/>
  <c r="A67" i="31"/>
  <c r="A68" i="31"/>
  <c r="A69" i="31"/>
  <c r="A70" i="31"/>
  <c r="A71" i="31"/>
  <c r="A72" i="31"/>
  <c r="A73" i="31"/>
  <c r="A74" i="31"/>
  <c r="A75" i="31"/>
  <c r="A76" i="31"/>
  <c r="A77" i="31"/>
  <c r="A78" i="31"/>
  <c r="A79" i="31"/>
  <c r="A80" i="31"/>
  <c r="A81" i="31"/>
  <c r="A82"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2" i="31"/>
  <c r="H3" i="31"/>
  <c r="H4" i="31"/>
  <c r="H5" i="31"/>
  <c r="H6" i="31"/>
  <c r="H8" i="31"/>
  <c r="H9" i="31"/>
  <c r="H10" i="31"/>
  <c r="H11" i="31"/>
  <c r="H12" i="31"/>
  <c r="H14" i="31"/>
  <c r="H15" i="31"/>
  <c r="H16" i="31"/>
  <c r="H17" i="31"/>
  <c r="H18" i="31"/>
  <c r="H19" i="31"/>
  <c r="H20" i="31"/>
  <c r="H21" i="31"/>
  <c r="H23" i="31"/>
  <c r="H24" i="31"/>
  <c r="H25" i="31"/>
  <c r="H26" i="31"/>
  <c r="H27" i="31"/>
  <c r="H28" i="31"/>
  <c r="H29" i="31"/>
  <c r="H30" i="31"/>
  <c r="H31" i="31"/>
  <c r="H33" i="31"/>
  <c r="H34" i="31"/>
  <c r="H35" i="31"/>
  <c r="H36" i="31"/>
  <c r="H37" i="31"/>
  <c r="H39" i="31"/>
  <c r="H40" i="31"/>
  <c r="H41" i="31"/>
  <c r="H42" i="31"/>
  <c r="H43" i="31"/>
  <c r="H45" i="31"/>
  <c r="H46" i="31"/>
  <c r="H47" i="31"/>
  <c r="H48" i="31"/>
  <c r="H50" i="31"/>
  <c r="H51" i="31"/>
  <c r="H52" i="31"/>
  <c r="H53" i="31"/>
  <c r="H54" i="31"/>
  <c r="H55" i="31"/>
  <c r="H56" i="31"/>
  <c r="H57" i="31"/>
  <c r="H58" i="31"/>
  <c r="H59" i="31"/>
  <c r="H60" i="31"/>
  <c r="H61" i="31"/>
  <c r="H62" i="31"/>
  <c r="H63" i="31"/>
  <c r="H64" i="31"/>
  <c r="H66" i="31"/>
  <c r="H67" i="31"/>
  <c r="H68" i="31"/>
  <c r="H69" i="31"/>
  <c r="H70" i="31"/>
  <c r="H71" i="31"/>
  <c r="H72" i="31"/>
  <c r="H73" i="31"/>
  <c r="H74" i="31"/>
  <c r="H75" i="31"/>
  <c r="H76" i="31"/>
  <c r="H77" i="31"/>
  <c r="H78" i="31"/>
  <c r="H79" i="31"/>
  <c r="H80" i="31"/>
  <c r="H81" i="31"/>
  <c r="H82" i="31"/>
  <c r="H83" i="31"/>
  <c r="H84"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2" i="31"/>
  <c r="H18" i="26" l="1"/>
  <c r="F18" i="26"/>
  <c r="H17" i="26"/>
  <c r="F17" i="26"/>
  <c r="F14" i="26"/>
  <c r="H13" i="26"/>
  <c r="H14" i="26"/>
  <c r="F13" i="26"/>
  <c r="F16" i="26"/>
  <c r="H16" i="26"/>
  <c r="F15" i="26"/>
  <c r="H15" i="26"/>
  <c r="AA126" i="16"/>
  <c r="V126" i="16"/>
  <c r="A126" i="16"/>
  <c r="AA125" i="16"/>
  <c r="V125" i="16"/>
  <c r="A125" i="16"/>
  <c r="AA124" i="16"/>
  <c r="A124" i="16"/>
  <c r="AA123" i="16"/>
  <c r="V123" i="16"/>
  <c r="A123" i="16"/>
  <c r="AA122" i="16"/>
  <c r="V122" i="16"/>
  <c r="A122" i="16"/>
  <c r="AA121" i="16"/>
  <c r="A121" i="16"/>
  <c r="AA120" i="16"/>
  <c r="A120" i="16"/>
  <c r="AA119" i="16"/>
  <c r="A119" i="16"/>
  <c r="AA118" i="16"/>
  <c r="V118" i="16"/>
  <c r="A118" i="16"/>
  <c r="AA117" i="16"/>
  <c r="V117" i="16"/>
  <c r="A117" i="16"/>
  <c r="AA116" i="16"/>
  <c r="V116" i="16"/>
  <c r="A116" i="16"/>
  <c r="AA115" i="16"/>
  <c r="V115" i="16"/>
  <c r="A115" i="16"/>
  <c r="AA114" i="16"/>
  <c r="A114" i="16"/>
  <c r="AA113" i="16"/>
  <c r="V113" i="16"/>
  <c r="A113" i="16"/>
  <c r="AA112" i="16"/>
  <c r="V112" i="16"/>
  <c r="A112" i="16"/>
  <c r="AA111" i="16"/>
  <c r="V111" i="16"/>
  <c r="A111" i="16"/>
  <c r="AA110" i="16"/>
  <c r="V110" i="16"/>
  <c r="A110" i="16"/>
  <c r="AA109" i="16"/>
  <c r="V109" i="16"/>
  <c r="A109" i="16"/>
  <c r="AA108" i="16"/>
  <c r="V108" i="16"/>
  <c r="A108" i="16"/>
  <c r="AA107" i="16"/>
  <c r="V107" i="16"/>
  <c r="A107" i="16"/>
  <c r="AA105" i="16"/>
  <c r="V105" i="16"/>
  <c r="A105" i="16"/>
  <c r="AA104" i="16"/>
  <c r="A104" i="16"/>
  <c r="AA103" i="16"/>
  <c r="V103" i="16"/>
  <c r="A103" i="16"/>
  <c r="AA102" i="16"/>
  <c r="V102" i="16"/>
  <c r="A102" i="16"/>
  <c r="AA101" i="16"/>
  <c r="V101" i="16"/>
  <c r="A101" i="16"/>
  <c r="AA100" i="16"/>
  <c r="A100" i="16"/>
  <c r="AA99" i="16"/>
  <c r="V99" i="16"/>
  <c r="A99" i="16"/>
  <c r="AA98" i="16"/>
  <c r="V98" i="16"/>
  <c r="A98" i="16"/>
  <c r="AA97" i="16"/>
  <c r="V97" i="16"/>
  <c r="A97" i="16"/>
  <c r="AA96" i="16"/>
  <c r="A96" i="16"/>
  <c r="AA95" i="16"/>
  <c r="V95" i="16"/>
  <c r="A95" i="16"/>
  <c r="AA94" i="16"/>
  <c r="V94" i="16"/>
  <c r="A94" i="16"/>
  <c r="AA93" i="16"/>
  <c r="V93" i="16"/>
  <c r="A93" i="16"/>
  <c r="AA92" i="16"/>
  <c r="V92" i="16"/>
  <c r="A92" i="16"/>
  <c r="AA91" i="16"/>
  <c r="V91" i="16"/>
  <c r="A91" i="16"/>
  <c r="AA90" i="16"/>
  <c r="V90" i="16"/>
  <c r="A90" i="16"/>
  <c r="AA89" i="16"/>
  <c r="V89" i="16"/>
  <c r="A89" i="16"/>
  <c r="AA88" i="16"/>
  <c r="V88" i="16"/>
  <c r="A88" i="16"/>
  <c r="AA87" i="16"/>
  <c r="V87" i="16"/>
  <c r="A87" i="16"/>
  <c r="AA86" i="16"/>
  <c r="V86" i="16"/>
  <c r="A86" i="16"/>
  <c r="AA85" i="16"/>
  <c r="V85" i="16"/>
  <c r="A85" i="16"/>
  <c r="AA84" i="16"/>
  <c r="V84" i="16"/>
  <c r="A84" i="16"/>
  <c r="AA83" i="16"/>
  <c r="V83" i="16"/>
  <c r="A83" i="16"/>
  <c r="AA82" i="16"/>
  <c r="V82" i="16"/>
  <c r="A82" i="16"/>
  <c r="AA81" i="16"/>
  <c r="V81" i="16"/>
  <c r="A81" i="16"/>
  <c r="AA80" i="16"/>
  <c r="V80" i="16"/>
  <c r="A80" i="16"/>
  <c r="AA79" i="16"/>
  <c r="V79" i="16"/>
  <c r="A79" i="16"/>
  <c r="AA78" i="16"/>
  <c r="V78" i="16"/>
  <c r="A78" i="16"/>
  <c r="AA77" i="16"/>
  <c r="V77" i="16"/>
  <c r="A77" i="16"/>
  <c r="AA76" i="16"/>
  <c r="V76" i="16"/>
  <c r="A76" i="16"/>
  <c r="AA75" i="16"/>
  <c r="V75" i="16"/>
  <c r="A75" i="16"/>
  <c r="AA74" i="16"/>
  <c r="V74" i="16"/>
  <c r="A74" i="16"/>
  <c r="AA73" i="16"/>
  <c r="V73" i="16"/>
  <c r="A73" i="16"/>
  <c r="AA69" i="16"/>
  <c r="V69" i="16"/>
  <c r="A69" i="16"/>
  <c r="AA68" i="16"/>
  <c r="V68" i="16"/>
  <c r="A68" i="16"/>
  <c r="AA66" i="16"/>
  <c r="A66" i="16"/>
  <c r="AA65" i="16"/>
  <c r="A65" i="16"/>
  <c r="AA70" i="16"/>
  <c r="V70" i="16"/>
  <c r="A70" i="16"/>
  <c r="AA64" i="16"/>
  <c r="A64" i="16"/>
  <c r="AA63" i="16"/>
  <c r="A63" i="16"/>
  <c r="AA62" i="16"/>
  <c r="A62" i="16"/>
  <c r="AA72" i="16"/>
  <c r="V72" i="16"/>
  <c r="A72" i="16"/>
  <c r="AA67" i="16"/>
  <c r="V67" i="16"/>
  <c r="A67" i="16"/>
  <c r="AA71" i="16"/>
  <c r="V71" i="16"/>
  <c r="A71" i="16"/>
  <c r="AA61" i="16"/>
  <c r="A61" i="16"/>
  <c r="AA60" i="16"/>
  <c r="V60" i="16"/>
  <c r="A60" i="16"/>
  <c r="AA59" i="16"/>
  <c r="V59" i="16"/>
  <c r="A59" i="16"/>
  <c r="AA58" i="16"/>
  <c r="V58" i="16"/>
  <c r="A58" i="16"/>
  <c r="AA57" i="16"/>
  <c r="V57" i="16"/>
  <c r="A57" i="16"/>
  <c r="AA55" i="16"/>
  <c r="A55" i="16"/>
  <c r="AA54" i="16"/>
  <c r="V54" i="16"/>
  <c r="A54" i="16"/>
  <c r="AA53" i="16"/>
  <c r="V53" i="16"/>
  <c r="A53" i="16"/>
  <c r="AA52" i="16"/>
  <c r="V52" i="16"/>
  <c r="A52" i="16"/>
  <c r="V51" i="16"/>
  <c r="AA50" i="16"/>
  <c r="V50" i="16"/>
  <c r="A50" i="16"/>
  <c r="AA49" i="16"/>
  <c r="V49" i="16"/>
  <c r="A49" i="16"/>
  <c r="AA48" i="16"/>
  <c r="A48" i="16"/>
  <c r="AA47" i="16"/>
  <c r="V47" i="16"/>
  <c r="A47" i="16"/>
  <c r="AA46" i="16"/>
  <c r="V46" i="16"/>
  <c r="A46" i="16"/>
  <c r="AA45" i="16"/>
  <c r="V45" i="16"/>
  <c r="A45" i="16"/>
  <c r="AA44" i="16"/>
  <c r="V44" i="16"/>
  <c r="A44" i="16"/>
  <c r="AA43" i="16"/>
  <c r="A43" i="16"/>
  <c r="AA42" i="16"/>
  <c r="V42" i="16"/>
  <c r="A42" i="16"/>
  <c r="AA41" i="16"/>
  <c r="V41" i="16"/>
  <c r="A41" i="16"/>
  <c r="AA40" i="16"/>
  <c r="V40" i="16"/>
  <c r="A40" i="16"/>
  <c r="AA39" i="16"/>
  <c r="A39" i="16"/>
  <c r="AA38" i="16"/>
  <c r="V38" i="16"/>
  <c r="A38" i="16"/>
  <c r="AA37" i="16"/>
  <c r="V37" i="16"/>
  <c r="A37" i="16"/>
  <c r="AA36" i="16"/>
  <c r="V36" i="16"/>
  <c r="A36" i="16"/>
  <c r="AA35" i="16"/>
  <c r="V35" i="16"/>
  <c r="A35" i="16"/>
  <c r="AA34" i="16"/>
  <c r="V34" i="16"/>
  <c r="A34" i="16"/>
  <c r="AA33" i="16"/>
  <c r="V33" i="16"/>
  <c r="A33" i="16"/>
  <c r="AA32" i="16"/>
  <c r="V32" i="16"/>
  <c r="A32" i="16"/>
  <c r="AA31" i="16"/>
  <c r="A31" i="16"/>
  <c r="AA30" i="16"/>
  <c r="V30" i="16"/>
  <c r="A30" i="16"/>
  <c r="AA29" i="16"/>
  <c r="V29" i="16"/>
  <c r="A29" i="16"/>
  <c r="AA28" i="16"/>
  <c r="V28" i="16"/>
  <c r="A28" i="16"/>
  <c r="AA27" i="16"/>
  <c r="V27" i="16"/>
  <c r="A27" i="16"/>
  <c r="AA26" i="16"/>
  <c r="V26" i="16"/>
  <c r="A26" i="16"/>
  <c r="AA25" i="16"/>
  <c r="V25" i="16"/>
  <c r="A25" i="16"/>
  <c r="AA24" i="16"/>
  <c r="V24" i="16"/>
  <c r="A24" i="16"/>
  <c r="AA23" i="16"/>
  <c r="V23" i="16"/>
  <c r="A23" i="16"/>
  <c r="AA22" i="16"/>
  <c r="V22" i="16"/>
  <c r="A22" i="16"/>
  <c r="AA21" i="16"/>
  <c r="V21" i="16"/>
  <c r="A21" i="16"/>
  <c r="AA20" i="16"/>
  <c r="V20" i="16"/>
  <c r="A20" i="16"/>
  <c r="AA19" i="16"/>
  <c r="V19" i="16"/>
  <c r="A19" i="16"/>
  <c r="AA18" i="16"/>
  <c r="V18" i="16"/>
  <c r="A18" i="16"/>
  <c r="AA17" i="16"/>
  <c r="V17" i="16"/>
  <c r="A17" i="16"/>
  <c r="AA16" i="16"/>
  <c r="V16" i="16"/>
  <c r="A16" i="16"/>
  <c r="AA15" i="16"/>
  <c r="V15" i="16"/>
  <c r="A15" i="16"/>
  <c r="AA14" i="16"/>
  <c r="V14" i="16"/>
  <c r="A14" i="16"/>
  <c r="AA13" i="16"/>
  <c r="A13" i="16"/>
  <c r="AA12" i="16"/>
  <c r="AA11" i="16"/>
  <c r="V11" i="16"/>
  <c r="A11" i="16"/>
  <c r="AA10" i="16"/>
  <c r="V10" i="16"/>
  <c r="A10" i="16"/>
  <c r="AA9" i="16"/>
  <c r="V9" i="16"/>
  <c r="A9" i="16"/>
  <c r="AA8" i="16"/>
  <c r="A8" i="16"/>
  <c r="AA7" i="16"/>
  <c r="V7" i="16"/>
  <c r="A7" i="16"/>
  <c r="AA6" i="16"/>
  <c r="V6" i="16"/>
  <c r="A6" i="16"/>
  <c r="AA5" i="16"/>
  <c r="V5" i="16"/>
  <c r="A5" i="16"/>
  <c r="AA4" i="16"/>
  <c r="V4" i="16"/>
  <c r="A4" i="16"/>
  <c r="AA3" i="16"/>
  <c r="V3" i="16"/>
  <c r="A3" i="16"/>
  <c r="V2" i="16"/>
  <c r="A2" i="16"/>
  <c r="A1" i="16"/>
  <c r="I30" i="5"/>
  <c r="F30" i="5"/>
  <c r="I29" i="5"/>
  <c r="F29" i="5"/>
  <c r="I28" i="5"/>
  <c r="F28" i="5"/>
  <c r="F27" i="5"/>
  <c r="I26" i="5"/>
  <c r="F26" i="5"/>
  <c r="I25" i="5"/>
  <c r="F25" i="5"/>
  <c r="I19" i="5"/>
  <c r="F19" i="5"/>
  <c r="I18" i="5"/>
  <c r="F18" i="5"/>
  <c r="I17" i="5"/>
  <c r="F17" i="5"/>
  <c r="I16" i="5"/>
  <c r="F16" i="5"/>
  <c r="I15" i="5"/>
  <c r="F15" i="5"/>
  <c r="I14" i="5"/>
  <c r="F14" i="5"/>
  <c r="I13" i="5"/>
  <c r="F13" i="5"/>
  <c r="I12" i="5"/>
  <c r="F12" i="5"/>
  <c r="I11" i="5"/>
  <c r="F11" i="5"/>
  <c r="F24" i="4"/>
  <c r="F23" i="4"/>
  <c r="F22" i="4"/>
  <c r="F21" i="4"/>
  <c r="I19" i="4"/>
  <c r="F19" i="4"/>
  <c r="I18" i="4"/>
  <c r="F18" i="4"/>
  <c r="I17" i="4"/>
  <c r="F17" i="4"/>
  <c r="I16" i="4"/>
  <c r="F16" i="4"/>
  <c r="I15" i="4"/>
  <c r="F15" i="4"/>
  <c r="I14" i="4"/>
  <c r="F14" i="4"/>
  <c r="I12" i="4"/>
  <c r="F12" i="4"/>
  <c r="I11" i="4"/>
  <c r="F11" i="4"/>
  <c r="F81" i="3"/>
  <c r="F77" i="3"/>
  <c r="F75" i="3"/>
  <c r="F19" i="3"/>
  <c r="H54" i="15" l="1"/>
  <c r="H50" i="15"/>
  <c r="F52" i="15"/>
  <c r="C54" i="15"/>
  <c r="F54" i="15"/>
  <c r="H52" i="15"/>
  <c r="G51" i="15"/>
  <c r="E53" i="15"/>
  <c r="F50" i="15"/>
  <c r="C52" i="15"/>
  <c r="G53" i="15"/>
  <c r="E54" i="15"/>
  <c r="E51" i="15"/>
  <c r="F26" i="15"/>
  <c r="F30" i="15"/>
  <c r="F27" i="15"/>
  <c r="F31" i="15"/>
  <c r="F28" i="15"/>
  <c r="F29" i="15"/>
  <c r="G31" i="15"/>
  <c r="F32" i="15"/>
  <c r="C26" i="15"/>
  <c r="C32" i="15"/>
  <c r="C33" i="15"/>
  <c r="K36" i="15"/>
  <c r="K31" i="15"/>
  <c r="H23" i="15"/>
  <c r="C30" i="15"/>
  <c r="C29" i="15"/>
  <c r="C35" i="15"/>
  <c r="K24" i="15"/>
  <c r="K30" i="15"/>
  <c r="C34" i="15"/>
  <c r="C37" i="15"/>
  <c r="C28" i="15"/>
  <c r="K28" i="15"/>
  <c r="K37" i="15"/>
  <c r="K35" i="15"/>
  <c r="C38" i="15"/>
  <c r="C27" i="15"/>
  <c r="C36" i="15"/>
  <c r="K32" i="15"/>
  <c r="K34" i="15"/>
  <c r="K33" i="15"/>
  <c r="K38" i="15"/>
  <c r="C31" i="15"/>
  <c r="K29" i="15"/>
  <c r="K27" i="15"/>
  <c r="K25" i="15"/>
  <c r="K26" i="15"/>
  <c r="C24" i="15"/>
  <c r="G30" i="15"/>
  <c r="C25" i="15"/>
  <c r="H24" i="15"/>
  <c r="G24" i="15"/>
  <c r="F40" i="15"/>
  <c r="F36" i="15"/>
  <c r="E32" i="15"/>
  <c r="H29" i="15"/>
  <c r="G29" i="15"/>
  <c r="F25" i="15"/>
  <c r="E41" i="15"/>
  <c r="E37" i="15"/>
  <c r="H26" i="15"/>
  <c r="G26" i="15"/>
  <c r="F38" i="15"/>
  <c r="H43" i="15"/>
  <c r="G23" i="15"/>
  <c r="F35" i="15"/>
  <c r="E31" i="15"/>
  <c r="F34" i="15"/>
  <c r="E42" i="15"/>
  <c r="H28" i="15"/>
  <c r="G28" i="15"/>
  <c r="F24" i="15"/>
  <c r="E40" i="15"/>
  <c r="E36" i="15"/>
  <c r="H33" i="15"/>
  <c r="G33" i="15"/>
  <c r="E25" i="15"/>
  <c r="H30" i="15"/>
  <c r="E26" i="15"/>
  <c r="H42" i="15"/>
  <c r="H27" i="15"/>
  <c r="G27" i="15"/>
  <c r="F43" i="15"/>
  <c r="F23" i="15"/>
  <c r="E35" i="15"/>
  <c r="G34" i="15"/>
  <c r="H32" i="15"/>
  <c r="G32" i="15"/>
  <c r="E24" i="15"/>
  <c r="H41" i="15"/>
  <c r="H37" i="15"/>
  <c r="G37" i="15"/>
  <c r="F33" i="15"/>
  <c r="E29" i="15"/>
  <c r="H34" i="15"/>
  <c r="G38" i="15"/>
  <c r="E30" i="15"/>
  <c r="H31" i="15"/>
  <c r="E43" i="15"/>
  <c r="E23" i="15"/>
  <c r="E34" i="15"/>
  <c r="H40" i="15"/>
  <c r="H36" i="15"/>
  <c r="G36" i="15"/>
  <c r="E28" i="15"/>
  <c r="H25" i="15"/>
  <c r="G25" i="15"/>
  <c r="F41" i="15"/>
  <c r="F37" i="15"/>
  <c r="E33" i="15"/>
  <c r="H38" i="15"/>
  <c r="E38" i="15"/>
  <c r="H35" i="15"/>
  <c r="G35" i="15"/>
  <c r="E27" i="15"/>
  <c r="F42" i="15"/>
  <c r="G50" i="15"/>
  <c r="F51" i="15"/>
  <c r="E52" i="15"/>
  <c r="C53" i="15"/>
  <c r="H53" i="15"/>
  <c r="G54" i="15"/>
  <c r="E50" i="15"/>
  <c r="H51" i="15"/>
  <c r="G52" i="15"/>
  <c r="F5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murrutia</author>
  </authors>
  <commentList>
    <comment ref="M104" authorId="0" shapeId="0" xr:uid="{00000000-0006-0000-0900-000001000000}">
      <text>
        <r>
          <rPr>
            <b/>
            <sz val="9"/>
            <color indexed="81"/>
            <rFont val="Tahoma"/>
            <family val="2"/>
          </rPr>
          <t>murrutia:</t>
        </r>
        <r>
          <rPr>
            <sz val="9"/>
            <color indexed="81"/>
            <rFont val="Tahoma"/>
            <family val="2"/>
          </rPr>
          <t xml:space="preserve">
is it 16,000?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aburnham</author>
    <author>Kehne, Chelsea (ENE)</author>
  </authors>
  <commentList>
    <comment ref="B29" authorId="0" shapeId="0" xr:uid="{00000000-0006-0000-0B00-000001000000}">
      <text>
        <r>
          <rPr>
            <sz val="9"/>
            <color indexed="81"/>
            <rFont val="Tahoma"/>
            <family val="2"/>
          </rPr>
          <t>PHEV example = Toyota Prius Plug-in
A PHEV is hybrid vehicle which uses rechargable batteries charged by an external power source (e.g. wall outlet).
There are many different types of PHEVs as the battery size and operation can vary significantly.
A Toyota Prius-style PHEV operates in blended mode, which is when the battery's energy is primarily used to drive the vehicle but the engine may turn on during hard accelerations, etc to assist the battery. Blended mode PHEVs typically have smaller batteries than an "EREV"-style PHEV
http://www.fueleconomy.gov/feg/phevtech.shtml</t>
        </r>
      </text>
    </comment>
    <comment ref="B30" authorId="0" shapeId="0" xr:uid="{00000000-0006-0000-0B00-000002000000}">
      <text>
        <r>
          <rPr>
            <sz val="9"/>
            <color indexed="81"/>
            <rFont val="Tahoma"/>
            <family val="2"/>
          </rPr>
          <t>EREV example = Chevrolet Volt 
EREV is a type of PHEV that operates all electrically until the battery is depleted and will typically have a large battery pack.
After battery depletion, a Volt-style EREV (series PHEV) uses the engine as a generator to produce electricity to operate the vehicle.
http://www.fueleconomy.gov/feg/phevtech.shtml</t>
        </r>
      </text>
    </comment>
    <comment ref="B32" authorId="1" shapeId="0" xr:uid="{00000000-0006-0000-0B00-000003000000}">
      <text>
        <r>
          <rPr>
            <sz val="9"/>
            <color indexed="81"/>
            <rFont val="Tahoma"/>
            <family val="2"/>
          </rPr>
          <t xml:space="preserve">Bi-fuel vehicles are vehicles with multifuel engines capable of running on two fuels. 
Bi-fuel systems, also called “switchable” systems, alternate between gasoline and other fuel sources (in this case, CNG), whereas Dual Fuel systems mix both fuels together.
</t>
        </r>
      </text>
    </comment>
    <comment ref="B33" authorId="1" shapeId="0" xr:uid="{00000000-0006-0000-0B00-000004000000}">
      <text>
        <r>
          <rPr>
            <sz val="9"/>
            <color indexed="81"/>
            <rFont val="Tahoma"/>
            <family val="2"/>
          </rPr>
          <t xml:space="preserve">Bi-fuel vehicles are vehicles with multifuel engines capable of running on two fuels. 
Bi-fuel systems, also called “switchable” systems, alternate between gasoline and other fuel sources (in this case, LPG), whereas Dual Fuel systems mix both fuels together.
</t>
        </r>
      </text>
    </comment>
    <comment ref="B34" authorId="1" shapeId="0" xr:uid="{00000000-0006-0000-0B00-000005000000}">
      <text>
        <r>
          <rPr>
            <sz val="9"/>
            <color indexed="81"/>
            <rFont val="Tahoma"/>
            <family val="2"/>
          </rPr>
          <t xml:space="preserve">Dual fuel vehicles are vehicles with multifuel engines capable of running on two fuels. 
A dual-fuel system is capable of using two types of fuel at the same time in a mixture (in this case Gasoline and E85), in contrast to Bi-Fuel systems that switch between fuels.
</t>
        </r>
      </text>
    </comment>
    <comment ref="B35" authorId="1" shapeId="0" xr:uid="{00000000-0006-0000-0B00-000006000000}">
      <text>
        <r>
          <rPr>
            <sz val="9"/>
            <color indexed="81"/>
            <rFont val="Tahoma"/>
            <family val="2"/>
          </rPr>
          <t xml:space="preserve">Dual fuel vehicles are vehicles with multifuel engines capable of running on two fuels. 
A dual-fuel system is capable of using two types of fuel at the same time in a mixture (in this case Gasoline and CNG), in contrast to Bi-Fuel systems that switch between fuels.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Kehne, Chelsea (ENE)</author>
  </authors>
  <commentList>
    <comment ref="B21" authorId="0" shapeId="0" xr:uid="{00000000-0006-0000-1100-000001000000}">
      <text>
        <r>
          <rPr>
            <sz val="9"/>
            <color indexed="81"/>
            <rFont val="Tahoma"/>
            <family val="2"/>
          </rPr>
          <t xml:space="preserve">
Asphalt pavement, brick and concrete from construction and demolition</t>
        </r>
      </text>
    </comment>
    <comment ref="B22" authorId="0" shapeId="0" xr:uid="{00000000-0006-0000-1100-000002000000}">
      <text>
        <r>
          <rPr>
            <sz val="9"/>
            <color indexed="81"/>
            <rFont val="Tahoma"/>
            <family val="2"/>
          </rPr>
          <t xml:space="preserve">
Lead-acid batteries used in motor vehicles or stationary application</t>
        </r>
      </text>
    </comment>
    <comment ref="B23" authorId="0" shapeId="0" xr:uid="{00000000-0006-0000-1100-000003000000}">
      <text>
        <r>
          <rPr>
            <sz val="9"/>
            <color indexed="81"/>
            <rFont val="Tahoma"/>
            <family val="2"/>
          </rPr>
          <t xml:space="preserve">
Glass tube used in visual displays in televisions, computer monitors, and scientific instruments</t>
        </r>
      </text>
    </comment>
    <comment ref="B24" authorId="0" shapeId="0" xr:uid="{00000000-0006-0000-1100-000004000000}">
      <text>
        <r>
          <rPr>
            <sz val="9"/>
            <color indexed="81"/>
            <rFont val="Tahoma"/>
            <family val="2"/>
          </rPr>
          <t xml:space="preserve">
A panel (known as drywall) with a gypsum core and faced with a heavy paper or other material on both sides that is not contaminated </t>
        </r>
      </text>
    </comment>
    <comment ref="B25" authorId="0" shapeId="0" xr:uid="{00000000-0006-0000-1100-000005000000}">
      <text>
        <r>
          <rPr>
            <sz val="9"/>
            <color indexed="81"/>
            <rFont val="Tahoma"/>
            <family val="2"/>
          </rPr>
          <t xml:space="preserve">
Glass bottles and jars. The ban does not cover light bulbs, Pyrex cookware, plate glass, drinking glasses, windows, etc</t>
        </r>
      </text>
    </comment>
    <comment ref="B26" authorId="0" shapeId="0" xr:uid="{00000000-0006-0000-1100-000006000000}">
      <text>
        <r>
          <rPr>
            <sz val="9"/>
            <color indexed="81"/>
            <rFont val="Tahoma"/>
            <family val="2"/>
          </rPr>
          <t xml:space="preserve">
Leaves, grass clippings, weeds, garden materials, shrub trimmings, and brush one-inch or less in diameter (excluding diseased plants)</t>
        </r>
      </text>
    </comment>
    <comment ref="B27" authorId="0" shapeId="0" xr:uid="{00000000-0006-0000-1100-000007000000}">
      <text>
        <r>
          <rPr>
            <sz val="9"/>
            <color indexed="81"/>
            <rFont val="Tahoma"/>
            <family val="2"/>
          </rPr>
          <t xml:space="preserve">
Ferrous and non-ferrous metals derived from used appliances, building materials, industrial equipment, vehicles, and manufacturing processes</t>
        </r>
      </text>
    </comment>
    <comment ref="B28" authorId="0" shapeId="0" xr:uid="{00000000-0006-0000-1100-000008000000}">
      <text>
        <r>
          <rPr>
            <sz val="9"/>
            <color indexed="81"/>
            <rFont val="Tahoma"/>
            <family val="2"/>
          </rPr>
          <t xml:space="preserve">
Aluminum, steel or bi-metal beverage and food container</t>
        </r>
      </text>
    </comment>
    <comment ref="B29" authorId="0" shapeId="0" xr:uid="{00000000-0006-0000-1100-000009000000}">
      <text>
        <r>
          <rPr>
            <sz val="9"/>
            <color indexed="81"/>
            <rFont val="Tahoma"/>
            <family val="2"/>
          </rPr>
          <t xml:space="preserve">
All paper, cardboard, and paperboard products (EXCEPT tissue paper, toweling, paper plates and cups, wax-coated cardboard, etc)</t>
        </r>
      </text>
    </comment>
    <comment ref="B30" authorId="0" shapeId="0" xr:uid="{00000000-0006-0000-1100-00000A000000}">
      <text>
        <r>
          <rPr>
            <sz val="9"/>
            <color indexed="81"/>
            <rFont val="Tahoma"/>
            <family val="2"/>
          </rPr>
          <t xml:space="preserve">
A soda bottle is narrow-necked but a yogurt container is not</t>
        </r>
      </text>
    </comment>
    <comment ref="B31" authorId="0" shapeId="0" xr:uid="{00000000-0006-0000-1100-00000B000000}">
      <text>
        <r>
          <rPr>
            <sz val="9"/>
            <color indexed="81"/>
            <rFont val="Tahoma"/>
            <family val="2"/>
          </rPr>
          <t xml:space="preserve">
Appliances employing electricity, oil, natural gas or liquefied petroleum gas</t>
        </r>
      </text>
    </comment>
    <comment ref="B32" authorId="0" shapeId="0" xr:uid="{00000000-0006-0000-1100-00000C000000}">
      <text>
        <r>
          <rPr>
            <sz val="9"/>
            <color indexed="81"/>
            <rFont val="Tahoma"/>
            <family val="2"/>
          </rPr>
          <t xml:space="preserve">
Motor vehicle tires of all types (Combustion facilities can accept whole tires for disposal.  Shredded tires are not restricted)</t>
        </r>
      </text>
    </comment>
    <comment ref="B33" authorId="0" shapeId="0" xr:uid="{00000000-0006-0000-1100-00000D000000}">
      <text>
        <r>
          <rPr>
            <sz val="9"/>
            <color indexed="81"/>
            <rFont val="Tahoma"/>
            <family val="2"/>
          </rPr>
          <t xml:space="preserve">
Treated and untreated wood, clean wood (trees, stumps, and brush, including but not limited to sawdust, chips, shavings and bark)</t>
        </r>
      </text>
    </comment>
    <comment ref="B34" authorId="0" shapeId="0" xr:uid="{00000000-0006-0000-1100-00000E000000}">
      <text>
        <r>
          <rPr>
            <sz val="9"/>
            <color indexed="81"/>
            <rFont val="Tahoma"/>
            <family val="2"/>
          </rPr>
          <t xml:space="preserve">
Food &amp; vegetative material from businesses &amp; institutions that dispose of 1 ton or more organic material per week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tc={221ECB09-67B0-462E-8126-B49A172D4D54}</author>
  </authors>
  <commentList>
    <comment ref="D20" authorId="0" shapeId="0" xr:uid="{221ECB09-67B0-462E-8126-B49A172D4D54}">
      <text>
        <t>[Threaded comment]
Your version of Excel allows you to read this threaded comment; however, any edits to it will get removed if the file is opened in a newer version of Excel. Learn more: https://go.microsoft.com/fwlink/?linkid=870924
Comment:
    Exact size TBD; likely 4-4.5</t>
      </text>
    </comment>
  </commentList>
</comments>
</file>

<file path=xl/sharedStrings.xml><?xml version="1.0" encoding="utf-8"?>
<sst xmlns="http://schemas.openxmlformats.org/spreadsheetml/2006/main" count="9860" uniqueCount="2222">
  <si>
    <t>EXECUTIVE OFFICE OF ENERGY AND ENVIRONMENTAL AFFAIRS</t>
  </si>
  <si>
    <t>DEPARTMENT OF ENERGY RESOURCES</t>
  </si>
  <si>
    <t>Leading by Example Program</t>
  </si>
  <si>
    <t>Natural Gas</t>
  </si>
  <si>
    <t>Phone:</t>
  </si>
  <si>
    <t>Agency/Campus:</t>
  </si>
  <si>
    <t>CATEGORY</t>
  </si>
  <si>
    <t>UNIT*</t>
  </si>
  <si>
    <t>NOTES</t>
  </si>
  <si>
    <t>kWh</t>
  </si>
  <si>
    <t>therms</t>
  </si>
  <si>
    <t>gallons</t>
  </si>
  <si>
    <t>Fuel Oil #2 for buildings</t>
  </si>
  <si>
    <t>Bioheat #2 Heating oil</t>
  </si>
  <si>
    <t>List percentage, e.g. B5 or B20 here</t>
  </si>
  <si>
    <t>Fuel Oil #4</t>
  </si>
  <si>
    <t>Fuel Oil #6</t>
  </si>
  <si>
    <t>Purchased Steam</t>
  </si>
  <si>
    <t>Other (please list)</t>
  </si>
  <si>
    <t>TOTAL COST</t>
  </si>
  <si>
    <t>kBtu</t>
  </si>
  <si>
    <t>Capacity</t>
  </si>
  <si>
    <t>Technology</t>
  </si>
  <si>
    <t>Wind</t>
  </si>
  <si>
    <t>Hydro</t>
  </si>
  <si>
    <t>Ground source heat pump</t>
  </si>
  <si>
    <t>Biomass</t>
  </si>
  <si>
    <t>Anaerobic Digestion</t>
  </si>
  <si>
    <t>Solar Thermal</t>
  </si>
  <si>
    <t>Air source heat pump</t>
  </si>
  <si>
    <t>Other</t>
  </si>
  <si>
    <t>MW</t>
  </si>
  <si>
    <t>kW</t>
  </si>
  <si>
    <t>Liquid Natural Gas</t>
  </si>
  <si>
    <t>Diesel/ Fuel Oil #2 for Emergency Generators</t>
  </si>
  <si>
    <t>mlbs</t>
  </si>
  <si>
    <t>tons</t>
  </si>
  <si>
    <t>Gasoline</t>
  </si>
  <si>
    <t xml:space="preserve">Diesel </t>
  </si>
  <si>
    <t>Ethanol (E85)</t>
  </si>
  <si>
    <t>Propane</t>
  </si>
  <si>
    <t>Electric</t>
  </si>
  <si>
    <t>Vehicle Energy Use</t>
  </si>
  <si>
    <t>Other Fuel Energy Use</t>
  </si>
  <si>
    <t>Biodiesel blend</t>
  </si>
  <si>
    <t>Compressed Natural Gas (CNG)</t>
  </si>
  <si>
    <t>Is this kWh included in your overall grid electricity value?</t>
  </si>
  <si>
    <t>Jet Fuel</t>
  </si>
  <si>
    <t>Bridgewater State University</t>
  </si>
  <si>
    <t>Dept. of Correction</t>
  </si>
  <si>
    <t>Dept. of Developmental Services</t>
  </si>
  <si>
    <t>Dept. of Fire Services</t>
  </si>
  <si>
    <t>Dept. of Mental Health</t>
  </si>
  <si>
    <t>Dept. of Public Health</t>
  </si>
  <si>
    <t>Dept. of State Police</t>
  </si>
  <si>
    <t>Dept. of Youth Services</t>
  </si>
  <si>
    <t>Fitchburg State University</t>
  </si>
  <si>
    <t>Framingham State University</t>
  </si>
  <si>
    <t>Holyoke Comm. College</t>
  </si>
  <si>
    <t>Holyoke Soldier's Home</t>
  </si>
  <si>
    <t>Mass. Bay Comm. College</t>
  </si>
  <si>
    <t>Mass. College of Art &amp; Design</t>
  </si>
  <si>
    <t>Middlesex Comm. College</t>
  </si>
  <si>
    <t>Military Division</t>
  </si>
  <si>
    <t>Northern Essex Comm. College</t>
  </si>
  <si>
    <t>Quinsigamond Comm. College</t>
  </si>
  <si>
    <t>Roxbury Comm. College</t>
  </si>
  <si>
    <t>Salem State University</t>
  </si>
  <si>
    <t>Trial Court</t>
  </si>
  <si>
    <t>UMass Amherst</t>
  </si>
  <si>
    <t>UMass Boston</t>
  </si>
  <si>
    <t>UMass Dartmouth</t>
  </si>
  <si>
    <t>UMass Lowell</t>
  </si>
  <si>
    <t>UMass Medical</t>
  </si>
  <si>
    <t>Westfield State University</t>
  </si>
  <si>
    <t>Worcester State University</t>
  </si>
  <si>
    <t>Dept. of Fish and Game</t>
  </si>
  <si>
    <t>Environmental Police</t>
  </si>
  <si>
    <t>MassPort Authority</t>
  </si>
  <si>
    <t>Agency</t>
  </si>
  <si>
    <t>Square Footage</t>
  </si>
  <si>
    <t>Yes</t>
  </si>
  <si>
    <t>No</t>
  </si>
  <si>
    <t>Contact Information</t>
  </si>
  <si>
    <t>Building Energy Use (Fuels other than Electricity)</t>
  </si>
  <si>
    <t>Site/Facility Name</t>
  </si>
  <si>
    <t>City/Town</t>
  </si>
  <si>
    <t>On-site power generation owned and operated by Commonwealth</t>
  </si>
  <si>
    <t>AEC</t>
  </si>
  <si>
    <t>REC</t>
  </si>
  <si>
    <t>Pellets</t>
  </si>
  <si>
    <t>Wood Chips</t>
  </si>
  <si>
    <t xml:space="preserve">Other </t>
  </si>
  <si>
    <t>NG Units</t>
  </si>
  <si>
    <t>CCF</t>
  </si>
  <si>
    <t>Btu</t>
  </si>
  <si>
    <t>MMBtu</t>
  </si>
  <si>
    <t>Fuel Oil Units</t>
  </si>
  <si>
    <t>barrels</t>
  </si>
  <si>
    <t>other</t>
  </si>
  <si>
    <t>Woods</t>
  </si>
  <si>
    <t>Steam</t>
  </si>
  <si>
    <t>Clean Combined Heat and Power (CHP)/Co-Generation</t>
  </si>
  <si>
    <t>System Type</t>
  </si>
  <si>
    <t>Site</t>
  </si>
  <si>
    <t>Site Details</t>
  </si>
  <si>
    <t>Location</t>
  </si>
  <si>
    <t>Project Cost ($)</t>
  </si>
  <si>
    <t>Est. Reduced Annual Energy Costs ($)</t>
  </si>
  <si>
    <t>Status (Comp., Const., Award, Bid, Design, Study)</t>
  </si>
  <si>
    <t>FY Complete</t>
  </si>
  <si>
    <t>Details</t>
  </si>
  <si>
    <t>Solar PV</t>
  </si>
  <si>
    <t>complete</t>
  </si>
  <si>
    <t>Bridgewater</t>
  </si>
  <si>
    <t xml:space="preserve">Bristol Comm College </t>
  </si>
  <si>
    <t>Fall River</t>
  </si>
  <si>
    <t>State House</t>
  </si>
  <si>
    <t>Boston</t>
  </si>
  <si>
    <t>Cape Cod Community College</t>
  </si>
  <si>
    <t>Chelsea Soldiers Home - Solar PV Installation- Crebs 1</t>
  </si>
  <si>
    <t>Chelsea</t>
  </si>
  <si>
    <t>Lancaster</t>
  </si>
  <si>
    <t>Milton</t>
  </si>
  <si>
    <t>DCR George's Island</t>
  </si>
  <si>
    <t>Lawrence</t>
  </si>
  <si>
    <t>DCR Spectacle Island</t>
  </si>
  <si>
    <t xml:space="preserve">DCR Waquoit Bay Reserve </t>
  </si>
  <si>
    <t>Amherst</t>
  </si>
  <si>
    <t>Springfield</t>
  </si>
  <si>
    <t>DEP Wall Laboratory</t>
  </si>
  <si>
    <t>DEP Wall Laboratory - Solar PV Project</t>
  </si>
  <si>
    <t xml:space="preserve">DFS Stow </t>
  </si>
  <si>
    <t>Stow</t>
  </si>
  <si>
    <t>Canton Housing Authority</t>
  </si>
  <si>
    <t>Canton</t>
  </si>
  <si>
    <t>Norfolk</t>
  </si>
  <si>
    <t>Walpole</t>
  </si>
  <si>
    <t>Concord</t>
  </si>
  <si>
    <t>Shirley</t>
  </si>
  <si>
    <t>MCI Bridgewater PV Installation</t>
  </si>
  <si>
    <t>MCI Cedar Junction - Photovoltaic Installation</t>
  </si>
  <si>
    <t>MCI Concord - PV Installation</t>
  </si>
  <si>
    <t>MCI Framingham Solar PV</t>
  </si>
  <si>
    <t>Framingham</t>
  </si>
  <si>
    <t>MCI Norfolk - PV Installation</t>
  </si>
  <si>
    <t>MCI South Middlesex Correctional Center - PV Installation</t>
  </si>
  <si>
    <t>NCCI Gardner</t>
  </si>
  <si>
    <t>Gardner</t>
  </si>
  <si>
    <t>2-1.65 MW turbines</t>
  </si>
  <si>
    <t>Fitchburg</t>
  </si>
  <si>
    <t>Greenfield</t>
  </si>
  <si>
    <t xml:space="preserve">Boston </t>
  </si>
  <si>
    <t>MassPort Logan Airport  Terminal B Parking Garage</t>
  </si>
  <si>
    <t>MassPort Logan Airport - Terminal B Parking Garage</t>
  </si>
  <si>
    <t>North Adams</t>
  </si>
  <si>
    <t>Middlesex Community College Ground Source Heat Pump</t>
  </si>
  <si>
    <t>Bedford</t>
  </si>
  <si>
    <t>Mass Maritime Academy</t>
  </si>
  <si>
    <t>Mass Maritime Academy - Wind Turbine Project</t>
  </si>
  <si>
    <t>Bourne</t>
  </si>
  <si>
    <t>Mt. Wachusett Comm College</t>
  </si>
  <si>
    <t>Winthrop</t>
  </si>
  <si>
    <t>Clinton</t>
  </si>
  <si>
    <t>Deer Island WWTP 2 x 1000 kW Inline Hydro Turbines</t>
  </si>
  <si>
    <t>Deer Island WWTP 6000 kW Cogeneration Engine for AD</t>
  </si>
  <si>
    <t>J.C. Carroll DWTP 496 kW Solar PV</t>
  </si>
  <si>
    <t>Marlborough</t>
  </si>
  <si>
    <t>Loring Road 200 kW Inline Hydro Turbine</t>
  </si>
  <si>
    <t>Weston</t>
  </si>
  <si>
    <t>Wachusett Resevoir Cosgrove 3400 kW Inline Hydro Turbine</t>
  </si>
  <si>
    <t>Wachusett Resevoir Oakdale 3500 kW Inline Hydro Turbine</t>
  </si>
  <si>
    <t>West Boylston</t>
  </si>
  <si>
    <t>North Shore CC - Solar PV Project</t>
  </si>
  <si>
    <t>Danvers</t>
  </si>
  <si>
    <t>Salem</t>
  </si>
  <si>
    <t>Dartmouth</t>
  </si>
  <si>
    <t>Installation of 600 kW turbine on campus</t>
  </si>
  <si>
    <t>Lowell</t>
  </si>
  <si>
    <t>Westfield</t>
  </si>
  <si>
    <t>Worcester</t>
  </si>
  <si>
    <t>Wrentham</t>
  </si>
  <si>
    <t>Other Building Fuels</t>
  </si>
  <si>
    <t>EE Projects</t>
  </si>
  <si>
    <t>Site/Location</t>
  </si>
  <si>
    <t>Energy Efficiency Projects at State Facilities</t>
  </si>
  <si>
    <t>Total Cost of Project</t>
  </si>
  <si>
    <t xml:space="preserve">Total Cost Savings </t>
  </si>
  <si>
    <t xml:space="preserve">Energy Efficiency Project Description </t>
  </si>
  <si>
    <r>
      <t xml:space="preserve">Power generation through </t>
    </r>
    <r>
      <rPr>
        <b/>
        <sz val="12"/>
        <color rgb="FFFFFFFF"/>
        <rFont val="Calibri"/>
        <family val="2"/>
        <scheme val="minor"/>
      </rPr>
      <t>power purchase agreement</t>
    </r>
  </si>
  <si>
    <t>Vehicle &amp; Other Fuels</t>
  </si>
  <si>
    <t>Contact Info</t>
  </si>
  <si>
    <t>Northampton</t>
  </si>
  <si>
    <t>District 2 Highway Administration Building</t>
  </si>
  <si>
    <t>Vehicle Fleet</t>
  </si>
  <si>
    <t xml:space="preserve">Mount Wachusett Community College  </t>
  </si>
  <si>
    <t>Quinsigamond Community College</t>
  </si>
  <si>
    <t>Umass Amherst</t>
  </si>
  <si>
    <t>Umass Medical</t>
  </si>
  <si>
    <t>CHP</t>
  </si>
  <si>
    <t>WasteHeat to Power</t>
  </si>
  <si>
    <t>AD - Steam Turbine Generator</t>
  </si>
  <si>
    <t>Bridgewater State University CHP</t>
  </si>
  <si>
    <t>Holyoke CC Bartley Center</t>
  </si>
  <si>
    <t>Holyoke</t>
  </si>
  <si>
    <t>Mass Maritime Academy -  ABS</t>
  </si>
  <si>
    <t>Mass. Maritime Academy Dorm PV 81 kW Solar PV</t>
  </si>
  <si>
    <t>Off-grid Solar pathway lighting</t>
  </si>
  <si>
    <t xml:space="preserve">Biomass </t>
  </si>
  <si>
    <t>Part of ZNEB</t>
  </si>
  <si>
    <t>Umass center for agriculture (Deerfield Farm PV Array)</t>
  </si>
  <si>
    <t>Deerfield</t>
  </si>
  <si>
    <t>Bridgewater Correctional Complex Kawasaki Gas Turbines</t>
  </si>
  <si>
    <t xml:space="preserve">Grid Electricity </t>
  </si>
  <si>
    <t>List fuel used for equipment</t>
  </si>
  <si>
    <t>List renewable type</t>
  </si>
  <si>
    <t>Number of Vehicles</t>
  </si>
  <si>
    <t>Category</t>
  </si>
  <si>
    <t>Fleet Vehicles Total</t>
  </si>
  <si>
    <t>Heavy Duty Vehicles</t>
  </si>
  <si>
    <t>Notes</t>
  </si>
  <si>
    <t>Light Duty Vehicles (&lt;10,000 lbs)</t>
  </si>
  <si>
    <t>Diesel</t>
  </si>
  <si>
    <t>Gasoline Hybrid Electric Vehicle (HEV)</t>
  </si>
  <si>
    <t>Gasoline Plug-in Hybrid Electric Vehicle (PHEV)</t>
  </si>
  <si>
    <t>Gasoline Extended Range Electric Vehicle (EREV)</t>
  </si>
  <si>
    <t>kBtu/hr</t>
  </si>
  <si>
    <t>Battery Electric Vehicle (BEV)</t>
  </si>
  <si>
    <t>Dedicated Propane (LPG)</t>
  </si>
  <si>
    <t xml:space="preserve">Dedicated Compressed Natural Gas (CNG) </t>
  </si>
  <si>
    <t xml:space="preserve">Bi-Fuel Gasoline - Compressed Natural Gas (CNG) </t>
  </si>
  <si>
    <t xml:space="preserve">Dual Fuel Gasoline - Ethanol (E85) </t>
  </si>
  <si>
    <t>Dual Fuel Gasoline - Compressed Natural Gas (CNG)</t>
  </si>
  <si>
    <t>Bi-Fuel Gasoline - Propane (LPG)</t>
  </si>
  <si>
    <t>If a cell is highlighted in yellow, please make sure to check the values.  If the highlighted data is correct, please include explanation if possible for any discrepancies.</t>
  </si>
  <si>
    <t xml:space="preserve">CHP/ Co-Generation </t>
  </si>
  <si>
    <t>Onsite Electricity Generation</t>
  </si>
  <si>
    <t>Onsite Thermal Output</t>
  </si>
  <si>
    <t>Excess Generation to Grid</t>
  </si>
  <si>
    <t>Anaerobic Digestion (AD)</t>
  </si>
  <si>
    <t>Other Renewables</t>
  </si>
  <si>
    <t>Renewable Energy Certificates</t>
  </si>
  <si>
    <t>MA Class I Sold</t>
  </si>
  <si>
    <t>MA SRECs  Sold</t>
  </si>
  <si>
    <t>Other RECs Sold</t>
  </si>
  <si>
    <t>Propane (cooking and/or heating)</t>
  </si>
  <si>
    <t>Installed Clean Power</t>
  </si>
  <si>
    <t>PTS ID/ APS ID/ NEPOOL GIS ID</t>
  </si>
  <si>
    <t>Site Name</t>
  </si>
  <si>
    <t>Capacity (kW DC)</t>
  </si>
  <si>
    <t>Address</t>
  </si>
  <si>
    <t>City</t>
  </si>
  <si>
    <t>State</t>
  </si>
  <si>
    <t>Zip</t>
  </si>
  <si>
    <t>COD</t>
  </si>
  <si>
    <t>EO</t>
  </si>
  <si>
    <t>Est. Electricity Rate</t>
  </si>
  <si>
    <t>Capacity Factor</t>
  </si>
  <si>
    <t>Potential Annual Generation (kWh)</t>
  </si>
  <si>
    <t>Monitoring System?</t>
  </si>
  <si>
    <t>Renewable</t>
  </si>
  <si>
    <t>NFG-NN1981-05161</t>
  </si>
  <si>
    <t>Berkshire Community College - Field /Library/Arts Building</t>
  </si>
  <si>
    <t>1350 West Street</t>
  </si>
  <si>
    <t>Pittsfield</t>
  </si>
  <si>
    <t>MA</t>
  </si>
  <si>
    <t>BHE</t>
  </si>
  <si>
    <t>NFG-NN1981-05162</t>
  </si>
  <si>
    <t>Berkshire Community College - Hawthorne Hall</t>
  </si>
  <si>
    <t>NFG-NN1981-05163</t>
  </si>
  <si>
    <t>Berkshire Community College - Melville Hall</t>
  </si>
  <si>
    <t>NFG-NN1981-05165</t>
  </si>
  <si>
    <t>Berkshire Community College - Stanley</t>
  </si>
  <si>
    <t>NFG-NN1981-05164</t>
  </si>
  <si>
    <t>Berkshire Community College - Susan B Anthony College Center</t>
  </si>
  <si>
    <t>NFG-NN1981-04660</t>
  </si>
  <si>
    <t>131 Summer St </t>
  </si>
  <si>
    <t>On-site Generation</t>
  </si>
  <si>
    <t>NON39007</t>
  </si>
  <si>
    <t>777 Elsbree Street</t>
  </si>
  <si>
    <t>Elsbree Street Campus</t>
  </si>
  <si>
    <t>NON39415</t>
  </si>
  <si>
    <t>Bunker Hill Community College</t>
  </si>
  <si>
    <t>24 Beacon St</t>
  </si>
  <si>
    <t>Bureau of the State House</t>
  </si>
  <si>
    <t>EOANF</t>
  </si>
  <si>
    <t>CWS-CS1275-01507</t>
  </si>
  <si>
    <t>2240 Iyannough Road</t>
  </si>
  <si>
    <t>Barnstable</t>
  </si>
  <si>
    <t>NFG-NN1981-10136</t>
  </si>
  <si>
    <t>SRI-PV392-00357</t>
  </si>
  <si>
    <t>Cape Cod Community College1 - PV</t>
  </si>
  <si>
    <t>SRI-RS714-01206</t>
  </si>
  <si>
    <t>Cape Cod Community College2 - PV</t>
  </si>
  <si>
    <t>GBI-JL963-00846</t>
  </si>
  <si>
    <t>CCCC Loruso Applied Tech Bldg PV</t>
  </si>
  <si>
    <t>NON39009</t>
  </si>
  <si>
    <t>91 Crest Ave, Chelsea</t>
  </si>
  <si>
    <t>EOHHS</t>
  </si>
  <si>
    <t>Boston Harbor Islands</t>
  </si>
  <si>
    <t>EOEEA</t>
  </si>
  <si>
    <t>149 Waquoit Highway</t>
  </si>
  <si>
    <t>East Falmouth</t>
  </si>
  <si>
    <t>NFG-NN1981-05166</t>
  </si>
  <si>
    <t>Chickatawbut Hill - Mass Dept. of Conservation &amp; Recreation</t>
  </si>
  <si>
    <t>1904 Canton Avenue</t>
  </si>
  <si>
    <t xml:space="preserve">MCI Bridgewater </t>
  </si>
  <si>
    <t>Administration Road</t>
  </si>
  <si>
    <t>EOPS</t>
  </si>
  <si>
    <t>Bridgewater Correctional Complex</t>
  </si>
  <si>
    <t>NFG-NN1981-04430</t>
  </si>
  <si>
    <t>DOC Northeast Correctional - Barretts Mill</t>
  </si>
  <si>
    <t>1 Barretts Mill Road</t>
  </si>
  <si>
    <t xml:space="preserve">MCI Concord  </t>
  </si>
  <si>
    <t xml:space="preserve"> 965 Elm St</t>
  </si>
  <si>
    <t xml:space="preserve">MCI Framingham </t>
  </si>
  <si>
    <t>99 Loring Dr</t>
  </si>
  <si>
    <t>135 Western Ave</t>
  </si>
  <si>
    <t>NON38942</t>
  </si>
  <si>
    <t xml:space="preserve"> 500 Colony Rd</t>
  </si>
  <si>
    <t>NFG-NN1981-04429</t>
  </si>
  <si>
    <t>DOC Bay State Correctional</t>
  </si>
  <si>
    <t>28 Clark Street</t>
  </si>
  <si>
    <t>NFG-NN1981-04432</t>
  </si>
  <si>
    <t>DOC Norfolk #1 - Waste Water Treatment Plant</t>
  </si>
  <si>
    <t>10 Old Campbell Road</t>
  </si>
  <si>
    <t xml:space="preserve">MCI Norfolk  </t>
  </si>
  <si>
    <t>NFG-NN1981-04433</t>
  </si>
  <si>
    <t>DOC Shirley</t>
  </si>
  <si>
    <t>1486 Harvard Road</t>
  </si>
  <si>
    <t>NFG-NN1981-04431</t>
  </si>
  <si>
    <t>DOC Cedar Junction - Industries Building (2)</t>
  </si>
  <si>
    <t>Route 1A</t>
  </si>
  <si>
    <t>MCI Cedar Junction</t>
  </si>
  <si>
    <t>2405 Main St</t>
  </si>
  <si>
    <t>NON34523</t>
  </si>
  <si>
    <t>DDS Wrentham Developmental</t>
  </si>
  <si>
    <t>Emerald Street</t>
  </si>
  <si>
    <t>DDS Wrentham Developmental CHP</t>
  </si>
  <si>
    <t>NON32888</t>
  </si>
  <si>
    <t>1 State Road</t>
  </si>
  <si>
    <t>NON34592</t>
  </si>
  <si>
    <t>Worcester Recovery Center and Hospital</t>
  </si>
  <si>
    <t>309 Belmont Street</t>
  </si>
  <si>
    <t>NFG-NN1981-07378</t>
  </si>
  <si>
    <t>660 Washington St</t>
  </si>
  <si>
    <t>DHCD Canton Housing Authority</t>
  </si>
  <si>
    <t>NFG-NN1981-07348</t>
  </si>
  <si>
    <t>DCAMM Surplus Property Office</t>
  </si>
  <si>
    <t>NFG-NN1981-05168</t>
  </si>
  <si>
    <t>Fitchburg State College - Anthony Building</t>
  </si>
  <si>
    <t>160 Pearl Street</t>
  </si>
  <si>
    <t>NFG-NN1981-05167</t>
  </si>
  <si>
    <t>Fitchburg State College - Sanders Admin Building</t>
  </si>
  <si>
    <t>NFG-NN1981-05169</t>
  </si>
  <si>
    <t>Framingham State College - Athletic Center</t>
  </si>
  <si>
    <t>100 State Street</t>
  </si>
  <si>
    <t>NFG-NN1981-05170</t>
  </si>
  <si>
    <t>Framingham State College - McCarthy Student Center</t>
  </si>
  <si>
    <t>NFG-NN1981-07345</t>
  </si>
  <si>
    <t>Greenfield Community College - East Building</t>
  </si>
  <si>
    <t>One College Drive</t>
  </si>
  <si>
    <t>375 Church St</t>
  </si>
  <si>
    <t>Mass College of Liberal Arts</t>
  </si>
  <si>
    <t>MCLA/Venable Hall</t>
  </si>
  <si>
    <t>CPV-NN18-00276</t>
  </si>
  <si>
    <t>Mass College of Liberal Arts - Science Center</t>
  </si>
  <si>
    <t>MCLA/Campus Center</t>
  </si>
  <si>
    <t>NON32626</t>
  </si>
  <si>
    <t>101 Academy Dr</t>
  </si>
  <si>
    <t>NON32596</t>
  </si>
  <si>
    <t>NON33813</t>
  </si>
  <si>
    <t>NFG-NN1981-05171</t>
  </si>
  <si>
    <t>Massasoit Community College - Humanities Building</t>
  </si>
  <si>
    <t>One Massasoit Blvd</t>
  </si>
  <si>
    <t>Brockton</t>
  </si>
  <si>
    <t>NFG-NN1981-05172</t>
  </si>
  <si>
    <t>Massasoit Community College - Liberal Arts Building</t>
  </si>
  <si>
    <t>NFG-NN1981-05173</t>
  </si>
  <si>
    <t>Massasoit Community College - Science Building</t>
  </si>
  <si>
    <t>NFG-NN1981-05174</t>
  </si>
  <si>
    <t>Massasoit Community College - Student Center</t>
  </si>
  <si>
    <t>NFG-NN1981-05175</t>
  </si>
  <si>
    <t>Massasoit Community College - Technology Building</t>
  </si>
  <si>
    <t>NON33903</t>
  </si>
  <si>
    <t>37 Shattuck Street</t>
  </si>
  <si>
    <t>NFG-NN1981-07347</t>
  </si>
  <si>
    <t>Springfield Recycling Facility Complex</t>
  </si>
  <si>
    <t>84 Birnie Avenue</t>
  </si>
  <si>
    <t>MassDOT District 2 Highway Office</t>
  </si>
  <si>
    <t>811 North King St.</t>
  </si>
  <si>
    <t>MASSDOT</t>
  </si>
  <si>
    <t>MassPort Hanscom Civil Air Terminal</t>
  </si>
  <si>
    <t>200 Hanscom Drive</t>
  </si>
  <si>
    <t>AUTHORITY</t>
  </si>
  <si>
    <t>Hanscom Civil Air Terminal</t>
  </si>
  <si>
    <t>NFG-NN1981-07383</t>
  </si>
  <si>
    <t>Massport Logan - Terminal A</t>
  </si>
  <si>
    <t>1 Harborside Drive </t>
  </si>
  <si>
    <t>NFG-NN1981-07384</t>
  </si>
  <si>
    <t>Massport Logan - Terminal A Satellite</t>
  </si>
  <si>
    <t>MassPort Green Bus Depot</t>
  </si>
  <si>
    <t>Green Bus Depot - 50 kW system</t>
  </si>
  <si>
    <t>MassPort Logan Airport</t>
  </si>
  <si>
    <t>1 Harborside Drive</t>
  </si>
  <si>
    <t>Economy Parking Garage - 81 kW system</t>
  </si>
  <si>
    <t>MassPort Rental Car Center</t>
  </si>
  <si>
    <t>Rental Car Center (RCC) Garage</t>
  </si>
  <si>
    <t>OFG-JI1239-01150</t>
  </si>
  <si>
    <t>Mt. Wachusett CC</t>
  </si>
  <si>
    <t>444 Green Street</t>
  </si>
  <si>
    <t>NON39005</t>
  </si>
  <si>
    <t>NON38970</t>
  </si>
  <si>
    <t>MWRA Charlestown DeLauri</t>
  </si>
  <si>
    <t>172 Alford St</t>
  </si>
  <si>
    <t>MSS1062</t>
  </si>
  <si>
    <t>MWRA Wachusett Reservoir Cosgrove</t>
  </si>
  <si>
    <t>NON38938</t>
  </si>
  <si>
    <t>MWRA J.C. Carroll</t>
  </si>
  <si>
    <t>86 D’Angelo Drive</t>
  </si>
  <si>
    <t>MSS857</t>
  </si>
  <si>
    <t>MWRA Wachusett Reservoir Oakdale</t>
  </si>
  <si>
    <t>NON38939</t>
  </si>
  <si>
    <t>MWRA Loring Road</t>
  </si>
  <si>
    <t>NFG-NN1981-04840</t>
  </si>
  <si>
    <t>MWRA Deer Island 456 kW PV</t>
  </si>
  <si>
    <t>190 Tafts Ave.</t>
  </si>
  <si>
    <t>NFG-NN1981-04761</t>
  </si>
  <si>
    <t>MWRA Deer Island Solar 1</t>
  </si>
  <si>
    <t>NFG-NN1981-04762</t>
  </si>
  <si>
    <t>MWRA Deer Island Solar 2</t>
  </si>
  <si>
    <t>NON39006</t>
  </si>
  <si>
    <t>MWRA Deer Island</t>
  </si>
  <si>
    <t>NON39003</t>
  </si>
  <si>
    <t>NON39017</t>
  </si>
  <si>
    <t>North Shore Comm College - McGee Building</t>
  </si>
  <si>
    <t>1 Ferncroft Road</t>
  </si>
  <si>
    <t>NFG-NN1981-08282</t>
  </si>
  <si>
    <t>North Shore Community College - Allied Health Building</t>
  </si>
  <si>
    <t>NFG-NN1981-05176</t>
  </si>
  <si>
    <t>North Shore Community College - Berry Bldg</t>
  </si>
  <si>
    <t>NFG-NN1981-07346</t>
  </si>
  <si>
    <t>Salem State College - O'Keefe</t>
  </si>
  <si>
    <t>352 Lafayette Street</t>
  </si>
  <si>
    <t>OFG-PF1130-01052</t>
  </si>
  <si>
    <t xml:space="preserve">Salem State College Residence Hall Village </t>
  </si>
  <si>
    <t>71 Loring Avenue</t>
  </si>
  <si>
    <t>N/A</t>
  </si>
  <si>
    <t>OFGI-JI1237-01149</t>
  </si>
  <si>
    <t>Springfield Tech CC</t>
  </si>
  <si>
    <t>1 Armory Square, Building 20</t>
  </si>
  <si>
    <t>NON32845</t>
  </si>
  <si>
    <t>300 Massachusetts Ave</t>
  </si>
  <si>
    <t>UMASS</t>
  </si>
  <si>
    <t>UMass Research Farm</t>
  </si>
  <si>
    <t>http://www.powerdash.com/systems/1000367/</t>
  </si>
  <si>
    <t>NFG-NN1981-05616</t>
  </si>
  <si>
    <t>UMass Boston -Wheatley Hall</t>
  </si>
  <si>
    <t>100 Morrissey Blvd</t>
  </si>
  <si>
    <t>NFG-NN1981-05177</t>
  </si>
  <si>
    <t>UMass Dartmouth - Tripp Athletic Center</t>
  </si>
  <si>
    <t>285 Old Westport Road</t>
  </si>
  <si>
    <t>NFG-NN1981-05178</t>
  </si>
  <si>
    <t>UMass Dartmouth - Woodland Common Evergreen Dormitory</t>
  </si>
  <si>
    <t>NFG-NN1981-05179</t>
  </si>
  <si>
    <t>UMass Dartmouth - Woodland Common Hickory Dormitory</t>
  </si>
  <si>
    <t>NFG-NN1981-05180</t>
  </si>
  <si>
    <t>UMass Dartmouth - Woodland Common Ivy Dormitory</t>
  </si>
  <si>
    <t>NFG-NN1981-05181</t>
  </si>
  <si>
    <t>UMass Dartmouth - Woodland Common Willow Dormitory</t>
  </si>
  <si>
    <t>NON38944</t>
  </si>
  <si>
    <t>NON36166</t>
  </si>
  <si>
    <t>NFG-NN1981-05617</t>
  </si>
  <si>
    <t>UMass Lowell - Bourgeois Hall</t>
  </si>
  <si>
    <t>One University Avenue</t>
  </si>
  <si>
    <t>NFG-NN1981-05618</t>
  </si>
  <si>
    <t>UMass Lowell - Costello Gym</t>
  </si>
  <si>
    <t>NFG-NN1981-05619</t>
  </si>
  <si>
    <t>UMass Lowell - Dugan</t>
  </si>
  <si>
    <t>NFG-NN1981-05620</t>
  </si>
  <si>
    <t>UMass Lowell - Leitch</t>
  </si>
  <si>
    <t>NON34176</t>
  </si>
  <si>
    <t>55 N Lake Ave</t>
  </si>
  <si>
    <t>NFG-NN1981-05182</t>
  </si>
  <si>
    <t>Westfield State College - Bates Hall</t>
  </si>
  <si>
    <t>577 Western Avenue</t>
  </si>
  <si>
    <t>NFG-NN1981-05183</t>
  </si>
  <si>
    <t>Westfield State College - Wilson Hall</t>
  </si>
  <si>
    <t>NON32922</t>
  </si>
  <si>
    <t>286 Chandler St</t>
  </si>
  <si>
    <t>NFG-NN1981-05482</t>
  </si>
  <si>
    <t>NON39013</t>
  </si>
  <si>
    <t>Renewable Thermal</t>
  </si>
  <si>
    <t>#</t>
  </si>
  <si>
    <t>Capacity (kW)</t>
  </si>
  <si>
    <t>Capacity Units</t>
  </si>
  <si>
    <t>BTU</t>
  </si>
  <si>
    <t>Clean Power</t>
  </si>
  <si>
    <t>EV Charging Stations</t>
  </si>
  <si>
    <t>1 station</t>
  </si>
  <si>
    <t>2-5 stations</t>
  </si>
  <si>
    <t>5-8 stations</t>
  </si>
  <si>
    <t>more than 5 stations</t>
  </si>
  <si>
    <t>Square Footage &amp; Space Optimization</t>
  </si>
  <si>
    <t>INSTRUCTIONS ON FILLING OUT TAB</t>
  </si>
  <si>
    <t xml:space="preserve">This tab includes energy data associated with all building fuels except for electricity and on-site generation at buildings.  Please enter consumption information all non-electric building energy use in this tab, including natural gas, oil, propane, etc. </t>
  </si>
  <si>
    <t xml:space="preserve">This tab includes vehicle energy data, as well as energy data associated with any facility operations not attributed to building or vehicle use (e.g. fuel for boats/aircraft, landscaping equipment, etc.). </t>
  </si>
  <si>
    <t>This tab includes a request for information on energy efficiency projects that have moved forward without DOER or DCAMM involvement.</t>
  </si>
  <si>
    <t xml:space="preserve">Do you use potable water for landscaping purposes? </t>
  </si>
  <si>
    <t>Recycling</t>
  </si>
  <si>
    <t>Fast Charge</t>
  </si>
  <si>
    <t>Level 1</t>
  </si>
  <si>
    <t>Level 2</t>
  </si>
  <si>
    <t>Plugs</t>
  </si>
  <si>
    <t>3 Heads</t>
  </si>
  <si>
    <t>Asphalt Pavement, Brick, and Concrete</t>
  </si>
  <si>
    <t>Batteries</t>
  </si>
  <si>
    <t>Cathode Ray Tubes</t>
  </si>
  <si>
    <t>Clean Gypsum Wallboard</t>
  </si>
  <si>
    <t>Glass Containers</t>
  </si>
  <si>
    <t>Leaves &amp; Yard Waste</t>
  </si>
  <si>
    <t>Metal</t>
  </si>
  <si>
    <t>Metal Containers</t>
  </si>
  <si>
    <t>Recyclable Paper</t>
  </si>
  <si>
    <t>Single Resin Narrow-Necked Plastics</t>
  </si>
  <si>
    <t>White Goods</t>
  </si>
  <si>
    <t>Whole Tires</t>
  </si>
  <si>
    <t>Wood</t>
  </si>
  <si>
    <t>Commercial Organic Material</t>
  </si>
  <si>
    <t xml:space="preserve">http://www.mass.gov/eea/docs/dep/recycle/wstban01.doc </t>
  </si>
  <si>
    <t xml:space="preserve">http://www.mass.gov/eea/agencies/massdep/recycle/solid/massachusetts-waste-disposal-bans.html </t>
  </si>
  <si>
    <t>n/a</t>
  </si>
  <si>
    <t>Water Use</t>
  </si>
  <si>
    <t>Fiscal Year</t>
  </si>
  <si>
    <t>Total Gallons</t>
  </si>
  <si>
    <t>Total Cost</t>
  </si>
  <si>
    <t>Sustainability</t>
  </si>
  <si>
    <t xml:space="preserve">Select your agency/campus from a dropdown list provided and provide square footage and space optimization information.  If you have added a new building or demolished an existing building, please provide an occupancy date.  </t>
  </si>
  <si>
    <t>Section II</t>
  </si>
  <si>
    <t>Section I</t>
  </si>
  <si>
    <t>For all agencies/campuses</t>
  </si>
  <si>
    <t xml:space="preserve">Formerly "Installed Capacity", on this tab you will find a list of renewable, onsite generation, and renewable thermal projects that have been reported to LBE for your agency/campus, along with their installed capacity. Please make any corrections where necessary and enter any additional renewable projects that you have installed. </t>
  </si>
  <si>
    <t>MCI South Middlesex Correctional Center</t>
  </si>
  <si>
    <t>INSTRUCTIONS</t>
  </si>
  <si>
    <t>Select Technology</t>
  </si>
  <si>
    <t>SECTION I</t>
  </si>
  <si>
    <t>Electricity Consumption</t>
  </si>
  <si>
    <t>Building Fuel Consumption</t>
  </si>
  <si>
    <t>Vehicle &amp; Other Fuel Consumption</t>
  </si>
  <si>
    <t xml:space="preserve">This tab requests information on sustainability efforts at your facilities.  </t>
  </si>
  <si>
    <t>This tab requests information about EV charging stations at your facilities.</t>
  </si>
  <si>
    <t xml:space="preserve">This tab requests information on recycling at your facilities. </t>
  </si>
  <si>
    <t xml:space="preserve">This tab requests information on water use at your facilities.  </t>
  </si>
  <si>
    <t>This tab requests information about vehicle fleets. All LBE partners should respond to Section I. Section II is applicable only to those entities that do not purchase/lease vehicles through the Office of Vehicle Management (OVM). Only include vehicles that are owned and operated by your agency or the Commonwealth.</t>
  </si>
  <si>
    <t>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t>
  </si>
  <si>
    <t>OnSite Generation - PPA</t>
  </si>
  <si>
    <t>OnSite Generation - State Owned</t>
  </si>
  <si>
    <t>Section III</t>
  </si>
  <si>
    <t>Section IV</t>
  </si>
  <si>
    <t>Section V</t>
  </si>
  <si>
    <t>Please answer all items in yellow if applicable.</t>
  </si>
  <si>
    <t>Section II: On-site power generation owned and operated by Commonwealth</t>
  </si>
  <si>
    <t>Section III: On-site power generation through power purchase agreement</t>
  </si>
  <si>
    <t>Section IV: Net metering credit purchase agreements</t>
  </si>
  <si>
    <t>Select Units</t>
  </si>
  <si>
    <t>Overall Fleet Information</t>
  </si>
  <si>
    <t>Please answer all items in yellow where applicable.</t>
  </si>
  <si>
    <t>Not Sure</t>
  </si>
  <si>
    <t>Berkshire Comm. College</t>
  </si>
  <si>
    <t>Bristol Comm. College</t>
  </si>
  <si>
    <t>Bunker Hill Comm. College</t>
  </si>
  <si>
    <t>Cape Cod Comm. College</t>
  </si>
  <si>
    <t>Chelsea Soldier's Home</t>
  </si>
  <si>
    <t>Dept. of Conservation and Recreation</t>
  </si>
  <si>
    <t>Div. of Capital Asset Management</t>
  </si>
  <si>
    <t>MA Data Centers</t>
  </si>
  <si>
    <t>Mass. College of Liberal Arts</t>
  </si>
  <si>
    <t>Mass. Maritime Academy</t>
  </si>
  <si>
    <t>Mass. Water Resources Authority</t>
  </si>
  <si>
    <t>Massasoit Comm. College</t>
  </si>
  <si>
    <t>MassDEP - owned</t>
  </si>
  <si>
    <t>MassDOT - Highway &amp; Turnpike Divisions</t>
  </si>
  <si>
    <t>Mount Wachusett Comm. College</t>
  </si>
  <si>
    <t>North Shore Comm. College</t>
  </si>
  <si>
    <t>Springfield Technical Comm. College</t>
  </si>
  <si>
    <t>MassDEP - leased</t>
  </si>
  <si>
    <t>DCR Walden Pond Canopy</t>
  </si>
  <si>
    <t>MassDOT Framingham I-90 Interchange 13 North</t>
  </si>
  <si>
    <t>MassDOT Framingham I-90 Interchange 13 South</t>
  </si>
  <si>
    <t>MassDOT Framingham I-90 WB Service Plaza</t>
  </si>
  <si>
    <t>MassDOT Natick I-90 WB Embankment</t>
  </si>
  <si>
    <t>MassDOT Plymouth Route 3 Exit 5</t>
  </si>
  <si>
    <t>Natick</t>
  </si>
  <si>
    <t>Plymouth</t>
  </si>
  <si>
    <t>I-90 interchange</t>
  </si>
  <si>
    <t>I-90 plaza</t>
  </si>
  <si>
    <t>I-90 Embankment</t>
  </si>
  <si>
    <t>Route 3 exit 5</t>
  </si>
  <si>
    <t xml:space="preserve">Single Head </t>
  </si>
  <si>
    <t>Dual Head</t>
  </si>
  <si>
    <t>Renewable Technology Type</t>
  </si>
  <si>
    <t>DFW Headquarters</t>
  </si>
  <si>
    <t>1 Rabbit Hill Road</t>
  </si>
  <si>
    <t>Westborough</t>
  </si>
  <si>
    <t>915 Walden St</t>
  </si>
  <si>
    <t>436 Dwight Street</t>
  </si>
  <si>
    <t>One College Dr</t>
  </si>
  <si>
    <t>71 Blackinton St - FEIGENBAUM</t>
  </si>
  <si>
    <t>Campus Center Parking Garage Campus Center Way, 4th level</t>
  </si>
  <si>
    <t>220 Pawtucket Street</t>
  </si>
  <si>
    <t>288-298 Salem St University Crossing Admissions entrance</t>
  </si>
  <si>
    <t>486 Chandler St</t>
  </si>
  <si>
    <t xml:space="preserve">Calculated Recycling Rate </t>
  </si>
  <si>
    <t>120,000 BTU system</t>
  </si>
  <si>
    <t xml:space="preserve">Roxbury Community College - Parking Lot 1 </t>
  </si>
  <si>
    <t>UMass Lowell - South Garage</t>
  </si>
  <si>
    <t>250 Rutherford Ave</t>
  </si>
  <si>
    <t>1234 Columbus Ave</t>
  </si>
  <si>
    <t>EV Charging Stations at State Facilities</t>
  </si>
  <si>
    <t xml:space="preserve">On this tab you will find a list of EV chargin stations that have been reported to LBE for your agency/campus, along with charging station details. Please make any corrections where necessary and enter any additional renewable projects that you have installed. </t>
  </si>
  <si>
    <t xml:space="preserve"> Note: Dropdown lists will help to populate fields.  If you have additional information not included in the lists, please make a note of this in the "Notes" section. </t>
  </si>
  <si>
    <t>Single or Dual Head?</t>
  </si>
  <si>
    <t>Expected Installation Date</t>
  </si>
  <si>
    <t>ZIP</t>
  </si>
  <si>
    <t>Plus4</t>
  </si>
  <si>
    <t>Status Code</t>
  </si>
  <si>
    <t>Expected Date</t>
  </si>
  <si>
    <t># of Ports</t>
  </si>
  <si>
    <t>ID</t>
  </si>
  <si>
    <t>EV Connector Types</t>
  </si>
  <si>
    <t xml:space="preserve">Great Hill Drive: Parking Garage </t>
  </si>
  <si>
    <t>02324</t>
  </si>
  <si>
    <t>Active</t>
  </si>
  <si>
    <t>777 Elsbree Street; located at solar canopy, across from Sbrega building</t>
  </si>
  <si>
    <t>02720</t>
  </si>
  <si>
    <t>J1772</t>
  </si>
  <si>
    <t>01742</t>
  </si>
  <si>
    <t>01103</t>
  </si>
  <si>
    <t>Tewksbury</t>
  </si>
  <si>
    <t>01876</t>
  </si>
  <si>
    <t>E</t>
  </si>
  <si>
    <t>01301</t>
  </si>
  <si>
    <t>4040 Jarvis Avenue</t>
  </si>
  <si>
    <t>01040</t>
  </si>
  <si>
    <t>01247</t>
  </si>
  <si>
    <t>01606</t>
  </si>
  <si>
    <t>Lakeville</t>
  </si>
  <si>
    <t>02347</t>
  </si>
  <si>
    <t>Wilmington</t>
  </si>
  <si>
    <t>01887</t>
  </si>
  <si>
    <t>511-525 Appleton St</t>
  </si>
  <si>
    <t>Arlington</t>
  </si>
  <si>
    <t>02476</t>
  </si>
  <si>
    <t>185 Kneeland St</t>
  </si>
  <si>
    <t>02111</t>
  </si>
  <si>
    <t>10 Park Plaza</t>
  </si>
  <si>
    <t>02116</t>
  </si>
  <si>
    <t>02120</t>
  </si>
  <si>
    <t>Taunton</t>
  </si>
  <si>
    <t>02780</t>
  </si>
  <si>
    <t>01701</t>
  </si>
  <si>
    <t>888-758-4389</t>
  </si>
  <si>
    <t>02128</t>
  </si>
  <si>
    <t xml:space="preserve">Surprenant Building </t>
  </si>
  <si>
    <t>East side of parking lot #2</t>
  </si>
  <si>
    <t>01607</t>
  </si>
  <si>
    <t>1234 Columbus Ave: at solar canopy</t>
  </si>
  <si>
    <t xml:space="preserve">73 Loring Avenue, Viking Hall </t>
  </si>
  <si>
    <t>01970</t>
  </si>
  <si>
    <t>1 College Drive: North Campus Parking Garage</t>
  </si>
  <si>
    <t>01003</t>
  </si>
  <si>
    <t>Holdsworth Way: Just inside Transportation Service yard</t>
  </si>
  <si>
    <t xml:space="preserve">Holdsworth Way &amp; Commonwealth Ave: Lot 41 </t>
  </si>
  <si>
    <t>Parking Lot 13</t>
  </si>
  <si>
    <t>01854</t>
  </si>
  <si>
    <t>West Garage</t>
  </si>
  <si>
    <t>01655</t>
  </si>
  <si>
    <t>01602</t>
  </si>
  <si>
    <t>Type of Charger</t>
  </si>
  <si>
    <t>Fast Charger</t>
  </si>
  <si>
    <t>CHAdeMO</t>
  </si>
  <si>
    <t xml:space="preserve">Single </t>
  </si>
  <si>
    <t>Installation Date</t>
  </si>
  <si>
    <t>Please select your answer from the dropdown</t>
  </si>
  <si>
    <t>EV Charging Station</t>
  </si>
  <si>
    <t xml:space="preserve">Does your campus/agency have an EV charging policy that provides information on rates, providers, charging time limits, etc.   </t>
  </si>
  <si>
    <t>Do you use an EV charging network? (e.g. Charge Point, EV Connect, EVGO) for any of your stations?</t>
  </si>
  <si>
    <t>Ownership Model</t>
  </si>
  <si>
    <t>Approximate Date of Change</t>
  </si>
  <si>
    <t>Over the next 2 years are there plans to add or remove building space to your agency/campus?</t>
  </si>
  <si>
    <t>Agency/State Owned</t>
  </si>
  <si>
    <t>Power Purchase Agreement</t>
  </si>
  <si>
    <t>Corrections/Notes</t>
  </si>
  <si>
    <t>Select Ownership Model</t>
  </si>
  <si>
    <t>Please review the pre-populated list, where applicable note corrections in Column H.</t>
  </si>
  <si>
    <t xml:space="preserve">Corrections/Notes </t>
  </si>
  <si>
    <t>Building Type</t>
  </si>
  <si>
    <t>Estimated Date of Change</t>
  </si>
  <si>
    <t>Gallons</t>
  </si>
  <si>
    <t>Please provide any additional notes regarding square footage changes below:</t>
  </si>
  <si>
    <t>Clean Combined Heat and Power (CHP)</t>
  </si>
  <si>
    <t>This sustainability tab is voluntary to complete. The Leading by Example Program appreciates any information and feedback related to your sustainability efforts as we work to advance the progress of sustainability initiatives across the Commonwealth.</t>
  </si>
  <si>
    <t>Do you have a Green Team(s) of staff, faculty, or facility occupants and/or promote the implementation of green office strategies?</t>
  </si>
  <si>
    <t>Do you provide any recognition for sustainability efforts among staff, faculty, or facility occupants?</t>
  </si>
  <si>
    <t>Do you promote/incorporate alternative transportation strategies at your agency/campus (e.g. preferred parking for carpooling/hybrids/EVs, rideshare/bikeshare programs, shuttle services, etc.)?</t>
  </si>
  <si>
    <t>Do you have any efforts underway to improve the fuel efficiency and/or reduce use of petroleum fuels in your fleet?</t>
  </si>
  <si>
    <t>Slowbody Lot 1</t>
  </si>
  <si>
    <t>DEP</t>
  </si>
  <si>
    <t>DCR</t>
  </si>
  <si>
    <t>DCAMM</t>
  </si>
  <si>
    <t>Outlet</t>
  </si>
  <si>
    <t>Tesla</t>
  </si>
  <si>
    <t>Other Non-Road Vehicles</t>
  </si>
  <si>
    <t>Do you have other significant sustainability efforts not mentioned above or included in this tracking form?</t>
  </si>
  <si>
    <t>FiscalYear</t>
  </si>
  <si>
    <t>EOName</t>
  </si>
  <si>
    <t>Cost</t>
  </si>
  <si>
    <t>COURTS</t>
  </si>
  <si>
    <t>Agency#</t>
  </si>
  <si>
    <t>Please provide any additional notes regarding energy efficiency projects below:</t>
  </si>
  <si>
    <t>Solar PV (Building)</t>
  </si>
  <si>
    <t>Solar PV (Ground)</t>
  </si>
  <si>
    <t>Solar PV (Canopy)</t>
  </si>
  <si>
    <t>UMass Amherst Visitor Center</t>
  </si>
  <si>
    <t>220 Old Common Road</t>
  </si>
  <si>
    <t>Entity</t>
  </si>
  <si>
    <t>Utility</t>
  </si>
  <si>
    <t>Status</t>
  </si>
  <si>
    <t>EV Level1 EVSE Num</t>
  </si>
  <si>
    <t># Level2 EV Stations</t>
  </si>
  <si>
    <t># EV DC Fast Stations</t>
  </si>
  <si>
    <t>SUM of EV Charging Stations</t>
  </si>
  <si>
    <t>Open Date</t>
  </si>
  <si>
    <t>Access</t>
  </si>
  <si>
    <t>Agency #</t>
  </si>
  <si>
    <t>BRIDGEWATER STATE UNIVERSITY</t>
  </si>
  <si>
    <t>National Grid</t>
  </si>
  <si>
    <t>Public</t>
  </si>
  <si>
    <t xml:space="preserve">BRISTOL COMMUNITY COLLEGE </t>
  </si>
  <si>
    <t xml:space="preserve">Dual </t>
  </si>
  <si>
    <t>DCR WALDEN POND</t>
  </si>
  <si>
    <t>915 Walden St (solar canopy and visitor center)</t>
  </si>
  <si>
    <t>MLP</t>
  </si>
  <si>
    <t>916 Walden St (solar canopy and visitor center)</t>
  </si>
  <si>
    <t>01743</t>
  </si>
  <si>
    <t>J1773</t>
  </si>
  <si>
    <t>DIVISION OF CAPITAL ASSET MANAGEMENT</t>
  </si>
  <si>
    <t>Eversource</t>
  </si>
  <si>
    <t xml:space="preserve">DPH TEWKSBURY HOSPITAL </t>
  </si>
  <si>
    <t>B Lot 365 East Street</t>
  </si>
  <si>
    <t>GREENFIELD COMMUNITY COLLEGE</t>
  </si>
  <si>
    <t>HOLYOKE COMMUNITY COLLEGE</t>
  </si>
  <si>
    <t>1 Ashburton Place</t>
  </si>
  <si>
    <t>02108</t>
  </si>
  <si>
    <t>?</t>
  </si>
  <si>
    <t>MCLA</t>
  </si>
  <si>
    <t>MASS. COLLEGE OF LIBERAL ARTS</t>
  </si>
  <si>
    <t>MASSDEP - CERO</t>
  </si>
  <si>
    <t>8 New Bond Street</t>
  </si>
  <si>
    <t>MASSDEP (Lakeville)</t>
  </si>
  <si>
    <t>20 Riverside Drive</t>
  </si>
  <si>
    <t>MASSDEP (Wilmington)</t>
  </si>
  <si>
    <t>205B Lowell Street</t>
  </si>
  <si>
    <t>Fleet Charging Only</t>
  </si>
  <si>
    <t>MASSDOT District Office #4</t>
  </si>
  <si>
    <t>MASSDOT District Office #6</t>
  </si>
  <si>
    <t>MASSDOT HQ</t>
  </si>
  <si>
    <t>MASSDOT District Office #5</t>
  </si>
  <si>
    <t>1000 County Street MA-140</t>
  </si>
  <si>
    <t>MASSDOT District Office #3</t>
  </si>
  <si>
    <t>403 Belmont Street</t>
  </si>
  <si>
    <t>01604</t>
  </si>
  <si>
    <t>MASSPORT</t>
  </si>
  <si>
    <t>Framingham Logan Express #1</t>
  </si>
  <si>
    <t>Framingham Logan Express #2</t>
  </si>
  <si>
    <t>02129</t>
  </si>
  <si>
    <t>QUINSIGAMOND COMMUNITY COLLEGE</t>
  </si>
  <si>
    <t>ROXBURY COMMUNITY COLLEGE</t>
  </si>
  <si>
    <t xml:space="preserve">SALEM STATE </t>
  </si>
  <si>
    <t>UMASS AMHERST</t>
  </si>
  <si>
    <t>300 Massachusetts Ave -- VISITOR CTR Robshawl3; Located behind the Robshaw VC, off Mass Ave/Swift Way</t>
  </si>
  <si>
    <t>300 Massachusetts Avenue 
VISITOR CTR L21-22; Located behind the RobshawVC, off Mass Ave/Swift Way</t>
  </si>
  <si>
    <t>300 Massachusetts Avenue 
VISITOR CTR L23-24; Located behind the Robshaw VC, off Mass Ave/Swift Way</t>
  </si>
  <si>
    <t>UMASS DARTMOUTH</t>
  </si>
  <si>
    <t>02747</t>
  </si>
  <si>
    <t>UMASS LOWELL</t>
  </si>
  <si>
    <t>910 Broadway (South Garage)</t>
  </si>
  <si>
    <t>293 Riverside Street (North Garage)</t>
  </si>
  <si>
    <t>SMAST East Campus</t>
  </si>
  <si>
    <t>New Bedford</t>
  </si>
  <si>
    <t>UMASS MEDICAL</t>
  </si>
  <si>
    <t>WORCESTER STATE UNIVERSITY</t>
  </si>
  <si>
    <t>MassPike Rest Areas Natick East</t>
  </si>
  <si>
    <t>01760</t>
  </si>
  <si>
    <t xml:space="preserve">Public </t>
  </si>
  <si>
    <t>MassPike Rest Areas Framingham West</t>
  </si>
  <si>
    <t xml:space="preserve">Macadam Road </t>
  </si>
  <si>
    <t>Hopkinton</t>
  </si>
  <si>
    <t>01748</t>
  </si>
  <si>
    <t xml:space="preserve">MassPike Rest Areas Lee East </t>
  </si>
  <si>
    <t>Lee</t>
  </si>
  <si>
    <t>01238</t>
  </si>
  <si>
    <t>MassPike Rest Areas Lee West</t>
  </si>
  <si>
    <t>01239</t>
  </si>
  <si>
    <t>02115</t>
  </si>
  <si>
    <t>MassPike Rest Areas Charleton East</t>
  </si>
  <si>
    <t>Charleton</t>
  </si>
  <si>
    <t>01507</t>
  </si>
  <si>
    <t>MassPike Rest Areas Charleton West</t>
  </si>
  <si>
    <t>01508</t>
  </si>
  <si>
    <t>LOGAN AIRPORT</t>
  </si>
  <si>
    <t>Weston Maintenance Facility , I-90, Weston (just west of I-95)</t>
  </si>
  <si>
    <t>MCCORMACK BUILDING</t>
  </si>
  <si>
    <t>MASS COLLEGE OF ART &amp; DESIGN</t>
  </si>
  <si>
    <t>MASSDOT WESTON</t>
  </si>
  <si>
    <t xml:space="preserve">MASSDOT FRAMINGHAM </t>
  </si>
  <si>
    <t>MASSDOT HOPKINTON</t>
  </si>
  <si>
    <t>MASSDOT LEE</t>
  </si>
  <si>
    <t>MASSDOT CHARLETON</t>
  </si>
  <si>
    <t>Please review the pre-populated list, where applicable enter details in Corrections/Notes column.</t>
  </si>
  <si>
    <t>Fuel Type</t>
  </si>
  <si>
    <t>Passenger Cars</t>
  </si>
  <si>
    <t>Cargo Vans</t>
  </si>
  <si>
    <t>Passenger Vans</t>
  </si>
  <si>
    <t>Pick-up Trucks/SUVs</t>
  </si>
  <si>
    <t>For agencies/campuses that do not purchase/lease through OVM please provide data, when available, for yellow sections below.</t>
  </si>
  <si>
    <t>TOTAL</t>
  </si>
  <si>
    <t xml:space="preserve">Note: A dropdown list will provide the various technologies that LBE is tracking.  If you have a technology not included in the list, please make a note of this in the "Notes" section. </t>
  </si>
  <si>
    <t xml:space="preserve">Electricity </t>
  </si>
  <si>
    <t>Grid Electricity Purchases</t>
  </si>
  <si>
    <t>Electricity Purchases, On-site Generation, Net-metering &amp; RECs/AECs</t>
  </si>
  <si>
    <t>NFG-SR25630-36377</t>
  </si>
  <si>
    <t>376 Church St</t>
  </si>
  <si>
    <t>Additional Resources</t>
  </si>
  <si>
    <t>Waste Ban Detailed document:</t>
  </si>
  <si>
    <t xml:space="preserve">Waste Ban General Info page: </t>
  </si>
  <si>
    <t>https://recyclingworksma.com/</t>
  </si>
  <si>
    <t>MassDEP Funded Techincal Assistance</t>
  </si>
  <si>
    <t>David Moran</t>
  </si>
  <si>
    <t>Brian Butler</t>
  </si>
  <si>
    <t xml:space="preserve">Agency </t>
  </si>
  <si>
    <t>Contact</t>
  </si>
  <si>
    <t>-</t>
  </si>
  <si>
    <t xml:space="preserve">Email </t>
  </si>
  <si>
    <t>Contact Title</t>
  </si>
  <si>
    <t>Phone</t>
  </si>
  <si>
    <t>Director of Facilities</t>
  </si>
  <si>
    <t>dmoran@berkshirecc.edu</t>
  </si>
  <si>
    <t>(413) 236-3028</t>
  </si>
  <si>
    <t xml:space="preserve">Mark Carmody </t>
  </si>
  <si>
    <t>Asst. VP of Administration &amp; Finance</t>
  </si>
  <si>
    <t>508-678-2811 x3058</t>
  </si>
  <si>
    <t>mark.carmody@bristolcc.edu</t>
  </si>
  <si>
    <t>Gary Bigelow</t>
  </si>
  <si>
    <t>Executive Director of Facilities</t>
  </si>
  <si>
    <t>gbigelow@bhcc.mass.edu</t>
  </si>
  <si>
    <t>617-936-1985</t>
  </si>
  <si>
    <t>Alternate Contact</t>
  </si>
  <si>
    <t>Alternate Contact Title</t>
  </si>
  <si>
    <t xml:space="preserve">Alternate Email </t>
  </si>
  <si>
    <t>Alternate Phone</t>
  </si>
  <si>
    <t>Mark Waldruff</t>
  </si>
  <si>
    <t>Facilities Associate</t>
  </si>
  <si>
    <t>mwaldruff@capecod.edu</t>
  </si>
  <si>
    <t>508-362-2131 x4324</t>
  </si>
  <si>
    <t>Andy Bakinowski</t>
  </si>
  <si>
    <t>Environmental Consultant</t>
  </si>
  <si>
    <t>Andrew.W.Bakinowski@doc.state.ma.us</t>
  </si>
  <si>
    <t>(508)422-3660</t>
  </si>
  <si>
    <t>Sean Foley</t>
  </si>
  <si>
    <t>508-422-3669</t>
  </si>
  <si>
    <t>Sean.Foley@doc.state.ma.us</t>
  </si>
  <si>
    <t>Construction Cooridnator</t>
  </si>
  <si>
    <t>Leah Fernandes</t>
  </si>
  <si>
    <t>EHS Officer</t>
  </si>
  <si>
    <t>Lfernan7@fitchburgstate.edu</t>
  </si>
  <si>
    <t>978-665-3756</t>
  </si>
  <si>
    <t>Scott Davidson</t>
  </si>
  <si>
    <t>Interim Director of Operations</t>
  </si>
  <si>
    <t>978-665-3115</t>
  </si>
  <si>
    <t>sdavids1@fitchburgstate.edu</t>
  </si>
  <si>
    <t>Patricia Delaney</t>
  </si>
  <si>
    <t>Asst. Director EH&amp;S Officer</t>
  </si>
  <si>
    <t>PDELANEY@bridgew.edu</t>
  </si>
  <si>
    <t>508-531-2751</t>
  </si>
  <si>
    <t>Robert Tatro</t>
  </si>
  <si>
    <t>Director, Boiler Plant &amp; Utilities Services</t>
  </si>
  <si>
    <t>rtatro@framingham.edu</t>
  </si>
  <si>
    <t>508-626-4086</t>
  </si>
  <si>
    <t>Patricia Whitney</t>
  </si>
  <si>
    <t>Asst. VP of Facilities</t>
  </si>
  <si>
    <t>(508) 626-4590</t>
  </si>
  <si>
    <t>pwhitney@framingham.edu</t>
  </si>
  <si>
    <t>Jeffrey Marques</t>
  </si>
  <si>
    <t>marquesj@gcc.mass.edu</t>
  </si>
  <si>
    <t>413-775-1700</t>
  </si>
  <si>
    <t>Rebecca Devino</t>
  </si>
  <si>
    <t>Administrative Asst.</t>
  </si>
  <si>
    <t>facilitiesmanagement@gcc.mass.edu</t>
  </si>
  <si>
    <t xml:space="preserve">John Crotty </t>
  </si>
  <si>
    <t>Deputy Superintendent</t>
  </si>
  <si>
    <t>John.Crotty@statemail.state.ma.us</t>
  </si>
  <si>
    <t>413 552 4701</t>
  </si>
  <si>
    <t>Bennett Walsh</t>
  </si>
  <si>
    <t>Superintendent</t>
  </si>
  <si>
    <t>Bennett.Walsh@MassMail.State.MA.US</t>
  </si>
  <si>
    <t>(413) 552-4700</t>
  </si>
  <si>
    <t>Daniel Campbell</t>
  </si>
  <si>
    <t>dcampbell@hcc.edu</t>
  </si>
  <si>
    <t>(413-552-2705)</t>
  </si>
  <si>
    <t>Claudine Ellyin</t>
  </si>
  <si>
    <t>cellyin@massart.edu</t>
  </si>
  <si>
    <t>617-879-7939</t>
  </si>
  <si>
    <t>Assistant Director of Sustainability/EH&amp;S</t>
  </si>
  <si>
    <t>Joe DeLisle</t>
  </si>
  <si>
    <t>jdelisle@massbay.edu</t>
  </si>
  <si>
    <t>781-239-2571</t>
  </si>
  <si>
    <t>Joe Santucci</t>
  </si>
  <si>
    <t>Energy Manager</t>
  </si>
  <si>
    <t>g.santucci@mcla.edu</t>
  </si>
  <si>
    <t>413-662-5559</t>
  </si>
  <si>
    <t>Bill Norcross</t>
  </si>
  <si>
    <t>Accounts Payable Manager</t>
  </si>
  <si>
    <t>b.norcross@mcla.edu</t>
  </si>
  <si>
    <t>413-662-5529</t>
  </si>
  <si>
    <t>Kathy Driscoll</t>
  </si>
  <si>
    <t>kdriscoll@maritime.edu</t>
  </si>
  <si>
    <t>508-830-5235</t>
  </si>
  <si>
    <t>Paul O'Keefe</t>
  </si>
  <si>
    <t>VP of Operations</t>
  </si>
  <si>
    <t>EH&amp;S / Sustainability</t>
  </si>
  <si>
    <t>pokeefe@maritime.edu</t>
  </si>
  <si>
    <t>508-830-5063</t>
  </si>
  <si>
    <t>Jonathan Sycamore</t>
  </si>
  <si>
    <t>Sr. Financial Analyst</t>
  </si>
  <si>
    <t>jonathan.sycamore@mwra.com</t>
  </si>
  <si>
    <t>617 788 2269</t>
  </si>
  <si>
    <t>Denise Breiteneicher</t>
  </si>
  <si>
    <t>Program Energy Management</t>
  </si>
  <si>
    <t>denise.breiteneicher@mwra.com</t>
  </si>
  <si>
    <t>617 305 5925</t>
  </si>
  <si>
    <t>Peter DeBruin</t>
  </si>
  <si>
    <t>Climate Mitgation &amp; Resiliency Manager</t>
  </si>
  <si>
    <t>pdebruin@massport.com</t>
  </si>
  <si>
    <t>617-568-9583</t>
  </si>
  <si>
    <t>Tonnage 
(if available)</t>
  </si>
  <si>
    <r>
      <t xml:space="preserve"> If available, please provide total tonnage of materials disposed of in the solid waste stream </t>
    </r>
    <r>
      <rPr>
        <i/>
        <sz val="11"/>
        <color theme="3"/>
        <rFont val="Calibri"/>
        <family val="2"/>
        <scheme val="minor"/>
      </rPr>
      <t>(not including diverted materials)</t>
    </r>
  </si>
  <si>
    <t>Robert LaBonte</t>
  </si>
  <si>
    <t>VP of Administration &amp; Finance</t>
  </si>
  <si>
    <t>r_labonte@mwcc.mass.edu</t>
  </si>
  <si>
    <t>978-630-9272</t>
  </si>
  <si>
    <t>Rick Reney</t>
  </si>
  <si>
    <t>Asst. VP of Facilities Operations &amp; Services</t>
  </si>
  <si>
    <t>rreney@northshore.edu</t>
  </si>
  <si>
    <t>978-762-4040</t>
  </si>
  <si>
    <t>Shami Qazi</t>
  </si>
  <si>
    <t>eqazi@northshore.edu</t>
  </si>
  <si>
    <t>978-762-4060</t>
  </si>
  <si>
    <t>Stephen Zisk</t>
  </si>
  <si>
    <t>szisk@qcc.mass.edu</t>
  </si>
  <si>
    <t>508.854.4424</t>
  </si>
  <si>
    <t>Director of Engineering, Energy &amp; Environment</t>
  </si>
  <si>
    <t>Kevin Hepner</t>
  </si>
  <si>
    <t>Khepner@rcc.mass.edu</t>
  </si>
  <si>
    <t>857-701-1258</t>
  </si>
  <si>
    <t>Michelle Barnes</t>
  </si>
  <si>
    <t>Asst. to VP of Administration &amp; Finance</t>
  </si>
  <si>
    <t>Mbarnes@rcc.mass.edu</t>
  </si>
  <si>
    <t>857-701-1259</t>
  </si>
  <si>
    <t>Ben Szalewicz</t>
  </si>
  <si>
    <t>Asst. VP, Campus Planning &amp; Facitilies Mgmt</t>
  </si>
  <si>
    <t>bszalewicz@salemstate.edu</t>
  </si>
  <si>
    <t>978-542-7115</t>
  </si>
  <si>
    <t>Tara Gallagher</t>
  </si>
  <si>
    <t>Sustainability &amp; EH&amp;S Coordinator</t>
  </si>
  <si>
    <t>tgallagher@salemstate.edu</t>
  </si>
  <si>
    <t>978-542-3073</t>
  </si>
  <si>
    <t>Maureen Socha</t>
  </si>
  <si>
    <t>Thomas Therrien</t>
  </si>
  <si>
    <t>Director of Operations</t>
  </si>
  <si>
    <t>twtherrien@stcc.edu</t>
  </si>
  <si>
    <t>413-755-4688</t>
  </si>
  <si>
    <t>Director, Facilites Mgmt &amp; Capital Planning</t>
  </si>
  <si>
    <t>john.bello@jud.state.ma.us</t>
  </si>
  <si>
    <t>617 725-8787</t>
  </si>
  <si>
    <t>Anthony Duros</t>
  </si>
  <si>
    <t>Deputy Director, Facilities Mgmt &amp; Capital Planning</t>
  </si>
  <si>
    <t>anthony.duros@jud.state.ma.us</t>
  </si>
  <si>
    <t>John Bello</t>
  </si>
  <si>
    <t>Ezra Small</t>
  </si>
  <si>
    <t>Campus Sustainability Manager</t>
  </si>
  <si>
    <t>esmall@umass.edu</t>
  </si>
  <si>
    <t>413-545-0799</t>
  </si>
  <si>
    <t>Aditi Pain</t>
  </si>
  <si>
    <t>Sustainability Manager</t>
  </si>
  <si>
    <t>UMBe.GREEN@umb.edu</t>
  </si>
  <si>
    <t>617-287-5083</t>
  </si>
  <si>
    <t>Diane D'Arrigo</t>
  </si>
  <si>
    <t>Asst. VC Campus Services</t>
  </si>
  <si>
    <t>diane.darrigo@umb.edu</t>
  </si>
  <si>
    <t>617-287-5052</t>
  </si>
  <si>
    <t>Michael Hayes</t>
  </si>
  <si>
    <t>Asst. Vice Chancellor</t>
  </si>
  <si>
    <t>Mhayes@umassd.edu</t>
  </si>
  <si>
    <t>508-999-8058</t>
  </si>
  <si>
    <t>Derek Costa</t>
  </si>
  <si>
    <t>dcosta1@umassd.edu</t>
  </si>
  <si>
    <t>508-999-8188</t>
  </si>
  <si>
    <t>Director of Strategic Initiatives</t>
  </si>
  <si>
    <t xml:space="preserve">Suzanne Wood </t>
  </si>
  <si>
    <t>Sustainability &amp; Energy Manager</t>
  </si>
  <si>
    <t>suzanne.wood@umassmed.edu</t>
  </si>
  <si>
    <t>508-856-6324</t>
  </si>
  <si>
    <t>John Baker</t>
  </si>
  <si>
    <t>AVC Facilities Management</t>
  </si>
  <si>
    <t>john.baker@umassmed.edu</t>
  </si>
  <si>
    <t>Steven Banderra</t>
  </si>
  <si>
    <t>Sustainability Coordinator</t>
  </si>
  <si>
    <t>sbandarra@worcester.edu</t>
  </si>
  <si>
    <t>508-929-8332</t>
  </si>
  <si>
    <t>Robert Daniels</t>
  </si>
  <si>
    <t>Associate Director of Facilities</t>
  </si>
  <si>
    <t>rdaniels@worcester.edu</t>
  </si>
  <si>
    <t>508-929-8099</t>
  </si>
  <si>
    <t>Facilities &amp; Operations</t>
  </si>
  <si>
    <t>amontanaro@westfield.ma.edu</t>
  </si>
  <si>
    <t>413-572-8018</t>
  </si>
  <si>
    <t>Andrew Montanaro</t>
  </si>
  <si>
    <t>Enter the correct information and energy consumption data in the following tabs:</t>
  </si>
  <si>
    <t>Contact Name 1:</t>
  </si>
  <si>
    <t>Contact Name 2:</t>
  </si>
  <si>
    <t xml:space="preserve"> RATE</t>
  </si>
  <si>
    <t>Please enter additional installations</t>
  </si>
  <si>
    <t>If you have additional projects that are not in the pre-populated list, please add them in yellow fields below.</t>
  </si>
  <si>
    <t xml:space="preserve">Contact Name 3: </t>
  </si>
  <si>
    <t>Please answer all items in yellow, where appropriate.</t>
  </si>
  <si>
    <t xml:space="preserve">Contact Name 4: </t>
  </si>
  <si>
    <t>Name of Building</t>
  </si>
  <si>
    <t xml:space="preserve">Select your agency/campus from the dropdown list provided and contact information will autpopulate. Additional fields are available for contact information that is incorrect or not listed. </t>
  </si>
  <si>
    <t xml:space="preserve">Building Type </t>
  </si>
  <si>
    <t>Square Footage (if known)</t>
  </si>
  <si>
    <t>Date of Change</t>
  </si>
  <si>
    <t>Please answer items in yellow, where applicable.</t>
  </si>
  <si>
    <t>Please answer all items in yellow, where applicable.</t>
  </si>
  <si>
    <t xml:space="preserve">Email: </t>
  </si>
  <si>
    <t xml:space="preserve"> Title:</t>
  </si>
  <si>
    <t xml:space="preserve">Installed Clean Power </t>
  </si>
  <si>
    <t xml:space="preserve">Section II </t>
  </si>
  <si>
    <t>SECTION II</t>
  </si>
  <si>
    <t>Ownerhsip Model</t>
  </si>
  <si>
    <t>Agency/State-owned</t>
  </si>
  <si>
    <t>Renewable &amp; On-Site Generation</t>
  </si>
  <si>
    <r>
      <t xml:space="preserve">Measuring and tracking energy data for Massachusetts state agencies and public higher education is a critical component of the state’s Leading by Example Program (LBE).  
In order to track progress in meeting greenhouse gas, energy reduction targets, and renewable energy goals, collecting &amp; analyzing agency and campus energy data is imperative.
</t>
    </r>
    <r>
      <rPr>
        <b/>
        <sz val="14"/>
        <color rgb="FF00B050"/>
        <rFont val="Calibri"/>
        <family val="2"/>
        <scheme val="minor"/>
      </rPr>
      <t>Thank you for working with us to track your energy and sustainability data for your facilities - we appreciate your time and effort!</t>
    </r>
    <r>
      <rPr>
        <sz val="12"/>
        <color theme="1"/>
        <rFont val="Calibri"/>
        <family val="2"/>
        <scheme val="minor"/>
      </rPr>
      <t xml:space="preserve">
</t>
    </r>
  </si>
  <si>
    <t xml:space="preserve">Vehicle Fleet </t>
  </si>
  <si>
    <r>
      <t xml:space="preserve">Other </t>
    </r>
    <r>
      <rPr>
        <i/>
        <sz val="11"/>
        <color theme="3"/>
        <rFont val="Calibri"/>
        <family val="2"/>
        <scheme val="minor"/>
      </rPr>
      <t>(please explain in notes section)</t>
    </r>
  </si>
  <si>
    <r>
      <t xml:space="preserve">TOTAL </t>
    </r>
    <r>
      <rPr>
        <b/>
        <sz val="11"/>
        <color theme="0"/>
        <rFont val="Calibri"/>
        <family val="2"/>
        <scheme val="minor"/>
      </rPr>
      <t>EXPENDITURES</t>
    </r>
  </si>
  <si>
    <t>Please answer all items in yellow, if applicable.</t>
  </si>
  <si>
    <t>ADDITIONAL INFORMATION</t>
  </si>
  <si>
    <t>UNIT</t>
  </si>
  <si>
    <t xml:space="preserve">Please provide below consumption data for fuels use to provide power, heat or other energy to needs that are not associated with the day to day operations and building maintenance of state facilities.   Examples of this may include, but are not limited to, fuel used for training, industrial, grounds maintenance, or maritime purposes. </t>
  </si>
  <si>
    <t xml:space="preserve">CALCULATED RATE </t>
  </si>
  <si>
    <t>CALCULATED RATE</t>
  </si>
  <si>
    <t xml:space="preserve">FUEL TYPE </t>
  </si>
  <si>
    <t>FUEL PURPOSE</t>
  </si>
  <si>
    <t>FUEL TYPE</t>
  </si>
  <si>
    <t xml:space="preserve">If you have additional EV charging stations that are not in the pre-populated list, please add them in yellow rows below. </t>
  </si>
  <si>
    <t>If you have addition projects that are not in the pre-populated list, please add them in yellow fields below.</t>
  </si>
  <si>
    <t xml:space="preserve"> Existing EV Charging Stations. This EV charging stations section is pre-populated, please verify and correct.</t>
  </si>
  <si>
    <t>Expected EV Charging Stations. Please add any EV charging stations that are planned or in progress.</t>
  </si>
  <si>
    <t>Please Select</t>
  </si>
  <si>
    <t xml:space="preserve">Access </t>
  </si>
  <si>
    <t>Add any EV charging stations that are currently installed but NOT listed in Section I. Please create a separate line for each station, even if multiple stations are at one location.</t>
  </si>
  <si>
    <r>
      <t xml:space="preserve">If you have additional EV charging station installation projects that are in progress or </t>
    </r>
    <r>
      <rPr>
        <b/>
        <sz val="12"/>
        <color theme="0"/>
        <rFont val="Calibri"/>
        <family val="2"/>
        <scheme val="minor"/>
      </rPr>
      <t>planned within</t>
    </r>
    <r>
      <rPr>
        <sz val="12"/>
        <color theme="0"/>
        <rFont val="Calibri"/>
        <family val="2"/>
        <scheme val="minor"/>
      </rPr>
      <t xml:space="preserve"> the next year,  please list them below. </t>
    </r>
  </si>
  <si>
    <t>Overall fleet information.  All agencies/ campuses should provide information.</t>
  </si>
  <si>
    <t>List % (e.g. B5 or B20)</t>
  </si>
  <si>
    <r>
      <t xml:space="preserve">This tab includes energy data associated with all building fuels except for electricity and on-site generation at buildings.  Please enter consumption information all non-electric building energy use in this tab, including natural gas, oil, propane, etc. 
</t>
    </r>
    <r>
      <rPr>
        <b/>
        <sz val="11"/>
        <color rgb="FFFF0000"/>
        <rFont val="Calibri"/>
        <family val="2"/>
        <scheme val="minor"/>
      </rPr>
      <t>If "Calculated Rate" cell is highlighted, please verify the total consumption and cost.</t>
    </r>
  </si>
  <si>
    <r>
      <t xml:space="preserve">This tab includes vehicle energy data, as well as energy data associated with any facility operations not attributed to building or vehicle use (e.g. fuel for boats/aircraft, landscaping equipment, etc.). 
</t>
    </r>
    <r>
      <rPr>
        <b/>
        <sz val="11"/>
        <color rgb="FFFF0000"/>
        <rFont val="Calibri"/>
        <family val="2"/>
        <scheme val="minor"/>
      </rPr>
      <t>If an "Calculated Rate" cell is highlighted, please verify the total consumption and cost.</t>
    </r>
  </si>
  <si>
    <t>Electricity
Est. Energy Savings 
(kWh)</t>
  </si>
  <si>
    <t>Natural Gas
Est. Energy Savings
(kWh)</t>
  </si>
  <si>
    <t>Fuel Oil
Est. Energy Savings
(gallons)</t>
  </si>
  <si>
    <t>Not sure</t>
  </si>
  <si>
    <t xml:space="preserve">Yes </t>
  </si>
  <si>
    <t>Do Not Generate</t>
  </si>
  <si>
    <t>Do Not Know</t>
  </si>
  <si>
    <t>Do your facilities implement and/or promote plug load reduction strategies (e.g. utilize advanced power strips, conduct plug load equipment assessments, etc.)?</t>
  </si>
  <si>
    <t xml:space="preserve">If your campus/agency employs any of the folllowing sustainability strategies, please provide details in the spaces provided  below . </t>
  </si>
  <si>
    <t xml:space="preserve">Do all applicable computers and monitors have energy-saving Computer Power Management (CPM) settings enabled? </t>
  </si>
  <si>
    <t>Do your facilities have requirements for the procurement ENERGY STAR rated office equipment and the activation of energy-saving modes once installed on site?</t>
  </si>
  <si>
    <r>
      <t>Do you promote external or statewide energy and sustainability programs for stakeholders to implement their own sustainable practices at home or elsewhere? (e.g. DOER energyCENTS portal, MOR-EV, etc.)</t>
    </r>
    <r>
      <rPr>
        <sz val="11"/>
        <color theme="1"/>
        <rFont val="Calibri"/>
        <family val="2"/>
        <scheme val="minor"/>
      </rPr>
      <t xml:space="preserve"> </t>
    </r>
  </si>
  <si>
    <t>Landscaping</t>
  </si>
  <si>
    <r>
      <t xml:space="preserve">REQUESTED INFORMATION
</t>
    </r>
    <r>
      <rPr>
        <sz val="10"/>
        <color rgb="FFFFFFFF"/>
        <rFont val="Calibri"/>
        <family val="2"/>
        <scheme val="minor"/>
      </rPr>
      <t>(highlighted cells only)</t>
    </r>
  </si>
  <si>
    <t>Section V: Energy credits. Please include RECs/AECs sold or purchased through state contract vendors or others</t>
  </si>
  <si>
    <t xml:space="preserve">Do you maintain your own landscape? </t>
  </si>
  <si>
    <t xml:space="preserve">MassDEP Recycle Smart </t>
  </si>
  <si>
    <t xml:space="preserve">https://recyclesmartma.org/ </t>
  </si>
  <si>
    <t xml:space="preserve">Does your campus/agency recycle or divert any of the following materials?  </t>
  </si>
  <si>
    <r>
      <t xml:space="preserve">Material
</t>
    </r>
    <r>
      <rPr>
        <i/>
        <sz val="10"/>
        <color theme="0"/>
        <rFont val="Calibri"/>
        <family val="2"/>
        <scheme val="minor"/>
      </rPr>
      <t>Details for each material can be found by hovering over material name</t>
    </r>
  </si>
  <si>
    <r>
      <rPr>
        <b/>
        <sz val="11"/>
        <color theme="3"/>
        <rFont val="Calibri"/>
        <family val="2"/>
        <scheme val="minor"/>
      </rPr>
      <t>Below, please select which materials currently  included in your diversion rate above.</t>
    </r>
    <r>
      <rPr>
        <sz val="11"/>
        <color theme="3"/>
        <rFont val="Calibri"/>
        <family val="2"/>
        <scheme val="minor"/>
      </rPr>
      <t xml:space="preserve"> If available, please provide tonnage of material diverted.
</t>
    </r>
    <r>
      <rPr>
        <i/>
        <sz val="11"/>
        <color theme="3"/>
        <rFont val="Calibri"/>
        <family val="2"/>
        <scheme val="minor"/>
      </rPr>
      <t/>
    </r>
  </si>
  <si>
    <t>à</t>
  </si>
  <si>
    <t>AECs Sold</t>
  </si>
  <si>
    <t>Mass College of Liberal Arts (Venable Hall)</t>
  </si>
  <si>
    <t>Mass College of Liberal Arts (Feigenbaum Center)</t>
  </si>
  <si>
    <t>MCLA/Feigenbaum</t>
  </si>
  <si>
    <t>PPA</t>
  </si>
  <si>
    <t>MassDOT West Stockbridge RoW</t>
  </si>
  <si>
    <t>West Stockbridge</t>
  </si>
  <si>
    <t>Ground (RoW)</t>
  </si>
  <si>
    <t>MassDOT Phase 1b</t>
  </si>
  <si>
    <t>MassDOT Salisbury RoW</t>
  </si>
  <si>
    <t>105 Rabbit Road, Depot</t>
  </si>
  <si>
    <t>Salisbury</t>
  </si>
  <si>
    <t>MassDOT Hopkinton Canopy</t>
  </si>
  <si>
    <t>Canopy</t>
  </si>
  <si>
    <t>MassDOT Phase II</t>
  </si>
  <si>
    <t>MassDOT Hopkinton Rooftop</t>
  </si>
  <si>
    <t>Roof</t>
  </si>
  <si>
    <t>MassDOT Phase 1a</t>
  </si>
  <si>
    <t>4 College Drive</t>
  </si>
  <si>
    <t>Salem State Marsh Hall (PPA)</t>
  </si>
  <si>
    <t>71B Loring Avenue</t>
  </si>
  <si>
    <t>Salem State Gassett Fitness Center (PPA)</t>
  </si>
  <si>
    <t>225 A Canal Street</t>
  </si>
  <si>
    <t xml:space="preserve">Salem State Berry Library </t>
  </si>
  <si>
    <t>In progress</t>
  </si>
  <si>
    <t>$0.081/kWh</t>
  </si>
  <si>
    <t>$0.076/kWh</t>
  </si>
  <si>
    <t>$0.084/kWh</t>
  </si>
  <si>
    <r>
      <t xml:space="preserve"> If available, please provide total tonnage diverted from waste stream </t>
    </r>
    <r>
      <rPr>
        <i/>
        <sz val="11"/>
        <color theme="3"/>
        <rFont val="Calibri"/>
        <family val="2"/>
        <scheme val="minor"/>
      </rPr>
      <t/>
    </r>
  </si>
  <si>
    <t>No Changes, Please Use Last Year's Data</t>
  </si>
  <si>
    <t>Never Reported, All New Data</t>
  </si>
  <si>
    <t>Some Changes, Please See Updates Below</t>
  </si>
  <si>
    <t>This tab requests information on landscaping activities and sustainable landscaping efforts at your facilities.</t>
  </si>
  <si>
    <r>
      <t xml:space="preserve">Fleet Details -- Light Duty </t>
    </r>
    <r>
      <rPr>
        <b/>
        <u/>
        <sz val="16"/>
        <color rgb="FFFFFFFF"/>
        <rFont val="Calibri"/>
        <family val="2"/>
        <scheme val="minor"/>
      </rPr>
      <t>ONLY</t>
    </r>
    <r>
      <rPr>
        <b/>
        <sz val="16"/>
        <color rgb="FFFFFFFF"/>
        <rFont val="Calibri"/>
        <family val="2"/>
        <scheme val="minor"/>
      </rPr>
      <t xml:space="preserve"> (&lt;10,000 lbs)</t>
    </r>
  </si>
  <si>
    <t>Reduction/elimination of pest management</t>
  </si>
  <si>
    <t>Use of battery-powered landscape equipment</t>
  </si>
  <si>
    <t>UMass Amherst Lot 25</t>
  </si>
  <si>
    <t>UMass Amherst--Champion Center</t>
  </si>
  <si>
    <t>UMass Amherst--Computer Science</t>
  </si>
  <si>
    <t>UMass Amherst--Fine Arts Center</t>
  </si>
  <si>
    <t>UMass Amherst--Police Station</t>
  </si>
  <si>
    <t>UMass Amherst--Rec Center</t>
  </si>
  <si>
    <t>UMass Amherst Lot 44</t>
  </si>
  <si>
    <t>Installations that LBE has documented as "In Progress" will appear in green. Please correct in "Corrections/Notes" section if status has changed.</t>
  </si>
  <si>
    <t>Worcester State University -Wasylean Hall</t>
  </si>
  <si>
    <t>Worcester State University - LRC</t>
  </si>
  <si>
    <t>Worcester State University - Dowden Hall</t>
  </si>
  <si>
    <t>Solar pV (Roof)</t>
  </si>
  <si>
    <t>Bristol Community College - Canopy</t>
  </si>
  <si>
    <t>Bristol Community College - Sbrega Building</t>
  </si>
  <si>
    <r>
      <t>Please add any installations that are</t>
    </r>
    <r>
      <rPr>
        <b/>
        <sz val="12"/>
        <color rgb="FF00B050"/>
        <rFont val="Calibri"/>
        <family val="2"/>
        <scheme val="minor"/>
      </rPr>
      <t xml:space="preserve"> </t>
    </r>
    <r>
      <rPr>
        <b/>
        <u/>
        <sz val="12"/>
        <color theme="0"/>
        <rFont val="Calibri"/>
        <family val="2"/>
        <scheme val="minor"/>
      </rPr>
      <t>currently installed or in progress</t>
    </r>
    <r>
      <rPr>
        <b/>
        <sz val="12"/>
        <color theme="0"/>
        <rFont val="Calibri"/>
        <family val="2"/>
        <scheme val="minor"/>
      </rPr>
      <t>, bu</t>
    </r>
    <r>
      <rPr>
        <b/>
        <sz val="12"/>
        <color rgb="FFFFFFFF"/>
        <rFont val="Calibri"/>
        <family val="2"/>
        <scheme val="minor"/>
      </rPr>
      <t>t NOT listed above.</t>
    </r>
  </si>
  <si>
    <r>
      <t xml:space="preserve">Please add any installations that are </t>
    </r>
    <r>
      <rPr>
        <b/>
        <u/>
        <sz val="12"/>
        <color rgb="FFFFFFFF"/>
        <rFont val="Calibri"/>
        <family val="2"/>
        <scheme val="minor"/>
      </rPr>
      <t>currently installed or in progress</t>
    </r>
    <r>
      <rPr>
        <b/>
        <sz val="12"/>
        <color rgb="FFFFFFFF"/>
        <rFont val="Calibri"/>
        <family val="2"/>
        <scheme val="minor"/>
      </rPr>
      <t xml:space="preserve"> but NOT listed above.</t>
    </r>
  </si>
  <si>
    <t>General</t>
  </si>
  <si>
    <t xml:space="preserve">Note: If your agency/campus is not selected from the dropdown menu below, subsequent tabs will not display any pre-populated data. </t>
  </si>
  <si>
    <t>Additional questions?  
Contact Chelsea Kehne with questions or data concerns. 
chelsea.kehne@mass.gov    617-626-7338</t>
  </si>
  <si>
    <t>Type of Change (+/-)</t>
  </si>
  <si>
    <t>This tab requests information on water use at your facilities.  If you have more than one facility you would like to track separately, feel free to contact Chelsea Kehne (chelsea.kehne@mass.gov)</t>
  </si>
  <si>
    <t>This tab requests information on recycling at your facilities.  If you have more than one facility you would like to track separately, feel free to contact Chelsea Kehne (chelsea.kehne@mass.gov)</t>
  </si>
  <si>
    <t>Zero-Turn Riding Mowers</t>
  </si>
  <si>
    <t>Push Mowers</t>
  </si>
  <si>
    <t>Leaf Blowers</t>
  </si>
  <si>
    <t>This landscaping tab is voluntary to complete. The Leading by Example Program appreciates any information and feedback related to your landscaping practices as we work to advance the progress of sustainability initiatives across the Commonwealth.</t>
  </si>
  <si>
    <t>EV Charging Stations in progress or planned</t>
  </si>
  <si>
    <t>Bridgewater State - Science and Mathematics Center</t>
  </si>
  <si>
    <t>Sbrega Health and Sciences Building</t>
  </si>
  <si>
    <t>Sbrega Health and Sciences Building (181 MMBtu)</t>
  </si>
  <si>
    <r>
      <t>Mass Maritime</t>
    </r>
    <r>
      <rPr>
        <sz val="11"/>
        <color theme="1"/>
        <rFont val="Calibri"/>
        <family val="2"/>
        <scheme val="minor"/>
      </rPr>
      <t xml:space="preserve">    Natatorium</t>
    </r>
  </si>
  <si>
    <t>Salem State Berry Library and Learning Commons</t>
  </si>
  <si>
    <t>UMass Amherst Research Admin Building</t>
  </si>
  <si>
    <t>UMass Amherst Police Station</t>
  </si>
  <si>
    <t>UMass Amherst Central Heating Plant Solar Thermal</t>
  </si>
  <si>
    <t>Hadley</t>
  </si>
  <si>
    <t>UMass Lowell Inn &amp; Conference Center</t>
  </si>
  <si>
    <t xml:space="preserve">Lowell </t>
  </si>
  <si>
    <t>On North Wing</t>
  </si>
  <si>
    <t xml:space="preserve">closed-loop geothermal system comprised of 48 6-inch diameter wells </t>
  </si>
  <si>
    <t>no information on the system provided (not available)</t>
  </si>
  <si>
    <t>There are 5 pump units, each ranging from 5 MBH (1.5 kW) to 25 MBH (7.4 kW.)</t>
  </si>
  <si>
    <t>BSU</t>
  </si>
  <si>
    <t>Ground Source Heat Pump</t>
  </si>
  <si>
    <t>BCC</t>
  </si>
  <si>
    <t>Air Source Heat Pump</t>
  </si>
  <si>
    <t>HCC</t>
  </si>
  <si>
    <t>MMA</t>
  </si>
  <si>
    <t>MiCC</t>
  </si>
  <si>
    <t>MWCC</t>
  </si>
  <si>
    <t>NSCC</t>
  </si>
  <si>
    <t>QCC</t>
  </si>
  <si>
    <t>SSU</t>
  </si>
  <si>
    <t>UMass</t>
  </si>
  <si>
    <t>Ton</t>
  </si>
  <si>
    <t>Unknown</t>
  </si>
  <si>
    <t>Jamieson Wicks</t>
  </si>
  <si>
    <t>jwicks@northshore.edu</t>
  </si>
  <si>
    <t>(617) 879-7939</t>
  </si>
  <si>
    <t>Facilities Director</t>
  </si>
  <si>
    <t>Greenfield Comm. College</t>
  </si>
  <si>
    <t>Main Building/Library Addition</t>
  </si>
  <si>
    <t>125-150 tons cooling</t>
  </si>
  <si>
    <t>GCC</t>
  </si>
  <si>
    <t>RCC</t>
  </si>
  <si>
    <t>RCC Parking Lot</t>
  </si>
  <si>
    <t>RCC Building 3 Roof</t>
  </si>
  <si>
    <t>16 units</t>
  </si>
  <si>
    <t>115 wells</t>
  </si>
  <si>
    <t>STCC</t>
  </si>
  <si>
    <t>Building #1</t>
  </si>
  <si>
    <t>bhe</t>
  </si>
  <si>
    <t>Tripp Athletic Center</t>
  </si>
  <si>
    <r>
      <t xml:space="preserve">This tab requests information about vehicle fleets. All LBE partners should respond to Section I. Section II is applicable only to those entities that </t>
    </r>
    <r>
      <rPr>
        <i/>
        <sz val="11"/>
        <color theme="3"/>
        <rFont val="Calibri"/>
        <family val="2"/>
        <scheme val="minor"/>
      </rPr>
      <t>do not</t>
    </r>
    <r>
      <rPr>
        <sz val="11"/>
        <color theme="3"/>
        <rFont val="Calibri"/>
        <family val="2"/>
        <scheme val="minor"/>
      </rPr>
      <t xml:space="preserve"> purchase/lease vehicles through the Office of Vehicle Management (OVM). Only include vehicles that are owned and operated by your agency or the Commonwealth.</t>
    </r>
    <r>
      <rPr>
        <b/>
        <u/>
        <sz val="11"/>
        <color theme="3"/>
        <rFont val="Calibri"/>
        <family val="2"/>
        <scheme val="minor"/>
      </rPr>
      <t xml:space="preserve"> 
</t>
    </r>
    <r>
      <rPr>
        <b/>
        <u/>
        <sz val="11"/>
        <color rgb="FFFF0000"/>
        <rFont val="Calibri"/>
        <family val="2"/>
        <scheme val="minor"/>
      </rPr>
      <t>If you submitted fleet information for FY2018 and  your fleet total and composition has not changed at all since that time, please note that in Section I and we will use last year's submission.</t>
    </r>
  </si>
  <si>
    <t>Fleet details, please provide information if do not purchase/lease vehicles from OVM.</t>
  </si>
  <si>
    <t>Do you have any formal climate change mitigation or adaptation strategies (e.g. GHG emission reduction plan, sustainability plan, climate change resiliency/vulnerability plan)?</t>
  </si>
  <si>
    <t>Do  you currently/plan to implement any sustainable landscaping practices (e.g. reduction/elimination of pest management, use of environmentally preferrable products, battery-powered landscape equipment)?</t>
  </si>
  <si>
    <t>Use of environmentally preferrable products</t>
  </si>
  <si>
    <t xml:space="preserve">Is this the same square footage for FY19? </t>
  </si>
  <si>
    <t>Additional RECs Purchased</t>
  </si>
  <si>
    <t>FY19 GENERATION</t>
  </si>
  <si>
    <t>FY19 CONSUMPTION</t>
  </si>
  <si>
    <t>Leading by Example Program FY19 Energy Tracking and Reporting Form</t>
  </si>
  <si>
    <t>Fiscal Year 2019 Energy Tracking and Reporting Form</t>
  </si>
  <si>
    <t>July 1, 2018 through June 30, 2019</t>
  </si>
  <si>
    <t>NEW ELEMENTS OF FY19 TRACKING FORM</t>
  </si>
  <si>
    <t>The new tracking form for fiscal year 2019 has undergone some minor changes in an effort to make the tracking form more comprehensive and user-friendly.  
Below is a list of changes that have occurred to the form.</t>
  </si>
  <si>
    <t xml:space="preserve">With the help of your agency, Leading by Example tracks energy consumption and cost data for a variety of fuel sources in the Commonwealth, as well as information on other sustainability efforts.  Please use this form to submit your agency/campus FY19 energy data to LBE.  The FY19 Tracking Form divides the fuels tracked into separate tabs for easier navigation.  The summary boxes below describe the information requested in each tab.  Reporting should include all owned facilities within your agency/campus and be consistent from year to year.  </t>
  </si>
  <si>
    <t xml:space="preserve">Agency/campus square footage is pre-populated using your FY18 data.  If square footage has changed from last year or is incorrect, please provide new/corrected square footage in the space provided.  If you have added a new building or demolished an existing building, please provide as much information as possible in the fields provided.  </t>
  </si>
  <si>
    <t>On this tab you will find a pre-populated list of renewable, onsite generation, energy storage, and renewable thermal projects that have been reported to LBE for your agency/campus, along with their installed capacity. Please make any corrections, where necessary, and enter any additional renewable projects that you have installed.</t>
  </si>
  <si>
    <t xml:space="preserve">For many of you participating in the Commonwealth Building Energy Intelligence (CBEI) system (previously known as EEMS), we encourage you to check your CBEI data against your own usage data for FY19 to ensure accuracy of the meter data, which will allow streamlined reporting for FY19.  For others, we are getting close to a central tracking system for electricity and natural gas and will work with you to check the data we have against your own data, where available. </t>
  </si>
  <si>
    <t>LBE is tracking Energy Usage Intensity (EUI: kBtu/SF) for the various agencies.  We use your square footage to determine the EUI for your overall agency.  
If square footage has changed since last year, please use the space in Question 2 for updated square footage for FY19 and include occupancy dates/details for any new buildings.</t>
  </si>
  <si>
    <t>Square Footage in LBE Database that your agency/campus reported in FY18:</t>
  </si>
  <si>
    <t>FY19
CONSUMPTION</t>
  </si>
  <si>
    <r>
      <t>Please include only EE Projects that have occurred</t>
    </r>
    <r>
      <rPr>
        <b/>
        <sz val="12"/>
        <color theme="3"/>
        <rFont val="Calibri"/>
        <family val="2"/>
        <scheme val="minor"/>
      </rPr>
      <t xml:space="preserve"> during FY2019</t>
    </r>
    <r>
      <rPr>
        <sz val="12"/>
        <color theme="3"/>
        <rFont val="Calibri"/>
        <family val="2"/>
        <scheme val="minor"/>
      </rPr>
      <t>.</t>
    </r>
  </si>
  <si>
    <t>This tab includes a request for information on energy efficiency projects that have moved forward without DOER or DCAMM involvement during FY2019. Please as provide as much information as possible in the fields below.</t>
  </si>
  <si>
    <r>
      <t>For agencies that track water consumption but</t>
    </r>
    <r>
      <rPr>
        <b/>
        <sz val="11"/>
        <color rgb="FF00A249"/>
        <rFont val="Calibri"/>
        <family val="2"/>
        <scheme val="minor"/>
      </rPr>
      <t xml:space="preserve"> </t>
    </r>
    <r>
      <rPr>
        <b/>
        <u/>
        <sz val="11"/>
        <color rgb="FF00A249"/>
        <rFont val="Calibri"/>
        <family val="2"/>
        <scheme val="minor"/>
      </rPr>
      <t>have not submitted</t>
    </r>
    <r>
      <rPr>
        <sz val="11"/>
        <color theme="3"/>
        <rFont val="Calibri"/>
        <family val="2"/>
        <scheme val="minor"/>
      </rPr>
      <t xml:space="preserve"> in past years, please provide FY19 consumption and cost data along with any available historical data below.</t>
    </r>
  </si>
  <si>
    <r>
      <t xml:space="preserve">For agencies/campuses that track water consumption </t>
    </r>
    <r>
      <rPr>
        <b/>
        <u/>
        <sz val="11"/>
        <color rgb="FF00A249"/>
        <rFont val="Calibri"/>
        <family val="2"/>
        <scheme val="minor"/>
      </rPr>
      <t>and have submitted</t>
    </r>
    <r>
      <rPr>
        <sz val="11"/>
        <color theme="3"/>
        <rFont val="Calibri"/>
        <family val="2"/>
        <scheme val="minor"/>
      </rPr>
      <t xml:space="preserve"> in past years, please enter your FY19 data in the space provided. 
Please make any corrections/additions to historical data in the "Notes" section.</t>
    </r>
  </si>
  <si>
    <t>Karen Jason</t>
  </si>
  <si>
    <t>Vice President Operations</t>
  </si>
  <si>
    <t>kjason@bridgew.edu</t>
  </si>
  <si>
    <t>508-531-2750</t>
  </si>
  <si>
    <t>Alternate Contact 2</t>
  </si>
  <si>
    <t>Alternate Contact Title 2</t>
  </si>
  <si>
    <t>Alternate Email 2</t>
  </si>
  <si>
    <t>Alternate Phone 2</t>
  </si>
  <si>
    <t>Keith MacDonald</t>
  </si>
  <si>
    <t>Asst. Vice President Facilities Mgmt</t>
  </si>
  <si>
    <t>kcmacdonald@bridgew.edu</t>
  </si>
  <si>
    <t>508-531-1296</t>
  </si>
  <si>
    <t>If your agency/campus submitted answers to the below questions in past years and you would like LBE to use al or some of this data for your FY19 submission, please note this in the dropdown to the right.</t>
  </si>
  <si>
    <t>Barbara Cadima</t>
  </si>
  <si>
    <t>774-357-2533</t>
  </si>
  <si>
    <t>Barbara.Cadima@bristolcc.edu</t>
  </si>
  <si>
    <t>Facilities</t>
  </si>
  <si>
    <t>Mary Beth McKenzie</t>
  </si>
  <si>
    <t>Asst. VP for Finance and Administration</t>
  </si>
  <si>
    <t>memckenzie@fitchburgstate.edu</t>
  </si>
  <si>
    <t>978-665-3123</t>
  </si>
  <si>
    <t>Campus Center (Lot S)</t>
  </si>
  <si>
    <t>Ward Street Garage --Basement</t>
  </si>
  <si>
    <t>Ward Street Garage -- Ground level</t>
  </si>
  <si>
    <t>Section I(a): Grid electricity purchases</t>
  </si>
  <si>
    <t xml:space="preserve">Section I(b): Electricity accounts </t>
  </si>
  <si>
    <t>Section I(a)</t>
  </si>
  <si>
    <t>TOTAL COST
(Include Supply + T&amp;D)</t>
  </si>
  <si>
    <t>Utility Account</t>
  </si>
  <si>
    <t>Site/Building Name</t>
  </si>
  <si>
    <t>Open/Closed</t>
  </si>
  <si>
    <t>0322278026</t>
  </si>
  <si>
    <t>0359330028</t>
  </si>
  <si>
    <t>0360447025</t>
  </si>
  <si>
    <t>Open</t>
  </si>
  <si>
    <t>Closed</t>
  </si>
  <si>
    <t>EAST PARKING GARAGE</t>
  </si>
  <si>
    <t>NORTH MAIN POWER PLANT</t>
  </si>
  <si>
    <t>UNKNOWN - 1 RIVERSIDE</t>
  </si>
  <si>
    <t>EXTERNAL LIGHTING</t>
  </si>
  <si>
    <t>CAMPUS RECREATION CENTER</t>
  </si>
  <si>
    <t>SOUTH POWER PLANT</t>
  </si>
  <si>
    <t>UNIVERSITY APARTMENTS 2</t>
  </si>
  <si>
    <t>BELLEGARDE BOATHOUSE</t>
  </si>
  <si>
    <t>SPARKS ST. POLE</t>
  </si>
  <si>
    <t>COBURN HALL</t>
  </si>
  <si>
    <t>LEITCH HALL</t>
  </si>
  <si>
    <t>SUBMILLILITER LAB</t>
  </si>
  <si>
    <t>RIVERSIDE PARKING</t>
  </si>
  <si>
    <t>BROADWAY ST., POLE 53</t>
  </si>
  <si>
    <t>FOX HALL</t>
  </si>
  <si>
    <t>Generation consumed on site</t>
  </si>
  <si>
    <t>Utility Account Inventory</t>
  </si>
  <si>
    <t>Section I: Electricity Utility Accounts</t>
  </si>
  <si>
    <t xml:space="preserve">Section II: Natural Gas Utility Accounts </t>
  </si>
  <si>
    <t>Electric Utility Accounts</t>
  </si>
  <si>
    <t>Natural Gas Accounts</t>
  </si>
  <si>
    <t>WEED HALL</t>
  </si>
  <si>
    <t>CTR FOR WOMEN AND WORK OFFICE</t>
  </si>
  <si>
    <t>SHEEHY HALL</t>
  </si>
  <si>
    <t>TSONGAS GARAGE</t>
  </si>
  <si>
    <t>WANNALANCIT MILLS</t>
  </si>
  <si>
    <t>AMES TEXTILE HALL</t>
  </si>
  <si>
    <t>TSONGAS CENTER</t>
  </si>
  <si>
    <t>UMass Lowell Bellegrade Boathouse</t>
  </si>
  <si>
    <t>East Garage</t>
  </si>
  <si>
    <t>Not available</t>
  </si>
  <si>
    <t>Select your agency/campus from a dropdown list provided and contact information will auto-populate.  If contact information is incorrect, please note changes where appropriate. If additional contacts should be included for your campus, please list them in the yellow boxes.</t>
  </si>
  <si>
    <t>This tab includes electric and natural gas utility accounts that LBE currently has on file for your site(s). Please review the accounts and make any corrections in the appropriate space provided.</t>
  </si>
  <si>
    <t>Alternative Energy Certificates</t>
  </si>
  <si>
    <r>
      <t xml:space="preserve">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Alternative Energy Credits and SMART incentives. If these incentives are managed by DCAMM, you do not need to report as part of this tracking form submission. If these incentives are managed by your agency/campus or another entity separate from DCAMM, please report any available information in Section V below. 
</t>
    </r>
    <r>
      <rPr>
        <b/>
        <sz val="11"/>
        <color rgb="FFFF0000"/>
        <rFont val="Calibri"/>
        <family val="2"/>
        <scheme val="minor"/>
      </rPr>
      <t>If "Calculated Rate" cell is highlighted, please verify the total consumption and cost.</t>
    </r>
  </si>
  <si>
    <t>AECs, RECs and SMART Incentives</t>
  </si>
  <si>
    <t xml:space="preserve">If incentives are managed by DCAMM, you do not need to report as part of this tracking form submission. </t>
  </si>
  <si>
    <t xml:space="preserve">If managed by your agency/campus or another entity separate from DCAMM, please report any available information below. </t>
  </si>
  <si>
    <t>SMART Incentives</t>
  </si>
  <si>
    <t>SECTION III</t>
  </si>
  <si>
    <t>On-site Renewable &amp; Electricity Generation Installed at State Agencies/Campuses</t>
  </si>
  <si>
    <r>
      <t>Renewable Thermal Installed at State Agencies/Ca</t>
    </r>
    <r>
      <rPr>
        <b/>
        <sz val="14"/>
        <color theme="0"/>
        <rFont val="Calibri"/>
        <family val="2"/>
        <scheme val="minor"/>
      </rPr>
      <t xml:space="preserve">mpuses (e.g. solar thermal, air-source heat pumps, ground-source heat pumps, </t>
    </r>
    <r>
      <rPr>
        <b/>
        <sz val="14"/>
        <color rgb="FFFFFFFF"/>
        <rFont val="Calibri"/>
        <family val="2"/>
        <scheme val="minor"/>
      </rPr>
      <t>biomass, clean CHP, etc.)</t>
    </r>
  </si>
  <si>
    <t>Energy Storage Installed at State Agencies/Campuses</t>
  </si>
  <si>
    <t>Please review the pre-populated list, where applicable make corrections in Column I</t>
  </si>
  <si>
    <t xml:space="preserve">Type of System </t>
  </si>
  <si>
    <t>Energy Storage (Stand alone)</t>
  </si>
  <si>
    <t>Energy Storage (Paired w/ RPS Class 1 resource)</t>
  </si>
  <si>
    <t>Energy Storage (Paired w/ RPS Class 2 resource)</t>
  </si>
  <si>
    <t>Rated Power Capacity (kW)</t>
  </si>
  <si>
    <t>Site owned &amp; operated</t>
  </si>
  <si>
    <t xml:space="preserve">3rd part-owned &amp; operated </t>
  </si>
  <si>
    <t>Other (please describe in notes)</t>
  </si>
  <si>
    <t>Peak demand mgmt/energy cost savings</t>
  </si>
  <si>
    <t>Resilience &amp; power backup</t>
  </si>
  <si>
    <t>Expected cycling per year</t>
  </si>
  <si>
    <t>Please review the pre-populated list, where applicable make corrections in Column K</t>
  </si>
  <si>
    <t>This tab includes utility account information that LBE has on file for your site(s). Please review the account information provided for each utility and make corrections in the notes section, including confirming whether the account information is correct, making changes to existing accounts, and/or adding new account information.</t>
  </si>
  <si>
    <t>MA Class II Sold</t>
  </si>
  <si>
    <t>Useful Energy Capacity (kWh)</t>
  </si>
  <si>
    <t>Revenue generation</t>
  </si>
  <si>
    <t xml:space="preserve">Integration with on-site renewables </t>
  </si>
  <si>
    <r>
      <t xml:space="preserve">Please add any installations that are </t>
    </r>
    <r>
      <rPr>
        <b/>
        <u/>
        <sz val="12"/>
        <color rgb="FFFFFFFF"/>
        <rFont val="Calibri"/>
        <family val="2"/>
        <scheme val="minor"/>
      </rPr>
      <t>currently installed, planned or in progress</t>
    </r>
    <r>
      <rPr>
        <b/>
        <sz val="12"/>
        <color rgb="FFFFFFFF"/>
        <rFont val="Calibri"/>
        <family val="2"/>
        <scheme val="minor"/>
      </rPr>
      <t xml:space="preserve"> but NOT listed above.</t>
    </r>
  </si>
  <si>
    <t xml:space="preserve">A third section requesting information about energy storage systems at your agency/campus as been added to this tab. Any energy storage information that LBE currently has for your site(s) will autopopulate and we ask that you make any necessary corrections. If an existing energy storage system is not provided or there is a planned system in the near future, please provide as much information in the appropriate space provided.  </t>
  </si>
  <si>
    <t xml:space="preserve">Where appropriate, we have automated additional  tabs to pre-populate with previously submitted data. As with last year's form, ALL pre-populated fields rely on the selection of your agency/campus from the "Contact Information" tab dropdown. If not selected, no data will pre-populate. Additionally, you will no longer be able to select your agency/campus on individual tabs. </t>
  </si>
  <si>
    <t>A question has been added to this tab inquiring into the availability of a detailed fleet inventory for your campus/agency. If available and your campus/agency is willing to share this inventory with LBE, we ask that you list vehicle details in the section provided or attach a separate document with your submission. If a detailed inventory is not available or you choose not to provide this information, please complete the rest of the tab as requested.</t>
  </si>
  <si>
    <t xml:space="preserve">This new tab lists all electricity and natural gas utility accounts on file with LBE in one/both of our utility account databases. Accounts will autopopulate and we request that you either confirm or correct each account. If additional accounts are not listed, please provide these. If easier for your agency/campus, you may also submit a separate attachment with your submission that includes all active accounts. </t>
  </si>
  <si>
    <t>BERKSHIRE COMM. COLLEGE</t>
  </si>
  <si>
    <t>MILES / DINARDO</t>
  </si>
  <si>
    <t>Weygand Hall</t>
  </si>
  <si>
    <t>International Scholar House</t>
  </si>
  <si>
    <t>Central Heating Plant</t>
  </si>
  <si>
    <t>BURNELL AND HART HALL</t>
  </si>
  <si>
    <t>CLIFFORD HOUSE</t>
  </si>
  <si>
    <t>Athletic Complex</t>
  </si>
  <si>
    <t>GATES HOUSE</t>
  </si>
  <si>
    <t>BARRY HOUSE</t>
  </si>
  <si>
    <t>BURRILL OFFICE COMPLEX</t>
  </si>
  <si>
    <t>KELLY GYMNASIUM</t>
  </si>
  <si>
    <t>BETHANY/JONES ALUMNI HOUSE</t>
  </si>
  <si>
    <t>WELCOME CENTER</t>
  </si>
  <si>
    <t>RONDILEAU CAMPUS CENTER</t>
  </si>
  <si>
    <t>STONEHOUSE HALL</t>
  </si>
  <si>
    <t>DURGIN AND SHEA HALL</t>
  </si>
  <si>
    <t>OPERATIONS CENTER</t>
  </si>
  <si>
    <t>MOAKLEY CENTER</t>
  </si>
  <si>
    <t>BURNELL GENERATOR</t>
  </si>
  <si>
    <t>GREAT HILL APARTMENTS</t>
  </si>
  <si>
    <t>DANA-MOHLER FARIA SCIENCE BUILDING</t>
  </si>
  <si>
    <t>TILLINGHAST HALL</t>
  </si>
  <si>
    <t>HUNT HALL</t>
  </si>
  <si>
    <t>EAST CAMPUS COMMONS</t>
  </si>
  <si>
    <t>MSCA</t>
  </si>
  <si>
    <t>Greenhouse</t>
  </si>
  <si>
    <t>WOODWARD HALL</t>
  </si>
  <si>
    <t>MAXWELL LIBRARY</t>
  </si>
  <si>
    <t>CRIMSON HALL</t>
  </si>
  <si>
    <t xml:space="preserve"> PLYMOUTH ST MRY</t>
  </si>
  <si>
    <t xml:space="preserve">40 CEDAR ST </t>
  </si>
  <si>
    <t xml:space="preserve">0 PARK AVE </t>
  </si>
  <si>
    <t xml:space="preserve"> PARK AVE HTS</t>
  </si>
  <si>
    <t xml:space="preserve"> PLYMOUTH ST PRK</t>
  </si>
  <si>
    <t xml:space="preserve">115 BURRILL AVE </t>
  </si>
  <si>
    <t xml:space="preserve"> SCHOOL ST SCH</t>
  </si>
  <si>
    <t>PARK AVE SHK</t>
  </si>
  <si>
    <t xml:space="preserve"> PARK AVE SHK</t>
  </si>
  <si>
    <t xml:space="preserve">25 PARK TER </t>
  </si>
  <si>
    <t xml:space="preserve">0 PLYMOUTH ST </t>
  </si>
  <si>
    <t xml:space="preserve">0 BURRILL AVE </t>
  </si>
  <si>
    <t xml:space="preserve"> BURRILL AVE SHK</t>
  </si>
  <si>
    <t xml:space="preserve">400 SUMMER ST </t>
  </si>
  <si>
    <t xml:space="preserve"> BURRILL AVE SHP</t>
  </si>
  <si>
    <t>11 Field Road</t>
  </si>
  <si>
    <t>777 Elsbree Street-Main Meter</t>
  </si>
  <si>
    <t>316 Wade Street</t>
  </si>
  <si>
    <t>132 BLACKSTONE ST</t>
  </si>
  <si>
    <t>486 TECUMSEH ST</t>
  </si>
  <si>
    <t>188 Union Street</t>
  </si>
  <si>
    <t>187 UNION ST C2</t>
  </si>
  <si>
    <t>755 PURCHASE ST C8</t>
  </si>
  <si>
    <t>185 UNION ST A1</t>
  </si>
  <si>
    <t>175 HAWTHORNE ST</t>
  </si>
  <si>
    <t>RUTHERFORD AVE</t>
  </si>
  <si>
    <t>HYANNIS CAMPUS - LEASED CCCC - 500 MAIN ST</t>
  </si>
  <si>
    <t>2240 ROUTE 132</t>
  </si>
  <si>
    <t>Malne-PK/Sum Ave Trlr</t>
  </si>
  <si>
    <t>Main Facility Meter</t>
  </si>
  <si>
    <t>Commandants Home</t>
  </si>
  <si>
    <t>Parking Lot/ Streetlights</t>
  </si>
  <si>
    <t>Laundry</t>
  </si>
  <si>
    <t>Bay State Correctional Center</t>
  </si>
  <si>
    <t>Boston Pre-Release Center</t>
  </si>
  <si>
    <t>Bridgewater Complex</t>
  </si>
  <si>
    <t>Milford HQ</t>
  </si>
  <si>
    <t>MASAC (Mass Alcohol &amp; Substance)</t>
  </si>
  <si>
    <t>MCI - Cedar Junction</t>
  </si>
  <si>
    <t>MASS C OF HALFWAY HSE INC</t>
  </si>
  <si>
    <t>MCI - Concord</t>
  </si>
  <si>
    <t>MCI - Framingham</t>
  </si>
  <si>
    <t>MCI - Norfolk</t>
  </si>
  <si>
    <t>MCI - Plymouth</t>
  </si>
  <si>
    <t>NCCI-Gardner</t>
  </si>
  <si>
    <t>NECC</t>
  </si>
  <si>
    <t>Pondville Correctional Center</t>
  </si>
  <si>
    <t>RMV Leased Facilities</t>
  </si>
  <si>
    <t>Shirley Complex</t>
  </si>
  <si>
    <t>South Middlesex Correctional Center</t>
  </si>
  <si>
    <t>RMV LEASED FACILITIES</t>
  </si>
  <si>
    <t>Mass Firefighting Academy</t>
  </si>
  <si>
    <t>Annisquam River Marine Fishery Station</t>
  </si>
  <si>
    <t>Arthur F. Sullivan  Fish Hatchery</t>
  </si>
  <si>
    <t>Ayer Game Farm</t>
  </si>
  <si>
    <t>Bitzer Fish Hatchery</t>
  </si>
  <si>
    <t>Boat Ramp - Gill</t>
  </si>
  <si>
    <t>Crane Fish And Wildlife Preserve</t>
  </si>
  <si>
    <t>FWE District Headquarters - Dalton</t>
  </si>
  <si>
    <t>FWE District Offices - CT Valley District/ WMA Swift River</t>
  </si>
  <si>
    <t>FWE Martin Burns Wildlife Refuge</t>
  </si>
  <si>
    <t>Lobster Hatchery</t>
  </si>
  <si>
    <t>Mclaughlin State Hatchery</t>
  </si>
  <si>
    <t>Newburyport Lab - Shellfish Purification Plant</t>
  </si>
  <si>
    <t>Pittsfield District Headquarters</t>
  </si>
  <si>
    <t>Roger Reed Salmon Hatchery</t>
  </si>
  <si>
    <t>Southeast District Headquarters</t>
  </si>
  <si>
    <t>Sunderland State Fish Hatchery</t>
  </si>
  <si>
    <t>Tower Plymouth</t>
  </si>
  <si>
    <t>WMA Peru</t>
  </si>
  <si>
    <t>WMA Westborough/ Field HQ</t>
  </si>
  <si>
    <t>WMA Winnimusett</t>
  </si>
  <si>
    <t>ZNEB DFW Headquarters Westborough</t>
  </si>
  <si>
    <t>New Bedford Bldg 37</t>
  </si>
  <si>
    <t>Andover Choice Housing</t>
  </si>
  <si>
    <t>Berkshire Mental Health Center</t>
  </si>
  <si>
    <t>Brockton Multi Service Center</t>
  </si>
  <si>
    <t>Cape Cod/Islands Mental Health Center</t>
  </si>
  <si>
    <t>Corrigan Mental Health Center</t>
  </si>
  <si>
    <t>Franklin County Mental Health Assoc</t>
  </si>
  <si>
    <t>Harry C Solomon Mental Health Center</t>
  </si>
  <si>
    <t>Massachusetts Mental Health Center</t>
  </si>
  <si>
    <t>Quincy Mental Health Center</t>
  </si>
  <si>
    <t>Solomon Carter Fuller Mental Health</t>
  </si>
  <si>
    <t>Swampscott Choice Housing</t>
  </si>
  <si>
    <t>Taunton State Hospital</t>
  </si>
  <si>
    <t>Waltham Choice Housing</t>
  </si>
  <si>
    <t>Westborough State Hospital</t>
  </si>
  <si>
    <t>Western MA Area Office</t>
  </si>
  <si>
    <t>Worcester State Hospital</t>
  </si>
  <si>
    <t>Whitman Choice Housing</t>
  </si>
  <si>
    <t>(blank)</t>
  </si>
  <si>
    <t>Bureau of Health Care Safety &amp; Quality</t>
  </si>
  <si>
    <t>Central Regional Office</t>
  </si>
  <si>
    <t>DPH Headquarters</t>
  </si>
  <si>
    <t>Lemuel Shattuck Hospital</t>
  </si>
  <si>
    <t>Mass Hospital School</t>
  </si>
  <si>
    <t>Tewksbury Hospital</t>
  </si>
  <si>
    <t>110478-314559</t>
  </si>
  <si>
    <t>110478314559E</t>
  </si>
  <si>
    <t>110513-314559</t>
  </si>
  <si>
    <t>110514-314559</t>
  </si>
  <si>
    <t>110525-314559</t>
  </si>
  <si>
    <t>110526-314559</t>
  </si>
  <si>
    <t>Western Mass Hospital</t>
  </si>
  <si>
    <t>DPH Health Licensure</t>
  </si>
  <si>
    <t>115529-314559</t>
  </si>
  <si>
    <t>Brewster Multiservice Center</t>
  </si>
  <si>
    <t>Central Youth Service Center</t>
  </si>
  <si>
    <t>DYS Grafton</t>
  </si>
  <si>
    <t>DYS Main Office Boston</t>
  </si>
  <si>
    <t>DYS Middleton (Northeast Youth Service Center)</t>
  </si>
  <si>
    <t>Judge Connelly Youth Center</t>
  </si>
  <si>
    <t>Metropolitan Youth Service Center</t>
  </si>
  <si>
    <t>NFI Shelter Care</t>
  </si>
  <si>
    <t>Paul T Leahy Center</t>
  </si>
  <si>
    <t>Western Youth Service Center</t>
  </si>
  <si>
    <t>114454-319462</t>
  </si>
  <si>
    <t>Westfield Youth Service Center</t>
  </si>
  <si>
    <t>42414-21570</t>
  </si>
  <si>
    <t>30000753000072E</t>
  </si>
  <si>
    <t>30000793080326E</t>
  </si>
  <si>
    <t>30461633035882E</t>
  </si>
  <si>
    <t>22 Cedar St</t>
  </si>
  <si>
    <t>North Street</t>
  </si>
  <si>
    <t>185 North Street Apt. #2R</t>
  </si>
  <si>
    <t>185 North Street Apt. #1L</t>
  </si>
  <si>
    <t>185 North Street Apt. #1R</t>
  </si>
  <si>
    <t>185 North Street Apt. #2L</t>
  </si>
  <si>
    <t>185 North Street Apt. #3R</t>
  </si>
  <si>
    <t>185 North Street Apt. #3L</t>
  </si>
  <si>
    <t>185 North Street PBLC</t>
  </si>
  <si>
    <t>Recreation Center</t>
  </si>
  <si>
    <t>McKay Campus</t>
  </si>
  <si>
    <t>Service Center</t>
  </si>
  <si>
    <t>1000 John Fitch Hwy Pklot</t>
  </si>
  <si>
    <t>Condike Science Bldg</t>
  </si>
  <si>
    <t>30 Cedar Street</t>
  </si>
  <si>
    <t>22 Cedar Street</t>
  </si>
  <si>
    <t>Townhouse 5</t>
  </si>
  <si>
    <t>Mara 6</t>
  </si>
  <si>
    <t>Mara 7</t>
  </si>
  <si>
    <t>Mara 2</t>
  </si>
  <si>
    <t>Mara 3</t>
  </si>
  <si>
    <t>Russell Towers</t>
  </si>
  <si>
    <t>Aubuchon Hall</t>
  </si>
  <si>
    <t>Conlon Ind. Arts</t>
  </si>
  <si>
    <t>349 Highland Ave</t>
  </si>
  <si>
    <t>Newman Center</t>
  </si>
  <si>
    <t>Mara Commons</t>
  </si>
  <si>
    <t>Mara 1</t>
  </si>
  <si>
    <t>Mara 4</t>
  </si>
  <si>
    <t>Mara 5</t>
  </si>
  <si>
    <t>Townhouse 7</t>
  </si>
  <si>
    <t>Townhouse 6</t>
  </si>
  <si>
    <t>Townhouse 4</t>
  </si>
  <si>
    <t>Townhouse 3</t>
  </si>
  <si>
    <t>Townhouse 1</t>
  </si>
  <si>
    <t>Townhouse 2</t>
  </si>
  <si>
    <t>Mara Aux. Generator</t>
  </si>
  <si>
    <t>Elliot Field House/Trainer Center</t>
  </si>
  <si>
    <t>McKay Boiler Room</t>
  </si>
  <si>
    <t>Dupont Building</t>
  </si>
  <si>
    <t>30000793000284G</t>
  </si>
  <si>
    <t>30000793079270_bad</t>
  </si>
  <si>
    <t>30461633030694G</t>
  </si>
  <si>
    <t>22  Cedar Street</t>
  </si>
  <si>
    <t>30461633035882G</t>
  </si>
  <si>
    <t>30461713070798_bad</t>
  </si>
  <si>
    <t>43 Adams Road</t>
  </si>
  <si>
    <t>118 State St</t>
  </si>
  <si>
    <t>Salem End Road at Adams</t>
  </si>
  <si>
    <t>State St P99/13</t>
  </si>
  <si>
    <t>State st P99/4e</t>
  </si>
  <si>
    <t>State St</t>
  </si>
  <si>
    <t>Maple St P141/23-1</t>
  </si>
  <si>
    <t>West Hall</t>
  </si>
  <si>
    <t>42 Maynard Road</t>
  </si>
  <si>
    <t>P32/31 MAPLE ST BRD</t>
  </si>
  <si>
    <t>p27 Maple st. Tenn</t>
  </si>
  <si>
    <t>550 Union Ave</t>
  </si>
  <si>
    <t>Linsley Hall</t>
  </si>
  <si>
    <t>O'Connor Hall</t>
  </si>
  <si>
    <t>Foster Hall</t>
  </si>
  <si>
    <t>Horace Mann</t>
  </si>
  <si>
    <t>College Center</t>
  </si>
  <si>
    <t>May Hall</t>
  </si>
  <si>
    <t>Hemenway Annex</t>
  </si>
  <si>
    <t>Hemenway Hall</t>
  </si>
  <si>
    <t>Athletic Facility</t>
  </si>
  <si>
    <t>Ecumenical Center</t>
  </si>
  <si>
    <t>118 STATE ST WELCM CNTR</t>
  </si>
  <si>
    <t>Power Plant</t>
  </si>
  <si>
    <t>1 COLLEGE DR.</t>
  </si>
  <si>
    <t>HOMESTEAD AVE</t>
  </si>
  <si>
    <t>303 Homestead Ave</t>
  </si>
  <si>
    <t>1640246790E</t>
  </si>
  <si>
    <t>1640246790G</t>
  </si>
  <si>
    <t>304 Homestead Ave</t>
  </si>
  <si>
    <t>305 Homestead Ave</t>
  </si>
  <si>
    <t>1584043520E</t>
  </si>
  <si>
    <t>Holyoke Soldiers Home</t>
  </si>
  <si>
    <t>1584049122E</t>
  </si>
  <si>
    <t>1584043520G</t>
  </si>
  <si>
    <t>1584049122G</t>
  </si>
  <si>
    <t>1584132304G</t>
  </si>
  <si>
    <t>50 OAKLAND ST</t>
  </si>
  <si>
    <t>19 FLAGG DR</t>
  </si>
  <si>
    <t>270 ELIOT ST</t>
  </si>
  <si>
    <t>250 ELIOT ST</t>
  </si>
  <si>
    <t>NORMANDY RD P/8</t>
  </si>
  <si>
    <t>600R HUNTINGTON AVE</t>
  </si>
  <si>
    <t>578 Huntington (Capstone)</t>
  </si>
  <si>
    <t>Worthington</t>
  </si>
  <si>
    <t>640 Huntington (Capstone)</t>
  </si>
  <si>
    <t>Tower/DMC</t>
  </si>
  <si>
    <t>North Building</t>
  </si>
  <si>
    <t>Collins Building</t>
  </si>
  <si>
    <t>640 WORTHINGTON FPUMP AVE</t>
  </si>
  <si>
    <t>NEW-EVANS WAY</t>
  </si>
  <si>
    <t>621 HUNTINGTON AVE</t>
  </si>
  <si>
    <t>PALACE RD</t>
  </si>
  <si>
    <t>600 HUNTINGTON AVE</t>
  </si>
  <si>
    <t xml:space="preserve"> Wellness Center</t>
  </si>
  <si>
    <t>72 Porter St</t>
  </si>
  <si>
    <t>Church St  North Adams MA</t>
  </si>
  <si>
    <t>W Shaft Rd  North Adams MA</t>
  </si>
  <si>
    <t>Alumni/Advancement Office</t>
  </si>
  <si>
    <t xml:space="preserve"> Church St. Garage</t>
  </si>
  <si>
    <t>29 Highland Ave</t>
  </si>
  <si>
    <t>277 Ashland St</t>
  </si>
  <si>
    <t>Campus Lighting</t>
  </si>
  <si>
    <t>100 Porter St</t>
  </si>
  <si>
    <t>94 Porter St</t>
  </si>
  <si>
    <t xml:space="preserve"> Murdock Hall</t>
  </si>
  <si>
    <t xml:space="preserve"> Berkshire Towers</t>
  </si>
  <si>
    <t xml:space="preserve"> Church St Center</t>
  </si>
  <si>
    <t>Admissions</t>
  </si>
  <si>
    <t>Athletic Field House</t>
  </si>
  <si>
    <t>Wellness Center</t>
  </si>
  <si>
    <t>Townhouse Phase 1</t>
  </si>
  <si>
    <t>Townhouse Phase 2</t>
  </si>
  <si>
    <t>Church St Center</t>
  </si>
  <si>
    <t>Hopkins Hall</t>
  </si>
  <si>
    <t>Hoosac Hall</t>
  </si>
  <si>
    <t>Campus Center</t>
  </si>
  <si>
    <t>Berkshire Towers- Dryers</t>
  </si>
  <si>
    <t>Berkshire Towers- Hot Water</t>
  </si>
  <si>
    <t>Murdock Hall</t>
  </si>
  <si>
    <t>Bowman Hall</t>
  </si>
  <si>
    <t>ACADEMY DR</t>
  </si>
  <si>
    <t>Main Account</t>
  </si>
  <si>
    <t>WIND</t>
  </si>
  <si>
    <t>Aquaculture</t>
  </si>
  <si>
    <t>Dormitory C&amp;D</t>
  </si>
  <si>
    <t>Boat House</t>
  </si>
  <si>
    <t>WWTP</t>
  </si>
  <si>
    <t xml:space="preserve">Bresnahan </t>
  </si>
  <si>
    <t>RTU 1 &amp; 2</t>
  </si>
  <si>
    <t>Bresnahan Lab</t>
  </si>
  <si>
    <t>Pier</t>
  </si>
  <si>
    <t>Maintenance Garage</t>
  </si>
  <si>
    <t>Gymnasium</t>
  </si>
  <si>
    <t>Central Plant</t>
  </si>
  <si>
    <t>Dormitory C</t>
  </si>
  <si>
    <t>Blinn Hall</t>
  </si>
  <si>
    <t>Dormitory D</t>
  </si>
  <si>
    <t>Dorm C</t>
  </si>
  <si>
    <t>770 CRESCENT ST Conference Center/G2</t>
  </si>
  <si>
    <t>OFF THATCHER ST EGE-Main Meter</t>
  </si>
  <si>
    <t>780 CRESCENT ST North Building</t>
  </si>
  <si>
    <t>780 CRESCENT ST  Street Light S1</t>
  </si>
  <si>
    <t>261 THATCHER STREET Stone Bldg</t>
  </si>
  <si>
    <t>Street And Security Lighting</t>
  </si>
  <si>
    <t>MAIN METER</t>
  </si>
  <si>
    <t xml:space="preserve"> CRESCENT ST</t>
  </si>
  <si>
    <t>Technology Bldg - Brockton</t>
  </si>
  <si>
    <t>Science Bldg - Brockton</t>
  </si>
  <si>
    <t>Fine Arts Bldg - OFF THATCHER ST</t>
  </si>
  <si>
    <t>Field House - OFF THATCHER ST</t>
  </si>
  <si>
    <t>900 RANDOLPH ST - Canton Campus</t>
  </si>
  <si>
    <t>Administration Bldg - OFF THATCHER ST</t>
  </si>
  <si>
    <t>770 CRESCENT ST - Conference Center</t>
  </si>
  <si>
    <t>Liberal Arts Bldg - OFF THATCHER ST</t>
  </si>
  <si>
    <t>Humanities Bldg - OFF THATCHER ST</t>
  </si>
  <si>
    <t>Student Union - OFF THATCHER ST</t>
  </si>
  <si>
    <t>Business Bldg - OFF THATCHER ST</t>
  </si>
  <si>
    <t>Mass. Department of Environmental Protection</t>
  </si>
  <si>
    <t>Central Regional Office/Worcester</t>
  </si>
  <si>
    <t>500848-100848</t>
  </si>
  <si>
    <t>EQE/21E Site</t>
  </si>
  <si>
    <t>EQE/AAB/Air Monitoring Site</t>
  </si>
  <si>
    <t>Headquarters/Boston</t>
  </si>
  <si>
    <t>MassDEP Headquarters</t>
  </si>
  <si>
    <t>502487-131656</t>
  </si>
  <si>
    <t>Northeast Regional Office/Wilmington</t>
  </si>
  <si>
    <t>Southeast Region/Lakeville</t>
  </si>
  <si>
    <t>Springfield Material Recycling</t>
  </si>
  <si>
    <t>Wall Experiment Station</t>
  </si>
  <si>
    <t>AMTRAK</t>
  </si>
  <si>
    <t>MASSPORT AUTHORITY</t>
  </si>
  <si>
    <t>MASSPORT EB PIERS PARK</t>
  </si>
  <si>
    <t>MASSPORT/BOSTON LINE</t>
  </si>
  <si>
    <t>MASSPORT-LOGAN EXP</t>
  </si>
  <si>
    <t>294 CONCORD RD</t>
  </si>
  <si>
    <t>BRIDGE ST</t>
  </si>
  <si>
    <t>GORHAM ST</t>
  </si>
  <si>
    <t>24 HOWE STREET</t>
  </si>
  <si>
    <t>44 MIDDLE ST</t>
  </si>
  <si>
    <t>82 MIDDLE ST</t>
  </si>
  <si>
    <t>50 EAST MERRIMACK STREET</t>
  </si>
  <si>
    <t>MIDDLESEX ST</t>
  </si>
  <si>
    <t>EAST MERRIMACK ST</t>
  </si>
  <si>
    <t>229 ANDOVER ST</t>
  </si>
  <si>
    <t>591 SPRINGS RD</t>
  </si>
  <si>
    <t>5 EAST MERRIMACK ST</t>
  </si>
  <si>
    <t>33 KEARNEY SQ</t>
  </si>
  <si>
    <t>Middlesex Commuity College</t>
  </si>
  <si>
    <t xml:space="preserve">100 ERDMAN WAY </t>
  </si>
  <si>
    <t>444 GREEN ST</t>
  </si>
  <si>
    <t>100 ERDMAN WAY</t>
  </si>
  <si>
    <t>444 GREEN ST SIGN</t>
  </si>
  <si>
    <t>100 Erdman Way, R10</t>
  </si>
  <si>
    <t>1 Ferncroft Rd</t>
  </si>
  <si>
    <t xml:space="preserve">Health Professions &amp; Student Services Building </t>
  </si>
  <si>
    <t xml:space="preserve">Math &amp; Sciences Building </t>
  </si>
  <si>
    <t>Berry Building</t>
  </si>
  <si>
    <t xml:space="preserve">300 Broad St. – Fire Pump </t>
  </si>
  <si>
    <t xml:space="preserve">300 Broad St. – McGee Building </t>
  </si>
  <si>
    <t xml:space="preserve">300 Market &amp; Broad St. – MBTA leased space </t>
  </si>
  <si>
    <t>100 CUMMINGS CENTER  121E</t>
  </si>
  <si>
    <t>Friends Building</t>
  </si>
  <si>
    <t>300 BROAD ST</t>
  </si>
  <si>
    <t>244 E Main St Pole 36  Avon MA</t>
  </si>
  <si>
    <t>E Main St Pole 44  Avon MA</t>
  </si>
  <si>
    <t>47 Franklin Street</t>
  </si>
  <si>
    <t>100 Elliot Street</t>
  </si>
  <si>
    <t>78 AMESBURY ST</t>
  </si>
  <si>
    <t>Library</t>
  </si>
  <si>
    <t>Art Center</t>
  </si>
  <si>
    <t>Bldg B</t>
  </si>
  <si>
    <t>Student Center</t>
  </si>
  <si>
    <t>Maint Bldg</t>
  </si>
  <si>
    <t>Spurk C</t>
  </si>
  <si>
    <t>Gym</t>
  </si>
  <si>
    <t>Quest Building</t>
  </si>
  <si>
    <t>Admin Building &amp; Fuller Student Center</t>
  </si>
  <si>
    <t>Athletic Center</t>
  </si>
  <si>
    <t>Ahlfors Building</t>
  </si>
  <si>
    <t>Surprenant Building</t>
  </si>
  <si>
    <t>Child Study Center</t>
  </si>
  <si>
    <t>HLC Building</t>
  </si>
  <si>
    <t>Quonset Hut (Maintenance Building)</t>
  </si>
  <si>
    <t>Exterior Lighting</t>
  </si>
  <si>
    <t>Electric Vehicle Charging Station</t>
  </si>
  <si>
    <t>670 West Boylston St</t>
  </si>
  <si>
    <t>Unassigned Accts</t>
  </si>
  <si>
    <t>1234 Columbus Avenue</t>
  </si>
  <si>
    <t>REGGIE LEWIS TRACK CTR</t>
  </si>
  <si>
    <t>225 CANAL ST</t>
  </si>
  <si>
    <t>352 LAFAYETTE ST Main Meter 2</t>
  </si>
  <si>
    <t>71 LORING AVE CORR</t>
  </si>
  <si>
    <t>Unassigned accounts</t>
  </si>
  <si>
    <t>37 LORING AVE</t>
  </si>
  <si>
    <t>71 LORING AVE Main Meter 4</t>
  </si>
  <si>
    <t>262 LORING AVE</t>
  </si>
  <si>
    <t>70 Loring Ave</t>
  </si>
  <si>
    <t>8 HARRISON RD</t>
  </si>
  <si>
    <t>71 LORING AVE 750</t>
  </si>
  <si>
    <t>71A LORING AVE Main Meter 5</t>
  </si>
  <si>
    <t>71 Loring</t>
  </si>
  <si>
    <t>57 Loring Ave</t>
  </si>
  <si>
    <t>Rose St Pole</t>
  </si>
  <si>
    <t>35 LORING AVE</t>
  </si>
  <si>
    <t>92 FORT AVE OFF</t>
  </si>
  <si>
    <t>71r Loring Ave</t>
  </si>
  <si>
    <t>CANAL ST Main Meter 3</t>
  </si>
  <si>
    <t xml:space="preserve"> PACIFIC ST </t>
  </si>
  <si>
    <t>20 HARRISON RD</t>
  </si>
  <si>
    <t>Rose St Pole 2978</t>
  </si>
  <si>
    <t>352 LAFAYETTE ST TEMP</t>
  </si>
  <si>
    <t>388 LAFAYETTE ST</t>
  </si>
  <si>
    <t>352 Lafayette Main Meter 6</t>
  </si>
  <si>
    <t>92 Fort Ave</t>
  </si>
  <si>
    <t>20-32 Harrison Rd</t>
  </si>
  <si>
    <t>262B LORING AVE</t>
  </si>
  <si>
    <t>57 Loring</t>
  </si>
  <si>
    <t>33 Loring</t>
  </si>
  <si>
    <t>29 LORING AVE</t>
  </si>
  <si>
    <t>121 Loring</t>
  </si>
  <si>
    <t>43 Loring</t>
  </si>
  <si>
    <t>70 Loring</t>
  </si>
  <si>
    <t>ARMORY SQ BLDG 20</t>
  </si>
  <si>
    <t>1 ARMORY SQ</t>
  </si>
  <si>
    <t>992 WORTHINGTON ST</t>
  </si>
  <si>
    <t>One Armory Square - Bldg 20</t>
  </si>
  <si>
    <t>One Armory Square - Bldg 32</t>
  </si>
  <si>
    <t>One Armory Square - Bldg 17</t>
  </si>
  <si>
    <t>One Armory Square - Bldg 2</t>
  </si>
  <si>
    <t xml:space="preserve">180 POLPIS RD </t>
  </si>
  <si>
    <t>GOUIN VLG</t>
  </si>
  <si>
    <t>10 Campus Bldgs</t>
  </si>
  <si>
    <t>Lots B,C, &amp; D</t>
  </si>
  <si>
    <t>Umass Boston</t>
  </si>
  <si>
    <t>CHARTER SCHOOL</t>
  </si>
  <si>
    <t>OBSERVATORY</t>
  </si>
  <si>
    <t>Street Light</t>
  </si>
  <si>
    <t>ECONOMIC DEV CNTR</t>
  </si>
  <si>
    <t>SEWER PIT</t>
  </si>
  <si>
    <t>RAS RESIDENCE</t>
  </si>
  <si>
    <t>METER HOUSE</t>
  </si>
  <si>
    <t>SMAST Main Meter 3</t>
  </si>
  <si>
    <t>AREA/FLOODLIGHTING</t>
  </si>
  <si>
    <t>FIRE PUMP</t>
  </si>
  <si>
    <t>STAR STORE - VPA Main Meter 2</t>
  </si>
  <si>
    <t>Umass Dartmouth</t>
  </si>
  <si>
    <t>838 S-RODNEY-FR BLV</t>
  </si>
  <si>
    <t>DION BUILDING</t>
  </si>
  <si>
    <t>CEDAR DELL</t>
  </si>
  <si>
    <t>ECONOMIC DEV CENTER</t>
  </si>
  <si>
    <t>TRIPP ATHLETIC CENTER</t>
  </si>
  <si>
    <t>CHARLTON BUILDING</t>
  </si>
  <si>
    <t>LIBRARY GENERATOR</t>
  </si>
  <si>
    <t>WOODLAND COMM A2RES</t>
  </si>
  <si>
    <t>WOODLAND COMM A2GEN</t>
  </si>
  <si>
    <t>WOODLAND COMM B2RES</t>
  </si>
  <si>
    <t>WOODLAND COMM B2GEN</t>
  </si>
  <si>
    <t>WOODLAND COMM C1RES</t>
  </si>
  <si>
    <t>WOODLAND COMM C1GEN</t>
  </si>
  <si>
    <t>WOODLAND COMMONS CNTR</t>
  </si>
  <si>
    <t>285 OLD-WESTPORT RD REST</t>
  </si>
  <si>
    <t>RESEARCH GENERATOR</t>
  </si>
  <si>
    <t>285 OLD-WESTPORT RD BLRS</t>
  </si>
  <si>
    <t>GROUP I</t>
  </si>
  <si>
    <t>Umass Lowell</t>
  </si>
  <si>
    <t>23 SERVICE CENTER ST</t>
  </si>
  <si>
    <t>377 PLANTATION ST</t>
  </si>
  <si>
    <t>421 BELMONT ST</t>
  </si>
  <si>
    <t>391 SABIN ST</t>
  </si>
  <si>
    <t>365 PLANTATION ST Main Meter 3</t>
  </si>
  <si>
    <t>382 PLANTATION ST</t>
  </si>
  <si>
    <t>LAKE AVE NORTH ST</t>
  </si>
  <si>
    <t>Ambulatory Care Center</t>
  </si>
  <si>
    <t>460 WALK-HILL ST STA #298 Main Meter 2</t>
  </si>
  <si>
    <t>333 SOUTH STREET Main Meter 6</t>
  </si>
  <si>
    <t>11 MIDSTATE DR</t>
  </si>
  <si>
    <t>1 CENTENNIAL DR HSMTR</t>
  </si>
  <si>
    <t>361 PLANTATION ST 4</t>
  </si>
  <si>
    <t>366 PLANTATION ST 2</t>
  </si>
  <si>
    <t>305 SOUTH ST</t>
  </si>
  <si>
    <t>305 SOUTH ST MISC</t>
  </si>
  <si>
    <t>305 South St, Bldg</t>
  </si>
  <si>
    <t>80 DUDLEY ST LGB</t>
  </si>
  <si>
    <t>373 PLANTATION ST #2</t>
  </si>
  <si>
    <t>55 LAKE AVE N</t>
  </si>
  <si>
    <t>419 BELMONT ST</t>
  </si>
  <si>
    <t>381 PLANTATION ST BIO 5</t>
  </si>
  <si>
    <t>364 PLANTATION ST</t>
  </si>
  <si>
    <t>55 LAKE AVE GARAGE</t>
  </si>
  <si>
    <t>366 PLANTATION ST</t>
  </si>
  <si>
    <t>307 E-MOUNTAIN ST</t>
  </si>
  <si>
    <t>3 CENTENIAL DR 2</t>
  </si>
  <si>
    <t>Conlin Apts</t>
  </si>
  <si>
    <t>Welch Apts</t>
  </si>
  <si>
    <t>SEYMOUR APTS</t>
  </si>
  <si>
    <t>Science</t>
  </si>
  <si>
    <t>Main Feeder B</t>
  </si>
  <si>
    <t>100753-319887</t>
  </si>
  <si>
    <t>100754-319887</t>
  </si>
  <si>
    <t>100755-319887</t>
  </si>
  <si>
    <t>100756-319887</t>
  </si>
  <si>
    <t>100758-319887</t>
  </si>
  <si>
    <t>100759-319887</t>
  </si>
  <si>
    <t>100761-319887</t>
  </si>
  <si>
    <t>100763-319887</t>
  </si>
  <si>
    <t>100765-319887</t>
  </si>
  <si>
    <t>100766-319887</t>
  </si>
  <si>
    <t>100767-319887</t>
  </si>
  <si>
    <t>100768-319887</t>
  </si>
  <si>
    <t>100769-319887</t>
  </si>
  <si>
    <t>100770-319887</t>
  </si>
  <si>
    <t>100771-319887</t>
  </si>
  <si>
    <t>100772-319887</t>
  </si>
  <si>
    <t>100773-319887</t>
  </si>
  <si>
    <t>100774-319887</t>
  </si>
  <si>
    <t>100775-319887</t>
  </si>
  <si>
    <t>100776-319887</t>
  </si>
  <si>
    <t>100777-319887</t>
  </si>
  <si>
    <t>100779-319887</t>
  </si>
  <si>
    <t>100780-319887</t>
  </si>
  <si>
    <t>100783-319887</t>
  </si>
  <si>
    <t>100784-319887</t>
  </si>
  <si>
    <t>100785-319887</t>
  </si>
  <si>
    <t>100786-319887</t>
  </si>
  <si>
    <t>100787-319887</t>
  </si>
  <si>
    <t>100788-319887</t>
  </si>
  <si>
    <t>100789-319887</t>
  </si>
  <si>
    <t>100791-319887</t>
  </si>
  <si>
    <t>100792-319887</t>
  </si>
  <si>
    <t>100793-319887</t>
  </si>
  <si>
    <t>100794-319887</t>
  </si>
  <si>
    <t>100795-319887</t>
  </si>
  <si>
    <t>100796-319887</t>
  </si>
  <si>
    <t>100797-319887</t>
  </si>
  <si>
    <t>100798-319887</t>
  </si>
  <si>
    <t>100799-319887</t>
  </si>
  <si>
    <t>100800-319887</t>
  </si>
  <si>
    <t>100801-319887</t>
  </si>
  <si>
    <t>100802-319887</t>
  </si>
  <si>
    <t>100803-319887</t>
  </si>
  <si>
    <t>100804-319887</t>
  </si>
  <si>
    <t>100805-319887</t>
  </si>
  <si>
    <t>110313-312547</t>
  </si>
  <si>
    <t>Public Safety</t>
  </si>
  <si>
    <t>110422-312547</t>
  </si>
  <si>
    <t>333 Western Ave</t>
  </si>
  <si>
    <t>110550-312547</t>
  </si>
  <si>
    <t>110559-312547</t>
  </si>
  <si>
    <t>Juniper Park</t>
  </si>
  <si>
    <t>110562-312547</t>
  </si>
  <si>
    <t>Main Feeder A</t>
  </si>
  <si>
    <t>110563-312547</t>
  </si>
  <si>
    <t>115676-312547</t>
  </si>
  <si>
    <t>Southern Slopes</t>
  </si>
  <si>
    <t>116314-312547</t>
  </si>
  <si>
    <t>Woodward Ctr</t>
  </si>
  <si>
    <t>116507-312547</t>
  </si>
  <si>
    <t>Ath. Storage Bldg</t>
  </si>
  <si>
    <t>117014-312547</t>
  </si>
  <si>
    <t>117266-319887</t>
  </si>
  <si>
    <t>117267-319887</t>
  </si>
  <si>
    <t>117268-319887</t>
  </si>
  <si>
    <t>118068-319887</t>
  </si>
  <si>
    <t>100806-319889</t>
  </si>
  <si>
    <t>110550-312547L</t>
  </si>
  <si>
    <t>Lamp Charge</t>
  </si>
  <si>
    <t>110551L</t>
  </si>
  <si>
    <t>114752-319889</t>
  </si>
  <si>
    <t>115378L</t>
  </si>
  <si>
    <t>Parenzo Hall</t>
  </si>
  <si>
    <t>University Hall</t>
  </si>
  <si>
    <t>Ely Hall</t>
  </si>
  <si>
    <t>110552-312547</t>
  </si>
  <si>
    <t>110554-312547</t>
  </si>
  <si>
    <t>Wilson Boiler Rm</t>
  </si>
  <si>
    <t>110555-312547</t>
  </si>
  <si>
    <t>Dining Commons</t>
  </si>
  <si>
    <t>110556-312547</t>
  </si>
  <si>
    <t>Courtney Hall</t>
  </si>
  <si>
    <t>110557-312547</t>
  </si>
  <si>
    <t>110558-312547</t>
  </si>
  <si>
    <t>110559G-312547</t>
  </si>
  <si>
    <t>110560-312547</t>
  </si>
  <si>
    <t>Power Plant Mtn</t>
  </si>
  <si>
    <t>115592-312547</t>
  </si>
  <si>
    <t>115773-312547</t>
  </si>
  <si>
    <t>577 Western Ave</t>
  </si>
  <si>
    <t>115979-312547</t>
  </si>
  <si>
    <t>Public Safety Emer Generator</t>
  </si>
  <si>
    <t>116549-312547</t>
  </si>
  <si>
    <t>New Res Hall</t>
  </si>
  <si>
    <t>116597-312547</t>
  </si>
  <si>
    <t>116728-312547</t>
  </si>
  <si>
    <t>Trades Bldg</t>
  </si>
  <si>
    <t>westfield State University</t>
  </si>
  <si>
    <t>115593-312547</t>
  </si>
  <si>
    <t>Latino Educational Institute</t>
  </si>
  <si>
    <t>Chandler Village Bldgs 5-10 - Apartment E</t>
  </si>
  <si>
    <t>Science &amp; Technology</t>
  </si>
  <si>
    <t>Campus Ministry House</t>
  </si>
  <si>
    <t>Parking Garage</t>
  </si>
  <si>
    <t>Chandler Village Bldgs 11-13</t>
  </si>
  <si>
    <t>Chandler Village Bldgs 14-16</t>
  </si>
  <si>
    <t>Dowden Hall</t>
  </si>
  <si>
    <t>Administration Bldg</t>
  </si>
  <si>
    <t>280 May Street Parking Lot</t>
  </si>
  <si>
    <t>Chandler Village Bldgs 17-22</t>
  </si>
  <si>
    <t>280 May Street</t>
  </si>
  <si>
    <t>Chandler Village Bldgs 23-26</t>
  </si>
  <si>
    <t>Learning Resource Center/ LRC</t>
  </si>
  <si>
    <t>Chandler Village Bldgs 1-4</t>
  </si>
  <si>
    <t>Wasylean Hall</t>
  </si>
  <si>
    <t>280 May Street OFC</t>
  </si>
  <si>
    <t>Pump Station</t>
  </si>
  <si>
    <t xml:space="preserve">WSF Real Estate LLC </t>
  </si>
  <si>
    <t>486 Chandler Street</t>
  </si>
  <si>
    <t>96 Chicopee Street</t>
  </si>
  <si>
    <t>Day Care</t>
  </si>
  <si>
    <t>Gym Bldg- currently offline</t>
  </si>
  <si>
    <t>134 Glendale Street</t>
  </si>
  <si>
    <t>Offline</t>
  </si>
  <si>
    <t>Sheehan Hall</t>
  </si>
  <si>
    <t>Power Plant  -- Gym Admin Sullivan</t>
  </si>
  <si>
    <t>LBE WILL REACH OUT SEPARATELY</t>
  </si>
  <si>
    <t xml:space="preserve">Renewable Power &amp; Onsite Generation Installed at State Agencies/Campuses: Installations on record with LBE are pre-populated, please verify and correct. If there are additional installations, please enter in the yellow fields below the pre-populated data. </t>
  </si>
  <si>
    <t xml:space="preserve">Renewable Thermal Installed at State Agencies/Campuses: Installations on record with LBE are pre-populated, please verify and correct. If there are additional installations, please enter in the yellow fields below the pre-populated data. </t>
  </si>
  <si>
    <t xml:space="preserve">Energy Storage Installed at State Agencies/Campuses: Installations on record with LBE are pre-populated, please verify and correct. If there are additional installations, please enter in the yellow fields below the pre-populated data. </t>
  </si>
  <si>
    <t>Please Select from the Dropdown</t>
  </si>
  <si>
    <t>Select System Type</t>
  </si>
  <si>
    <t>¨</t>
  </si>
  <si>
    <t>Select All Applicable Objectives</t>
  </si>
  <si>
    <t>Are you interested in new or additional EV charging stations? If so, would you be interested in learning about funding options?</t>
  </si>
  <si>
    <t xml:space="preserve">  Have you undertaken/plan to implement water conservations measures not reported previously?</t>
  </si>
  <si>
    <t xml:space="preserve">Do you maintain a detailed fleet inventory (including year, make and model)? If so, would you be willing to provide this information in a separate document? </t>
  </si>
  <si>
    <r>
      <t xml:space="preserve"> Are you interested in any technical assistance regarding the establishment/expansion of composting and/or recycling efforts? 
 </t>
    </r>
    <r>
      <rPr>
        <i/>
        <sz val="11"/>
        <color theme="3"/>
        <rFont val="Calibri"/>
        <family val="2"/>
        <scheme val="minor"/>
      </rPr>
      <t>(please see link for MassDEP funded technical assistance at bottom of page)</t>
    </r>
  </si>
  <si>
    <t>Please identify the type of recycling program in place at your agency/campus</t>
  </si>
  <si>
    <t>Project Name</t>
  </si>
  <si>
    <t>Net metering credit purchase agreements (off-take only)</t>
  </si>
  <si>
    <t>Net Metering Generation (kWh)</t>
  </si>
  <si>
    <t>Net Savings (S)</t>
  </si>
  <si>
    <t>Size of Installation 
Off-Take Portion Only (MW)</t>
  </si>
  <si>
    <t>FY19 Purchased/Sold</t>
  </si>
  <si>
    <t>Total Revenue ($)</t>
  </si>
  <si>
    <t>Total Revenue/Cost  (S)</t>
  </si>
  <si>
    <t>FY19 Qualified Generation Units (MW)</t>
  </si>
  <si>
    <t>Installation Size</t>
  </si>
  <si>
    <t>Project Type</t>
  </si>
  <si>
    <t>Behind-the-Meter</t>
  </si>
  <si>
    <t>Standalone (w/ off-takers)</t>
  </si>
  <si>
    <t>Standalone (w/o off-takers)</t>
  </si>
  <si>
    <t>REC details (certified by, technology, location of installation):</t>
  </si>
  <si>
    <t xml:space="preserve">This tab has been divided into two sections, one for landscaping and one for pollinators. For the pollinator-related section, data will autopoulate with any existing information LBE has regarding current efforts at your agency/campus . Please review any pre-populated data and make corrections in the appropriate section. If LBE is missing efforts entirely, please provide as much information available in the section provided. </t>
  </si>
  <si>
    <t xml:space="preserve">Sections IV (net-metering) and V (RECs, AECs and SMART incentives) have been reformatted to better reflect the data we are requesting. Please complete each section in as much detail as possible, where applicable. </t>
  </si>
  <si>
    <t>Single stream</t>
  </si>
  <si>
    <t xml:space="preserve">Multi-stream </t>
  </si>
  <si>
    <t>Pollinator Habitat</t>
  </si>
  <si>
    <t xml:space="preserve">If your campus/agency employs any of the folllowing landscaping practices, 
please provide details in the spaces provided  below each question. </t>
  </si>
  <si>
    <t xml:space="preserve">If your campus/agency employs any of the folllowing practices to support pollinator habitats and species, 
please provide details in the spaces provided  below each question. </t>
  </si>
  <si>
    <t>Strategy</t>
  </si>
  <si>
    <t>Est. Size (Acres)</t>
  </si>
  <si>
    <t>Year Established</t>
  </si>
  <si>
    <t>Implementation Status</t>
  </si>
  <si>
    <t>Agency/Campus</t>
  </si>
  <si>
    <t xml:space="preserve">Year </t>
  </si>
  <si>
    <t>On-Site Signage</t>
  </si>
  <si>
    <t>Photos?</t>
  </si>
  <si>
    <t>On LBE Map?</t>
  </si>
  <si>
    <t>Third-Party Certification or Program?</t>
  </si>
  <si>
    <t>Status Update</t>
  </si>
  <si>
    <t>Conant Science and Mathematics Center</t>
  </si>
  <si>
    <t>Implemented</t>
  </si>
  <si>
    <t>Bristol Community College</t>
  </si>
  <si>
    <t>Managed Wildflower Meadow</t>
  </si>
  <si>
    <t>In Progress</t>
  </si>
  <si>
    <t xml:space="preserve">
Joe Desa </t>
  </si>
  <si>
    <r>
      <t xml:space="preserve">College planted seeds spring 2019 for an approximately 2500 square foot section of grassy area adjacent to a pond and forest. </t>
    </r>
    <r>
      <rPr>
        <b/>
        <sz val="11"/>
        <rFont val="Calibri"/>
        <family val="2"/>
        <scheme val="minor"/>
      </rPr>
      <t>Update status to implemented when blooming confirmed (May/June 2019)</t>
    </r>
  </si>
  <si>
    <t>6/18/2019 -- Joe will send photos once in bloom. Also interested in support regarding signage</t>
  </si>
  <si>
    <r>
      <t xml:space="preserve">No/limited mow areas around Sbrega Building. Previously this area was mowed </t>
    </r>
    <r>
      <rPr>
        <sz val="11"/>
        <color rgb="FFFF0000"/>
        <rFont val="Calibri"/>
        <family val="2"/>
        <scheme val="minor"/>
      </rPr>
      <t>#</t>
    </r>
    <r>
      <rPr>
        <sz val="11"/>
        <rFont val="Calibri"/>
        <family val="2"/>
        <scheme val="minor"/>
      </rPr>
      <t xml:space="preserve"> times annually and is now mowed </t>
    </r>
    <r>
      <rPr>
        <sz val="11"/>
        <color rgb="FFFF0000"/>
        <rFont val="Calibri"/>
        <family val="2"/>
        <scheme val="minor"/>
      </rPr>
      <t>#</t>
    </r>
    <r>
      <rPr>
        <sz val="11"/>
        <rFont val="Calibri"/>
        <family val="2"/>
        <scheme val="minor"/>
      </rPr>
      <t xml:space="preserve"> times annually. </t>
    </r>
    <r>
      <rPr>
        <sz val="11"/>
        <color rgb="FFFF0000"/>
        <rFont val="Calibri"/>
        <family val="2"/>
        <scheme val="minor"/>
      </rPr>
      <t>(Checking w/ BCC)</t>
    </r>
  </si>
  <si>
    <t>Sbrega Health and Science Building</t>
  </si>
  <si>
    <t>190 sq. ft green roof on north side of Sbrega Building</t>
  </si>
  <si>
    <t>no pictures (asling Joe)</t>
  </si>
  <si>
    <t>Middlesex Fells Reservation (Botume House Visitor Center)</t>
  </si>
  <si>
    <t>Planted wildflowers Middlesex Fells State Reservation (Botume House Visitor Center)</t>
  </si>
  <si>
    <t>Waquoit Bay</t>
  </si>
  <si>
    <t>Joan Muller</t>
  </si>
  <si>
    <t xml:space="preserve">Before 1994, the front fields of the Reserve were mowed several times annually, and they are now a no/limited mow area to encourage growth of endangered plant sandplain gerardia. This limited mowing also reduces fuel use and greenhouse gas emissions. Rare plants in the meadow were restored in 1994 with seeds collected from a nearby natural population through a MA Natural Heritage and Endangered Species program.  The meadow includes a diversity of native grasses and forbes including:  little bluestem, Indian grass, tufted hairgrass, false indigo, bird’s foot violet, asters, and goldenrod.  The meadow also supports sandplain gerardia and other rare flora native to the Cape. </t>
  </si>
  <si>
    <t>These stormwater/Pollinator Gardens include swamp milkweed, common milkweed, butterfly weed, and a diverse array of pollinator-friendly plants..Previously, the area was parking lot and is not mowed.</t>
  </si>
  <si>
    <t>Senator Joseph Finnegan Park (Port Norfolk)</t>
  </si>
  <si>
    <t>Ruth Helfeld</t>
  </si>
  <si>
    <t>The  former industrial site was completely restored, which included 2 acres of Managed Wildflower Meadow seed mix plantings. 
In addition, large expanses of salt marsh restoration (hundreds of low marsh and upper marsh grass plugs, and transplanting a healthy section of salt marsh grass growing on pavement).   Completed in 2017, the 2 acre Managed Wildflower Meadow as part of the 12 acre park was a brownfield site which was cleaned up,  capped with clean soil, and vegetated.</t>
  </si>
  <si>
    <t>Purgatory Chasm Visitor Center</t>
  </si>
  <si>
    <t>Pollinator-friendly and butterfly garden at DCR Purgatory Chasm Visitor Center in Sutton . Was this area previously mowed regularly?</t>
  </si>
  <si>
    <t>Greenough Boulevard multi-purpose trail</t>
  </si>
  <si>
    <t>Checking w/ DCR</t>
  </si>
  <si>
    <t>Myles Standish</t>
  </si>
  <si>
    <t>Wachusett Reservoir Regional Office - West Boylston</t>
  </si>
  <si>
    <t>Ken MacKenzie</t>
  </si>
  <si>
    <t xml:space="preserve">2 areas (1.87 and 0.25-acres) around the Admin building on Beaman Street to support monarch butterflies.  Fields are filled with milkweed. </t>
  </si>
  <si>
    <t>In Progress (DCR to send in spring)</t>
  </si>
  <si>
    <t>Wachusett Reservoir - South Dike</t>
  </si>
  <si>
    <t>Partnership with DCR-DWSP, MassWildlife and MA DOT.  Area was set aside on the dike to be planted with native  tree/shrubs and tall native grasses and wildflowers for help form a living snow-fence to keep show off of Rt 70 and provide habitat and forage for wildlife.</t>
  </si>
  <si>
    <t>Wachusett Reservoir - North Dike</t>
  </si>
  <si>
    <t>35 acre grassland and other no-mow area(s) at Quabbin</t>
  </si>
  <si>
    <r>
      <t xml:space="preserve">From Ken on 7/24/19: "35-acre plot is a </t>
    </r>
    <r>
      <rPr>
        <b/>
        <sz val="11"/>
        <color theme="1" tint="0.499984740745262"/>
        <rFont val="Calibri"/>
        <family val="2"/>
        <scheme val="minor"/>
      </rPr>
      <t>delayed</t>
    </r>
    <r>
      <rPr>
        <sz val="11"/>
        <color theme="1" tint="0.499984740745262"/>
        <rFont val="Calibri"/>
        <family val="2"/>
        <scheme val="minor"/>
      </rPr>
      <t xml:space="preserve"> mow area that is scheduled to be mowed the 1st week in August.  It is primarily set up for the benefit of grassland nesting birds- specifically meadowlarks, kestrels and bobolinks.  These birds have had their clutches of eggs and the young birds have fledged by this point in the summer.  But because of the delay in mowing, many wildflowers have been allowed to grow up and go to seed.  What once was 90% grass is now pretty forby."</t>
    </r>
  </si>
  <si>
    <t>Olmsted Park, Emerald Necklace, Boston</t>
  </si>
  <si>
    <t>Olmsted Park and Pollinator Meadow:  This is a partnership project with the Emerald Necklace Conservancy.  DCR is in the process of restoring an area that has a high number of invasive species. The upland area of Olmsted park that used to be home to the Kelly Rink is being restored with a new meadow seed mix in combination with lawn area.</t>
  </si>
  <si>
    <t>DOC Bridgewater (West)</t>
  </si>
  <si>
    <t>Sean Foley and Andy Bakinowski</t>
  </si>
  <si>
    <t>In 2017, tilled area in summer and planted northeast wildflower mix in fall</t>
  </si>
  <si>
    <t>Site visit Aug 2019. They are interested in creating new gardens in public-facing spaces, which would include signs. They may also create limited-mow zone around solar installation. Eric sent next-steps email to them 8.26.19</t>
  </si>
  <si>
    <t>DOC Bridgewater (East)</t>
  </si>
  <si>
    <t>Site visit Aug 2019. They are interested in creating new gardens in public-facing spaces, which would include signs. They may also create limited-mow zone around solar installation. Eric sent next-steps email to them 8.26.20</t>
  </si>
  <si>
    <t>Rick Navarro</t>
  </si>
  <si>
    <t xml:space="preserve">Tilled 2.7 acre site several times in spring of 2017, seeded northeast wildflower mix in late spring. </t>
  </si>
  <si>
    <t>New photos provided June 2019</t>
  </si>
  <si>
    <t>The site of a former hospital building has been fenced in for years, and is only accessed by landscapping staff once or twice per year to mow. This limited mow plan has unintentionally benefited pollinators and wildlife, while staff limit mowing simply because it isn't an accessible space. Unsure of start year.</t>
  </si>
  <si>
    <t>REQUESTED</t>
  </si>
  <si>
    <t>Police Academy (New Braintree)</t>
  </si>
  <si>
    <t>Paul Hession</t>
  </si>
  <si>
    <t>DFW Westborough Field Headquarters</t>
  </si>
  <si>
    <t>Dave Paulson</t>
  </si>
  <si>
    <t xml:space="preserve">In 2016, MassWildlife planted a pollinator-friendly habitat at the Westborough Field Headquarters.  A 2017 survey of the planting  identified 10 species of butterflies: Black Swallowtail, Spicebush Swallowtail, Cabbage White, Orange Sulphur, Gray Hairstreak, Pearl Crescent, Common Buckeye, Common Ringlet, Monarch, and Wild Indigo Duskywing. At the time of the survey, the ground cover is dominated by the soil-stabilizing rye, but some wildflowers  are starting to appear, including Common Milkweed, Partridge Pea, and New York Ironweed. </t>
  </si>
  <si>
    <t>Kittredge Center for Business and
Workforce Development</t>
  </si>
  <si>
    <t>Blue Line, Orient Heights Station</t>
  </si>
  <si>
    <t>Sean Donaghy</t>
  </si>
  <si>
    <t xml:space="preserve">On the Blue Line, this station's green roof helps stabilize temperatures and improve stormwater management.
</t>
  </si>
  <si>
    <t>Hingham Ferry Terminal</t>
  </si>
  <si>
    <t xml:space="preserve">The terminal's green roof helps stabilize temperatures and responsibly manage rainwater and snowmelt.
</t>
  </si>
  <si>
    <t>South Hall</t>
  </si>
  <si>
    <t>TBD</t>
  </si>
  <si>
    <t>Planned</t>
  </si>
  <si>
    <t>Current construction of South Hall is setting up for approx. 2000 sqft of new landscaping which supports pollination</t>
  </si>
  <si>
    <t>Massachusetts College of Liberal Arts</t>
  </si>
  <si>
    <t>Feigenbaum Center for Science and Innovation</t>
  </si>
  <si>
    <t xml:space="preserve">LBE requested information </t>
  </si>
  <si>
    <t>Student led effort (&amp; Joe Santucci is a staff contact)</t>
  </si>
  <si>
    <t>http://www.mcla.edu/news1/2017-Nov/sophomore-spearheads-save-the-bees-campaign
LBE requested information</t>
  </si>
  <si>
    <t>Brockton Campus</t>
  </si>
  <si>
    <t>Andrew Oguma and Michael Bankson</t>
  </si>
  <si>
    <t>Massasoit has for several years been converting traditional gardens and lawns to sustainable landscapes with non-invasive plants native to New England. These efforts conserve water, mitigate stormwater run-off; reduce the use of pesticides, fertilizers, and fossil fuels; and increase wildlife habitat, including habitat for native pollinators. Massasoit's sustainable landscaping efforts have led to an ongoing faculty-student research project focused on native pollinators, which not only helps advance research in this field but also provides students with hands-on educational experiences.</t>
  </si>
  <si>
    <t>Ryan talked to Andrew on 9/5/19 to get overview of the work. Professors and students manage the 'sustainable landscapes,' landscape crew manages the rest. Capacity is limited to grow program as facilities team isn't fully engaged. Pollinator habitats act as research stations - students conduct surveys of bees in the area, compare to other locations, and present data at conferences.</t>
  </si>
  <si>
    <t xml:space="preserve"> In 2009, the Massasoit CC stopped weekly mowing in spring, summer, and fall in this area to mowing just once a year \This initiative reduces the use of pesticides, fertilizers, and fossil fuels. This area provides habitat for wildlife including eastern cottontails, bees, butterflies, a wide variety of song birds, plus wildflowers</t>
  </si>
  <si>
    <t xml:space="preserve"> Massasoit's meadow provides an ecological benefit as habitat for birds and insects, a social benefit to students engaging in land-use research, and an economic benefit by cutting the costs of fertilizing, mowing, and watering an area that used to be lawn. The meadow is mowed annually to mimic the effects of wildfires and grazing that would naturally keep this habitat from becoming forest</t>
  </si>
  <si>
    <t>Brookfield - Bridge Project</t>
  </si>
  <si>
    <t>Tara Mitchell</t>
  </si>
  <si>
    <t>Added by MassDOT in 2014, this is pollinator-friendly meadow that included native New England wildflowers as part of the seed mix (as part of a Quabog River Bridge project).</t>
  </si>
  <si>
    <t>Duxbury Roundabout</t>
  </si>
  <si>
    <t>Pollinator-friendly planting that included native New England wildflowers as part of the seed mix</t>
  </si>
  <si>
    <t>Leominster - Route 2 &amp; 12 Interchange</t>
  </si>
  <si>
    <t>Pollinator-friendly meadow that included native New England wildflowers as part of the seed mix</t>
  </si>
  <si>
    <t>Lynnfield Wake - Basins</t>
  </si>
  <si>
    <t>Newton</t>
  </si>
  <si>
    <t>Converted from a parking lot in 2006 (and reseeded in 2011 and 2015), MassDOT added this  pollinator-friendly meadow that included native New England wildflowers as part of the seed mix.</t>
  </si>
  <si>
    <t>Plymouth Native Seed</t>
  </si>
  <si>
    <t>&lt;.5</t>
  </si>
  <si>
    <t>Uxbridge Exit 4 - Basins</t>
  </si>
  <si>
    <t>Waltham I-95</t>
  </si>
  <si>
    <t>Whittier Bridge Bike Path: Newburyport &amp; Amesbury</t>
  </si>
  <si>
    <t>In 2016, MassDOT planted this pollinator-friendly meadow that included native New England wildflowers as part of the seed mix on the Whittier Bridge Bike Path from Newburyport to Amesbury.</t>
  </si>
  <si>
    <t>MassDOT District 3: Along I-290</t>
  </si>
  <si>
    <t xml:space="preserve">MassDOT planning to seed area with plants specific to pollinator habitat and such that it provides seasonal habitat. Planning to plant in May 2019, and intends to seed a section that currently has bare, gravel soil - so it will include experimental native meadow seed as well. </t>
  </si>
  <si>
    <t>Route 146: Uxbridge Exit 3 - On Ramp from Route 16 to 146N</t>
  </si>
  <si>
    <t xml:space="preserve">	
12-mile corridor along Route 146, these areas are mowed only once a year (in the spring). Previously, the areas were mowed 2 - 4 times annually.</t>
  </si>
  <si>
    <t>Route 146: Uxbridge Exit 4 - Top of off Ramp to Lackey Dam Road</t>
  </si>
  <si>
    <t>Route 146: Uxbridge Median SB between Exit 3&amp;4</t>
  </si>
  <si>
    <t>Route 146: Sutton Exit 7 off ramp NB</t>
  </si>
  <si>
    <t>I-190: Leominster w/ tree barrier planting</t>
  </si>
  <si>
    <t>3 mile corridor</t>
  </si>
  <si>
    <t>I-190: Leominster - basin</t>
  </si>
  <si>
    <t>I-190: Lancaster</t>
  </si>
  <si>
    <t>Plymouth Route 3 Rest Area</t>
  </si>
  <si>
    <t>Starting in 2015, this area is mowed only once a year (in the spring) - previously, the area was mowed 2 - 4 times annually.</t>
  </si>
  <si>
    <t xml:space="preserve">Plymouth Commerce Way </t>
  </si>
  <si>
    <t>Starting in 2011, this area has become a no mow zone to restore vegetation. Previously, the area was mowed 2 - 4 times annually.</t>
  </si>
  <si>
    <t>Nut Island Headworks
(47 Sea Ave, Quincy, MA 02169)</t>
  </si>
  <si>
    <t xml:space="preserve">MWRA Information in Progress </t>
  </si>
  <si>
    <t>Health Professions and Student Services Building</t>
  </si>
  <si>
    <t>Front area of campus (between Administration Building and Boylston Street)</t>
  </si>
  <si>
    <t>Steve Zisk</t>
  </si>
  <si>
    <r>
      <t xml:space="preserve">Collaboration between Phi Theta Kappa student group and QCC Facilities Department. QCC partnered with MassWildlife, </t>
    </r>
    <r>
      <rPr>
        <sz val="11"/>
        <color rgb="FFFF0000"/>
        <rFont val="Calibri"/>
        <family val="2"/>
        <scheme val="minor"/>
      </rPr>
      <t>seed mix information in progress from Steve</t>
    </r>
  </si>
  <si>
    <t>Marsh Hall</t>
  </si>
  <si>
    <t>• Marsh Hall's green roof hosts seven varieties of drought-resistant sedum and grasses. 
• The vegetation reduces storm water run-off and helps moderate building temperature.</t>
  </si>
  <si>
    <t>Governor's Drive</t>
  </si>
  <si>
    <t>Integrative Learning Center</t>
  </si>
  <si>
    <t>15,000SF of the Integrative Learning Center (ILC) roof has provided space for planting hardy native plants. This green roof provides an educational opportunity to the campus community, reduces the heat island effect, creates a pleasing view for the surrounding buildings, absorbs CO2, reduces glare and retains 1,825 CF of storm water. Additionally, a green roof protects the roof membrane from the elements, including UV light, extending the life expectancy of the membrane and leading to lower life cycle costs. An extensive green roof with some type of sedum which requires very little maintenance was the chosen type of green roof for the ILC.</t>
  </si>
  <si>
    <t>John W. Olver Design Building</t>
  </si>
  <si>
    <t>Completed in January 2017, the courtyard garden at the John W. Olver Design Building contains a variety of soil depths and plantings which were selected to mitigate heat island effects, promote biodiversity, and improve storm water quality. Rooftop vegetation utilizes a drip irrigation system, where water is withheld and gradually delivered to plants as needed. This irrigation method promotes plant health and reduces water consumption.</t>
  </si>
  <si>
    <t>360 View</t>
  </si>
  <si>
    <t>Eastman Lane Low Mow</t>
  </si>
  <si>
    <t xml:space="preserve">Lee Michalopoulos </t>
  </si>
  <si>
    <t>Area includes a roadside bank (0.3 acres) and a grassland buffer zone (0.5 acres) along the treeline. 
Both areas were previously mowed on a weekly basis. Beginning in 2019, both are now mowed once annually in the late fall. Signs have been placed along the bank but are often hit by cars and/or removed.</t>
  </si>
  <si>
    <t>Stadium Drive Meadow Ribbon</t>
  </si>
  <si>
    <t>Previous mowing regime was on a weekly basis, new regime beginning 2019  is one annual scheduled fall mowing. 
On site signage says “Area maintained as meadow habitat. Please do not disturb”</t>
  </si>
  <si>
    <t>Gunness Bank</t>
  </si>
  <si>
    <t>Previously mowed weekly. Beginning in 2019 mowed once every fall.</t>
  </si>
  <si>
    <t>Department Headquarters Meadow Ribbon</t>
  </si>
  <si>
    <t>Integrated Sciences Complex</t>
  </si>
  <si>
    <t>University Crossing</t>
  </si>
  <si>
    <t>Erik Shaw</t>
  </si>
  <si>
    <t>Three separate green roof sections across UML University Crossing Building absorb rainwater, provide insulation, and reduce the heat island effect</t>
  </si>
  <si>
    <t xml:space="preserve">Sheehy/Allen House </t>
  </si>
  <si>
    <t>Planted daisies, snapdragons, lupine and baby’s breath, and more</t>
  </si>
  <si>
    <t>Coburn Hall</t>
  </si>
  <si>
    <t>UML discussing adding a Managed Wildflower Meadow/or Pollinator Garden in the Coburn Hall area as the renovation project comes to completion in late 2019/2020</t>
  </si>
  <si>
    <t>Joel Moser</t>
  </si>
  <si>
    <r>
      <t xml:space="preserve">Bee Campus USA Certified | </t>
    </r>
    <r>
      <rPr>
        <sz val="11"/>
        <color rgb="FFFF0000"/>
        <rFont val="Calibri"/>
        <family val="2"/>
        <scheme val="minor"/>
      </rPr>
      <t>LBE requested information</t>
    </r>
  </si>
  <si>
    <t>Mass. Bay Transportation Authority</t>
  </si>
  <si>
    <t>Est. Size 
(Acres)</t>
  </si>
  <si>
    <t>Ruairi O'Mahoney</t>
  </si>
  <si>
    <t>Director, Office of Sustainability</t>
  </si>
  <si>
    <t>Ruairi_OMahony@uml.edu</t>
  </si>
  <si>
    <t>978-934-1866</t>
  </si>
  <si>
    <t>Daniel Abrahamson</t>
  </si>
  <si>
    <t>Daniel_Abrahamson@uml.edu</t>
  </si>
  <si>
    <t>Energy Manager, Facilities Operations &amp; Services</t>
  </si>
  <si>
    <t>978-934-4823</t>
  </si>
  <si>
    <t>Jamie Jacquart</t>
  </si>
  <si>
    <t>Asst. Director of Campus Sustainability</t>
  </si>
  <si>
    <t>jjacquart@umassd.edu</t>
  </si>
  <si>
    <t>508-999-8880</t>
  </si>
  <si>
    <t>Exec. Director, Facilities &amp; Operations</t>
  </si>
  <si>
    <t>msocha@westfield.ma.edu</t>
  </si>
  <si>
    <t>413-572-5205</t>
  </si>
  <si>
    <t>Green Roof</t>
  </si>
  <si>
    <t>Pollinator Garden</t>
  </si>
  <si>
    <t>Limited Mow Zone</t>
  </si>
  <si>
    <r>
      <t xml:space="preserve">Corrections
</t>
    </r>
    <r>
      <rPr>
        <sz val="11"/>
        <color theme="0"/>
        <rFont val="Calibri"/>
        <family val="2"/>
        <scheme val="minor"/>
      </rPr>
      <t>(please note if inncorrect or inactive and provide new accounts, if appicable)</t>
    </r>
  </si>
  <si>
    <t>Net-metering Credit ($)</t>
  </si>
  <si>
    <t>If your campus/agency has existing, in progress or expected pollinator habitat efforts not listed above, please provide any available details below</t>
  </si>
  <si>
    <t>MWRA</t>
  </si>
  <si>
    <t>Chelsea Field Operations Facility</t>
  </si>
  <si>
    <t>2 Griffin Way</t>
  </si>
  <si>
    <t>02150</t>
  </si>
  <si>
    <t>J1771</t>
  </si>
  <si>
    <t>2 Ashburton Place</t>
  </si>
  <si>
    <t>02109</t>
  </si>
  <si>
    <t>3 Ashburton Place</t>
  </si>
  <si>
    <t>02110</t>
  </si>
  <si>
    <t>Central Parking - Northeast (Floor 6)</t>
  </si>
  <si>
    <t>Central Parking - Southeast (Floor 6)</t>
  </si>
  <si>
    <t>Terminal B Garage (Floor 3)</t>
  </si>
  <si>
    <t>West Garage - Northwest (Floor 6)</t>
  </si>
  <si>
    <t>West Garage - Southhwest (Floor 6)</t>
  </si>
  <si>
    <t>TNC Lot</t>
  </si>
  <si>
    <t>Limo Lot A</t>
  </si>
  <si>
    <t>Limo Lot B</t>
  </si>
  <si>
    <t>485 Chandler St</t>
  </si>
  <si>
    <t>01601</t>
  </si>
  <si>
    <t>02125</t>
  </si>
  <si>
    <t>02126</t>
  </si>
  <si>
    <t>02127</t>
  </si>
  <si>
    <t>Agency &amp; Number</t>
  </si>
  <si>
    <t>Energy Storage (Standalone)</t>
  </si>
  <si>
    <t>Please discuss any new or innovative programs in place to reduce waste/expand recycling programs that you have implemented in the last year</t>
  </si>
  <si>
    <t>301 Massachusetts Avenue 
Lot 71</t>
  </si>
  <si>
    <t>302 Massachusetts Avenue 
Lot 71</t>
  </si>
  <si>
    <t>Stockbridge road</t>
  </si>
  <si>
    <t>01004</t>
  </si>
  <si>
    <t>01005</t>
  </si>
  <si>
    <t>01006</t>
  </si>
  <si>
    <t>Anne LeBlanc</t>
  </si>
  <si>
    <t>Project Manager, Facilities Operations &amp; Services</t>
  </si>
  <si>
    <t>aleblanc@northshore.edu</t>
  </si>
  <si>
    <t>978-762-4371</t>
  </si>
  <si>
    <t>Greg Haberek</t>
  </si>
  <si>
    <t>ghaberek@massasoit.mass.edu</t>
  </si>
  <si>
    <t>Director of Facilities &amp; Capital Planning</t>
  </si>
  <si>
    <t>508-588-9100 x1168</t>
  </si>
  <si>
    <t xml:space="preserve">William Mitchell </t>
  </si>
  <si>
    <t>VP of Administration/CFO</t>
  </si>
  <si>
    <t>wamitchell@massasoit.mass.edu</t>
  </si>
  <si>
    <t>508-588-9100 x1510</t>
  </si>
  <si>
    <t>Joseph MacKinnon</t>
  </si>
  <si>
    <t>Director, Facilities Management</t>
  </si>
  <si>
    <t>jmackinnon@capecod.edu</t>
  </si>
  <si>
    <t xml:space="preserve"> -</t>
  </si>
  <si>
    <t>Director of Facilities Management</t>
  </si>
  <si>
    <t>butlerb@middlesex.mass.edu</t>
  </si>
  <si>
    <t>(781) 280-3523</t>
  </si>
  <si>
    <t>Bill Swift</t>
  </si>
  <si>
    <t>Director of Facilites Management</t>
  </si>
  <si>
    <t>W_Swift@mwcc.mass.edu</t>
  </si>
  <si>
    <t>978-630-9267</t>
  </si>
  <si>
    <t>Paul Miedzionoski</t>
  </si>
  <si>
    <t>pmiedzionoski@necc.mass.edu</t>
  </si>
  <si>
    <t>978-556-3921</t>
  </si>
  <si>
    <r>
      <rPr>
        <b/>
        <sz val="14"/>
        <color rgb="FF00B050"/>
        <rFont val="Calibri"/>
        <family val="2"/>
        <scheme val="minor"/>
      </rPr>
      <t xml:space="preserve">The deadline for submitting the FY18 Tracking Form is December 15, 2019. 
Please submit via email to Chelsea Kehne (chelsea.kehne@mass.gov). </t>
    </r>
    <r>
      <rPr>
        <b/>
        <sz val="14"/>
        <color theme="5" tint="-0.249977111117893"/>
        <rFont val="Calibri"/>
        <family val="2"/>
        <scheme val="minor"/>
      </rPr>
      <t xml:space="preserve">
</t>
    </r>
    <r>
      <rPr>
        <b/>
        <sz val="14"/>
        <color theme="3"/>
        <rFont val="Calibri"/>
        <family val="2"/>
        <scheme val="minor"/>
      </rPr>
      <t xml:space="preserve">Please contact Chelsea via email or by phone at 617-626-7338 if you need assistance in gathering your energy data.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</si>
</sst>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0"/>
    <numFmt numFmtId="168" formatCode="&quot;$&quot;#,##0.00"/>
    <numFmt numFmtId="169" formatCode="0.000_);\(0.000\)"/>
    <numFmt numFmtId="170" formatCode="0.000"/>
  </numFmts>
  <fonts count="105" x14ac:knownFonts="1">
    <font>
      <sz val="11"/>
      <color theme="1"/>
      <name val="Calibri"/>
      <family val="2"/>
      <scheme val="minor"/>
    </font>
    <font>
      <sz val="11"/>
      <color theme="1"/>
      <name val="Calibri"/>
      <family val="2"/>
      <scheme val="minor"/>
    </font>
    <font>
      <b/>
      <sz val="11"/>
      <color rgb="FFFFFFFF"/>
      <name val="Calibri"/>
      <family val="2"/>
      <scheme val="minor"/>
    </font>
    <font>
      <b/>
      <sz val="12"/>
      <color rgb="FFFFFFFF"/>
      <name val="Calibri"/>
      <family val="2"/>
      <scheme val="minor"/>
    </font>
    <font>
      <b/>
      <sz val="12"/>
      <name val="Calibri"/>
      <family val="2"/>
      <scheme val="minor"/>
    </font>
    <font>
      <sz val="11"/>
      <color indexed="8"/>
      <name val="Calibri"/>
      <family val="2"/>
    </font>
    <font>
      <b/>
      <sz val="11"/>
      <color indexed="8"/>
      <name val="Calibri"/>
      <family val="2"/>
    </font>
    <font>
      <sz val="11"/>
      <color theme="0"/>
      <name val="Calibri"/>
      <family val="2"/>
      <scheme val="minor"/>
    </font>
    <font>
      <b/>
      <sz val="11"/>
      <color theme="3"/>
      <name val="Calibri"/>
      <family val="2"/>
      <scheme val="minor"/>
    </font>
    <font>
      <b/>
      <sz val="11"/>
      <color theme="0"/>
      <name val="Calibri"/>
      <family val="2"/>
      <scheme val="minor"/>
    </font>
    <font>
      <sz val="11"/>
      <color theme="3"/>
      <name val="Calibri"/>
      <family val="2"/>
      <scheme val="minor"/>
    </font>
    <font>
      <sz val="14"/>
      <color theme="1"/>
      <name val="Calibri"/>
      <family val="2"/>
      <scheme val="minor"/>
    </font>
    <font>
      <b/>
      <sz val="14"/>
      <color rgb="FFFFFFFF"/>
      <name val="Calibri"/>
      <family val="2"/>
      <scheme val="minor"/>
    </font>
    <font>
      <b/>
      <sz val="12"/>
      <color theme="3"/>
      <name val="Calibri"/>
      <family val="2"/>
      <scheme val="minor"/>
    </font>
    <font>
      <b/>
      <sz val="12"/>
      <color rgb="FF003366"/>
      <name val="Calibri"/>
      <family val="2"/>
      <scheme val="minor"/>
    </font>
    <font>
      <sz val="12"/>
      <color theme="1"/>
      <name val="Calibri"/>
      <family val="2"/>
      <scheme val="minor"/>
    </font>
    <font>
      <sz val="12"/>
      <color theme="3"/>
      <name val="Calibri"/>
      <family val="2"/>
      <scheme val="minor"/>
    </font>
    <font>
      <sz val="12"/>
      <color rgb="FFFFFFFF"/>
      <name val="Calibri"/>
      <family val="2"/>
      <scheme val="minor"/>
    </font>
    <font>
      <sz val="12"/>
      <color theme="0"/>
      <name val="Calibri"/>
      <family val="2"/>
      <scheme val="minor"/>
    </font>
    <font>
      <sz val="12"/>
      <color rgb="FF003366"/>
      <name val="Calibri"/>
      <family val="2"/>
      <scheme val="minor"/>
    </font>
    <font>
      <i/>
      <sz val="12"/>
      <color rgb="FF003366"/>
      <name val="Calibri"/>
      <family val="2"/>
      <scheme val="minor"/>
    </font>
    <font>
      <b/>
      <sz val="12"/>
      <color theme="1"/>
      <name val="Calibri"/>
      <family val="2"/>
      <scheme val="minor"/>
    </font>
    <font>
      <b/>
      <shadow/>
      <sz val="12"/>
      <color rgb="FF003366"/>
      <name val="Calibri"/>
      <family val="2"/>
      <scheme val="minor"/>
    </font>
    <font>
      <b/>
      <sz val="9"/>
      <color indexed="81"/>
      <name val="Tahoma"/>
      <family val="2"/>
    </font>
    <font>
      <sz val="9"/>
      <color indexed="81"/>
      <name val="Tahoma"/>
      <family val="2"/>
    </font>
    <font>
      <sz val="12"/>
      <name val="Calibri"/>
      <family val="2"/>
      <scheme val="minor"/>
    </font>
    <font>
      <b/>
      <sz val="14"/>
      <color theme="3"/>
      <name val="Calibri"/>
      <family val="2"/>
      <scheme val="minor"/>
    </font>
    <font>
      <b/>
      <sz val="16"/>
      <color rgb="FFFFFFFF"/>
      <name val="Calibri"/>
      <family val="2"/>
      <scheme val="minor"/>
    </font>
    <font>
      <b/>
      <sz val="11"/>
      <color theme="1"/>
      <name val="Calibri"/>
      <family val="2"/>
      <scheme val="minor"/>
    </font>
    <font>
      <b/>
      <sz val="14"/>
      <color theme="5" tint="-0.249977111117893"/>
      <name val="Calibri"/>
      <family val="2"/>
      <scheme val="minor"/>
    </font>
    <font>
      <sz val="11"/>
      <name val="Calibri"/>
      <family val="2"/>
      <scheme val="minor"/>
    </font>
    <font>
      <sz val="16"/>
      <color theme="1"/>
      <name val="Calibri"/>
      <family val="2"/>
      <scheme val="minor"/>
    </font>
    <font>
      <sz val="11"/>
      <color rgb="FF000000"/>
      <name val="Calibri"/>
      <family val="2"/>
      <scheme val="minor"/>
    </font>
    <font>
      <sz val="11"/>
      <name val="Calibri"/>
      <family val="2"/>
    </font>
    <font>
      <sz val="10"/>
      <color indexed="8"/>
      <name val="Arial"/>
      <family val="2"/>
    </font>
    <font>
      <sz val="11"/>
      <color indexed="8"/>
      <name val="Calibri"/>
      <family val="2"/>
      <scheme val="minor"/>
    </font>
    <font>
      <i/>
      <sz val="11"/>
      <color theme="1"/>
      <name val="Calibri"/>
      <family val="2"/>
      <scheme val="minor"/>
    </font>
    <font>
      <sz val="11"/>
      <color theme="1"/>
      <name val="Symbol"/>
      <family val="1"/>
      <charset val="2"/>
    </font>
    <font>
      <i/>
      <sz val="11"/>
      <color theme="3"/>
      <name val="Calibri"/>
      <family val="2"/>
      <scheme val="minor"/>
    </font>
    <font>
      <u/>
      <sz val="11"/>
      <color theme="10"/>
      <name val="Calibri"/>
      <family val="2"/>
    </font>
    <font>
      <b/>
      <sz val="16"/>
      <color theme="0"/>
      <name val="Calibri"/>
      <family val="2"/>
      <scheme val="minor"/>
    </font>
    <font>
      <sz val="14"/>
      <color theme="3"/>
      <name val="Calibri"/>
      <family val="2"/>
      <scheme val="minor"/>
    </font>
    <font>
      <sz val="14"/>
      <color theme="0"/>
      <name val="Calibri"/>
      <family val="2"/>
      <scheme val="minor"/>
    </font>
    <font>
      <i/>
      <sz val="12"/>
      <color theme="3"/>
      <name val="Calibri"/>
      <family val="2"/>
      <scheme val="minor"/>
    </font>
    <font>
      <i/>
      <sz val="12"/>
      <color rgb="FFFFFFFF"/>
      <name val="Calibri"/>
      <family val="2"/>
      <scheme val="minor"/>
    </font>
    <font>
      <sz val="11"/>
      <color indexed="8"/>
      <name val="Calibri"/>
      <family val="2"/>
    </font>
    <font>
      <sz val="10"/>
      <color indexed="8"/>
      <name val="Arial"/>
      <family val="2"/>
    </font>
    <font>
      <b/>
      <u/>
      <sz val="11"/>
      <color theme="3"/>
      <name val="Calibri"/>
      <family val="2"/>
      <scheme val="minor"/>
    </font>
    <font>
      <b/>
      <sz val="12"/>
      <color theme="0"/>
      <name val="Calibri"/>
      <family val="2"/>
      <scheme val="minor"/>
    </font>
    <font>
      <sz val="11"/>
      <color rgb="FFFF0000"/>
      <name val="Calibri"/>
      <family val="2"/>
      <scheme val="minor"/>
    </font>
    <font>
      <sz val="11"/>
      <color indexed="8"/>
      <name val="Calibri"/>
      <family val="2"/>
    </font>
    <font>
      <sz val="10"/>
      <color indexed="8"/>
      <name val="Arial"/>
      <family val="2"/>
    </font>
    <font>
      <b/>
      <u/>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0"/>
      <color indexed="8"/>
      <name val="Calibri"/>
      <family val="2"/>
    </font>
    <font>
      <b/>
      <sz val="11"/>
      <name val="Calibri"/>
      <family val="2"/>
      <scheme val="minor"/>
    </font>
    <font>
      <b/>
      <sz val="11"/>
      <color rgb="FFFF0000"/>
      <name val="Calibri"/>
      <family val="2"/>
      <scheme val="minor"/>
    </font>
    <font>
      <b/>
      <sz val="11"/>
      <color theme="4" tint="-0.499984740745262"/>
      <name val="Calibri"/>
      <family val="2"/>
      <scheme val="minor"/>
    </font>
    <font>
      <i/>
      <sz val="11"/>
      <color rgb="FFFF0000"/>
      <name val="Calibri"/>
      <family val="2"/>
      <scheme val="minor"/>
    </font>
    <font>
      <sz val="10"/>
      <name val="Arial"/>
      <family val="2"/>
    </font>
    <font>
      <u/>
      <sz val="10"/>
      <color indexed="12"/>
      <name val="Arial"/>
      <family val="2"/>
    </font>
    <font>
      <sz val="11"/>
      <color theme="9"/>
      <name val="Calibri"/>
      <family val="2"/>
      <scheme val="minor"/>
    </font>
    <font>
      <b/>
      <sz val="18"/>
      <color theme="0"/>
      <name val="Calibri"/>
      <family val="2"/>
      <scheme val="minor"/>
    </font>
    <font>
      <b/>
      <sz val="14"/>
      <color theme="0"/>
      <name val="Calibri"/>
      <family val="2"/>
      <scheme val="minor"/>
    </font>
    <font>
      <b/>
      <shadow/>
      <sz val="18"/>
      <color theme="0"/>
      <name val="Calibri"/>
      <family val="2"/>
      <scheme val="minor"/>
    </font>
    <font>
      <b/>
      <sz val="14"/>
      <color rgb="FF00B050"/>
      <name val="Calibri"/>
      <family val="2"/>
      <scheme val="minor"/>
    </font>
    <font>
      <b/>
      <i/>
      <sz val="12"/>
      <color rgb="FF003366"/>
      <name val="Calibri"/>
      <family val="2"/>
      <scheme val="minor"/>
    </font>
    <font>
      <sz val="10"/>
      <color rgb="FFFFFFFF"/>
      <name val="Calibri"/>
      <family val="2"/>
      <scheme val="minor"/>
    </font>
    <font>
      <i/>
      <sz val="10"/>
      <color theme="0"/>
      <name val="Calibri"/>
      <family val="2"/>
      <scheme val="minor"/>
    </font>
    <font>
      <b/>
      <sz val="10"/>
      <color theme="3"/>
      <name val="Wingdings"/>
      <charset val="2"/>
    </font>
    <font>
      <b/>
      <sz val="11"/>
      <color rgb="FF00A249"/>
      <name val="Calibri"/>
      <family val="2"/>
      <scheme val="minor"/>
    </font>
    <font>
      <b/>
      <u/>
      <sz val="16"/>
      <color rgb="FFFFFFFF"/>
      <name val="Calibri"/>
      <family val="2"/>
      <scheme val="minor"/>
    </font>
    <font>
      <b/>
      <sz val="12"/>
      <color rgb="FF00B050"/>
      <name val="Calibri"/>
      <family val="2"/>
      <scheme val="minor"/>
    </font>
    <font>
      <b/>
      <u/>
      <sz val="12"/>
      <color theme="0"/>
      <name val="Calibri"/>
      <family val="2"/>
      <scheme val="minor"/>
    </font>
    <font>
      <b/>
      <u/>
      <sz val="12"/>
      <color rgb="FFFFFFFF"/>
      <name val="Calibri"/>
      <family val="2"/>
      <scheme val="minor"/>
    </font>
    <font>
      <b/>
      <u/>
      <sz val="11"/>
      <color rgb="FF00A249"/>
      <name val="Calibri"/>
      <family val="2"/>
      <scheme val="minor"/>
    </font>
    <font>
      <b/>
      <sz val="12"/>
      <color rgb="FFFF0000"/>
      <name val="Calibri"/>
      <family val="2"/>
      <scheme val="minor"/>
    </font>
    <font>
      <sz val="8"/>
      <name val="Calibri"/>
      <family val="2"/>
      <scheme val="minor"/>
    </font>
    <font>
      <b/>
      <sz val="14"/>
      <color rgb="FFFF0000"/>
      <name val="Calibri"/>
      <family val="2"/>
      <scheme val="minor"/>
    </font>
    <font>
      <b/>
      <sz val="11"/>
      <color rgb="FF00B050"/>
      <name val="Calibri"/>
      <family val="2"/>
      <scheme val="minor"/>
    </font>
    <font>
      <sz val="11"/>
      <color rgb="FF00B050"/>
      <name val="Calibri"/>
      <family val="2"/>
      <scheme val="minor"/>
    </font>
    <font>
      <sz val="12"/>
      <color theme="3"/>
      <name val="Wingdings"/>
      <charset val="2"/>
    </font>
    <font>
      <b/>
      <u/>
      <sz val="11"/>
      <color theme="10"/>
      <name val="Calibri"/>
      <family val="2"/>
      <scheme val="minor"/>
    </font>
    <font>
      <u/>
      <sz val="12"/>
      <color theme="10"/>
      <name val="Calibri"/>
      <family val="2"/>
      <scheme val="minor"/>
    </font>
    <font>
      <sz val="11"/>
      <color theme="1"/>
      <name val="Calibri"/>
      <family val="2"/>
    </font>
    <font>
      <sz val="11"/>
      <color theme="1" tint="0.499984740745262"/>
      <name val="Calibri"/>
      <family val="2"/>
      <scheme val="minor"/>
    </font>
    <font>
      <b/>
      <sz val="11"/>
      <color theme="1" tint="0.499984740745262"/>
      <name val="Calibri"/>
      <family val="2"/>
      <scheme val="minor"/>
    </font>
    <font>
      <sz val="11"/>
      <color rgb="FF000000"/>
      <name val="Arial"/>
      <family val="2"/>
    </font>
    <font>
      <u/>
      <sz val="11"/>
      <name val="Calibri"/>
      <family val="2"/>
      <scheme val="minor"/>
    </font>
    <font>
      <u/>
      <sz val="11"/>
      <color theme="1" tint="0.499984740745262"/>
      <name val="Calibri"/>
      <family val="2"/>
      <scheme val="minor"/>
    </font>
  </fonts>
  <fills count="67">
    <fill>
      <patternFill patternType="none"/>
    </fill>
    <fill>
      <patternFill patternType="gray125"/>
    </fill>
    <fill>
      <patternFill patternType="solid">
        <fgColor rgb="FF17365D"/>
        <bgColor indexed="64"/>
      </patternFill>
    </fill>
    <fill>
      <patternFill patternType="solid">
        <fgColor rgb="FF365F91"/>
        <bgColor indexed="64"/>
      </patternFill>
    </fill>
    <fill>
      <patternFill patternType="solid">
        <fgColor rgb="FFDBE5F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theme="3" tint="-0.499984740745262"/>
        <bgColor indexed="64"/>
      </patternFill>
    </fill>
    <fill>
      <patternFill patternType="solid">
        <fgColor rgb="FFEAF0F6"/>
        <bgColor indexed="64"/>
      </patternFill>
    </fill>
    <fill>
      <patternFill patternType="solid">
        <fgColor rgb="FFF1F5F9"/>
        <bgColor indexed="64"/>
      </patternFill>
    </fill>
    <fill>
      <patternFill patternType="solid">
        <fgColor rgb="FFFEFE8C"/>
        <bgColor indexed="64"/>
      </patternFill>
    </fill>
    <fill>
      <patternFill patternType="solid">
        <fgColor rgb="FFFFFF89"/>
        <bgColor indexed="64"/>
      </patternFill>
    </fill>
    <fill>
      <patternFill patternType="solid">
        <fgColor rgb="FFFFFF8B"/>
        <bgColor indexed="64"/>
      </patternFill>
    </fill>
    <fill>
      <patternFill patternType="solid">
        <fgColor rgb="FFFFFF85"/>
        <bgColor indexed="64"/>
      </patternFill>
    </fill>
    <fill>
      <patternFill patternType="solid">
        <fgColor rgb="FFFFFF9B"/>
        <bgColor indexed="64"/>
      </patternFill>
    </fill>
    <fill>
      <patternFill patternType="solid">
        <fgColor rgb="FFF4F7FA"/>
        <bgColor indexed="64"/>
      </patternFill>
    </fill>
    <fill>
      <patternFill patternType="solid">
        <fgColor rgb="FFEEF3F8"/>
        <bgColor indexed="64"/>
      </patternFill>
    </fill>
    <fill>
      <patternFill patternType="solid">
        <fgColor rgb="FFECF2F8"/>
        <bgColor indexed="64"/>
      </patternFill>
    </fill>
    <fill>
      <patternFill patternType="solid">
        <fgColor rgb="FF00B050"/>
        <bgColor indexed="64"/>
      </patternFill>
    </fill>
    <fill>
      <patternFill patternType="solid">
        <fgColor rgb="FFFFC000"/>
        <bgColor indexed="64"/>
      </patternFill>
    </fill>
    <fill>
      <patternFill patternType="solid">
        <fgColor rgb="FFFFFFA7"/>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97"/>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style="thin">
        <color indexed="64"/>
      </top>
      <bottom style="medium">
        <color theme="0"/>
      </bottom>
      <diagonal/>
    </border>
    <border>
      <left style="medium">
        <color theme="0"/>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medium">
        <color theme="0"/>
      </right>
      <top style="medium">
        <color theme="0"/>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style="medium">
        <color theme="0"/>
      </right>
      <top style="thin">
        <color indexed="64"/>
      </top>
      <bottom style="thin">
        <color indexed="64"/>
      </bottom>
      <diagonal/>
    </border>
    <border>
      <left style="medium">
        <color theme="0"/>
      </left>
      <right style="thin">
        <color indexed="64"/>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style="medium">
        <color theme="0"/>
      </right>
      <top style="thin">
        <color indexed="64"/>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medium">
        <color theme="0"/>
      </left>
      <right style="thin">
        <color indexed="64"/>
      </right>
      <top/>
      <bottom style="medium">
        <color theme="0"/>
      </bottom>
      <diagonal/>
    </border>
    <border>
      <left style="thin">
        <color indexed="64"/>
      </left>
      <right style="thin">
        <color indexed="64"/>
      </right>
      <top/>
      <bottom style="medium">
        <color theme="0"/>
      </bottom>
      <diagonal/>
    </border>
    <border>
      <left style="thin">
        <color indexed="64"/>
      </left>
      <right style="medium">
        <color theme="0"/>
      </right>
      <top/>
      <bottom style="medium">
        <color theme="0"/>
      </bottom>
      <diagonal/>
    </border>
    <border>
      <left style="thin">
        <color indexed="64"/>
      </left>
      <right style="thin">
        <color indexed="64"/>
      </right>
      <top/>
      <bottom style="thin">
        <color indexed="64"/>
      </bottom>
      <diagonal/>
    </border>
    <border>
      <left/>
      <right/>
      <top style="medium">
        <color theme="0"/>
      </top>
      <bottom style="thin">
        <color theme="0"/>
      </bottom>
      <diagonal/>
    </border>
    <border>
      <left/>
      <right/>
      <top style="thin">
        <color theme="0"/>
      </top>
      <bottom/>
      <diagonal/>
    </border>
    <border>
      <left style="medium">
        <color theme="0"/>
      </left>
      <right/>
      <top/>
      <bottom style="thin">
        <color theme="0"/>
      </bottom>
      <diagonal/>
    </border>
  </borders>
  <cellStyleXfs count="66">
    <xf numFmtId="0" fontId="0" fillId="0" borderId="0"/>
    <xf numFmtId="44" fontId="1" fillId="0" borderId="0" applyFont="0" applyFill="0" applyBorder="0" applyAlignment="0" applyProtection="0"/>
    <xf numFmtId="43" fontId="1" fillId="0" borderId="0" applyFont="0" applyFill="0" applyBorder="0" applyAlignment="0" applyProtection="0"/>
    <xf numFmtId="0" fontId="5" fillId="0" borderId="0"/>
    <xf numFmtId="44"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34" fillId="0" borderId="0"/>
    <xf numFmtId="0" fontId="39" fillId="0" borderId="0" applyNumberFormat="0" applyFill="0" applyBorder="0" applyAlignment="0" applyProtection="0">
      <alignment vertical="top"/>
      <protection locked="0"/>
    </xf>
    <xf numFmtId="0" fontId="46" fillId="0" borderId="0"/>
    <xf numFmtId="0" fontId="51" fillId="0" borderId="0"/>
    <xf numFmtId="0" fontId="53" fillId="0" borderId="0" applyNumberFormat="0" applyFill="0" applyBorder="0" applyAlignment="0" applyProtection="0"/>
    <xf numFmtId="0" fontId="54" fillId="0" borderId="17" applyNumberFormat="0" applyFill="0" applyAlignment="0" applyProtection="0"/>
    <xf numFmtId="0" fontId="55" fillId="0" borderId="18" applyNumberFormat="0" applyFill="0" applyAlignment="0" applyProtection="0"/>
    <xf numFmtId="0" fontId="8" fillId="0" borderId="19" applyNumberFormat="0" applyFill="0" applyAlignment="0" applyProtection="0"/>
    <xf numFmtId="0" fontId="8" fillId="0" borderId="0" applyNumberFormat="0" applyFill="0" applyBorder="0" applyAlignment="0" applyProtection="0"/>
    <xf numFmtId="0" fontId="56" fillId="16" borderId="0" applyNumberFormat="0" applyBorder="0" applyAlignment="0" applyProtection="0"/>
    <xf numFmtId="0" fontId="57" fillId="17" borderId="0" applyNumberFormat="0" applyBorder="0" applyAlignment="0" applyProtection="0"/>
    <xf numFmtId="0" fontId="58" fillId="18" borderId="0" applyNumberFormat="0" applyBorder="0" applyAlignment="0" applyProtection="0"/>
    <xf numFmtId="0" fontId="59" fillId="19" borderId="20" applyNumberFormat="0" applyAlignment="0" applyProtection="0"/>
    <xf numFmtId="0" fontId="60" fillId="20" borderId="21" applyNumberFormat="0" applyAlignment="0" applyProtection="0"/>
    <xf numFmtId="0" fontId="61" fillId="20" borderId="20" applyNumberFormat="0" applyAlignment="0" applyProtection="0"/>
    <xf numFmtId="0" fontId="62" fillId="0" borderId="22" applyNumberFormat="0" applyFill="0" applyAlignment="0" applyProtection="0"/>
    <xf numFmtId="0" fontId="9" fillId="21" borderId="23" applyNumberFormat="0" applyAlignment="0" applyProtection="0"/>
    <xf numFmtId="0" fontId="49" fillId="0" borderId="0" applyNumberFormat="0" applyFill="0" applyBorder="0" applyAlignment="0" applyProtection="0"/>
    <xf numFmtId="0" fontId="1" fillId="22" borderId="24" applyNumberFormat="0" applyFont="0" applyAlignment="0" applyProtection="0"/>
    <xf numFmtId="0" fontId="63" fillId="0" borderId="0" applyNumberFormat="0" applyFill="0" applyBorder="0" applyAlignment="0" applyProtection="0"/>
    <xf numFmtId="0" fontId="28" fillId="0" borderId="25" applyNumberFormat="0" applyFill="0" applyAlignment="0" applyProtection="0"/>
    <xf numFmtId="0" fontId="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7" fillId="46" borderId="0" applyNumberFormat="0" applyBorder="0" applyAlignment="0" applyProtection="0"/>
    <xf numFmtId="0" fontId="39" fillId="0" borderId="0" applyNumberFormat="0" applyFill="0" applyBorder="0" applyAlignment="0" applyProtection="0">
      <alignment vertical="top"/>
      <protection locked="0"/>
    </xf>
    <xf numFmtId="0" fontId="64" fillId="0" borderId="0" applyNumberFormat="0" applyFill="0" applyBorder="0" applyAlignment="0" applyProtection="0"/>
    <xf numFmtId="0" fontId="74" fillId="0" borderId="0"/>
    <xf numFmtId="43" fontId="74" fillId="0" borderId="0" applyFont="0" applyFill="0" applyBorder="0" applyAlignment="0" applyProtection="0"/>
    <xf numFmtId="43" fontId="7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5" fillId="0" borderId="0" applyNumberFormat="0" applyFill="0" applyBorder="0" applyAlignment="0" applyProtection="0">
      <alignment vertical="top"/>
      <protection locked="0"/>
    </xf>
    <xf numFmtId="0" fontId="74" fillId="0" borderId="0"/>
    <xf numFmtId="0" fontId="5" fillId="0" borderId="0"/>
    <xf numFmtId="0" fontId="1" fillId="0" borderId="0"/>
    <xf numFmtId="9" fontId="1" fillId="0" borderId="0" applyFont="0" applyFill="0" applyBorder="0" applyAlignment="0" applyProtection="0"/>
  </cellStyleXfs>
  <cellXfs count="1363">
    <xf numFmtId="0" fontId="0" fillId="0" borderId="0" xfId="0"/>
    <xf numFmtId="0" fontId="0" fillId="0" borderId="0" xfId="0" applyFont="1" applyAlignment="1"/>
    <xf numFmtId="0" fontId="0" fillId="0" borderId="1" xfId="0" applyBorder="1"/>
    <xf numFmtId="44" fontId="2" fillId="3" borderId="1" xfId="1" applyFont="1" applyFill="1" applyBorder="1" applyAlignment="1">
      <alignment horizontal="center" vertical="center"/>
    </xf>
    <xf numFmtId="44" fontId="2" fillId="3" borderId="7" xfId="1" applyFont="1" applyFill="1" applyBorder="1" applyAlignment="1">
      <alignment horizontal="center" vertical="center"/>
    </xf>
    <xf numFmtId="0" fontId="0" fillId="0" borderId="0" xfId="0" applyFont="1" applyProtection="1"/>
    <xf numFmtId="0" fontId="0" fillId="0" borderId="0" xfId="0" applyFont="1" applyAlignment="1" applyProtection="1"/>
    <xf numFmtId="0" fontId="6" fillId="6" borderId="1" xfId="3" applyFont="1" applyFill="1" applyBorder="1" applyAlignment="1">
      <alignment horizontal="center" vertical="center" wrapText="1"/>
    </xf>
    <xf numFmtId="165" fontId="6" fillId="6" borderId="1" xfId="4" applyNumberFormat="1" applyFont="1" applyFill="1" applyBorder="1" applyAlignment="1">
      <alignment horizontal="center" vertical="center" wrapText="1"/>
    </xf>
    <xf numFmtId="0" fontId="5" fillId="0" borderId="0" xfId="3"/>
    <xf numFmtId="0" fontId="5" fillId="0" borderId="1" xfId="3" applyFont="1" applyFill="1" applyBorder="1" applyAlignment="1">
      <alignment vertical="top"/>
    </xf>
    <xf numFmtId="0" fontId="0" fillId="0" borderId="0" xfId="0" applyFont="1" applyAlignment="1" applyProtection="1">
      <protection locked="0"/>
    </xf>
    <xf numFmtId="0" fontId="7" fillId="0" borderId="0" xfId="0" applyFont="1" applyAlignment="1"/>
    <xf numFmtId="0" fontId="11" fillId="0" borderId="0" xfId="0" applyFont="1" applyProtection="1"/>
    <xf numFmtId="0" fontId="11" fillId="0" borderId="0" xfId="0" applyFont="1" applyAlignment="1" applyProtection="1"/>
    <xf numFmtId="0" fontId="15" fillId="0" borderId="0" xfId="0" applyFont="1" applyProtection="1"/>
    <xf numFmtId="0" fontId="15" fillId="0" borderId="0" xfId="0" applyFont="1" applyAlignment="1"/>
    <xf numFmtId="0" fontId="18" fillId="0" borderId="0" xfId="0" applyFont="1" applyAlignment="1"/>
    <xf numFmtId="44" fontId="15" fillId="0" borderId="0" xfId="1" applyFont="1" applyAlignment="1"/>
    <xf numFmtId="0" fontId="15" fillId="0" borderId="0" xfId="0" applyFont="1" applyAlignment="1" applyProtection="1"/>
    <xf numFmtId="0" fontId="15" fillId="0" borderId="0" xfId="0" applyFont="1" applyAlignment="1" applyProtection="1">
      <protection locked="0"/>
    </xf>
    <xf numFmtId="44" fontId="15" fillId="0" borderId="0" xfId="1" applyFont="1" applyAlignment="1" applyProtection="1">
      <protection locked="0"/>
    </xf>
    <xf numFmtId="0" fontId="11" fillId="0" borderId="0" xfId="0" applyFont="1" applyAlignment="1"/>
    <xf numFmtId="0" fontId="31" fillId="0" borderId="0" xfId="0" applyFont="1" applyAlignment="1"/>
    <xf numFmtId="0" fontId="28" fillId="6" borderId="1" xfId="0" applyFont="1" applyFill="1" applyBorder="1" applyAlignment="1">
      <alignment horizontal="center" vertical="center" wrapText="1"/>
    </xf>
    <xf numFmtId="166" fontId="28" fillId="6" borderId="1" xfId="2" applyNumberFormat="1" applyFont="1" applyFill="1" applyBorder="1" applyAlignment="1">
      <alignment horizontal="center" vertical="center" wrapText="1"/>
    </xf>
    <xf numFmtId="1" fontId="6" fillId="6" borderId="1" xfId="2" applyNumberFormat="1" applyFont="1" applyFill="1" applyBorder="1" applyAlignment="1">
      <alignment horizontal="center" vertical="center" wrapText="1"/>
    </xf>
    <xf numFmtId="0" fontId="5" fillId="0" borderId="1" xfId="3" applyFill="1" applyBorder="1"/>
    <xf numFmtId="0" fontId="33" fillId="0" borderId="1" xfId="0" applyFont="1" applyFill="1" applyBorder="1" applyAlignment="1">
      <alignment horizontal="left"/>
    </xf>
    <xf numFmtId="166" fontId="30" fillId="0" borderId="1" xfId="2" applyNumberFormat="1" applyFont="1" applyFill="1" applyBorder="1" applyAlignment="1" applyProtection="1">
      <alignment horizontal="right"/>
      <protection locked="0"/>
    </xf>
    <xf numFmtId="49" fontId="33" fillId="0" borderId="1" xfId="0" applyNumberFormat="1" applyFont="1" applyFill="1" applyBorder="1" applyAlignment="1">
      <alignment horizontal="left"/>
    </xf>
    <xf numFmtId="0" fontId="30" fillId="0" borderId="1" xfId="0" applyNumberFormat="1" applyFont="1" applyFill="1" applyBorder="1" applyAlignment="1"/>
    <xf numFmtId="167" fontId="33" fillId="0" borderId="1" xfId="0" applyNumberFormat="1" applyFont="1" applyFill="1" applyBorder="1" applyAlignment="1">
      <alignment horizontal="right"/>
    </xf>
    <xf numFmtId="14" fontId="30" fillId="0" borderId="1" xfId="0" applyNumberFormat="1" applyFont="1" applyFill="1" applyBorder="1" applyAlignment="1">
      <alignment horizontal="right"/>
    </xf>
    <xf numFmtId="1" fontId="5" fillId="0" borderId="1" xfId="2" applyNumberFormat="1" applyFont="1" applyFill="1" applyBorder="1" applyAlignment="1">
      <alignment vertical="top"/>
    </xf>
    <xf numFmtId="0" fontId="5" fillId="0" borderId="1" xfId="8" applyFont="1" applyFill="1" applyBorder="1" applyAlignment="1"/>
    <xf numFmtId="0" fontId="5" fillId="0" borderId="1" xfId="3" applyFill="1" applyBorder="1" applyAlignment="1">
      <alignment vertical="top"/>
    </xf>
    <xf numFmtId="0" fontId="32" fillId="0" borderId="1" xfId="0" applyFont="1" applyFill="1" applyBorder="1" applyAlignment="1"/>
    <xf numFmtId="10" fontId="0" fillId="0" borderId="1" xfId="6" applyNumberFormat="1" applyFont="1" applyFill="1" applyBorder="1" applyAlignment="1">
      <alignment vertical="top"/>
    </xf>
    <xf numFmtId="166" fontId="0" fillId="0" borderId="0" xfId="2" applyNumberFormat="1" applyFont="1"/>
    <xf numFmtId="1" fontId="0" fillId="0" borderId="0" xfId="2" applyNumberFormat="1" applyFont="1"/>
    <xf numFmtId="164" fontId="0" fillId="0" borderId="1" xfId="7" applyNumberFormat="1" applyFont="1" applyFill="1" applyBorder="1" applyAlignment="1">
      <alignment vertical="top"/>
    </xf>
    <xf numFmtId="0" fontId="0" fillId="0" borderId="0" xfId="0" applyFont="1" applyBorder="1" applyAlignment="1" applyProtection="1"/>
    <xf numFmtId="0" fontId="10" fillId="0" borderId="0" xfId="0" applyFont="1" applyBorder="1" applyAlignment="1">
      <alignment vertical="center" wrapText="1"/>
    </xf>
    <xf numFmtId="0" fontId="10" fillId="0" borderId="0" xfId="0" applyNumberFormat="1" applyFont="1" applyBorder="1" applyAlignment="1">
      <alignment vertical="center" wrapText="1"/>
    </xf>
    <xf numFmtId="0" fontId="0" fillId="0" borderId="1" xfId="0" applyFill="1" applyBorder="1"/>
    <xf numFmtId="164" fontId="0" fillId="0" borderId="1" xfId="2" applyNumberFormat="1" applyFont="1" applyFill="1" applyBorder="1"/>
    <xf numFmtId="0" fontId="15" fillId="0" borderId="1" xfId="3" applyFont="1" applyFill="1" applyBorder="1" applyAlignment="1" applyProtection="1">
      <protection locked="0"/>
    </xf>
    <xf numFmtId="1" fontId="0" fillId="0" borderId="1" xfId="2" applyNumberFormat="1" applyFont="1" applyFill="1" applyBorder="1"/>
    <xf numFmtId="1" fontId="5" fillId="0" borderId="1" xfId="2" applyNumberFormat="1" applyFont="1" applyFill="1" applyBorder="1"/>
    <xf numFmtId="0" fontId="0" fillId="0" borderId="1" xfId="0" applyFont="1" applyFill="1" applyBorder="1" applyAlignment="1"/>
    <xf numFmtId="1" fontId="0" fillId="0" borderId="1" xfId="2" applyNumberFormat="1" applyFont="1" applyFill="1" applyBorder="1" applyAlignment="1">
      <alignment vertical="top"/>
    </xf>
    <xf numFmtId="0" fontId="15" fillId="0" borderId="0" xfId="0" applyFont="1" applyAlignment="1" applyProtection="1">
      <alignment horizontal="center" vertical="center"/>
    </xf>
    <xf numFmtId="0" fontId="25" fillId="0" borderId="0" xfId="0" applyFont="1" applyAlignment="1" applyProtection="1"/>
    <xf numFmtId="0" fontId="25" fillId="0" borderId="0" xfId="0" applyFont="1" applyAlignment="1"/>
    <xf numFmtId="0" fontId="45" fillId="0" borderId="15" xfId="10" applyFont="1" applyFill="1" applyBorder="1" applyAlignment="1">
      <alignment wrapText="1"/>
    </xf>
    <xf numFmtId="0" fontId="45" fillId="0" borderId="1" xfId="10" applyFont="1" applyFill="1" applyBorder="1" applyAlignment="1">
      <alignment wrapText="1"/>
    </xf>
    <xf numFmtId="44" fontId="2" fillId="3" borderId="1" xfId="1" applyFont="1" applyFill="1" applyBorder="1" applyAlignment="1">
      <alignment horizontal="left" vertical="center"/>
    </xf>
    <xf numFmtId="0" fontId="45" fillId="0" borderId="1" xfId="10" applyFont="1" applyFill="1" applyBorder="1" applyAlignment="1">
      <alignment horizontal="left" wrapText="1"/>
    </xf>
    <xf numFmtId="0" fontId="5" fillId="0" borderId="0" xfId="3" applyFill="1" applyBorder="1" applyAlignment="1">
      <alignment vertical="top"/>
    </xf>
    <xf numFmtId="0" fontId="5" fillId="0" borderId="0" xfId="3" applyFont="1" applyFill="1" applyBorder="1" applyAlignment="1">
      <alignment vertical="top"/>
    </xf>
    <xf numFmtId="0" fontId="0" fillId="0" borderId="0" xfId="0" applyFill="1" applyBorder="1"/>
    <xf numFmtId="0" fontId="5" fillId="0" borderId="0" xfId="3" applyFill="1" applyBorder="1"/>
    <xf numFmtId="164" fontId="0" fillId="0" borderId="0" xfId="2" applyNumberFormat="1" applyFont="1" applyFill="1" applyBorder="1"/>
    <xf numFmtId="0" fontId="0" fillId="0" borderId="0" xfId="0"/>
    <xf numFmtId="0" fontId="5" fillId="0" borderId="1" xfId="3" applyFill="1" applyBorder="1"/>
    <xf numFmtId="0" fontId="33" fillId="0" borderId="1" xfId="0" applyFont="1" applyFill="1" applyBorder="1" applyAlignment="1">
      <alignment horizontal="left"/>
    </xf>
    <xf numFmtId="166" fontId="30" fillId="0" borderId="1" xfId="2" applyNumberFormat="1" applyFont="1" applyFill="1" applyBorder="1" applyAlignment="1" applyProtection="1">
      <alignment horizontal="right"/>
      <protection locked="0"/>
    </xf>
    <xf numFmtId="0" fontId="30" fillId="0" borderId="1" xfId="0" applyNumberFormat="1" applyFont="1" applyFill="1" applyBorder="1" applyAlignment="1"/>
    <xf numFmtId="167" fontId="33" fillId="0" borderId="1" xfId="0" applyNumberFormat="1" applyFont="1" applyFill="1" applyBorder="1" applyAlignment="1">
      <alignment horizontal="right"/>
    </xf>
    <xf numFmtId="14" fontId="30" fillId="0" borderId="1" xfId="0" applyNumberFormat="1" applyFont="1" applyFill="1" applyBorder="1" applyAlignment="1">
      <alignment horizontal="right"/>
    </xf>
    <xf numFmtId="1" fontId="5" fillId="0" borderId="1" xfId="2" applyNumberFormat="1" applyFont="1" applyFill="1" applyBorder="1" applyAlignment="1">
      <alignment vertical="top"/>
    </xf>
    <xf numFmtId="0" fontId="5" fillId="0" borderId="1" xfId="3" applyFont="1" applyFill="1" applyBorder="1" applyAlignment="1">
      <alignment vertical="top"/>
    </xf>
    <xf numFmtId="0" fontId="5" fillId="0" borderId="1" xfId="3" applyFill="1" applyBorder="1"/>
    <xf numFmtId="0" fontId="33" fillId="0" borderId="1" xfId="0" applyFont="1" applyFill="1" applyBorder="1" applyAlignment="1">
      <alignment horizontal="left"/>
    </xf>
    <xf numFmtId="0" fontId="30" fillId="0" borderId="1" xfId="0" applyNumberFormat="1" applyFont="1" applyFill="1" applyBorder="1" applyAlignment="1"/>
    <xf numFmtId="0" fontId="35" fillId="0" borderId="15" xfId="0" applyFont="1" applyFill="1" applyBorder="1" applyAlignment="1">
      <alignment horizontal="left"/>
    </xf>
    <xf numFmtId="0" fontId="0" fillId="0" borderId="15" xfId="0" applyFill="1" applyBorder="1" applyAlignment="1">
      <alignment horizontal="left"/>
    </xf>
    <xf numFmtId="0" fontId="0" fillId="0" borderId="0" xfId="0"/>
    <xf numFmtId="0" fontId="0" fillId="0" borderId="1" xfId="0" applyFill="1" applyBorder="1"/>
    <xf numFmtId="0" fontId="0" fillId="0" borderId="0" xfId="0"/>
    <xf numFmtId="0" fontId="5" fillId="0" borderId="1" xfId="3" applyFill="1" applyBorder="1"/>
    <xf numFmtId="0" fontId="0" fillId="0" borderId="1" xfId="0" applyBorder="1"/>
    <xf numFmtId="0" fontId="32" fillId="0" borderId="1" xfId="0" applyFont="1" applyBorder="1" applyAlignment="1"/>
    <xf numFmtId="0" fontId="33" fillId="0" borderId="1" xfId="0" applyFont="1" applyFill="1" applyBorder="1" applyAlignment="1">
      <alignment horizontal="left"/>
    </xf>
    <xf numFmtId="166" fontId="30" fillId="0" borderId="1" xfId="2" applyNumberFormat="1" applyFont="1" applyFill="1" applyBorder="1" applyAlignment="1" applyProtection="1">
      <alignment horizontal="right"/>
      <protection locked="0"/>
    </xf>
    <xf numFmtId="49" fontId="33" fillId="0" borderId="1" xfId="0" applyNumberFormat="1" applyFont="1" applyFill="1" applyBorder="1" applyAlignment="1">
      <alignment horizontal="left"/>
    </xf>
    <xf numFmtId="0" fontId="30" fillId="0" borderId="1" xfId="0" applyNumberFormat="1" applyFont="1" applyFill="1" applyBorder="1" applyAlignment="1"/>
    <xf numFmtId="167" fontId="33" fillId="0" borderId="1" xfId="0" applyNumberFormat="1" applyFont="1" applyFill="1" applyBorder="1" applyAlignment="1">
      <alignment horizontal="right"/>
    </xf>
    <xf numFmtId="14" fontId="30" fillId="0" borderId="1" xfId="0" applyNumberFormat="1" applyFont="1" applyFill="1" applyBorder="1" applyAlignment="1">
      <alignment horizontal="right"/>
    </xf>
    <xf numFmtId="1" fontId="5" fillId="0" borderId="1" xfId="2" applyNumberFormat="1" applyFont="1" applyFill="1" applyBorder="1" applyAlignment="1">
      <alignment vertical="top"/>
    </xf>
    <xf numFmtId="0" fontId="5" fillId="0" borderId="1" xfId="3" applyFont="1" applyFill="1" applyBorder="1" applyAlignment="1">
      <alignment vertical="top"/>
    </xf>
    <xf numFmtId="0" fontId="5" fillId="0" borderId="1" xfId="3" applyFont="1" applyBorder="1" applyAlignment="1">
      <alignment vertical="top"/>
    </xf>
    <xf numFmtId="1" fontId="5" fillId="0" borderId="1" xfId="2" applyNumberFormat="1" applyFont="1" applyBorder="1" applyAlignment="1">
      <alignment vertical="top"/>
    </xf>
    <xf numFmtId="1" fontId="0" fillId="0" borderId="1" xfId="2" applyNumberFormat="1" applyFont="1" applyBorder="1"/>
    <xf numFmtId="0" fontId="5" fillId="0" borderId="1" xfId="8" applyFont="1" applyFill="1" applyBorder="1" applyAlignment="1"/>
    <xf numFmtId="0" fontId="30" fillId="0" borderId="1" xfId="0" applyFont="1" applyFill="1" applyBorder="1" applyAlignment="1">
      <alignment horizontal="left"/>
    </xf>
    <xf numFmtId="49" fontId="30" fillId="0" borderId="1" xfId="0" applyNumberFormat="1" applyFont="1" applyFill="1" applyBorder="1" applyAlignment="1">
      <alignment horizontal="left"/>
    </xf>
    <xf numFmtId="49" fontId="35" fillId="0" borderId="1" xfId="0" applyNumberFormat="1" applyFont="1" applyFill="1" applyBorder="1" applyAlignment="1">
      <alignment horizontal="left"/>
    </xf>
    <xf numFmtId="0" fontId="5" fillId="0" borderId="1" xfId="3" applyFill="1" applyBorder="1" applyAlignment="1">
      <alignment vertical="top"/>
    </xf>
    <xf numFmtId="49" fontId="32" fillId="0" borderId="1" xfId="0" applyNumberFormat="1" applyFont="1" applyFill="1" applyBorder="1" applyAlignment="1">
      <alignment horizontal="left" vertical="top"/>
    </xf>
    <xf numFmtId="0" fontId="32" fillId="0" borderId="1" xfId="0" applyFont="1" applyFill="1" applyBorder="1" applyAlignment="1"/>
    <xf numFmtId="0" fontId="35" fillId="0" borderId="1" xfId="0" applyFont="1" applyFill="1" applyBorder="1" applyAlignment="1">
      <alignment horizontal="left"/>
    </xf>
    <xf numFmtId="0" fontId="5" fillId="0" borderId="1" xfId="3" applyFill="1" applyBorder="1" applyAlignment="1">
      <alignment horizontal="left"/>
    </xf>
    <xf numFmtId="10" fontId="0" fillId="0" borderId="1" xfId="6" applyNumberFormat="1" applyFont="1" applyFill="1" applyBorder="1" applyAlignment="1">
      <alignment vertical="top"/>
    </xf>
    <xf numFmtId="164" fontId="0" fillId="0" borderId="1" xfId="7" applyNumberFormat="1" applyFont="1" applyFill="1" applyBorder="1" applyAlignment="1">
      <alignment vertical="top"/>
    </xf>
    <xf numFmtId="0" fontId="0" fillId="0" borderId="1" xfId="0" applyFill="1" applyBorder="1"/>
    <xf numFmtId="166" fontId="0" fillId="0" borderId="1" xfId="2" applyNumberFormat="1" applyFont="1" applyBorder="1"/>
    <xf numFmtId="164" fontId="0" fillId="0" borderId="1" xfId="2" applyNumberFormat="1" applyFont="1" applyFill="1" applyBorder="1"/>
    <xf numFmtId="0" fontId="33" fillId="0" borderId="15" xfId="0" applyFont="1" applyFill="1" applyBorder="1" applyAlignment="1">
      <alignment horizontal="left"/>
    </xf>
    <xf numFmtId="0" fontId="5" fillId="0" borderId="1" xfId="10" applyFont="1" applyFill="1" applyBorder="1" applyAlignment="1">
      <alignment wrapText="1"/>
    </xf>
    <xf numFmtId="0" fontId="0" fillId="7" borderId="1" xfId="0" applyFill="1" applyBorder="1"/>
    <xf numFmtId="0" fontId="36" fillId="0" borderId="2" xfId="0" applyFont="1" applyBorder="1" applyAlignment="1">
      <alignment horizontal="center" wrapText="1"/>
    </xf>
    <xf numFmtId="0" fontId="36" fillId="0" borderId="4" xfId="0" applyFont="1" applyBorder="1" applyAlignment="1">
      <alignment horizontal="center" wrapText="1"/>
    </xf>
    <xf numFmtId="0" fontId="8" fillId="0" borderId="0" xfId="0" applyFont="1" applyFill="1" applyBorder="1" applyAlignment="1">
      <alignment vertical="center"/>
    </xf>
    <xf numFmtId="0" fontId="7" fillId="0" borderId="0" xfId="0" applyFont="1" applyBorder="1" applyProtection="1"/>
    <xf numFmtId="0" fontId="0" fillId="0" borderId="0" xfId="0" applyFill="1"/>
    <xf numFmtId="0" fontId="8" fillId="0" borderId="0" xfId="0" applyFont="1" applyFill="1" applyBorder="1" applyAlignment="1">
      <alignment horizontal="center" vertical="center"/>
    </xf>
    <xf numFmtId="0" fontId="10" fillId="0" borderId="0" xfId="0" applyFont="1" applyFill="1" applyBorder="1" applyAlignment="1">
      <alignment horizontal="left"/>
    </xf>
    <xf numFmtId="0" fontId="0" fillId="9" borderId="0" xfId="0" applyFill="1"/>
    <xf numFmtId="0" fontId="0" fillId="9" borderId="0" xfId="0" applyFill="1" applyBorder="1"/>
    <xf numFmtId="0" fontId="15" fillId="9" borderId="0" xfId="0" applyFont="1" applyFill="1" applyBorder="1" applyAlignment="1"/>
    <xf numFmtId="0" fontId="0" fillId="9" borderId="0" xfId="0" applyFont="1" applyFill="1" applyProtection="1"/>
    <xf numFmtId="0" fontId="0" fillId="9" borderId="0" xfId="0" applyFont="1" applyFill="1" applyBorder="1" applyAlignment="1" applyProtection="1"/>
    <xf numFmtId="0" fontId="36" fillId="0" borderId="0" xfId="0" applyFont="1" applyBorder="1" applyAlignment="1">
      <alignment horizontal="center" wrapText="1"/>
    </xf>
    <xf numFmtId="0" fontId="10" fillId="9" borderId="0" xfId="0" applyFont="1" applyFill="1" applyBorder="1" applyAlignment="1">
      <alignment horizontal="left"/>
    </xf>
    <xf numFmtId="0" fontId="0" fillId="0" borderId="0" xfId="0"/>
    <xf numFmtId="0" fontId="50" fillId="15" borderId="1" xfId="11" applyFont="1" applyFill="1" applyBorder="1" applyAlignment="1">
      <alignment horizontal="center"/>
    </xf>
    <xf numFmtId="0" fontId="50" fillId="0" borderId="1" xfId="11" applyFont="1" applyFill="1" applyBorder="1" applyAlignment="1">
      <alignment horizontal="right" wrapText="1"/>
    </xf>
    <xf numFmtId="0" fontId="50" fillId="15" borderId="16" xfId="11" applyFont="1" applyFill="1" applyBorder="1" applyAlignment="1">
      <alignment horizontal="center"/>
    </xf>
    <xf numFmtId="0" fontId="50" fillId="0" borderId="1" xfId="11" applyFont="1" applyFill="1" applyBorder="1" applyAlignment="1">
      <alignment wrapText="1"/>
    </xf>
    <xf numFmtId="0" fontId="0" fillId="0" borderId="0" xfId="0" applyProtection="1">
      <protection locked="0"/>
    </xf>
    <xf numFmtId="0" fontId="0" fillId="0" borderId="0" xfId="0" applyFill="1" applyBorder="1" applyAlignment="1">
      <alignment vertical="center"/>
    </xf>
    <xf numFmtId="0" fontId="28" fillId="8" borderId="0" xfId="0" applyNumberFormat="1" applyFont="1" applyFill="1" applyBorder="1" applyAlignment="1">
      <alignment horizontal="center" vertical="center" wrapText="1"/>
    </xf>
    <xf numFmtId="0" fontId="0" fillId="0" borderId="0" xfId="0" applyNumberFormat="1" applyBorder="1" applyAlignment="1">
      <alignment horizontal="center" vertical="center"/>
    </xf>
    <xf numFmtId="14" fontId="0" fillId="0" borderId="0" xfId="0" applyNumberFormat="1" applyBorder="1" applyAlignment="1">
      <alignment vertical="center"/>
    </xf>
    <xf numFmtId="0" fontId="0" fillId="0" borderId="0" xfId="0" applyNumberFormat="1" applyFill="1" applyBorder="1" applyAlignment="1">
      <alignment horizontal="center" vertical="center"/>
    </xf>
    <xf numFmtId="0" fontId="69" fillId="0" borderId="1" xfId="10" applyFont="1" applyFill="1" applyBorder="1" applyAlignment="1">
      <alignment horizontal="left" wrapText="1"/>
    </xf>
    <xf numFmtId="0" fontId="0" fillId="0" borderId="0" xfId="0" applyBorder="1" applyAlignment="1"/>
    <xf numFmtId="0" fontId="0" fillId="0" borderId="0" xfId="0" applyNumberFormat="1" applyBorder="1" applyAlignment="1">
      <alignment horizontal="center"/>
    </xf>
    <xf numFmtId="0" fontId="0" fillId="0" borderId="0" xfId="0"/>
    <xf numFmtId="0" fontId="0" fillId="0" borderId="1" xfId="0" applyBorder="1"/>
    <xf numFmtId="0" fontId="0" fillId="0" borderId="0" xfId="0" applyBorder="1"/>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xf>
    <xf numFmtId="0" fontId="28" fillId="8" borderId="0" xfId="0" applyFont="1" applyFill="1" applyBorder="1" applyAlignment="1">
      <alignment horizontal="center" vertical="center" wrapText="1"/>
    </xf>
    <xf numFmtId="0" fontId="0" fillId="9" borderId="0" xfId="0" applyFill="1" applyBorder="1" applyAlignment="1">
      <alignment vertical="center"/>
    </xf>
    <xf numFmtId="0" fontId="0" fillId="0" borderId="0" xfId="0"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xf>
    <xf numFmtId="0" fontId="0" fillId="0" borderId="0" xfId="0" applyNumberFormat="1" applyBorder="1"/>
    <xf numFmtId="0" fontId="65" fillId="8" borderId="1" xfId="0" applyFont="1" applyFill="1" applyBorder="1" applyAlignment="1">
      <alignment horizontal="center" vertical="center" wrapText="1"/>
    </xf>
    <xf numFmtId="0" fontId="66" fillId="0" borderId="1" xfId="0" applyFont="1" applyFill="1" applyBorder="1" applyAlignment="1">
      <alignment horizontal="left" vertical="center"/>
    </xf>
    <xf numFmtId="0" fontId="66" fillId="0" borderId="1" xfId="0" applyFont="1" applyFill="1" applyBorder="1" applyAlignment="1">
      <alignment horizontal="center" vertical="center"/>
    </xf>
    <xf numFmtId="49" fontId="66" fillId="0" borderId="1" xfId="0" applyNumberFormat="1" applyFont="1" applyFill="1" applyBorder="1" applyAlignment="1">
      <alignment horizontal="center" vertical="center"/>
    </xf>
    <xf numFmtId="0" fontId="67" fillId="0" borderId="1" xfId="0" applyFont="1" applyFill="1" applyBorder="1" applyAlignment="1">
      <alignment horizontal="left" vertical="center"/>
    </xf>
    <xf numFmtId="0" fontId="66" fillId="0" borderId="1" xfId="0" applyNumberFormat="1" applyFont="1" applyFill="1" applyBorder="1" applyAlignment="1">
      <alignment horizontal="left" vertical="center"/>
    </xf>
    <xf numFmtId="0" fontId="68" fillId="0" borderId="1" xfId="0" applyNumberFormat="1" applyFont="1" applyFill="1" applyBorder="1" applyAlignment="1">
      <alignment horizontal="left" vertical="center"/>
    </xf>
    <xf numFmtId="1" fontId="66" fillId="0" borderId="1" xfId="0" applyNumberFormat="1" applyFont="1" applyFill="1" applyBorder="1" applyAlignment="1">
      <alignment horizontal="center" vertical="center"/>
    </xf>
    <xf numFmtId="0" fontId="66" fillId="7" borderId="1" xfId="0" applyFont="1" applyFill="1" applyBorder="1" applyAlignment="1">
      <alignment horizontal="center" vertical="center"/>
    </xf>
    <xf numFmtId="0" fontId="66" fillId="0" borderId="10" xfId="0" applyFont="1" applyFill="1" applyBorder="1" applyAlignment="1">
      <alignment horizontal="left" vertical="center"/>
    </xf>
    <xf numFmtId="0" fontId="66" fillId="0" borderId="10" xfId="0" applyFont="1" applyFill="1" applyBorder="1" applyAlignment="1">
      <alignment horizontal="center" vertical="center"/>
    </xf>
    <xf numFmtId="49" fontId="66" fillId="0" borderId="10" xfId="0" applyNumberFormat="1" applyFont="1" applyFill="1" applyBorder="1" applyAlignment="1">
      <alignment horizontal="center" vertical="center"/>
    </xf>
    <xf numFmtId="0" fontId="65" fillId="8" borderId="1" xfId="0" applyFont="1" applyFill="1" applyBorder="1" applyAlignment="1">
      <alignment horizontal="center" vertical="center"/>
    </xf>
    <xf numFmtId="0" fontId="65" fillId="8" borderId="1" xfId="0" applyNumberFormat="1" applyFont="1" applyFill="1" applyBorder="1" applyAlignment="1">
      <alignment horizontal="center" vertical="center"/>
    </xf>
    <xf numFmtId="0" fontId="66" fillId="0" borderId="10" xfId="0" applyNumberFormat="1" applyFont="1" applyFill="1" applyBorder="1" applyAlignment="1">
      <alignment horizontal="left" vertical="center"/>
    </xf>
    <xf numFmtId="0" fontId="10" fillId="0" borderId="0" xfId="0" applyFont="1" applyFill="1" applyBorder="1" applyAlignment="1" applyProtection="1">
      <alignment horizontal="left" vertical="center" wrapText="1"/>
    </xf>
    <xf numFmtId="44" fontId="12" fillId="9" borderId="0" xfId="1" applyFont="1" applyFill="1" applyBorder="1" applyAlignment="1" applyProtection="1">
      <alignment vertical="center"/>
    </xf>
    <xf numFmtId="44" fontId="17" fillId="9" borderId="0" xfId="1" applyFont="1" applyFill="1" applyBorder="1" applyAlignment="1" applyProtection="1">
      <alignment vertical="center"/>
    </xf>
    <xf numFmtId="44" fontId="27" fillId="9" borderId="0" xfId="1" applyFont="1" applyFill="1" applyBorder="1" applyAlignment="1" applyProtection="1">
      <alignment vertical="center"/>
    </xf>
    <xf numFmtId="0" fontId="16" fillId="9" borderId="0" xfId="0" applyFont="1" applyFill="1" applyBorder="1" applyAlignment="1" applyProtection="1">
      <alignment vertical="center"/>
    </xf>
    <xf numFmtId="0" fontId="48" fillId="9" borderId="0" xfId="0" applyFont="1" applyFill="1" applyBorder="1" applyAlignment="1" applyProtection="1">
      <alignment vertical="top"/>
    </xf>
    <xf numFmtId="0" fontId="0" fillId="0" borderId="2" xfId="0" applyBorder="1" applyAlignment="1"/>
    <xf numFmtId="44" fontId="17" fillId="9" borderId="0" xfId="1" applyFont="1" applyFill="1" applyBorder="1" applyAlignment="1" applyProtection="1">
      <alignment horizontal="left" vertical="center"/>
    </xf>
    <xf numFmtId="44" fontId="12" fillId="9" borderId="0" xfId="1" applyFont="1" applyFill="1" applyBorder="1" applyAlignment="1" applyProtection="1">
      <alignment vertical="center" wrapText="1"/>
    </xf>
    <xf numFmtId="0" fontId="0" fillId="9" borderId="0" xfId="0" applyFill="1" applyProtection="1">
      <protection locked="0"/>
    </xf>
    <xf numFmtId="0" fontId="0" fillId="0" borderId="0" xfId="0" applyFont="1" applyAlignment="1" applyProtection="1">
      <alignment vertical="center"/>
    </xf>
    <xf numFmtId="0" fontId="18" fillId="9" borderId="0" xfId="0" applyFont="1" applyFill="1" applyBorder="1" applyAlignment="1"/>
    <xf numFmtId="0" fontId="0" fillId="0" borderId="0" xfId="0" applyFont="1" applyBorder="1" applyProtection="1"/>
    <xf numFmtId="168" fontId="50" fillId="0" borderId="1" xfId="11" applyNumberFormat="1" applyFont="1" applyFill="1" applyBorder="1" applyAlignment="1">
      <alignment horizontal="right" wrapText="1"/>
    </xf>
    <xf numFmtId="168" fontId="51" fillId="0" borderId="1" xfId="11" applyNumberFormat="1" applyBorder="1"/>
    <xf numFmtId="168" fontId="0" fillId="0" borderId="0" xfId="0" applyNumberFormat="1"/>
    <xf numFmtId="43" fontId="0" fillId="0" borderId="0" xfId="2" applyFont="1"/>
    <xf numFmtId="164" fontId="50" fillId="0" borderId="1" xfId="2" applyNumberFormat="1" applyFont="1" applyFill="1" applyBorder="1" applyAlignment="1">
      <alignment horizontal="center" wrapText="1"/>
    </xf>
    <xf numFmtId="164" fontId="0" fillId="0" borderId="0" xfId="2" applyNumberFormat="1" applyFont="1" applyAlignment="1">
      <alignment horizontal="center"/>
    </xf>
    <xf numFmtId="0" fontId="0" fillId="0" borderId="2" xfId="0" applyBorder="1"/>
    <xf numFmtId="164" fontId="50" fillId="15" borderId="1" xfId="2" applyNumberFormat="1" applyFont="1" applyFill="1" applyBorder="1" applyAlignment="1">
      <alignment horizontal="center"/>
    </xf>
    <xf numFmtId="168" fontId="50" fillId="15" borderId="1" xfId="11" applyNumberFormat="1" applyFont="1" applyFill="1" applyBorder="1" applyAlignment="1">
      <alignment horizontal="center"/>
    </xf>
    <xf numFmtId="164" fontId="0" fillId="0" borderId="1" xfId="2" applyNumberFormat="1" applyFont="1" applyBorder="1" applyAlignment="1">
      <alignment horizontal="center"/>
    </xf>
    <xf numFmtId="168" fontId="0" fillId="0" borderId="1" xfId="0" applyNumberFormat="1" applyBorder="1"/>
    <xf numFmtId="0" fontId="45" fillId="0" borderId="26" xfId="10" applyFont="1" applyFill="1" applyBorder="1" applyAlignment="1">
      <alignment wrapText="1"/>
    </xf>
    <xf numFmtId="0" fontId="0" fillId="9" borderId="0" xfId="0" applyFill="1" applyAlignment="1">
      <alignment horizontal="center" vertical="center"/>
    </xf>
    <xf numFmtId="0" fontId="0" fillId="0" borderId="0" xfId="0" applyAlignment="1">
      <alignment horizontal="center" vertical="center"/>
    </xf>
    <xf numFmtId="0" fontId="28" fillId="0" borderId="1" xfId="0" applyFont="1" applyBorder="1"/>
    <xf numFmtId="0" fontId="0" fillId="0" borderId="8" xfId="0" applyFill="1" applyBorder="1"/>
    <xf numFmtId="0" fontId="15" fillId="0" borderId="0" xfId="0" applyFont="1" applyAlignment="1">
      <alignment vertical="center"/>
    </xf>
    <xf numFmtId="0" fontId="0" fillId="9" borderId="0" xfId="0" applyFont="1" applyFill="1" applyAlignment="1" applyProtection="1">
      <alignment horizontal="center" vertical="center"/>
    </xf>
    <xf numFmtId="0" fontId="13" fillId="9" borderId="0" xfId="0" applyFont="1" applyFill="1" applyBorder="1" applyAlignment="1" applyProtection="1">
      <alignment horizontal="center" vertical="center"/>
      <protection locked="0"/>
    </xf>
    <xf numFmtId="0" fontId="0" fillId="9" borderId="0" xfId="0" applyFont="1" applyFill="1" applyBorder="1" applyAlignment="1" applyProtection="1">
      <alignment horizontal="center" vertical="center"/>
    </xf>
    <xf numFmtId="0" fontId="13" fillId="9" borderId="0" xfId="0" applyFont="1" applyFill="1" applyBorder="1" applyAlignment="1" applyProtection="1">
      <alignment horizontal="center" vertical="center"/>
    </xf>
    <xf numFmtId="0" fontId="0" fillId="9" borderId="0" xfId="0" applyFill="1" applyBorder="1" applyAlignment="1">
      <alignment horizontal="center" vertical="center"/>
    </xf>
    <xf numFmtId="0" fontId="76" fillId="0" borderId="0" xfId="0" applyFont="1" applyFill="1" applyBorder="1" applyAlignment="1">
      <alignment horizontal="left"/>
    </xf>
    <xf numFmtId="0" fontId="36" fillId="0" borderId="4" xfId="0" applyFont="1" applyBorder="1" applyAlignment="1">
      <alignment wrapText="1"/>
    </xf>
    <xf numFmtId="0" fontId="0" fillId="0" borderId="0" xfId="0" applyFont="1" applyFill="1" applyAlignment="1" applyProtection="1"/>
    <xf numFmtId="0" fontId="10" fillId="9" borderId="0" xfId="0" applyFont="1" applyFill="1" applyBorder="1" applyAlignment="1" applyProtection="1">
      <alignment horizontal="left" vertical="center" wrapText="1"/>
    </xf>
    <xf numFmtId="0" fontId="9" fillId="9" borderId="0" xfId="0" applyFont="1" applyFill="1" applyBorder="1" applyAlignment="1" applyProtection="1">
      <alignment horizontal="center" vertical="top"/>
    </xf>
    <xf numFmtId="0" fontId="40" fillId="9" borderId="0" xfId="0" applyFont="1" applyFill="1" applyBorder="1" applyAlignment="1" applyProtection="1">
      <alignment horizontal="left" vertical="top"/>
    </xf>
    <xf numFmtId="44" fontId="0" fillId="9" borderId="0" xfId="0" applyNumberFormat="1" applyFill="1" applyBorder="1" applyAlignment="1">
      <alignment horizontal="center"/>
    </xf>
    <xf numFmtId="0" fontId="7" fillId="9" borderId="0" xfId="0" applyFont="1" applyFill="1" applyBorder="1" applyAlignment="1">
      <alignment horizontal="left"/>
    </xf>
    <xf numFmtId="44" fontId="9" fillId="9" borderId="0" xfId="1" applyFont="1" applyFill="1" applyBorder="1" applyAlignment="1" applyProtection="1">
      <alignment vertical="center"/>
    </xf>
    <xf numFmtId="0" fontId="0" fillId="9" borderId="0" xfId="0" applyFont="1" applyFill="1" applyBorder="1" applyProtection="1"/>
    <xf numFmtId="0" fontId="0" fillId="9" borderId="0" xfId="0" applyFont="1" applyFill="1" applyBorder="1" applyAlignment="1" applyProtection="1">
      <alignment vertical="center"/>
    </xf>
    <xf numFmtId="0" fontId="36" fillId="9" borderId="0" xfId="0" applyFont="1" applyFill="1" applyBorder="1" applyAlignment="1">
      <alignment wrapText="1"/>
    </xf>
    <xf numFmtId="0" fontId="36" fillId="9" borderId="0" xfId="0" applyFont="1" applyFill="1" applyBorder="1" applyAlignment="1">
      <alignment horizontal="center" wrapText="1"/>
    </xf>
    <xf numFmtId="44" fontId="9" fillId="9" borderId="0" xfId="1" applyFont="1" applyFill="1" applyBorder="1" applyAlignment="1" applyProtection="1">
      <alignment horizontal="center" vertical="center"/>
    </xf>
    <xf numFmtId="0" fontId="9" fillId="9" borderId="0" xfId="0" applyFont="1" applyFill="1" applyBorder="1" applyAlignment="1">
      <alignment horizontal="left"/>
    </xf>
    <xf numFmtId="0" fontId="36" fillId="9" borderId="0" xfId="0" applyFont="1" applyFill="1" applyBorder="1" applyAlignment="1">
      <alignment horizontal="center" vertical="top" wrapText="1"/>
    </xf>
    <xf numFmtId="0" fontId="8" fillId="6" borderId="55" xfId="0" applyFont="1" applyFill="1" applyBorder="1" applyAlignment="1" applyProtection="1">
      <alignment horizontal="center" vertical="center"/>
    </xf>
    <xf numFmtId="0" fontId="7" fillId="9" borderId="0" xfId="0" applyFont="1" applyFill="1" applyProtection="1"/>
    <xf numFmtId="0" fontId="16" fillId="9" borderId="0" xfId="0" applyFont="1" applyFill="1" applyBorder="1" applyAlignment="1" applyProtection="1">
      <alignment horizontal="left" wrapText="1"/>
    </xf>
    <xf numFmtId="164" fontId="0" fillId="9" borderId="0" xfId="2" applyNumberFormat="1" applyFont="1" applyFill="1" applyBorder="1" applyAlignment="1">
      <alignment horizontal="center" vertical="center"/>
    </xf>
    <xf numFmtId="3" fontId="2" fillId="3" borderId="1" xfId="2" applyNumberFormat="1" applyFont="1" applyFill="1" applyBorder="1" applyAlignment="1">
      <alignment horizontal="center" vertical="center"/>
    </xf>
    <xf numFmtId="3" fontId="0" fillId="0" borderId="1" xfId="2" applyNumberFormat="1" applyFont="1" applyBorder="1" applyAlignment="1">
      <alignment horizontal="center"/>
    </xf>
    <xf numFmtId="3" fontId="0" fillId="0" borderId="0" xfId="2" applyNumberFormat="1" applyFont="1" applyAlignment="1">
      <alignment horizontal="center"/>
    </xf>
    <xf numFmtId="0" fontId="0" fillId="0" borderId="0" xfId="0" applyAlignment="1">
      <alignment vertical="center"/>
    </xf>
    <xf numFmtId="0" fontId="25" fillId="9" borderId="0" xfId="0" applyFont="1" applyFill="1" applyBorder="1" applyAlignment="1" applyProtection="1">
      <alignment horizontal="center" vertical="center"/>
    </xf>
    <xf numFmtId="0" fontId="4" fillId="9" borderId="0" xfId="0" applyFont="1" applyFill="1" applyBorder="1" applyAlignment="1" applyProtection="1">
      <alignment horizontal="center" vertical="center"/>
      <protection locked="0"/>
    </xf>
    <xf numFmtId="0" fontId="15" fillId="0" borderId="52" xfId="0" applyFont="1" applyBorder="1" applyAlignment="1"/>
    <xf numFmtId="0" fontId="16" fillId="51" borderId="51" xfId="0" applyFont="1" applyFill="1" applyBorder="1" applyAlignment="1">
      <alignment horizontal="center"/>
    </xf>
    <xf numFmtId="0" fontId="15" fillId="0" borderId="28" xfId="0" applyFont="1" applyBorder="1" applyAlignment="1"/>
    <xf numFmtId="0" fontId="15" fillId="0" borderId="0" xfId="0" applyFont="1" applyBorder="1" applyAlignment="1"/>
    <xf numFmtId="0" fontId="43" fillId="54" borderId="27" xfId="0" applyFont="1" applyFill="1" applyBorder="1" applyAlignment="1" applyProtection="1">
      <alignment horizontal="center"/>
      <protection locked="0"/>
    </xf>
    <xf numFmtId="0" fontId="19" fillId="4" borderId="52" xfId="0" applyFont="1" applyFill="1" applyBorder="1" applyAlignment="1" applyProtection="1">
      <alignment horizontal="center" vertical="top"/>
      <protection locked="0"/>
    </xf>
    <xf numFmtId="0" fontId="20" fillId="55" borderId="52" xfId="0" applyFont="1" applyFill="1" applyBorder="1" applyAlignment="1" applyProtection="1">
      <alignment vertical="top"/>
      <protection locked="0"/>
    </xf>
    <xf numFmtId="0" fontId="19" fillId="4" borderId="28" xfId="0" applyFont="1" applyFill="1" applyBorder="1" applyAlignment="1" applyProtection="1">
      <alignment horizontal="center" vertical="top"/>
      <protection locked="0"/>
    </xf>
    <xf numFmtId="44" fontId="25" fillId="6" borderId="52" xfId="1" applyFont="1" applyFill="1" applyBorder="1" applyAlignment="1" applyProtection="1">
      <alignment vertical="top"/>
    </xf>
    <xf numFmtId="44" fontId="25" fillId="6" borderId="28" xfId="1" applyFont="1" applyFill="1" applyBorder="1" applyAlignment="1" applyProtection="1">
      <alignment vertical="top"/>
    </xf>
    <xf numFmtId="0" fontId="19" fillId="6" borderId="28" xfId="0" applyFont="1" applyFill="1" applyBorder="1" applyAlignment="1" applyProtection="1">
      <alignment vertical="top"/>
      <protection locked="0"/>
    </xf>
    <xf numFmtId="0" fontId="15" fillId="0" borderId="0" xfId="0" applyFont="1" applyAlignment="1" applyProtection="1">
      <alignment vertical="center"/>
    </xf>
    <xf numFmtId="0" fontId="11" fillId="0" borderId="52" xfId="0" applyFont="1" applyBorder="1" applyAlignment="1" applyProtection="1"/>
    <xf numFmtId="0" fontId="18" fillId="0" borderId="0" xfId="0" applyFont="1" applyAlignment="1" applyProtection="1">
      <alignment vertical="center"/>
    </xf>
    <xf numFmtId="0" fontId="25" fillId="0" borderId="33" xfId="0" applyFont="1" applyBorder="1" applyAlignment="1" applyProtection="1">
      <alignment vertical="center"/>
    </xf>
    <xf numFmtId="0" fontId="15" fillId="0" borderId="33" xfId="0" applyFont="1" applyBorder="1" applyAlignment="1" applyProtection="1">
      <alignment vertical="center"/>
    </xf>
    <xf numFmtId="0" fontId="15" fillId="0" borderId="52" xfId="0" applyFont="1" applyBorder="1" applyAlignment="1" applyProtection="1">
      <alignment vertical="center"/>
    </xf>
    <xf numFmtId="0" fontId="18" fillId="0" borderId="52" xfId="0" applyFont="1" applyBorder="1" applyAlignment="1" applyProtection="1">
      <alignment vertical="center"/>
    </xf>
    <xf numFmtId="0" fontId="15" fillId="0" borderId="28" xfId="0" applyFont="1" applyBorder="1" applyAlignment="1" applyProtection="1">
      <alignment vertical="center"/>
    </xf>
    <xf numFmtId="0" fontId="18" fillId="0" borderId="28" xfId="0" applyFont="1" applyBorder="1" applyAlignment="1" applyProtection="1">
      <alignment vertical="center"/>
    </xf>
    <xf numFmtId="0" fontId="11" fillId="0" borderId="0" xfId="0" applyFont="1" applyBorder="1" applyAlignment="1" applyProtection="1"/>
    <xf numFmtId="0" fontId="0" fillId="0" borderId="52" xfId="0" applyFont="1" applyBorder="1" applyAlignment="1"/>
    <xf numFmtId="0" fontId="7" fillId="0" borderId="52" xfId="0" applyFont="1" applyBorder="1" applyAlignment="1"/>
    <xf numFmtId="0" fontId="0" fillId="0" borderId="28" xfId="0" applyFont="1" applyBorder="1" applyAlignment="1"/>
    <xf numFmtId="0" fontId="7" fillId="0" borderId="28" xfId="0" applyFont="1" applyBorder="1" applyAlignment="1"/>
    <xf numFmtId="44" fontId="16" fillId="6" borderId="28" xfId="1" applyFont="1" applyFill="1" applyBorder="1" applyAlignment="1" applyProtection="1">
      <alignment vertical="top"/>
    </xf>
    <xf numFmtId="0" fontId="11" fillId="0" borderId="52" xfId="0" applyFont="1" applyBorder="1" applyAlignment="1"/>
    <xf numFmtId="0" fontId="0" fillId="0" borderId="0" xfId="0" applyFont="1" applyAlignment="1">
      <alignment horizontal="center" vertical="center"/>
    </xf>
    <xf numFmtId="0" fontId="48" fillId="11" borderId="28" xfId="0" applyFont="1" applyFill="1" applyBorder="1" applyAlignment="1">
      <alignment horizontal="center" vertical="center"/>
    </xf>
    <xf numFmtId="164" fontId="25" fillId="55" borderId="28" xfId="2" applyNumberFormat="1" applyFont="1" applyFill="1" applyBorder="1" applyAlignment="1" applyProtection="1">
      <protection locked="0"/>
    </xf>
    <xf numFmtId="44" fontId="25" fillId="55" borderId="28" xfId="1" applyFont="1" applyFill="1" applyBorder="1" applyAlignment="1" applyProtection="1">
      <alignment vertical="top"/>
      <protection locked="0"/>
    </xf>
    <xf numFmtId="0" fontId="20" fillId="55" borderId="28" xfId="0" applyFont="1" applyFill="1" applyBorder="1" applyAlignment="1" applyProtection="1">
      <alignment vertical="top"/>
      <protection locked="0"/>
    </xf>
    <xf numFmtId="0" fontId="15" fillId="55" borderId="28" xfId="0" applyFont="1" applyFill="1" applyBorder="1" applyAlignment="1" applyProtection="1">
      <protection locked="0"/>
    </xf>
    <xf numFmtId="164" fontId="25" fillId="55" borderId="52" xfId="2" applyNumberFormat="1" applyFont="1" applyFill="1" applyBorder="1" applyAlignment="1" applyProtection="1">
      <protection locked="0"/>
    </xf>
    <xf numFmtId="44" fontId="25" fillId="55" borderId="52" xfId="1" applyFont="1" applyFill="1" applyBorder="1" applyAlignment="1" applyProtection="1">
      <alignment vertical="top"/>
      <protection locked="0"/>
    </xf>
    <xf numFmtId="0" fontId="15" fillId="6" borderId="28" xfId="0" applyFont="1" applyFill="1" applyBorder="1" applyAlignment="1" applyProtection="1">
      <protection locked="0"/>
    </xf>
    <xf numFmtId="0" fontId="15" fillId="6" borderId="52" xfId="0" applyFont="1" applyFill="1" applyBorder="1" applyAlignment="1" applyProtection="1">
      <protection locked="0"/>
    </xf>
    <xf numFmtId="0" fontId="19" fillId="55" borderId="28" xfId="0" applyFont="1" applyFill="1" applyBorder="1" applyAlignment="1" applyProtection="1">
      <alignment vertical="top"/>
      <protection locked="0"/>
    </xf>
    <xf numFmtId="164" fontId="25" fillId="55" borderId="28" xfId="2" applyNumberFormat="1" applyFont="1" applyFill="1" applyBorder="1" applyAlignment="1" applyProtection="1">
      <alignment vertical="top"/>
      <protection locked="0"/>
    </xf>
    <xf numFmtId="0" fontId="25" fillId="6" borderId="28" xfId="0" applyFont="1" applyFill="1" applyBorder="1" applyAlignment="1" applyProtection="1">
      <alignment horizontal="center" vertical="top"/>
      <protection locked="0"/>
    </xf>
    <xf numFmtId="0" fontId="19" fillId="6" borderId="28" xfId="0" applyFont="1" applyFill="1" applyBorder="1" applyAlignment="1">
      <alignment vertical="top"/>
    </xf>
    <xf numFmtId="0" fontId="19" fillId="6" borderId="52" xfId="0" applyFont="1" applyFill="1" applyBorder="1" applyAlignment="1">
      <alignment vertical="top"/>
    </xf>
    <xf numFmtId="0" fontId="48" fillId="11" borderId="28" xfId="0" applyFont="1" applyFill="1" applyBorder="1" applyAlignment="1">
      <alignment horizontal="center" vertical="center" wrapText="1"/>
    </xf>
    <xf numFmtId="0" fontId="43" fillId="55" borderId="28" xfId="0" applyFont="1" applyFill="1" applyBorder="1" applyAlignment="1" applyProtection="1">
      <alignment vertical="top"/>
      <protection locked="0"/>
    </xf>
    <xf numFmtId="44" fontId="3" fillId="3" borderId="0" xfId="1" applyFont="1" applyFill="1" applyBorder="1" applyAlignment="1" applyProtection="1">
      <alignment horizontal="left" vertical="center"/>
    </xf>
    <xf numFmtId="44" fontId="3" fillId="3" borderId="0" xfId="1" applyFont="1" applyFill="1" applyBorder="1" applyAlignment="1" applyProtection="1">
      <alignment horizontal="center" vertical="center" wrapText="1"/>
    </xf>
    <xf numFmtId="0" fontId="3" fillId="3" borderId="0" xfId="1" applyNumberFormat="1" applyFont="1" applyFill="1" applyBorder="1" applyAlignment="1" applyProtection="1">
      <alignment horizontal="center" vertical="center" wrapText="1"/>
    </xf>
    <xf numFmtId="44" fontId="3" fillId="3" borderId="52" xfId="1" applyFont="1" applyFill="1" applyBorder="1" applyAlignment="1" applyProtection="1">
      <alignment horizontal="center" vertical="center"/>
    </xf>
    <xf numFmtId="44" fontId="3" fillId="3" borderId="52" xfId="1" applyFont="1" applyFill="1" applyBorder="1" applyAlignment="1" applyProtection="1">
      <alignment horizontal="center" vertical="center" wrapText="1"/>
    </xf>
    <xf numFmtId="44" fontId="3" fillId="3" borderId="52" xfId="1" applyFont="1" applyFill="1" applyBorder="1" applyAlignment="1">
      <alignment horizontal="center" vertical="center"/>
    </xf>
    <xf numFmtId="0" fontId="13" fillId="6" borderId="54" xfId="0" applyFont="1" applyFill="1" applyBorder="1" applyAlignment="1" applyProtection="1">
      <alignment vertical="center"/>
    </xf>
    <xf numFmtId="0" fontId="26" fillId="9" borderId="0" xfId="0" applyFont="1" applyFill="1" applyBorder="1" applyAlignment="1" applyProtection="1">
      <alignment horizontal="center" vertical="center"/>
    </xf>
    <xf numFmtId="0" fontId="48" fillId="13" borderId="52" xfId="0" applyFont="1" applyFill="1" applyBorder="1" applyAlignment="1" applyProtection="1">
      <alignment horizontal="center" vertical="center"/>
    </xf>
    <xf numFmtId="0" fontId="70" fillId="6" borderId="33" xfId="2" applyNumberFormat="1" applyFont="1" applyFill="1" applyBorder="1" applyAlignment="1" applyProtection="1">
      <alignment horizontal="center"/>
    </xf>
    <xf numFmtId="0" fontId="70" fillId="6" borderId="46" xfId="2" applyNumberFormat="1" applyFont="1" applyFill="1" applyBorder="1" applyAlignment="1" applyProtection="1">
      <alignment horizontal="center"/>
    </xf>
    <xf numFmtId="0" fontId="20" fillId="54" borderId="27" xfId="0" applyFont="1" applyFill="1" applyBorder="1" applyAlignment="1" applyProtection="1">
      <alignment horizontal="right" vertical="top"/>
      <protection locked="0"/>
    </xf>
    <xf numFmtId="0" fontId="20" fillId="54" borderId="33" xfId="0" applyFont="1" applyFill="1" applyBorder="1" applyAlignment="1" applyProtection="1">
      <alignment horizontal="right" vertical="top"/>
      <protection locked="0"/>
    </xf>
    <xf numFmtId="0" fontId="20" fillId="54" borderId="51" xfId="0" applyFont="1" applyFill="1" applyBorder="1" applyAlignment="1" applyProtection="1">
      <alignment horizontal="right" vertical="top"/>
      <protection locked="0"/>
    </xf>
    <xf numFmtId="0" fontId="30" fillId="54" borderId="55" xfId="0" applyFont="1" applyFill="1" applyBorder="1" applyProtection="1">
      <protection locked="0"/>
    </xf>
    <xf numFmtId="0" fontId="30" fillId="54" borderId="27" xfId="0" applyFont="1" applyFill="1" applyBorder="1" applyProtection="1">
      <protection locked="0"/>
    </xf>
    <xf numFmtId="0" fontId="30" fillId="54" borderId="47" xfId="0" applyFont="1" applyFill="1" applyBorder="1" applyProtection="1">
      <protection locked="0"/>
    </xf>
    <xf numFmtId="0" fontId="30" fillId="54" borderId="51" xfId="0" applyFont="1" applyFill="1" applyBorder="1" applyProtection="1">
      <protection locked="0"/>
    </xf>
    <xf numFmtId="0" fontId="70" fillId="54" borderId="55" xfId="0" applyFont="1" applyFill="1" applyBorder="1" applyAlignment="1" applyProtection="1">
      <alignment horizontal="center"/>
    </xf>
    <xf numFmtId="0" fontId="30" fillId="51" borderId="55" xfId="0" applyFont="1" applyFill="1" applyBorder="1" applyProtection="1">
      <protection locked="0"/>
    </xf>
    <xf numFmtId="0" fontId="30" fillId="51" borderId="45" xfId="0" applyFont="1" applyFill="1" applyBorder="1" applyProtection="1">
      <protection locked="0"/>
    </xf>
    <xf numFmtId="0" fontId="15" fillId="9" borderId="0" xfId="0" applyNumberFormat="1" applyFont="1" applyFill="1" applyBorder="1" applyAlignment="1" applyProtection="1">
      <alignment horizontal="center" vertical="center" wrapText="1"/>
    </xf>
    <xf numFmtId="0" fontId="16" fillId="9" borderId="0" xfId="0" applyNumberFormat="1" applyFont="1" applyFill="1" applyBorder="1" applyAlignment="1" applyProtection="1">
      <alignment horizontal="left" vertical="center" wrapText="1"/>
    </xf>
    <xf numFmtId="44" fontId="8" fillId="6" borderId="52" xfId="1" applyFont="1" applyFill="1" applyBorder="1" applyAlignment="1" applyProtection="1">
      <alignment horizontal="center" vertical="center"/>
    </xf>
    <xf numFmtId="0" fontId="16" fillId="12" borderId="0" xfId="0" applyFont="1" applyFill="1" applyBorder="1" applyAlignment="1" applyProtection="1">
      <alignment vertical="center"/>
    </xf>
    <xf numFmtId="0" fontId="16" fillId="6" borderId="0" xfId="0" applyFont="1" applyFill="1" applyBorder="1" applyAlignment="1" applyProtection="1">
      <alignment vertical="center"/>
    </xf>
    <xf numFmtId="0" fontId="19" fillId="4" borderId="49" xfId="0" applyFont="1" applyFill="1" applyBorder="1" applyAlignment="1">
      <alignment horizontal="left" vertical="center"/>
    </xf>
    <xf numFmtId="43" fontId="25" fillId="10" borderId="49" xfId="2" applyFont="1" applyFill="1" applyBorder="1" applyAlignment="1" applyProtection="1">
      <alignment horizontal="center" vertical="center"/>
      <protection locked="0"/>
    </xf>
    <xf numFmtId="0" fontId="19" fillId="4" borderId="49" xfId="0" applyFont="1" applyFill="1" applyBorder="1" applyAlignment="1">
      <alignment horizontal="center" vertical="center"/>
    </xf>
    <xf numFmtId="44" fontId="25" fillId="10" borderId="49" xfId="1" applyFont="1" applyFill="1" applyBorder="1" applyAlignment="1" applyProtection="1">
      <alignment horizontal="center" vertical="center"/>
      <protection locked="0"/>
    </xf>
    <xf numFmtId="44" fontId="25" fillId="6" borderId="49" xfId="1" applyFont="1" applyFill="1" applyBorder="1" applyAlignment="1" applyProtection="1">
      <alignment horizontal="center" vertical="center"/>
    </xf>
    <xf numFmtId="43" fontId="25" fillId="54" borderId="0" xfId="2" applyFont="1" applyFill="1" applyBorder="1" applyAlignment="1" applyProtection="1">
      <alignment vertical="center"/>
      <protection locked="0"/>
    </xf>
    <xf numFmtId="0" fontId="19" fillId="4" borderId="0" xfId="0" applyFont="1" applyFill="1" applyBorder="1" applyAlignment="1" applyProtection="1">
      <alignment horizontal="center" vertical="center"/>
      <protection locked="0"/>
    </xf>
    <xf numFmtId="44" fontId="25" fillId="54" borderId="0" xfId="1" applyFont="1" applyFill="1" applyBorder="1" applyAlignment="1" applyProtection="1">
      <alignment vertical="center"/>
      <protection locked="0"/>
    </xf>
    <xf numFmtId="44" fontId="25" fillId="6" borderId="0" xfId="1" applyFont="1" applyFill="1" applyBorder="1" applyAlignment="1" applyProtection="1">
      <alignment vertical="center"/>
    </xf>
    <xf numFmtId="0" fontId="19" fillId="6" borderId="0" xfId="0" applyFont="1" applyFill="1" applyBorder="1" applyAlignment="1" applyProtection="1">
      <alignment vertical="center"/>
      <protection locked="0"/>
    </xf>
    <xf numFmtId="0" fontId="20" fillId="6" borderId="0" xfId="0" applyFont="1" applyFill="1" applyBorder="1" applyAlignment="1" applyProtection="1">
      <alignment vertical="center"/>
      <protection locked="0"/>
    </xf>
    <xf numFmtId="0" fontId="15" fillId="10" borderId="0" xfId="0" applyFont="1" applyFill="1" applyBorder="1" applyAlignment="1" applyProtection="1">
      <alignment horizontal="center" vertical="center"/>
      <protection locked="0"/>
    </xf>
    <xf numFmtId="43" fontId="25" fillId="54" borderId="56" xfId="2" applyFont="1" applyFill="1" applyBorder="1" applyAlignment="1" applyProtection="1">
      <alignment vertical="center"/>
      <protection locked="0"/>
    </xf>
    <xf numFmtId="0" fontId="19" fillId="4" borderId="56" xfId="0" applyFont="1" applyFill="1" applyBorder="1" applyAlignment="1" applyProtection="1">
      <alignment horizontal="center" vertical="center"/>
      <protection locked="0"/>
    </xf>
    <xf numFmtId="44" fontId="25" fillId="54" borderId="56" xfId="1" applyFont="1" applyFill="1" applyBorder="1" applyAlignment="1" applyProtection="1">
      <alignment vertical="center"/>
      <protection locked="0"/>
    </xf>
    <xf numFmtId="44" fontId="25" fillId="6" borderId="56" xfId="1" applyFont="1" applyFill="1" applyBorder="1" applyAlignment="1" applyProtection="1">
      <alignment vertical="center"/>
    </xf>
    <xf numFmtId="0" fontId="20" fillId="6" borderId="56" xfId="0" applyFont="1" applyFill="1" applyBorder="1" applyAlignment="1" applyProtection="1">
      <alignment vertical="center"/>
      <protection locked="0"/>
    </xf>
    <xf numFmtId="43" fontId="25" fillId="54" borderId="57" xfId="2" applyFont="1" applyFill="1" applyBorder="1" applyAlignment="1" applyProtection="1">
      <alignment vertical="center"/>
      <protection locked="0"/>
    </xf>
    <xf numFmtId="0" fontId="19" fillId="4" borderId="57" xfId="0" applyFont="1" applyFill="1" applyBorder="1" applyAlignment="1" applyProtection="1">
      <alignment horizontal="center" vertical="center"/>
      <protection locked="0"/>
    </xf>
    <xf numFmtId="44" fontId="25" fillId="54" borderId="57" xfId="1" applyFont="1" applyFill="1" applyBorder="1" applyAlignment="1" applyProtection="1">
      <alignment vertical="center"/>
      <protection locked="0"/>
    </xf>
    <xf numFmtId="44" fontId="25" fillId="6" borderId="57" xfId="1" applyFont="1" applyFill="1" applyBorder="1" applyAlignment="1" applyProtection="1">
      <alignment vertical="center"/>
    </xf>
    <xf numFmtId="0" fontId="20" fillId="6" borderId="57" xfId="0" applyFont="1" applyFill="1" applyBorder="1" applyAlignment="1" applyProtection="1">
      <alignment vertical="center"/>
      <protection locked="0"/>
    </xf>
    <xf numFmtId="0" fontId="19" fillId="6" borderId="0" xfId="0" applyFont="1" applyFill="1" applyBorder="1" applyAlignment="1" applyProtection="1">
      <alignment horizontal="center" vertical="center"/>
      <protection locked="0"/>
    </xf>
    <xf numFmtId="0" fontId="19" fillId="6" borderId="56" xfId="0" applyFont="1" applyFill="1" applyBorder="1" applyAlignment="1" applyProtection="1">
      <alignment horizontal="center" vertical="center"/>
      <protection locked="0"/>
    </xf>
    <xf numFmtId="0" fontId="19" fillId="6" borderId="56" xfId="0" applyFont="1" applyFill="1" applyBorder="1" applyAlignment="1" applyProtection="1">
      <alignment vertical="center"/>
      <protection locked="0"/>
    </xf>
    <xf numFmtId="0" fontId="20" fillId="54" borderId="57" xfId="0" applyFont="1" applyFill="1" applyBorder="1" applyAlignment="1" applyProtection="1">
      <alignment horizontal="center" vertical="center"/>
      <protection locked="0"/>
    </xf>
    <xf numFmtId="0" fontId="19" fillId="6" borderId="57" xfId="0" applyFont="1" applyFill="1" applyBorder="1" applyAlignment="1" applyProtection="1">
      <alignment vertical="center"/>
      <protection locked="0"/>
    </xf>
    <xf numFmtId="43" fontId="25" fillId="10" borderId="0" xfId="2" applyFont="1" applyFill="1" applyBorder="1" applyAlignment="1" applyProtection="1">
      <alignment vertical="top"/>
      <protection locked="0"/>
    </xf>
    <xf numFmtId="0" fontId="19" fillId="51" borderId="0" xfId="0" applyFont="1" applyFill="1" applyBorder="1" applyAlignment="1">
      <alignment vertical="top"/>
    </xf>
    <xf numFmtId="0" fontId="19" fillId="51" borderId="0" xfId="0" applyFont="1" applyFill="1" applyBorder="1" applyAlignment="1">
      <alignment horizontal="center" vertical="top"/>
    </xf>
    <xf numFmtId="0" fontId="19" fillId="51" borderId="52" xfId="0" applyFont="1" applyFill="1" applyBorder="1" applyAlignment="1">
      <alignment vertical="top"/>
    </xf>
    <xf numFmtId="43" fontId="25" fillId="10" borderId="52" xfId="2" applyFont="1" applyFill="1" applyBorder="1" applyAlignment="1" applyProtection="1">
      <alignment vertical="top"/>
      <protection locked="0"/>
    </xf>
    <xf numFmtId="0" fontId="19" fillId="51" borderId="52" xfId="0" applyFont="1" applyFill="1" applyBorder="1" applyAlignment="1">
      <alignment horizontal="center" vertical="top"/>
    </xf>
    <xf numFmtId="0" fontId="16" fillId="51" borderId="52" xfId="0" applyFont="1" applyFill="1" applyBorder="1" applyAlignment="1">
      <alignment vertical="top"/>
    </xf>
    <xf numFmtId="43" fontId="16" fillId="10" borderId="52" xfId="2" applyFont="1" applyFill="1" applyBorder="1" applyAlignment="1" applyProtection="1">
      <alignment vertical="top"/>
      <protection locked="0"/>
    </xf>
    <xf numFmtId="0" fontId="16" fillId="51" borderId="52" xfId="0" applyFont="1" applyFill="1" applyBorder="1" applyAlignment="1">
      <alignment horizontal="center" vertical="top"/>
    </xf>
    <xf numFmtId="0" fontId="16" fillId="51" borderId="0" xfId="0" applyFont="1" applyFill="1" applyBorder="1" applyAlignment="1">
      <alignment vertical="top"/>
    </xf>
    <xf numFmtId="43" fontId="16" fillId="10" borderId="0" xfId="2" applyFont="1" applyFill="1" applyBorder="1" applyAlignment="1" applyProtection="1">
      <alignment vertical="top"/>
      <protection locked="0"/>
    </xf>
    <xf numFmtId="0" fontId="16" fillId="51" borderId="0" xfId="0" applyFont="1" applyFill="1" applyBorder="1" applyAlignment="1">
      <alignment horizontal="center" vertical="top"/>
    </xf>
    <xf numFmtId="44" fontId="25" fillId="10" borderId="0" xfId="1" applyFont="1" applyFill="1" applyBorder="1" applyAlignment="1" applyProtection="1">
      <alignment vertical="top"/>
      <protection locked="0"/>
    </xf>
    <xf numFmtId="0" fontId="20" fillId="10" borderId="0" xfId="0" applyFont="1" applyFill="1" applyBorder="1" applyAlignment="1" applyProtection="1">
      <alignment vertical="top"/>
      <protection locked="0"/>
    </xf>
    <xf numFmtId="0" fontId="20" fillId="51" borderId="0" xfId="0" applyFont="1" applyFill="1" applyBorder="1" applyAlignment="1" applyProtection="1">
      <alignment vertical="top"/>
      <protection locked="0"/>
    </xf>
    <xf numFmtId="44" fontId="19" fillId="51" borderId="0" xfId="1" applyFont="1" applyFill="1" applyBorder="1" applyAlignment="1" applyProtection="1">
      <alignment vertical="top"/>
      <protection locked="0"/>
    </xf>
    <xf numFmtId="0" fontId="19" fillId="51" borderId="0" xfId="0" applyFont="1" applyFill="1" applyBorder="1" applyAlignment="1" applyProtection="1">
      <alignment vertical="top"/>
      <protection locked="0"/>
    </xf>
    <xf numFmtId="44" fontId="25" fillId="10" borderId="52" xfId="1" applyFont="1" applyFill="1" applyBorder="1" applyAlignment="1" applyProtection="1">
      <alignment vertical="top"/>
      <protection locked="0"/>
    </xf>
    <xf numFmtId="0" fontId="20" fillId="10" borderId="52" xfId="0" applyFont="1" applyFill="1" applyBorder="1" applyAlignment="1" applyProtection="1">
      <alignment vertical="top"/>
      <protection locked="0"/>
    </xf>
    <xf numFmtId="0" fontId="20" fillId="51" borderId="52" xfId="0" applyFont="1" applyFill="1" applyBorder="1" applyAlignment="1" applyProtection="1">
      <alignment vertical="top"/>
      <protection locked="0"/>
    </xf>
    <xf numFmtId="44" fontId="19" fillId="51" borderId="52" xfId="1" applyFont="1" applyFill="1" applyBorder="1" applyAlignment="1" applyProtection="1">
      <alignment vertical="top"/>
      <protection locked="0"/>
    </xf>
    <xf numFmtId="0" fontId="19" fillId="51" borderId="52" xfId="0" applyFont="1" applyFill="1" applyBorder="1" applyAlignment="1" applyProtection="1">
      <alignment vertical="top"/>
      <protection locked="0"/>
    </xf>
    <xf numFmtId="43" fontId="25" fillId="10" borderId="28" xfId="2" applyFont="1" applyFill="1" applyBorder="1" applyAlignment="1" applyProtection="1">
      <alignment vertical="top"/>
      <protection locked="0"/>
    </xf>
    <xf numFmtId="44" fontId="25" fillId="10" borderId="28" xfId="1" applyFont="1" applyFill="1" applyBorder="1" applyAlignment="1" applyProtection="1">
      <alignment vertical="top"/>
      <protection locked="0"/>
    </xf>
    <xf numFmtId="0" fontId="27" fillId="2" borderId="0" xfId="0" applyFont="1" applyFill="1" applyBorder="1" applyAlignment="1">
      <alignment horizontal="left" vertical="top"/>
    </xf>
    <xf numFmtId="0" fontId="7" fillId="9" borderId="0" xfId="0" applyFont="1" applyFill="1" applyBorder="1" applyAlignment="1" applyProtection="1">
      <alignment horizontal="center"/>
      <protection locked="0"/>
    </xf>
    <xf numFmtId="0" fontId="19" fillId="51" borderId="28" xfId="0" applyFont="1" applyFill="1" applyBorder="1" applyAlignment="1">
      <alignment vertical="top"/>
    </xf>
    <xf numFmtId="0" fontId="19" fillId="51" borderId="0" xfId="0" applyFont="1" applyFill="1" applyBorder="1" applyAlignment="1">
      <alignment horizontal="left" vertical="top"/>
    </xf>
    <xf numFmtId="169" fontId="43" fillId="54" borderId="51" xfId="2" applyNumberFormat="1" applyFont="1" applyFill="1" applyBorder="1" applyAlignment="1">
      <alignment horizontal="center"/>
    </xf>
    <xf numFmtId="0" fontId="43" fillId="54" borderId="51" xfId="0" applyFont="1" applyFill="1" applyBorder="1" applyAlignment="1" applyProtection="1">
      <alignment horizontal="center"/>
    </xf>
    <xf numFmtId="0" fontId="43" fillId="54" borderId="51" xfId="0" applyFont="1" applyFill="1" applyBorder="1" applyAlignment="1" applyProtection="1">
      <alignment horizontal="center"/>
      <protection locked="0"/>
    </xf>
    <xf numFmtId="0" fontId="16" fillId="54" borderId="51" xfId="0" applyFont="1" applyFill="1" applyBorder="1" applyAlignment="1">
      <alignment horizontal="left"/>
    </xf>
    <xf numFmtId="0" fontId="16" fillId="50" borderId="51" xfId="0" applyFont="1" applyFill="1" applyBorder="1" applyAlignment="1">
      <alignment horizontal="center"/>
    </xf>
    <xf numFmtId="169" fontId="16" fillId="50" borderId="51" xfId="2" applyNumberFormat="1" applyFont="1" applyFill="1" applyBorder="1" applyAlignment="1">
      <alignment horizontal="center"/>
    </xf>
    <xf numFmtId="0" fontId="16" fillId="50" borderId="51" xfId="0" applyFont="1" applyFill="1" applyBorder="1" applyAlignment="1" applyProtection="1">
      <alignment horizontal="center"/>
    </xf>
    <xf numFmtId="0" fontId="16" fillId="50" borderId="27" xfId="0" applyFont="1" applyFill="1" applyBorder="1" applyAlignment="1">
      <alignment horizontal="center"/>
    </xf>
    <xf numFmtId="169" fontId="16" fillId="50" borderId="27" xfId="2" applyNumberFormat="1" applyFont="1" applyFill="1" applyBorder="1" applyAlignment="1">
      <alignment horizontal="center"/>
    </xf>
    <xf numFmtId="0" fontId="16" fillId="50" borderId="27" xfId="0" applyFont="1" applyFill="1" applyBorder="1" applyAlignment="1" applyProtection="1">
      <alignment horizontal="center"/>
    </xf>
    <xf numFmtId="0" fontId="16" fillId="50" borderId="28" xfId="0" applyFont="1" applyFill="1" applyBorder="1" applyAlignment="1">
      <alignment horizontal="center"/>
    </xf>
    <xf numFmtId="0" fontId="16" fillId="50" borderId="52" xfId="0" applyFont="1" applyFill="1" applyBorder="1" applyAlignment="1">
      <alignment horizontal="center"/>
    </xf>
    <xf numFmtId="0" fontId="43" fillId="54" borderId="55" xfId="0" applyFont="1" applyFill="1" applyBorder="1" applyAlignment="1" applyProtection="1">
      <alignment horizontal="center"/>
      <protection locked="0"/>
    </xf>
    <xf numFmtId="0" fontId="16" fillId="50" borderId="28" xfId="0" applyFont="1" applyFill="1" applyBorder="1" applyAlignment="1">
      <alignment horizontal="center"/>
    </xf>
    <xf numFmtId="0" fontId="16" fillId="50" borderId="27" xfId="0" applyFont="1" applyFill="1" applyBorder="1" applyAlignment="1">
      <alignment horizontal="center"/>
    </xf>
    <xf numFmtId="0" fontId="16" fillId="50" borderId="0" xfId="0" applyFont="1" applyFill="1" applyBorder="1" applyAlignment="1">
      <alignment horizontal="center"/>
    </xf>
    <xf numFmtId="9" fontId="0" fillId="0" borderId="1" xfId="6" applyNumberFormat="1" applyFont="1" applyFill="1" applyBorder="1" applyAlignment="1">
      <alignment vertical="top"/>
    </xf>
    <xf numFmtId="9" fontId="6" fillId="6" borderId="1" xfId="6" applyNumberFormat="1" applyFont="1" applyFill="1" applyBorder="1" applyAlignment="1">
      <alignment horizontal="center" vertical="center" wrapText="1"/>
    </xf>
    <xf numFmtId="9" fontId="0" fillId="0" borderId="1" xfId="0" applyNumberFormat="1" applyFill="1" applyBorder="1"/>
    <xf numFmtId="9" fontId="0" fillId="0" borderId="0" xfId="0" applyNumberFormat="1"/>
    <xf numFmtId="4" fontId="15" fillId="0" borderId="0" xfId="2" applyNumberFormat="1" applyFont="1" applyAlignment="1">
      <alignment horizontal="center"/>
    </xf>
    <xf numFmtId="4" fontId="16" fillId="50" borderId="51" xfId="2" applyNumberFormat="1" applyFont="1" applyFill="1" applyBorder="1" applyAlignment="1">
      <alignment horizontal="center"/>
    </xf>
    <xf numFmtId="4" fontId="16" fillId="50" borderId="27" xfId="2" applyNumberFormat="1" applyFont="1" applyFill="1" applyBorder="1" applyAlignment="1">
      <alignment horizontal="center"/>
    </xf>
    <xf numFmtId="4" fontId="15" fillId="0" borderId="0" xfId="2" applyNumberFormat="1" applyFont="1" applyAlignment="1" applyProtection="1">
      <alignment horizontal="center"/>
      <protection locked="0"/>
    </xf>
    <xf numFmtId="4" fontId="3" fillId="3" borderId="52" xfId="2" applyNumberFormat="1" applyFont="1" applyFill="1" applyBorder="1" applyAlignment="1" applyProtection="1">
      <alignment horizontal="center" vertical="center"/>
    </xf>
    <xf numFmtId="4" fontId="43" fillId="54" borderId="51" xfId="2" applyNumberFormat="1" applyFont="1" applyFill="1" applyBorder="1" applyAlignment="1">
      <alignment horizontal="center"/>
    </xf>
    <xf numFmtId="0" fontId="0" fillId="0" borderId="10" xfId="0" applyFill="1" applyBorder="1"/>
    <xf numFmtId="0" fontId="5" fillId="0" borderId="10" xfId="3" applyFill="1" applyBorder="1"/>
    <xf numFmtId="0" fontId="32" fillId="0" borderId="10" xfId="0" applyFont="1" applyFill="1" applyBorder="1" applyAlignment="1"/>
    <xf numFmtId="0" fontId="5" fillId="0" borderId="10" xfId="3" applyFill="1" applyBorder="1" applyAlignment="1">
      <alignment vertical="top"/>
    </xf>
    <xf numFmtId="166" fontId="30" fillId="0" borderId="10" xfId="2" applyNumberFormat="1" applyFont="1" applyFill="1" applyBorder="1" applyAlignment="1" applyProtection="1">
      <alignment horizontal="right"/>
      <protection locked="0"/>
    </xf>
    <xf numFmtId="0" fontId="5" fillId="0" borderId="10" xfId="3" applyFont="1" applyFill="1" applyBorder="1" applyAlignment="1">
      <alignment vertical="top"/>
    </xf>
    <xf numFmtId="167" fontId="33" fillId="0" borderId="10" xfId="0" applyNumberFormat="1" applyFont="1" applyFill="1" applyBorder="1" applyAlignment="1">
      <alignment horizontal="right"/>
    </xf>
    <xf numFmtId="14" fontId="30" fillId="0" borderId="10" xfId="0" applyNumberFormat="1" applyFont="1" applyFill="1" applyBorder="1" applyAlignment="1">
      <alignment horizontal="right"/>
    </xf>
    <xf numFmtId="1" fontId="5" fillId="0" borderId="10" xfId="2" applyNumberFormat="1" applyFont="1" applyFill="1" applyBorder="1" applyAlignment="1">
      <alignment vertical="top"/>
    </xf>
    <xf numFmtId="0" fontId="33" fillId="0" borderId="10" xfId="0" applyFont="1" applyFill="1" applyBorder="1" applyAlignment="1">
      <alignment horizontal="left"/>
    </xf>
    <xf numFmtId="3" fontId="0" fillId="0" borderId="1" xfId="0" applyNumberFormat="1" applyBorder="1"/>
    <xf numFmtId="10" fontId="5" fillId="0" borderId="1" xfId="5" applyNumberFormat="1" applyFont="1" applyFill="1" applyBorder="1"/>
    <xf numFmtId="0" fontId="8" fillId="6" borderId="54" xfId="0" applyFont="1" applyFill="1" applyBorder="1" applyAlignment="1" applyProtection="1">
      <alignment horizontal="center" vertical="center"/>
    </xf>
    <xf numFmtId="44" fontId="8" fillId="6" borderId="52" xfId="1" applyFont="1" applyFill="1" applyBorder="1" applyAlignment="1" applyProtection="1">
      <alignment horizontal="center" vertical="center"/>
    </xf>
    <xf numFmtId="0" fontId="16" fillId="54" borderId="27" xfId="0" applyFont="1" applyFill="1" applyBorder="1" applyAlignment="1" applyProtection="1">
      <alignment horizontal="center"/>
      <protection locked="0"/>
    </xf>
    <xf numFmtId="44" fontId="3" fillId="3" borderId="0" xfId="1" applyFont="1" applyFill="1" applyBorder="1" applyAlignment="1" applyProtection="1">
      <alignment horizontal="center" vertical="center"/>
    </xf>
    <xf numFmtId="0" fontId="10" fillId="6" borderId="0" xfId="0" applyFont="1" applyFill="1" applyBorder="1" applyAlignment="1" applyProtection="1">
      <alignment horizontal="left" vertical="center"/>
    </xf>
    <xf numFmtId="0" fontId="10" fillId="6" borderId="52" xfId="0" applyFont="1" applyFill="1" applyBorder="1" applyAlignment="1" applyProtection="1">
      <alignment horizontal="left" vertical="center"/>
    </xf>
    <xf numFmtId="0" fontId="10" fillId="6" borderId="49" xfId="0" applyFont="1" applyFill="1" applyBorder="1" applyAlignment="1" applyProtection="1">
      <alignment horizontal="left" vertical="center"/>
    </xf>
    <xf numFmtId="0" fontId="10" fillId="6" borderId="49" xfId="0" applyFont="1" applyFill="1" applyBorder="1" applyAlignment="1" applyProtection="1">
      <alignment horizontal="left" vertical="center" wrapText="1"/>
    </xf>
    <xf numFmtId="0" fontId="10" fillId="6" borderId="52" xfId="0" applyFont="1" applyFill="1" applyBorder="1" applyAlignment="1" applyProtection="1">
      <alignment horizontal="left" vertical="center" wrapText="1"/>
    </xf>
    <xf numFmtId="168" fontId="0" fillId="10" borderId="48" xfId="1" applyNumberFormat="1" applyFont="1" applyFill="1" applyBorder="1" applyAlignment="1" applyProtection="1">
      <protection locked="0"/>
    </xf>
    <xf numFmtId="168" fontId="0" fillId="10" borderId="50" xfId="1" applyNumberFormat="1" applyFont="1" applyFill="1" applyBorder="1" applyAlignment="1" applyProtection="1">
      <protection locked="0"/>
    </xf>
    <xf numFmtId="0" fontId="10" fillId="0" borderId="49" xfId="0" applyFont="1" applyFill="1" applyBorder="1" applyAlignment="1" applyProtection="1">
      <alignment vertical="center"/>
    </xf>
    <xf numFmtId="44" fontId="0" fillId="9" borderId="0" xfId="0" applyNumberFormat="1" applyFill="1" applyBorder="1" applyAlignment="1">
      <alignment horizontal="center" vertical="center"/>
    </xf>
    <xf numFmtId="0" fontId="0" fillId="9" borderId="0" xfId="0" applyFont="1" applyFill="1" applyAlignment="1" applyProtection="1">
      <alignment vertical="center"/>
    </xf>
    <xf numFmtId="0" fontId="15" fillId="0" borderId="0" xfId="0" applyFont="1" applyBorder="1" applyAlignment="1" applyProtection="1">
      <alignment horizontal="center" vertical="center"/>
    </xf>
    <xf numFmtId="0" fontId="15" fillId="0" borderId="0" xfId="0" applyFont="1" applyBorder="1" applyProtection="1"/>
    <xf numFmtId="0" fontId="16" fillId="6" borderId="56" xfId="0" applyFont="1" applyFill="1" applyBorder="1" applyAlignment="1" applyProtection="1">
      <alignment vertical="center"/>
    </xf>
    <xf numFmtId="0" fontId="15" fillId="0" borderId="0" xfId="0" applyFont="1" applyBorder="1" applyAlignment="1" applyProtection="1">
      <alignment vertical="center"/>
    </xf>
    <xf numFmtId="0" fontId="19" fillId="4" borderId="56" xfId="0" applyFont="1" applyFill="1" applyBorder="1" applyAlignment="1" applyProtection="1">
      <alignment vertical="center"/>
    </xf>
    <xf numFmtId="0" fontId="19" fillId="4" borderId="57" xfId="0" applyFont="1" applyFill="1" applyBorder="1" applyAlignment="1" applyProtection="1">
      <alignment vertical="center"/>
    </xf>
    <xf numFmtId="0" fontId="19" fillId="4" borderId="57" xfId="0" applyFont="1" applyFill="1" applyBorder="1" applyAlignment="1" applyProtection="1">
      <alignment vertical="center" wrapText="1"/>
    </xf>
    <xf numFmtId="0" fontId="19" fillId="4" borderId="0" xfId="0" applyFont="1" applyFill="1" applyBorder="1" applyAlignment="1" applyProtection="1">
      <alignment vertical="center" wrapText="1"/>
    </xf>
    <xf numFmtId="0" fontId="19" fillId="4" borderId="0" xfId="0" applyFont="1" applyFill="1" applyBorder="1" applyAlignment="1" applyProtection="1">
      <alignment vertical="center"/>
    </xf>
    <xf numFmtId="0" fontId="19" fillId="4" borderId="28" xfId="0" applyFont="1" applyFill="1" applyBorder="1" applyAlignment="1">
      <alignment vertical="top"/>
    </xf>
    <xf numFmtId="0" fontId="10" fillId="54" borderId="0" xfId="0" applyFont="1" applyFill="1" applyBorder="1" applyAlignment="1" applyProtection="1">
      <alignment horizontal="center" vertical="center"/>
      <protection locked="0"/>
    </xf>
    <xf numFmtId="0" fontId="18" fillId="9" borderId="0" xfId="0" applyFont="1" applyFill="1" applyAlignment="1"/>
    <xf numFmtId="0" fontId="16" fillId="50" borderId="48" xfId="0" applyFont="1" applyFill="1" applyBorder="1" applyAlignment="1">
      <alignment horizontal="center"/>
    </xf>
    <xf numFmtId="4" fontId="16" fillId="50" borderId="48" xfId="2" applyNumberFormat="1" applyFont="1" applyFill="1" applyBorder="1" applyAlignment="1">
      <alignment horizontal="center"/>
    </xf>
    <xf numFmtId="0" fontId="16" fillId="50" borderId="48" xfId="0" applyFont="1" applyFill="1" applyBorder="1" applyAlignment="1" applyProtection="1">
      <alignment horizontal="center"/>
    </xf>
    <xf numFmtId="0" fontId="18" fillId="9" borderId="0" xfId="0" applyFont="1" applyFill="1" applyAlignment="1" applyProtection="1">
      <protection hidden="1"/>
    </xf>
    <xf numFmtId="0" fontId="18" fillId="0" borderId="52" xfId="0" applyFont="1" applyBorder="1" applyAlignment="1"/>
    <xf numFmtId="10" fontId="5" fillId="0" borderId="10" xfId="5" applyNumberFormat="1" applyFont="1" applyFill="1" applyBorder="1"/>
    <xf numFmtId="164" fontId="0" fillId="0" borderId="10" xfId="2" applyNumberFormat="1" applyFont="1" applyFill="1" applyBorder="1"/>
    <xf numFmtId="0" fontId="35" fillId="0" borderId="10" xfId="0" applyFont="1" applyFill="1" applyBorder="1" applyAlignment="1">
      <alignment horizontal="left"/>
    </xf>
    <xf numFmtId="49" fontId="33" fillId="0" borderId="10" xfId="0" applyNumberFormat="1" applyFont="1" applyFill="1" applyBorder="1" applyAlignment="1">
      <alignment horizontal="left"/>
    </xf>
    <xf numFmtId="1" fontId="5" fillId="0" borderId="10" xfId="2" applyNumberFormat="1" applyFont="1" applyFill="1" applyBorder="1"/>
    <xf numFmtId="0" fontId="5" fillId="0" borderId="10" xfId="8" applyFont="1" applyFill="1" applyBorder="1" applyAlignment="1"/>
    <xf numFmtId="0" fontId="0" fillId="0" borderId="61" xfId="0" applyFill="1" applyBorder="1"/>
    <xf numFmtId="0" fontId="5" fillId="0" borderId="61" xfId="3" applyFill="1" applyBorder="1"/>
    <xf numFmtId="0" fontId="32" fillId="0" borderId="61" xfId="0" applyFont="1" applyFill="1" applyBorder="1" applyAlignment="1"/>
    <xf numFmtId="0" fontId="33" fillId="0" borderId="61" xfId="0" applyFont="1" applyFill="1" applyBorder="1" applyAlignment="1">
      <alignment horizontal="left"/>
    </xf>
    <xf numFmtId="166" fontId="30" fillId="0" borderId="61" xfId="2" applyNumberFormat="1" applyFont="1" applyFill="1" applyBorder="1" applyAlignment="1" applyProtection="1">
      <alignment horizontal="right"/>
      <protection locked="0"/>
    </xf>
    <xf numFmtId="49" fontId="33" fillId="0" borderId="61" xfId="0" applyNumberFormat="1" applyFont="1" applyFill="1" applyBorder="1" applyAlignment="1">
      <alignment horizontal="left"/>
    </xf>
    <xf numFmtId="167" fontId="33" fillId="0" borderId="61" xfId="0" applyNumberFormat="1" applyFont="1" applyFill="1" applyBorder="1" applyAlignment="1">
      <alignment horizontal="right"/>
    </xf>
    <xf numFmtId="14" fontId="30" fillId="0" borderId="61" xfId="0" applyNumberFormat="1" applyFont="1" applyFill="1" applyBorder="1" applyAlignment="1">
      <alignment horizontal="right"/>
    </xf>
    <xf numFmtId="1" fontId="5" fillId="0" borderId="61" xfId="2" applyNumberFormat="1" applyFont="1" applyFill="1" applyBorder="1" applyAlignment="1">
      <alignment vertical="top"/>
    </xf>
    <xf numFmtId="0" fontId="5" fillId="0" borderId="61" xfId="8" applyFont="1" applyFill="1" applyBorder="1" applyAlignment="1"/>
    <xf numFmtId="10" fontId="5" fillId="0" borderId="61" xfId="5" applyNumberFormat="1" applyFont="1" applyFill="1" applyBorder="1"/>
    <xf numFmtId="164" fontId="0" fillId="0" borderId="61" xfId="2" applyNumberFormat="1" applyFont="1" applyFill="1" applyBorder="1"/>
    <xf numFmtId="14" fontId="0" fillId="0" borderId="1" xfId="0" applyNumberFormat="1" applyBorder="1"/>
    <xf numFmtId="10" fontId="0" fillId="0" borderId="1" xfId="0" applyNumberFormat="1" applyFill="1" applyBorder="1"/>
    <xf numFmtId="0" fontId="0" fillId="51" borderId="51" xfId="0" applyFont="1" applyFill="1" applyBorder="1" applyAlignment="1" applyProtection="1">
      <alignment horizontal="center"/>
      <protection locked="0"/>
    </xf>
    <xf numFmtId="0" fontId="0" fillId="51" borderId="27" xfId="0" applyFont="1" applyFill="1" applyBorder="1" applyAlignment="1" applyProtection="1">
      <protection locked="0"/>
    </xf>
    <xf numFmtId="0" fontId="0" fillId="51" borderId="28" xfId="0" applyFont="1" applyFill="1" applyBorder="1" applyAlignment="1" applyProtection="1">
      <protection locked="0"/>
    </xf>
    <xf numFmtId="0" fontId="0" fillId="51" borderId="27" xfId="0" applyFont="1" applyFill="1" applyBorder="1" applyAlignment="1" applyProtection="1">
      <alignment horizontal="center"/>
      <protection locked="0"/>
    </xf>
    <xf numFmtId="0" fontId="0" fillId="51" borderId="48" xfId="0" applyFont="1" applyFill="1" applyBorder="1" applyAlignment="1" applyProtection="1">
      <alignment horizontal="center"/>
      <protection locked="0"/>
    </xf>
    <xf numFmtId="0" fontId="15" fillId="0" borderId="0" xfId="0" applyFont="1" applyFill="1" applyAlignment="1"/>
    <xf numFmtId="0" fontId="15" fillId="9" borderId="0" xfId="0" applyFont="1" applyFill="1" applyBorder="1" applyProtection="1"/>
    <xf numFmtId="0" fontId="15" fillId="9" borderId="0" xfId="0" applyFont="1" applyFill="1" applyProtection="1"/>
    <xf numFmtId="0" fontId="13" fillId="9" borderId="33" xfId="0" applyFont="1" applyFill="1" applyBorder="1" applyAlignment="1" applyProtection="1">
      <alignment horizontal="center" vertical="center" wrapText="1"/>
    </xf>
    <xf numFmtId="0" fontId="13" fillId="9" borderId="0" xfId="0" applyFont="1" applyFill="1" applyBorder="1" applyAlignment="1" applyProtection="1">
      <alignment horizontal="center" vertical="center" wrapText="1"/>
    </xf>
    <xf numFmtId="0" fontId="0" fillId="0" borderId="0" xfId="0" applyProtection="1"/>
    <xf numFmtId="0" fontId="7" fillId="9" borderId="0" xfId="0" applyFont="1" applyFill="1" applyProtection="1">
      <protection locked="0"/>
    </xf>
    <xf numFmtId="0" fontId="42" fillId="9" borderId="0" xfId="0" applyFont="1" applyFill="1" applyAlignment="1" applyProtection="1">
      <alignment vertical="center"/>
      <protection locked="0"/>
    </xf>
    <xf numFmtId="0" fontId="0" fillId="9" borderId="0" xfId="0" applyFill="1" applyProtection="1"/>
    <xf numFmtId="0" fontId="7" fillId="9" borderId="0" xfId="0" applyFont="1" applyFill="1" applyBorder="1" applyProtection="1"/>
    <xf numFmtId="0" fontId="10" fillId="9" borderId="0" xfId="0" applyFont="1" applyFill="1" applyBorder="1" applyAlignment="1" applyProtection="1">
      <alignment horizontal="left" wrapText="1"/>
    </xf>
    <xf numFmtId="0" fontId="19" fillId="50" borderId="52" xfId="0" applyFont="1" applyFill="1" applyBorder="1" applyAlignment="1">
      <alignment horizontal="center" vertical="top"/>
    </xf>
    <xf numFmtId="0" fontId="19" fillId="50" borderId="28" xfId="0" applyFont="1" applyFill="1" applyBorder="1" applyAlignment="1">
      <alignment horizontal="center" vertical="top"/>
    </xf>
    <xf numFmtId="0" fontId="20" fillId="50" borderId="0" xfId="0" applyFont="1" applyFill="1" applyBorder="1" applyAlignment="1" applyProtection="1">
      <alignment vertical="top"/>
      <protection locked="0"/>
    </xf>
    <xf numFmtId="0" fontId="76" fillId="0" borderId="0" xfId="0" applyFont="1" applyAlignment="1" applyProtection="1"/>
    <xf numFmtId="0" fontId="19" fillId="4" borderId="28" xfId="0" applyFont="1" applyFill="1" applyBorder="1" applyAlignment="1" applyProtection="1">
      <alignment horizontal="center" vertical="top"/>
    </xf>
    <xf numFmtId="0" fontId="25" fillId="56" borderId="47" xfId="0" quotePrefix="1" applyNumberFormat="1" applyFont="1" applyFill="1" applyBorder="1" applyAlignment="1" applyProtection="1">
      <alignment horizontal="center"/>
      <protection locked="0"/>
    </xf>
    <xf numFmtId="0" fontId="16" fillId="54" borderId="47" xfId="0" applyFont="1" applyFill="1" applyBorder="1" applyAlignment="1" applyProtection="1">
      <alignment horizontal="center"/>
      <protection locked="0"/>
    </xf>
    <xf numFmtId="4" fontId="16" fillId="54" borderId="47" xfId="2" applyNumberFormat="1" applyFont="1" applyFill="1" applyBorder="1" applyAlignment="1" applyProtection="1">
      <alignment horizontal="center"/>
      <protection locked="0"/>
    </xf>
    <xf numFmtId="0" fontId="43" fillId="54" borderId="47" xfId="0" applyFont="1" applyFill="1" applyBorder="1" applyAlignment="1" applyProtection="1">
      <alignment horizontal="center"/>
      <protection locked="0"/>
    </xf>
    <xf numFmtId="0" fontId="25" fillId="56" borderId="55" xfId="0" applyFont="1" applyFill="1" applyBorder="1" applyAlignment="1" applyProtection="1">
      <alignment horizontal="center"/>
      <protection locked="0"/>
    </xf>
    <xf numFmtId="0" fontId="16" fillId="54" borderId="55" xfId="0" applyFont="1" applyFill="1" applyBorder="1" applyAlignment="1" applyProtection="1">
      <alignment horizontal="center"/>
      <protection locked="0"/>
    </xf>
    <xf numFmtId="4" fontId="16" fillId="54" borderId="55" xfId="2" applyNumberFormat="1" applyFont="1" applyFill="1" applyBorder="1" applyAlignment="1" applyProtection="1">
      <alignment horizontal="center"/>
      <protection locked="0"/>
    </xf>
    <xf numFmtId="0" fontId="16" fillId="56" borderId="55" xfId="0" applyFont="1" applyFill="1" applyBorder="1" applyAlignment="1" applyProtection="1">
      <alignment horizontal="center"/>
      <protection locked="0"/>
    </xf>
    <xf numFmtId="169" fontId="43" fillId="54" borderId="55" xfId="2" applyNumberFormat="1" applyFont="1" applyFill="1" applyBorder="1" applyAlignment="1" applyProtection="1">
      <alignment horizontal="center"/>
      <protection locked="0"/>
    </xf>
    <xf numFmtId="4" fontId="43" fillId="54" borderId="55" xfId="2" applyNumberFormat="1" applyFont="1" applyFill="1" applyBorder="1" applyAlignment="1" applyProtection="1">
      <alignment horizontal="center"/>
      <protection locked="0"/>
    </xf>
    <xf numFmtId="0" fontId="16" fillId="54" borderId="55" xfId="0" applyFont="1" applyFill="1" applyBorder="1" applyAlignment="1" applyProtection="1">
      <alignment horizontal="left"/>
      <protection locked="0"/>
    </xf>
    <xf numFmtId="0" fontId="10" fillId="0" borderId="0" xfId="0" applyFont="1" applyFill="1" applyBorder="1" applyAlignment="1" applyProtection="1">
      <alignment vertical="center" wrapText="1"/>
    </xf>
    <xf numFmtId="0" fontId="10" fillId="9" borderId="0" xfId="0" applyFont="1" applyFill="1" applyBorder="1" applyAlignment="1" applyProtection="1">
      <alignment vertical="center" wrapText="1"/>
    </xf>
    <xf numFmtId="44" fontId="27" fillId="5" borderId="3" xfId="1" applyFont="1" applyFill="1" applyBorder="1" applyAlignment="1" applyProtection="1">
      <alignment vertical="center"/>
    </xf>
    <xf numFmtId="44" fontId="27" fillId="5" borderId="4" xfId="1" applyFont="1" applyFill="1" applyBorder="1" applyAlignment="1" applyProtection="1">
      <alignment vertical="center"/>
    </xf>
    <xf numFmtId="0" fontId="13" fillId="6" borderId="0" xfId="0" applyFont="1" applyFill="1" applyBorder="1" applyAlignment="1" applyProtection="1">
      <alignment vertical="center" wrapText="1"/>
    </xf>
    <xf numFmtId="0" fontId="16" fillId="6" borderId="7" xfId="0" applyFont="1" applyFill="1" applyBorder="1" applyAlignment="1" applyProtection="1">
      <alignment vertical="center"/>
    </xf>
    <xf numFmtId="0" fontId="13" fillId="6" borderId="49" xfId="0" applyFont="1" applyFill="1" applyBorder="1" applyAlignment="1" applyProtection="1">
      <alignment vertical="center"/>
    </xf>
    <xf numFmtId="0" fontId="16" fillId="12" borderId="7" xfId="0" applyFont="1" applyFill="1" applyBorder="1" applyAlignment="1" applyProtection="1">
      <alignment vertical="center"/>
    </xf>
    <xf numFmtId="0" fontId="11" fillId="9" borderId="0" xfId="0" applyFont="1" applyFill="1" applyProtection="1"/>
    <xf numFmtId="0" fontId="41" fillId="0" borderId="0" xfId="0" applyFont="1" applyFill="1" applyBorder="1" applyAlignment="1" applyProtection="1">
      <alignment vertical="center" wrapText="1"/>
    </xf>
    <xf numFmtId="0" fontId="0" fillId="9" borderId="52" xfId="0" applyFill="1" applyBorder="1" applyProtection="1"/>
    <xf numFmtId="0" fontId="0" fillId="0" borderId="52" xfId="0" applyBorder="1" applyProtection="1"/>
    <xf numFmtId="0" fontId="0" fillId="9" borderId="28" xfId="0" applyFill="1" applyBorder="1" applyProtection="1"/>
    <xf numFmtId="0" fontId="0" fillId="0" borderId="28" xfId="0" applyBorder="1" applyProtection="1"/>
    <xf numFmtId="0" fontId="0" fillId="9" borderId="49" xfId="0" applyFill="1" applyBorder="1" applyProtection="1"/>
    <xf numFmtId="0" fontId="0" fillId="0" borderId="49" xfId="0" applyBorder="1" applyProtection="1"/>
    <xf numFmtId="0" fontId="0" fillId="9" borderId="0" xfId="0" applyFill="1" applyBorder="1" applyProtection="1"/>
    <xf numFmtId="0" fontId="19" fillId="9" borderId="0" xfId="0" applyFont="1" applyFill="1" applyBorder="1" applyAlignment="1" applyProtection="1">
      <alignment vertical="top"/>
    </xf>
    <xf numFmtId="0" fontId="30" fillId="9" borderId="0" xfId="0" applyFont="1" applyFill="1" applyBorder="1" applyAlignment="1" applyProtection="1">
      <alignment horizontal="center"/>
    </xf>
    <xf numFmtId="0" fontId="0" fillId="9" borderId="0" xfId="0" applyFill="1" applyBorder="1" applyAlignment="1" applyProtection="1">
      <alignment horizontal="center"/>
    </xf>
    <xf numFmtId="0" fontId="0" fillId="6" borderId="0" xfId="0" applyFill="1" applyProtection="1"/>
    <xf numFmtId="0" fontId="14" fillId="6" borderId="33" xfId="0" applyFont="1" applyFill="1" applyBorder="1" applyAlignment="1" applyProtection="1">
      <alignment horizontal="right" vertical="top"/>
    </xf>
    <xf numFmtId="0" fontId="30" fillId="9" borderId="0" xfId="0" applyFont="1" applyFill="1" applyProtection="1"/>
    <xf numFmtId="0" fontId="15" fillId="9" borderId="0" xfId="0" applyFont="1" applyFill="1" applyAlignment="1" applyProtection="1"/>
    <xf numFmtId="0" fontId="10" fillId="9" borderId="0" xfId="0" applyNumberFormat="1" applyFont="1" applyFill="1" applyBorder="1" applyAlignment="1" applyProtection="1">
      <alignment vertical="center" wrapText="1"/>
    </xf>
    <xf numFmtId="0" fontId="38" fillId="9" borderId="0" xfId="0" applyNumberFormat="1" applyFont="1" applyFill="1" applyBorder="1" applyAlignment="1" applyProtection="1">
      <alignment vertical="center" wrapText="1"/>
    </xf>
    <xf numFmtId="44" fontId="15" fillId="9" borderId="0" xfId="1" applyFont="1" applyFill="1" applyAlignment="1" applyProtection="1"/>
    <xf numFmtId="0" fontId="15" fillId="9" borderId="0" xfId="0" applyNumberFormat="1" applyFont="1" applyFill="1" applyAlignment="1" applyProtection="1"/>
    <xf numFmtId="0" fontId="15" fillId="9" borderId="0" xfId="0" applyFont="1" applyFill="1" applyBorder="1" applyAlignment="1" applyProtection="1"/>
    <xf numFmtId="0" fontId="15" fillId="9" borderId="0" xfId="0" applyFont="1" applyFill="1" applyAlignment="1" applyProtection="1">
      <alignment vertical="center"/>
    </xf>
    <xf numFmtId="0" fontId="13" fillId="9" borderId="0" xfId="0" applyFont="1" applyFill="1" applyBorder="1" applyAlignment="1" applyProtection="1">
      <alignment vertical="center"/>
    </xf>
    <xf numFmtId="0" fontId="15" fillId="9" borderId="0" xfId="0" applyFont="1" applyFill="1" applyBorder="1" applyAlignment="1" applyProtection="1">
      <alignment vertical="center"/>
    </xf>
    <xf numFmtId="0" fontId="16" fillId="9" borderId="0" xfId="0" applyFont="1" applyFill="1" applyBorder="1" applyAlignment="1" applyProtection="1">
      <alignment horizontal="center"/>
    </xf>
    <xf numFmtId="0" fontId="16" fillId="9" borderId="0" xfId="0" applyNumberFormat="1" applyFont="1" applyFill="1" applyBorder="1" applyAlignment="1" applyProtection="1">
      <alignment horizontal="center"/>
    </xf>
    <xf numFmtId="0" fontId="15" fillId="51" borderId="55" xfId="0" applyFont="1" applyFill="1" applyBorder="1" applyAlignment="1" applyProtection="1">
      <alignment horizontal="center"/>
    </xf>
    <xf numFmtId="0" fontId="25" fillId="51" borderId="55" xfId="0" applyFont="1" applyFill="1" applyBorder="1" applyAlignment="1" applyProtection="1">
      <alignment horizontal="center"/>
    </xf>
    <xf numFmtId="0" fontId="25" fillId="51" borderId="55" xfId="0" applyNumberFormat="1" applyFont="1" applyFill="1" applyBorder="1" applyAlignment="1" applyProtection="1">
      <alignment horizontal="center"/>
    </xf>
    <xf numFmtId="0" fontId="15" fillId="9" borderId="0" xfId="0" applyFont="1" applyFill="1" applyBorder="1" applyAlignment="1" applyProtection="1">
      <alignment horizontal="center"/>
    </xf>
    <xf numFmtId="0" fontId="25" fillId="9" borderId="0" xfId="0" applyFont="1" applyFill="1" applyBorder="1" applyAlignment="1" applyProtection="1"/>
    <xf numFmtId="0" fontId="15" fillId="9" borderId="0" xfId="0" applyNumberFormat="1" applyFont="1" applyFill="1" applyBorder="1" applyAlignment="1" applyProtection="1"/>
    <xf numFmtId="0" fontId="25" fillId="51" borderId="29" xfId="0" applyFont="1" applyFill="1" applyBorder="1" applyProtection="1">
      <protection locked="0"/>
    </xf>
    <xf numFmtId="0" fontId="25" fillId="51" borderId="55" xfId="0" applyFont="1" applyFill="1" applyBorder="1" applyProtection="1">
      <protection locked="0"/>
    </xf>
    <xf numFmtId="44" fontId="25" fillId="51" borderId="55" xfId="1" applyFont="1" applyFill="1" applyBorder="1" applyProtection="1">
      <protection locked="0"/>
    </xf>
    <xf numFmtId="164" fontId="25" fillId="51" borderId="55" xfId="2" applyNumberFormat="1" applyFont="1" applyFill="1" applyBorder="1" applyProtection="1">
      <protection locked="0"/>
    </xf>
    <xf numFmtId="44" fontId="25" fillId="51" borderId="27" xfId="1" applyFont="1" applyFill="1" applyBorder="1" applyProtection="1">
      <protection locked="0"/>
    </xf>
    <xf numFmtId="0" fontId="10" fillId="0" borderId="0" xfId="0" applyFont="1" applyBorder="1" applyAlignment="1" applyProtection="1">
      <alignment vertical="center" wrapText="1"/>
    </xf>
    <xf numFmtId="0" fontId="25" fillId="0" borderId="0" xfId="0" applyFont="1" applyBorder="1" applyProtection="1"/>
    <xf numFmtId="0" fontId="25" fillId="0" borderId="0" xfId="0" applyFont="1" applyProtection="1"/>
    <xf numFmtId="0" fontId="25" fillId="9" borderId="0" xfId="0" applyFont="1" applyFill="1" applyBorder="1" applyProtection="1"/>
    <xf numFmtId="44" fontId="25" fillId="9" borderId="0" xfId="1" applyFont="1" applyFill="1" applyBorder="1" applyProtection="1"/>
    <xf numFmtId="164" fontId="25" fillId="9" borderId="0" xfId="2" applyNumberFormat="1" applyFont="1" applyFill="1" applyBorder="1" applyProtection="1"/>
    <xf numFmtId="0" fontId="25" fillId="9" borderId="0" xfId="0" applyFont="1" applyFill="1" applyProtection="1"/>
    <xf numFmtId="0" fontId="9" fillId="9" borderId="0" xfId="0" applyFont="1" applyFill="1" applyBorder="1" applyAlignment="1" applyProtection="1"/>
    <xf numFmtId="0" fontId="9" fillId="14" borderId="3" xfId="0" applyFont="1" applyFill="1" applyBorder="1" applyAlignment="1" applyProtection="1"/>
    <xf numFmtId="0" fontId="9" fillId="14" borderId="4" xfId="0" applyFont="1" applyFill="1" applyBorder="1" applyAlignment="1" applyProtection="1"/>
    <xf numFmtId="0" fontId="36" fillId="9" borderId="0" xfId="0" applyFont="1" applyFill="1" applyBorder="1" applyAlignment="1" applyProtection="1">
      <alignment vertical="top" wrapText="1"/>
    </xf>
    <xf numFmtId="0" fontId="36" fillId="0" borderId="9" xfId="0" applyFont="1" applyBorder="1" applyAlignment="1" applyProtection="1">
      <alignment vertical="top" wrapText="1"/>
    </xf>
    <xf numFmtId="0" fontId="36" fillId="0" borderId="12" xfId="0" applyFont="1" applyBorder="1" applyAlignment="1" applyProtection="1">
      <alignment vertical="top" wrapText="1"/>
    </xf>
    <xf numFmtId="0" fontId="36" fillId="0" borderId="0" xfId="0" applyFont="1" applyBorder="1" applyAlignment="1" applyProtection="1">
      <alignment vertical="top" wrapText="1"/>
    </xf>
    <xf numFmtId="0" fontId="36" fillId="0" borderId="7" xfId="0" applyFont="1" applyBorder="1" applyAlignment="1" applyProtection="1">
      <alignment vertical="top" wrapText="1"/>
    </xf>
    <xf numFmtId="0" fontId="10" fillId="10" borderId="33" xfId="0" applyFont="1" applyFill="1" applyBorder="1" applyAlignment="1" applyProtection="1">
      <alignment vertical="center"/>
    </xf>
    <xf numFmtId="0" fontId="10" fillId="10" borderId="0" xfId="0" applyFont="1" applyFill="1" applyBorder="1" applyAlignment="1" applyProtection="1">
      <alignment vertical="center"/>
    </xf>
    <xf numFmtId="0" fontId="0" fillId="0" borderId="0" xfId="0" applyBorder="1" applyProtection="1"/>
    <xf numFmtId="0" fontId="10" fillId="9" borderId="0" xfId="0" applyFont="1" applyFill="1" applyBorder="1" applyAlignment="1" applyProtection="1">
      <alignment horizontal="left" vertical="center"/>
    </xf>
    <xf numFmtId="0" fontId="0" fillId="9" borderId="0" xfId="0" applyFill="1" applyBorder="1" applyAlignment="1" applyProtection="1">
      <alignment vertical="center"/>
    </xf>
    <xf numFmtId="0" fontId="0" fillId="0" borderId="0" xfId="0" applyBorder="1" applyAlignment="1" applyProtection="1">
      <alignment vertical="center"/>
    </xf>
    <xf numFmtId="0" fontId="8" fillId="9" borderId="0" xfId="0" applyFont="1" applyFill="1" applyBorder="1" applyAlignment="1" applyProtection="1">
      <alignment horizontal="center" vertical="center"/>
    </xf>
    <xf numFmtId="0" fontId="10" fillId="9" borderId="0" xfId="0" applyFont="1" applyFill="1" applyBorder="1" applyAlignment="1" applyProtection="1">
      <alignment horizontal="left"/>
    </xf>
    <xf numFmtId="0" fontId="0" fillId="9" borderId="0" xfId="0" applyFill="1" applyBorder="1" applyAlignment="1" applyProtection="1"/>
    <xf numFmtId="164" fontId="0" fillId="9" borderId="0" xfId="2" applyNumberFormat="1" applyFont="1" applyFill="1" applyBorder="1" applyAlignment="1" applyProtection="1">
      <alignment horizontal="left" vertical="center"/>
    </xf>
    <xf numFmtId="44" fontId="0" fillId="9" borderId="0" xfId="1" applyFont="1" applyFill="1" applyBorder="1" applyAlignment="1" applyProtection="1">
      <alignment horizontal="center"/>
    </xf>
    <xf numFmtId="0" fontId="0" fillId="9" borderId="0" xfId="0" applyFill="1" applyBorder="1" applyAlignment="1" applyProtection="1">
      <alignment horizontal="left"/>
    </xf>
    <xf numFmtId="0" fontId="0" fillId="9" borderId="0" xfId="0" applyFont="1" applyFill="1" applyBorder="1" applyAlignment="1" applyProtection="1">
      <alignment horizontal="center"/>
    </xf>
    <xf numFmtId="0" fontId="0" fillId="9" borderId="0" xfId="0" applyFill="1" applyAlignment="1" applyProtection="1">
      <alignment vertical="center"/>
    </xf>
    <xf numFmtId="0" fontId="0" fillId="0" borderId="0" xfId="0" applyAlignment="1" applyProtection="1">
      <alignment vertical="center"/>
    </xf>
    <xf numFmtId="0" fontId="0" fillId="0" borderId="0" xfId="0" applyFill="1" applyProtection="1"/>
    <xf numFmtId="0" fontId="36" fillId="0" borderId="11" xfId="0" applyFont="1" applyBorder="1" applyAlignment="1" applyProtection="1"/>
    <xf numFmtId="0" fontId="36" fillId="0" borderId="9" xfId="0" applyFont="1" applyBorder="1" applyAlignment="1" applyProtection="1"/>
    <xf numFmtId="0" fontId="36" fillId="0" borderId="12" xfId="0" applyFont="1" applyBorder="1" applyAlignment="1" applyProtection="1"/>
    <xf numFmtId="0" fontId="36" fillId="0" borderId="6" xfId="0" applyFont="1" applyBorder="1" applyAlignment="1" applyProtection="1"/>
    <xf numFmtId="0" fontId="36" fillId="0" borderId="0" xfId="0" applyFont="1" applyBorder="1" applyAlignment="1" applyProtection="1"/>
    <xf numFmtId="0" fontId="36" fillId="0" borderId="7" xfId="0" applyFont="1" applyBorder="1" applyAlignment="1" applyProtection="1"/>
    <xf numFmtId="0" fontId="36" fillId="0" borderId="13" xfId="0" applyFont="1" applyBorder="1" applyAlignment="1" applyProtection="1"/>
    <xf numFmtId="0" fontId="36" fillId="0" borderId="5" xfId="0" applyFont="1" applyBorder="1" applyAlignment="1" applyProtection="1"/>
    <xf numFmtId="0" fontId="36" fillId="0" borderId="14" xfId="0" applyFont="1" applyBorder="1" applyAlignment="1" applyProtection="1"/>
    <xf numFmtId="0" fontId="0" fillId="6" borderId="0" xfId="0" applyFill="1" applyBorder="1" applyAlignment="1" applyProtection="1">
      <alignment horizontal="center"/>
    </xf>
    <xf numFmtId="0" fontId="49" fillId="9" borderId="0" xfId="0" applyFont="1" applyFill="1" applyProtection="1"/>
    <xf numFmtId="0" fontId="49" fillId="9" borderId="0" xfId="0" applyFont="1" applyFill="1" applyBorder="1" applyProtection="1"/>
    <xf numFmtId="44" fontId="27" fillId="9" borderId="0" xfId="1" applyFont="1" applyFill="1" applyBorder="1" applyAlignment="1" applyProtection="1">
      <alignment horizontal="center" vertical="center"/>
    </xf>
    <xf numFmtId="0" fontId="49" fillId="9" borderId="0" xfId="0" applyFont="1" applyFill="1" applyAlignment="1" applyProtection="1">
      <alignment horizontal="center" vertical="center"/>
    </xf>
    <xf numFmtId="0" fontId="0" fillId="9" borderId="0" xfId="0" applyFill="1" applyAlignment="1" applyProtection="1">
      <alignment horizontal="center" vertical="center"/>
    </xf>
    <xf numFmtId="0" fontId="0" fillId="0" borderId="0" xfId="0" applyAlignment="1" applyProtection="1">
      <alignment horizontal="center" vertical="center"/>
    </xf>
    <xf numFmtId="0" fontId="49" fillId="9" borderId="0" xfId="0" applyFont="1" applyFill="1" applyBorder="1" applyAlignment="1" applyProtection="1">
      <alignment horizontal="center"/>
    </xf>
    <xf numFmtId="0" fontId="49" fillId="9" borderId="0" xfId="0" applyFont="1" applyFill="1" applyAlignment="1" applyProtection="1">
      <alignment vertical="center"/>
    </xf>
    <xf numFmtId="0" fontId="73" fillId="9" borderId="0" xfId="0" applyFont="1" applyFill="1" applyProtection="1"/>
    <xf numFmtId="164" fontId="0" fillId="0" borderId="0" xfId="2" applyNumberFormat="1" applyFont="1" applyProtection="1"/>
    <xf numFmtId="1" fontId="0" fillId="0" borderId="0" xfId="0" applyNumberFormat="1" applyProtection="1"/>
    <xf numFmtId="0" fontId="37" fillId="0" borderId="0" xfId="0" applyFont="1" applyAlignment="1" applyProtection="1">
      <alignment horizontal="left" indent="5"/>
    </xf>
    <xf numFmtId="0" fontId="10" fillId="6" borderId="52" xfId="0" applyFont="1" applyFill="1" applyBorder="1" applyAlignment="1" applyProtection="1">
      <alignment horizontal="center" vertical="center"/>
    </xf>
    <xf numFmtId="164" fontId="38" fillId="9" borderId="0" xfId="2" applyNumberFormat="1" applyFont="1" applyFill="1" applyBorder="1" applyAlignment="1" applyProtection="1"/>
    <xf numFmtId="0" fontId="0" fillId="9" borderId="0" xfId="0" applyFill="1" applyAlignment="1" applyProtection="1">
      <alignment horizontal="center"/>
    </xf>
    <xf numFmtId="0" fontId="36" fillId="9" borderId="0" xfId="0" applyFont="1" applyFill="1" applyBorder="1" applyAlignment="1" applyProtection="1">
      <alignment horizontal="left" wrapText="1"/>
    </xf>
    <xf numFmtId="0" fontId="37" fillId="9" borderId="0" xfId="0" applyFont="1" applyFill="1" applyAlignment="1" applyProtection="1">
      <alignment horizontal="left" indent="5"/>
    </xf>
    <xf numFmtId="0" fontId="10" fillId="0" borderId="0" xfId="0" applyFont="1" applyBorder="1" applyAlignment="1" applyProtection="1">
      <alignment horizontal="left" vertical="center" wrapText="1"/>
    </xf>
    <xf numFmtId="0" fontId="0" fillId="0" borderId="0" xfId="0" applyAlignment="1" applyProtection="1">
      <alignment horizontal="left" vertical="center"/>
    </xf>
    <xf numFmtId="0" fontId="10" fillId="9" borderId="0" xfId="0" applyFont="1" applyFill="1" applyBorder="1" applyAlignment="1" applyProtection="1">
      <alignment horizontal="center" vertical="top" wrapText="1"/>
    </xf>
    <xf numFmtId="0" fontId="10" fillId="9" borderId="2" xfId="0" applyFont="1" applyFill="1" applyBorder="1" applyAlignment="1" applyProtection="1">
      <alignment horizontal="center" vertical="top" wrapText="1"/>
    </xf>
    <xf numFmtId="0" fontId="10" fillId="9" borderId="0" xfId="0" applyFont="1" applyFill="1" applyBorder="1" applyAlignment="1" applyProtection="1">
      <alignment horizontal="center" vertical="center" wrapText="1"/>
    </xf>
    <xf numFmtId="0" fontId="84" fillId="6" borderId="0" xfId="0" applyFont="1" applyFill="1" applyBorder="1" applyAlignment="1" applyProtection="1">
      <alignment horizontal="center" vertical="center"/>
      <protection locked="0"/>
    </xf>
    <xf numFmtId="0" fontId="18" fillId="9" borderId="0" xfId="0" applyFont="1" applyFill="1" applyAlignment="1" applyProtection="1">
      <alignment vertical="center"/>
      <protection hidden="1"/>
    </xf>
    <xf numFmtId="0" fontId="13" fillId="6" borderId="29" xfId="0" applyFont="1" applyFill="1" applyBorder="1" applyAlignment="1" applyProtection="1">
      <alignment vertical="center"/>
    </xf>
    <xf numFmtId="164" fontId="0" fillId="0" borderId="1" xfId="7" applyNumberFormat="1" applyFont="1" applyBorder="1" applyAlignment="1">
      <alignment horizontal="center" vertical="top"/>
    </xf>
    <xf numFmtId="0" fontId="6" fillId="6" borderId="1" xfId="3" applyFont="1" applyFill="1" applyBorder="1" applyAlignment="1">
      <alignment horizontal="center" vertical="center" wrapText="1"/>
    </xf>
    <xf numFmtId="165" fontId="6" fillId="6" borderId="1" xfId="4" applyNumberFormat="1" applyFont="1" applyFill="1" applyBorder="1" applyAlignment="1">
      <alignment horizontal="center" vertical="center" wrapText="1"/>
    </xf>
    <xf numFmtId="0" fontId="5" fillId="0" borderId="1" xfId="3" applyFill="1" applyBorder="1"/>
    <xf numFmtId="0" fontId="5" fillId="0" borderId="1" xfId="3" applyBorder="1" applyAlignment="1">
      <alignment vertical="top"/>
    </xf>
    <xf numFmtId="0" fontId="5" fillId="0" borderId="1" xfId="3" applyFont="1" applyBorder="1" applyAlignment="1">
      <alignment vertical="top"/>
    </xf>
    <xf numFmtId="0" fontId="5" fillId="0" borderId="1" xfId="3" applyBorder="1"/>
    <xf numFmtId="0" fontId="5" fillId="0" borderId="0" xfId="3"/>
    <xf numFmtId="164" fontId="6" fillId="6" borderId="1" xfId="7" applyNumberFormat="1" applyFont="1" applyFill="1" applyBorder="1" applyAlignment="1">
      <alignment horizontal="center" vertical="center" wrapText="1"/>
    </xf>
    <xf numFmtId="165" fontId="0" fillId="0" borderId="1" xfId="4" applyNumberFormat="1" applyFont="1" applyBorder="1" applyAlignment="1">
      <alignment vertical="top"/>
    </xf>
    <xf numFmtId="0" fontId="5" fillId="0" borderId="1" xfId="3" applyBorder="1" applyAlignment="1">
      <alignment horizontal="center" vertical="center"/>
    </xf>
    <xf numFmtId="44" fontId="0" fillId="0" borderId="1" xfId="4" applyFont="1" applyFill="1" applyBorder="1" applyAlignment="1">
      <alignment horizontal="left" vertical="center"/>
    </xf>
    <xf numFmtId="0" fontId="35" fillId="0" borderId="1" xfId="3" applyFont="1" applyBorder="1" applyAlignment="1">
      <alignment vertical="top"/>
    </xf>
    <xf numFmtId="0" fontId="33" fillId="0" borderId="1" xfId="3" applyFont="1" applyFill="1" applyBorder="1"/>
    <xf numFmtId="0" fontId="33" fillId="0" borderId="1" xfId="3" applyFont="1" applyBorder="1"/>
    <xf numFmtId="0" fontId="33" fillId="0" borderId="1" xfId="3" applyFont="1" applyBorder="1" applyAlignment="1">
      <alignment vertical="top"/>
    </xf>
    <xf numFmtId="165" fontId="30" fillId="0" borderId="1" xfId="4" applyNumberFormat="1" applyFont="1" applyBorder="1" applyAlignment="1">
      <alignment vertical="top"/>
    </xf>
    <xf numFmtId="0" fontId="33" fillId="0" borderId="1" xfId="3" applyFont="1" applyBorder="1" applyAlignment="1">
      <alignment horizontal="center" vertical="center"/>
    </xf>
    <xf numFmtId="0" fontId="33" fillId="0" borderId="1" xfId="3" applyFont="1" applyFill="1" applyBorder="1" applyAlignment="1">
      <alignment horizontal="center" vertical="center"/>
    </xf>
    <xf numFmtId="164" fontId="30" fillId="0" borderId="1" xfId="7" applyNumberFormat="1" applyFont="1" applyBorder="1" applyAlignment="1">
      <alignment horizontal="center" vertical="top"/>
    </xf>
    <xf numFmtId="0" fontId="33" fillId="0" borderId="1" xfId="3" applyFont="1" applyBorder="1" applyAlignment="1">
      <alignment horizontal="center" vertical="top"/>
    </xf>
    <xf numFmtId="0" fontId="5" fillId="0" borderId="0" xfId="3" applyAlignment="1">
      <alignment horizontal="center"/>
    </xf>
    <xf numFmtId="0" fontId="33" fillId="0" borderId="1" xfId="3" applyFont="1" applyBorder="1" applyAlignment="1">
      <alignment horizontal="center"/>
    </xf>
    <xf numFmtId="0" fontId="5" fillId="0" borderId="1" xfId="3" applyBorder="1" applyAlignment="1">
      <alignment horizontal="center"/>
    </xf>
    <xf numFmtId="3" fontId="6" fillId="6" borderId="1" xfId="7" applyNumberFormat="1" applyFont="1" applyFill="1" applyBorder="1" applyAlignment="1">
      <alignment horizontal="center" vertical="center" wrapText="1"/>
    </xf>
    <xf numFmtId="3" fontId="5" fillId="0" borderId="1" xfId="3" applyNumberFormat="1" applyFont="1" applyBorder="1" applyAlignment="1">
      <alignment horizontal="center" vertical="top"/>
    </xf>
    <xf numFmtId="3" fontId="33" fillId="0" borderId="1" xfId="3" applyNumberFormat="1" applyFont="1" applyBorder="1" applyAlignment="1">
      <alignment horizontal="center" vertical="top"/>
    </xf>
    <xf numFmtId="3" fontId="5" fillId="0" borderId="1" xfId="3" applyNumberFormat="1" applyBorder="1" applyAlignment="1">
      <alignment horizontal="center" vertical="top"/>
    </xf>
    <xf numFmtId="3" fontId="30" fillId="0" borderId="1" xfId="7" applyNumberFormat="1" applyFont="1" applyBorder="1" applyAlignment="1">
      <alignment horizontal="center" vertical="top"/>
    </xf>
    <xf numFmtId="3" fontId="33" fillId="0" borderId="1" xfId="3" applyNumberFormat="1" applyFont="1" applyBorder="1" applyAlignment="1">
      <alignment horizontal="center"/>
    </xf>
    <xf numFmtId="3" fontId="5" fillId="0" borderId="1" xfId="3" applyNumberFormat="1" applyBorder="1" applyAlignment="1">
      <alignment horizontal="center"/>
    </xf>
    <xf numFmtId="3" fontId="5" fillId="0" borderId="0" xfId="2" applyNumberFormat="1" applyFont="1" applyAlignment="1">
      <alignment horizontal="center"/>
    </xf>
    <xf numFmtId="0" fontId="0" fillId="10" borderId="49" xfId="0" applyFill="1" applyBorder="1" applyAlignment="1" applyProtection="1">
      <alignment horizontal="center"/>
      <protection locked="0"/>
    </xf>
    <xf numFmtId="3" fontId="5" fillId="0" borderId="1" xfId="2" applyNumberFormat="1" applyFont="1" applyBorder="1" applyAlignment="1">
      <alignment horizontal="center"/>
    </xf>
    <xf numFmtId="0" fontId="91" fillId="9" borderId="0" xfId="0" applyFont="1" applyFill="1" applyAlignment="1" applyProtection="1">
      <alignment vertical="center"/>
    </xf>
    <xf numFmtId="44" fontId="91" fillId="9" borderId="0" xfId="1" applyFont="1" applyFill="1" applyAlignment="1" applyProtection="1">
      <alignment vertical="center"/>
    </xf>
    <xf numFmtId="0" fontId="91" fillId="9" borderId="0" xfId="0" applyNumberFormat="1" applyFont="1" applyFill="1" applyAlignment="1" applyProtection="1">
      <alignment vertical="center"/>
    </xf>
    <xf numFmtId="0" fontId="91" fillId="9" borderId="0" xfId="0" applyFont="1" applyFill="1" applyBorder="1" applyAlignment="1" applyProtection="1">
      <alignment vertical="center"/>
    </xf>
    <xf numFmtId="0" fontId="91" fillId="9" borderId="0" xfId="0" applyFont="1" applyFill="1" applyAlignment="1" applyProtection="1">
      <alignment horizontal="left" vertical="center"/>
    </xf>
    <xf numFmtId="0" fontId="0" fillId="60" borderId="1" xfId="0" applyFill="1" applyBorder="1"/>
    <xf numFmtId="0" fontId="5" fillId="60" borderId="1" xfId="3" applyFill="1" applyBorder="1"/>
    <xf numFmtId="0" fontId="32" fillId="60" borderId="1" xfId="0" applyFont="1" applyFill="1" applyBorder="1" applyAlignment="1"/>
    <xf numFmtId="0" fontId="33" fillId="60" borderId="1" xfId="0" applyFont="1" applyFill="1" applyBorder="1" applyAlignment="1">
      <alignment horizontal="left"/>
    </xf>
    <xf numFmtId="166" fontId="30" fillId="60" borderId="1" xfId="2" applyNumberFormat="1" applyFont="1" applyFill="1" applyBorder="1" applyAlignment="1" applyProtection="1">
      <alignment horizontal="right"/>
      <protection locked="0"/>
    </xf>
    <xf numFmtId="49" fontId="33" fillId="60" borderId="1" xfId="0" applyNumberFormat="1" applyFont="1" applyFill="1" applyBorder="1" applyAlignment="1">
      <alignment horizontal="left"/>
    </xf>
    <xf numFmtId="0" fontId="30" fillId="60" borderId="1" xfId="0" applyNumberFormat="1" applyFont="1" applyFill="1" applyBorder="1" applyAlignment="1"/>
    <xf numFmtId="167" fontId="33" fillId="60" borderId="1" xfId="0" applyNumberFormat="1" applyFont="1" applyFill="1" applyBorder="1" applyAlignment="1">
      <alignment horizontal="right"/>
    </xf>
    <xf numFmtId="14" fontId="30" fillId="60" borderId="1" xfId="0" applyNumberFormat="1" applyFont="1" applyFill="1" applyBorder="1" applyAlignment="1">
      <alignment horizontal="right"/>
    </xf>
    <xf numFmtId="1" fontId="5" fillId="60" borderId="1" xfId="2" applyNumberFormat="1" applyFont="1" applyFill="1" applyBorder="1" applyAlignment="1">
      <alignment vertical="top"/>
    </xf>
    <xf numFmtId="0" fontId="5" fillId="60" borderId="1" xfId="3" applyFill="1" applyBorder="1" applyAlignment="1">
      <alignment vertical="top"/>
    </xf>
    <xf numFmtId="10" fontId="5" fillId="60" borderId="1" xfId="5" applyNumberFormat="1" applyFont="1" applyFill="1" applyBorder="1"/>
    <xf numFmtId="164" fontId="0" fillId="60" borderId="1" xfId="2" applyNumberFormat="1" applyFont="1" applyFill="1" applyBorder="1"/>
    <xf numFmtId="0" fontId="0" fillId="60" borderId="0" xfId="0" applyFill="1"/>
    <xf numFmtId="0" fontId="5" fillId="60" borderId="1" xfId="3" applyFont="1" applyFill="1" applyBorder="1" applyAlignment="1">
      <alignment vertical="top"/>
    </xf>
    <xf numFmtId="10" fontId="0" fillId="60" borderId="1" xfId="6" applyNumberFormat="1" applyFont="1" applyFill="1" applyBorder="1" applyAlignment="1">
      <alignment vertical="top"/>
    </xf>
    <xf numFmtId="164" fontId="0" fillId="60" borderId="1" xfId="7" applyNumberFormat="1" applyFont="1" applyFill="1" applyBorder="1" applyAlignment="1">
      <alignment vertical="top"/>
    </xf>
    <xf numFmtId="0" fontId="45" fillId="60" borderId="1" xfId="10" applyFont="1" applyFill="1" applyBorder="1" applyAlignment="1">
      <alignment horizontal="left" wrapText="1"/>
    </xf>
    <xf numFmtId="0" fontId="39" fillId="60" borderId="1" xfId="9" applyFill="1" applyBorder="1" applyAlignment="1" applyProtection="1"/>
    <xf numFmtId="0" fontId="0" fillId="60" borderId="2" xfId="0" applyFill="1" applyBorder="1"/>
    <xf numFmtId="0" fontId="50" fillId="60" borderId="1" xfId="11" applyFont="1" applyFill="1" applyBorder="1" applyAlignment="1">
      <alignment horizontal="right" wrapText="1"/>
    </xf>
    <xf numFmtId="0" fontId="50" fillId="60" borderId="1" xfId="11" applyFont="1" applyFill="1" applyBorder="1" applyAlignment="1">
      <alignment wrapText="1"/>
    </xf>
    <xf numFmtId="164" fontId="50" fillId="60" borderId="1" xfId="2" applyNumberFormat="1" applyFont="1" applyFill="1" applyBorder="1" applyAlignment="1">
      <alignment horizontal="center" wrapText="1"/>
    </xf>
    <xf numFmtId="168" fontId="50" fillId="60" borderId="1" xfId="11" applyNumberFormat="1" applyFont="1" applyFill="1" applyBorder="1" applyAlignment="1">
      <alignment horizontal="right" wrapText="1"/>
    </xf>
    <xf numFmtId="0" fontId="66" fillId="60" borderId="1" xfId="0" applyFont="1" applyFill="1" applyBorder="1" applyAlignment="1">
      <alignment horizontal="left" vertical="center"/>
    </xf>
    <xf numFmtId="0" fontId="66" fillId="60" borderId="1" xfId="0" applyFont="1" applyFill="1" applyBorder="1" applyAlignment="1">
      <alignment horizontal="center" vertical="center"/>
    </xf>
    <xf numFmtId="49" fontId="66" fillId="60" borderId="1" xfId="0" applyNumberFormat="1" applyFont="1" applyFill="1" applyBorder="1" applyAlignment="1">
      <alignment horizontal="center" vertical="center"/>
    </xf>
    <xf numFmtId="0" fontId="66" fillId="60" borderId="1" xfId="0" applyNumberFormat="1" applyFont="1" applyFill="1" applyBorder="1" applyAlignment="1">
      <alignment horizontal="left" vertical="center"/>
    </xf>
    <xf numFmtId="0" fontId="0" fillId="60" borderId="0" xfId="0" applyFill="1" applyBorder="1" applyAlignment="1">
      <alignment vertical="center"/>
    </xf>
    <xf numFmtId="0" fontId="0" fillId="60" borderId="0" xfId="0" applyNumberFormat="1" applyFill="1" applyBorder="1" applyAlignment="1">
      <alignment horizontal="center" vertical="center"/>
    </xf>
    <xf numFmtId="0" fontId="0" fillId="60" borderId="0" xfId="0" applyFill="1" applyBorder="1"/>
    <xf numFmtId="0" fontId="5" fillId="60" borderId="1" xfId="8" applyFont="1" applyFill="1" applyBorder="1" applyAlignment="1"/>
    <xf numFmtId="165" fontId="0" fillId="60" borderId="1" xfId="4" applyNumberFormat="1" applyFont="1" applyFill="1" applyBorder="1" applyAlignment="1">
      <alignment vertical="top"/>
    </xf>
    <xf numFmtId="0" fontId="5" fillId="60" borderId="1" xfId="3" applyFill="1" applyBorder="1" applyAlignment="1">
      <alignment horizontal="center" vertical="center"/>
    </xf>
    <xf numFmtId="0" fontId="5" fillId="60" borderId="0" xfId="3" applyFill="1"/>
    <xf numFmtId="0" fontId="69" fillId="60" borderId="1" xfId="10" applyFont="1" applyFill="1" applyBorder="1" applyAlignment="1">
      <alignment horizontal="left" wrapText="1"/>
    </xf>
    <xf numFmtId="0" fontId="33" fillId="60" borderId="1" xfId="3" applyFont="1" applyFill="1" applyBorder="1"/>
    <xf numFmtId="0" fontId="33" fillId="60" borderId="1" xfId="3" applyFont="1" applyFill="1" applyBorder="1" applyAlignment="1">
      <alignment vertical="top"/>
    </xf>
    <xf numFmtId="165" fontId="30" fillId="60" borderId="1" xfId="4" applyNumberFormat="1" applyFont="1" applyFill="1" applyBorder="1" applyAlignment="1">
      <alignment vertical="top"/>
    </xf>
    <xf numFmtId="0" fontId="33" fillId="60" borderId="1" xfId="3" applyFont="1" applyFill="1" applyBorder="1" applyAlignment="1">
      <alignment horizontal="center" vertical="center"/>
    </xf>
    <xf numFmtId="3" fontId="33" fillId="60" borderId="1" xfId="2" applyNumberFormat="1" applyFont="1" applyFill="1" applyBorder="1" applyAlignment="1">
      <alignment horizontal="center"/>
    </xf>
    <xf numFmtId="0" fontId="33" fillId="60" borderId="1" xfId="3" applyFont="1" applyFill="1" applyBorder="1" applyAlignment="1">
      <alignment horizontal="center" vertical="top"/>
    </xf>
    <xf numFmtId="3" fontId="5" fillId="61" borderId="1" xfId="3" applyNumberFormat="1" applyFont="1" applyFill="1" applyBorder="1" applyAlignment="1">
      <alignment horizontal="center" vertical="top"/>
    </xf>
    <xf numFmtId="164" fontId="0" fillId="61" borderId="1" xfId="7" applyNumberFormat="1" applyFont="1" applyFill="1" applyBorder="1" applyAlignment="1">
      <alignment horizontal="center" vertical="top"/>
    </xf>
    <xf numFmtId="3" fontId="33" fillId="61" borderId="1" xfId="3" applyNumberFormat="1" applyFont="1" applyFill="1" applyBorder="1" applyAlignment="1">
      <alignment horizontal="center" vertical="top"/>
    </xf>
    <xf numFmtId="164" fontId="30" fillId="61" borderId="1" xfId="7" applyNumberFormat="1" applyFont="1" applyFill="1" applyBorder="1" applyAlignment="1">
      <alignment horizontal="center" vertical="top"/>
    </xf>
    <xf numFmtId="167" fontId="30" fillId="60" borderId="1" xfId="0" applyNumberFormat="1" applyFont="1" applyFill="1" applyBorder="1" applyAlignment="1"/>
    <xf numFmtId="0" fontId="30" fillId="60" borderId="1" xfId="0" applyFont="1" applyFill="1" applyBorder="1" applyAlignment="1">
      <alignment horizontal="left"/>
    </xf>
    <xf numFmtId="49" fontId="30" fillId="60" borderId="1" xfId="0" applyNumberFormat="1" applyFont="1" applyFill="1" applyBorder="1" applyAlignment="1">
      <alignment horizontal="left"/>
    </xf>
    <xf numFmtId="49" fontId="35" fillId="60" borderId="1" xfId="0" applyNumberFormat="1" applyFont="1" applyFill="1" applyBorder="1" applyAlignment="1">
      <alignment horizontal="left"/>
    </xf>
    <xf numFmtId="166" fontId="0" fillId="60" borderId="1" xfId="2" applyNumberFormat="1" applyFont="1" applyFill="1" applyBorder="1"/>
    <xf numFmtId="9" fontId="5" fillId="60" borderId="1" xfId="5" applyFont="1" applyFill="1" applyBorder="1"/>
    <xf numFmtId="0" fontId="5" fillId="60" borderId="1" xfId="11" applyFont="1" applyFill="1" applyBorder="1" applyAlignment="1">
      <alignment wrapText="1"/>
    </xf>
    <xf numFmtId="0" fontId="0" fillId="60" borderId="8" xfId="0" applyFill="1" applyBorder="1"/>
    <xf numFmtId="0" fontId="33" fillId="60" borderId="15" xfId="0" applyFont="1" applyFill="1" applyBorder="1" applyAlignment="1">
      <alignment horizontal="left"/>
    </xf>
    <xf numFmtId="0" fontId="5" fillId="60" borderId="1" xfId="10" applyFont="1" applyFill="1" applyBorder="1" applyAlignment="1">
      <alignment horizontal="left" wrapText="1"/>
    </xf>
    <xf numFmtId="0" fontId="35" fillId="60" borderId="1" xfId="0" applyFont="1" applyFill="1" applyBorder="1" applyAlignment="1">
      <alignment horizontal="left"/>
    </xf>
    <xf numFmtId="0" fontId="15" fillId="60" borderId="1" xfId="3" applyFont="1" applyFill="1" applyBorder="1" applyAlignment="1" applyProtection="1">
      <protection locked="0"/>
    </xf>
    <xf numFmtId="1" fontId="0" fillId="60" borderId="1" xfId="2" applyNumberFormat="1" applyFont="1" applyFill="1" applyBorder="1"/>
    <xf numFmtId="10" fontId="0" fillId="60" borderId="1" xfId="0" applyNumberFormat="1" applyFill="1" applyBorder="1"/>
    <xf numFmtId="0" fontId="5" fillId="60" borderId="15" xfId="10" applyFont="1" applyFill="1" applyBorder="1" applyAlignment="1">
      <alignment wrapText="1"/>
    </xf>
    <xf numFmtId="14" fontId="0" fillId="60" borderId="0" xfId="0" applyNumberFormat="1" applyFill="1" applyBorder="1" applyAlignment="1">
      <alignment vertical="center"/>
    </xf>
    <xf numFmtId="168" fontId="51" fillId="60" borderId="1" xfId="11" applyNumberFormat="1" applyFill="1" applyBorder="1"/>
    <xf numFmtId="164" fontId="51" fillId="60" borderId="1" xfId="2" applyNumberFormat="1" applyFont="1" applyFill="1" applyBorder="1" applyAlignment="1">
      <alignment horizontal="center"/>
    </xf>
    <xf numFmtId="0" fontId="66" fillId="61" borderId="1" xfId="0" applyFont="1" applyFill="1" applyBorder="1" applyAlignment="1">
      <alignment horizontal="left" vertical="center"/>
    </xf>
    <xf numFmtId="0" fontId="66" fillId="61" borderId="1" xfId="0" applyFont="1" applyFill="1" applyBorder="1" applyAlignment="1">
      <alignment horizontal="center" vertical="center"/>
    </xf>
    <xf numFmtId="49" fontId="66" fillId="61" borderId="1" xfId="0" applyNumberFormat="1" applyFont="1" applyFill="1" applyBorder="1" applyAlignment="1">
      <alignment horizontal="center" vertical="center"/>
    </xf>
    <xf numFmtId="0" fontId="66" fillId="61" borderId="1" xfId="0" applyNumberFormat="1" applyFont="1" applyFill="1" applyBorder="1" applyAlignment="1">
      <alignment horizontal="left" vertical="center"/>
    </xf>
    <xf numFmtId="0" fontId="0" fillId="61" borderId="0" xfId="0" applyFill="1"/>
    <xf numFmtId="14" fontId="0" fillId="61" borderId="0" xfId="0" applyNumberFormat="1" applyFill="1" applyBorder="1" applyAlignment="1">
      <alignment vertical="center"/>
    </xf>
    <xf numFmtId="0" fontId="0" fillId="61" borderId="0" xfId="0" applyFill="1" applyBorder="1" applyAlignment="1">
      <alignment vertical="center"/>
    </xf>
    <xf numFmtId="0" fontId="0" fillId="61" borderId="0" xfId="0" applyNumberFormat="1" applyFill="1" applyBorder="1" applyAlignment="1">
      <alignment horizontal="center" vertical="center"/>
    </xf>
    <xf numFmtId="0" fontId="0" fillId="61" borderId="0" xfId="0" applyFill="1" applyBorder="1"/>
    <xf numFmtId="0" fontId="7" fillId="9" borderId="0" xfId="0" applyFont="1" applyFill="1" applyBorder="1" applyAlignment="1">
      <alignment vertical="center" wrapText="1"/>
    </xf>
    <xf numFmtId="44" fontId="40" fillId="5" borderId="52" xfId="1" applyFont="1" applyFill="1" applyBorder="1" applyAlignment="1" applyProtection="1">
      <alignment vertical="center"/>
    </xf>
    <xf numFmtId="0" fontId="30" fillId="0" borderId="1" xfId="2" applyNumberFormat="1" applyFont="1" applyFill="1" applyBorder="1" applyAlignment="1" applyProtection="1">
      <alignment horizontal="right"/>
      <protection locked="0"/>
    </xf>
    <xf numFmtId="49" fontId="30" fillId="0" borderId="1" xfId="2" applyNumberFormat="1" applyFont="1" applyFill="1" applyBorder="1" applyAlignment="1" applyProtection="1">
      <alignment horizontal="right"/>
      <protection locked="0"/>
    </xf>
    <xf numFmtId="0" fontId="0" fillId="9" borderId="1" xfId="0" applyFill="1" applyBorder="1"/>
    <xf numFmtId="0" fontId="30" fillId="9" borderId="1" xfId="2" applyNumberFormat="1" applyFont="1" applyFill="1" applyBorder="1" applyAlignment="1" applyProtection="1">
      <alignment horizontal="right"/>
      <protection locked="0"/>
    </xf>
    <xf numFmtId="0" fontId="5" fillId="9" borderId="1" xfId="3" applyFill="1" applyBorder="1"/>
    <xf numFmtId="0" fontId="33" fillId="9" borderId="1" xfId="0" applyFont="1" applyFill="1" applyBorder="1" applyAlignment="1">
      <alignment horizontal="left"/>
    </xf>
    <xf numFmtId="0" fontId="5" fillId="9" borderId="1" xfId="3" applyFill="1" applyBorder="1" applyAlignment="1">
      <alignment vertical="top"/>
    </xf>
    <xf numFmtId="0" fontId="5" fillId="9" borderId="1" xfId="10" applyFont="1" applyFill="1" applyBorder="1" applyAlignment="1">
      <alignment wrapText="1"/>
    </xf>
    <xf numFmtId="0" fontId="7" fillId="9" borderId="0" xfId="0" applyFont="1" applyFill="1" applyAlignment="1">
      <alignment horizontal="center"/>
    </xf>
    <xf numFmtId="0" fontId="7" fillId="9" borderId="0" xfId="0" applyFont="1" applyFill="1" applyBorder="1" applyAlignment="1">
      <alignment horizontal="center" vertical="center" wrapText="1"/>
    </xf>
    <xf numFmtId="0" fontId="7" fillId="9" borderId="0" xfId="0" applyFont="1" applyFill="1" applyBorder="1" applyAlignment="1" applyProtection="1">
      <alignment vertical="center"/>
    </xf>
    <xf numFmtId="0" fontId="7" fillId="9" borderId="0" xfId="0" applyFont="1" applyFill="1" applyBorder="1" applyAlignment="1">
      <alignment horizontal="center"/>
    </xf>
    <xf numFmtId="0" fontId="15" fillId="9" borderId="0" xfId="0" applyFont="1" applyFill="1" applyAlignment="1"/>
    <xf numFmtId="44" fontId="15" fillId="9" borderId="0" xfId="1" applyFont="1" applyFill="1" applyAlignment="1"/>
    <xf numFmtId="0" fontId="15" fillId="9" borderId="0" xfId="0" applyFont="1" applyFill="1" applyAlignment="1">
      <alignment horizontal="center"/>
    </xf>
    <xf numFmtId="0" fontId="10" fillId="9" borderId="0" xfId="0" applyFont="1" applyFill="1" applyBorder="1" applyAlignment="1">
      <alignment vertical="center" wrapText="1"/>
    </xf>
    <xf numFmtId="0" fontId="15" fillId="9" borderId="0" xfId="0" applyFont="1" applyFill="1" applyBorder="1" applyAlignment="1">
      <alignment horizontal="center"/>
    </xf>
    <xf numFmtId="0" fontId="15" fillId="9" borderId="0" xfId="0" applyFont="1" applyFill="1" applyAlignment="1">
      <alignment vertical="center"/>
    </xf>
    <xf numFmtId="0" fontId="15" fillId="0" borderId="0" xfId="0" applyFont="1" applyFill="1" applyAlignment="1">
      <alignment vertical="center"/>
    </xf>
    <xf numFmtId="44" fontId="3" fillId="3" borderId="52" xfId="1" applyFont="1" applyFill="1" applyBorder="1" applyAlignment="1" applyProtection="1">
      <alignment horizontal="center" vertical="center"/>
    </xf>
    <xf numFmtId="0" fontId="18" fillId="9" borderId="0" xfId="0" applyFont="1" applyFill="1" applyAlignment="1">
      <alignment vertical="center"/>
    </xf>
    <xf numFmtId="0" fontId="15" fillId="0" borderId="0" xfId="0" applyFont="1" applyAlignment="1">
      <alignment wrapText="1"/>
    </xf>
    <xf numFmtId="4" fontId="3" fillId="3" borderId="52" xfId="2" applyNumberFormat="1" applyFont="1" applyFill="1" applyBorder="1" applyAlignment="1" applyProtection="1">
      <alignment horizontal="center" vertical="center" wrapText="1"/>
    </xf>
    <xf numFmtId="44" fontId="3" fillId="3" borderId="52" xfId="1" applyFont="1" applyFill="1" applyBorder="1" applyAlignment="1" applyProtection="1">
      <alignment horizontal="center" vertical="center"/>
    </xf>
    <xf numFmtId="44" fontId="3" fillId="3" borderId="52" xfId="1" applyFont="1" applyFill="1" applyBorder="1" applyAlignment="1">
      <alignment horizontal="center" vertical="center"/>
    </xf>
    <xf numFmtId="0" fontId="13" fillId="10" borderId="0" xfId="0" applyFont="1" applyFill="1" applyBorder="1" applyAlignment="1" applyProtection="1">
      <alignment horizontal="center" vertical="center"/>
    </xf>
    <xf numFmtId="0" fontId="16" fillId="54" borderId="27" xfId="0" applyFont="1" applyFill="1" applyBorder="1" applyAlignment="1" applyProtection="1">
      <alignment horizontal="center"/>
      <protection locked="0"/>
    </xf>
    <xf numFmtId="1" fontId="0" fillId="0" borderId="1" xfId="0" applyNumberFormat="1" applyBorder="1"/>
    <xf numFmtId="1" fontId="0" fillId="0" borderId="1" xfId="0" applyNumberFormat="1" applyBorder="1" applyAlignment="1">
      <alignment horizontal="right"/>
    </xf>
    <xf numFmtId="0" fontId="20" fillId="51" borderId="49" xfId="0" applyFont="1" applyFill="1" applyBorder="1" applyAlignment="1" applyProtection="1">
      <alignment horizontal="center" vertical="top"/>
      <protection locked="0"/>
    </xf>
    <xf numFmtId="0" fontId="20" fillId="10" borderId="0" xfId="0" applyFont="1" applyFill="1" applyBorder="1" applyAlignment="1" applyProtection="1">
      <alignment horizontal="center" vertical="center"/>
      <protection locked="0"/>
    </xf>
    <xf numFmtId="0" fontId="20" fillId="10" borderId="49" xfId="0" applyFont="1" applyFill="1" applyBorder="1" applyAlignment="1" applyProtection="1">
      <alignment horizontal="center" vertical="center"/>
      <protection locked="0"/>
    </xf>
    <xf numFmtId="43" fontId="25" fillId="10" borderId="0" xfId="2" applyFont="1" applyFill="1" applyBorder="1" applyAlignment="1" applyProtection="1">
      <protection locked="0"/>
    </xf>
    <xf numFmtId="0" fontId="19" fillId="50" borderId="0" xfId="0" applyFont="1" applyFill="1" applyBorder="1" applyAlignment="1">
      <alignment horizontal="center" vertical="center"/>
    </xf>
    <xf numFmtId="44" fontId="25" fillId="10" borderId="0" xfId="1" applyFont="1" applyFill="1" applyBorder="1" applyAlignment="1" applyProtection="1">
      <protection locked="0"/>
    </xf>
    <xf numFmtId="0" fontId="20" fillId="51" borderId="0" xfId="0" applyFont="1" applyFill="1" applyBorder="1" applyAlignment="1" applyProtection="1">
      <alignment horizontal="center" vertical="top"/>
      <protection locked="0"/>
    </xf>
    <xf numFmtId="0" fontId="30" fillId="9" borderId="1" xfId="2" applyNumberFormat="1" applyFont="1" applyFill="1" applyBorder="1" applyAlignment="1" applyProtection="1">
      <alignment horizontal="center"/>
      <protection locked="0"/>
    </xf>
    <xf numFmtId="0" fontId="0" fillId="0" borderId="1" xfId="0" applyBorder="1" applyAlignment="1">
      <alignment horizontal="center"/>
    </xf>
    <xf numFmtId="0" fontId="30" fillId="9" borderId="2" xfId="2" applyNumberFormat="1" applyFont="1" applyFill="1" applyBorder="1" applyAlignment="1" applyProtection="1">
      <alignment horizontal="center"/>
      <protection locked="0"/>
    </xf>
    <xf numFmtId="0" fontId="30" fillId="9" borderId="4" xfId="2" applyNumberFormat="1" applyFont="1" applyFill="1" applyBorder="1" applyAlignment="1" applyProtection="1">
      <protection locked="0"/>
    </xf>
    <xf numFmtId="0" fontId="0" fillId="9" borderId="1" xfId="0" applyFill="1" applyBorder="1" applyAlignment="1">
      <alignment horizontal="center"/>
    </xf>
    <xf numFmtId="0" fontId="5" fillId="9" borderId="1" xfId="3" applyFill="1" applyBorder="1" applyAlignment="1">
      <alignment horizontal="center"/>
    </xf>
    <xf numFmtId="0" fontId="16" fillId="54" borderId="51" xfId="0" applyFont="1" applyFill="1" applyBorder="1" applyAlignment="1" applyProtection="1">
      <alignment horizontal="center"/>
      <protection locked="0"/>
    </xf>
    <xf numFmtId="44" fontId="3" fillId="3" borderId="52" xfId="1" applyFont="1" applyFill="1" applyBorder="1" applyAlignment="1" applyProtection="1">
      <alignment horizontal="left" vertical="center"/>
    </xf>
    <xf numFmtId="0" fontId="8" fillId="9" borderId="54" xfId="0" applyFont="1" applyFill="1" applyBorder="1" applyAlignment="1" applyProtection="1">
      <alignment horizontal="center" vertical="center"/>
    </xf>
    <xf numFmtId="0" fontId="10" fillId="9" borderId="33" xfId="0" applyFont="1" applyFill="1" applyBorder="1" applyAlignment="1" applyProtection="1">
      <alignment horizontal="left" vertical="center"/>
    </xf>
    <xf numFmtId="164" fontId="30" fillId="9" borderId="27" xfId="2" applyNumberFormat="1" applyFont="1" applyFill="1" applyBorder="1" applyAlignment="1" applyProtection="1">
      <alignment horizontal="center" vertical="center"/>
      <protection locked="0"/>
    </xf>
    <xf numFmtId="164" fontId="30" fillId="9" borderId="28" xfId="2" applyNumberFormat="1" applyFont="1" applyFill="1" applyBorder="1" applyAlignment="1" applyProtection="1">
      <alignment horizontal="center" vertical="center"/>
      <protection locked="0"/>
    </xf>
    <xf numFmtId="0" fontId="13" fillId="10" borderId="0" xfId="0" applyFont="1" applyFill="1" applyBorder="1" applyAlignment="1" applyProtection="1">
      <alignment horizontal="center" vertical="center"/>
    </xf>
    <xf numFmtId="44" fontId="25" fillId="10" borderId="27" xfId="1" applyFont="1" applyFill="1" applyBorder="1" applyAlignment="1" applyProtection="1">
      <alignment vertical="top"/>
      <protection locked="0"/>
    </xf>
    <xf numFmtId="44" fontId="25" fillId="10" borderId="33" xfId="1" applyFont="1" applyFill="1" applyBorder="1" applyAlignment="1" applyProtection="1">
      <alignment vertical="top"/>
      <protection locked="0"/>
    </xf>
    <xf numFmtId="0" fontId="19" fillId="50" borderId="0" xfId="0" applyFont="1" applyFill="1" applyBorder="1" applyAlignment="1">
      <alignment horizontal="center" vertical="top"/>
    </xf>
    <xf numFmtId="44" fontId="25" fillId="10" borderId="51" xfId="1" applyFont="1" applyFill="1" applyBorder="1" applyAlignment="1" applyProtection="1">
      <alignment vertical="top"/>
      <protection locked="0"/>
    </xf>
    <xf numFmtId="0" fontId="20" fillId="10" borderId="55" xfId="0" applyFont="1" applyFill="1" applyBorder="1" applyAlignment="1" applyProtection="1">
      <alignment horizontal="right" vertical="top"/>
      <protection locked="0"/>
    </xf>
    <xf numFmtId="0" fontId="20" fillId="10" borderId="47" xfId="0" applyFont="1" applyFill="1" applyBorder="1" applyAlignment="1" applyProtection="1">
      <alignment horizontal="right" vertical="top"/>
      <protection locked="0"/>
    </xf>
    <xf numFmtId="0" fontId="20" fillId="10" borderId="47" xfId="0" applyFont="1" applyFill="1" applyBorder="1" applyAlignment="1" applyProtection="1">
      <alignment horizontal="center" vertical="top"/>
      <protection locked="0"/>
    </xf>
    <xf numFmtId="0" fontId="20" fillId="10" borderId="55" xfId="0" applyFont="1" applyFill="1" applyBorder="1" applyAlignment="1" applyProtection="1">
      <alignment horizontal="center" vertical="top"/>
      <protection locked="0"/>
    </xf>
    <xf numFmtId="44" fontId="10" fillId="9" borderId="0" xfId="0" applyNumberFormat="1" applyFont="1" applyFill="1" applyBorder="1" applyAlignment="1" applyProtection="1">
      <alignment vertical="center"/>
      <protection locked="0"/>
    </xf>
    <xf numFmtId="0" fontId="28" fillId="63" borderId="10" xfId="0" applyFont="1" applyFill="1" applyBorder="1" applyAlignment="1">
      <alignment horizontal="center" vertical="center" wrapText="1"/>
    </xf>
    <xf numFmtId="0" fontId="28" fillId="63" borderId="8" xfId="0" applyFont="1" applyFill="1" applyBorder="1" applyAlignment="1">
      <alignment horizontal="center" vertical="center" wrapText="1"/>
    </xf>
    <xf numFmtId="0" fontId="28" fillId="63" borderId="10" xfId="0" applyFont="1" applyFill="1" applyBorder="1" applyAlignment="1">
      <alignment horizontal="center" vertical="center"/>
    </xf>
    <xf numFmtId="0" fontId="97" fillId="63" borderId="8" xfId="54" applyFont="1" applyFill="1" applyBorder="1" applyAlignment="1">
      <alignment horizontal="center" vertical="center" wrapText="1"/>
    </xf>
    <xf numFmtId="0" fontId="28" fillId="64" borderId="10" xfId="0" applyFont="1" applyFill="1" applyBorder="1" applyAlignment="1">
      <alignment horizontal="center" vertical="center" wrapText="1"/>
    </xf>
    <xf numFmtId="0" fontId="0" fillId="9" borderId="0" xfId="0" applyFill="1" applyAlignment="1">
      <alignment vertical="center"/>
    </xf>
    <xf numFmtId="0" fontId="70" fillId="0" borderId="1" xfId="0" applyFont="1" applyBorder="1" applyAlignment="1">
      <alignment horizontal="center" vertical="center" wrapText="1"/>
    </xf>
    <xf numFmtId="0" fontId="30" fillId="0" borderId="1" xfId="0" applyFont="1" applyBorder="1" applyAlignment="1">
      <alignment horizontal="center" vertical="center" wrapText="1"/>
    </xf>
    <xf numFmtId="2" fontId="30" fillId="0" borderId="1" xfId="0" applyNumberFormat="1" applyFont="1" applyBorder="1" applyAlignment="1">
      <alignment horizontal="center" vertical="center" wrapText="1"/>
    </xf>
    <xf numFmtId="0" fontId="30" fillId="7" borderId="1" xfId="0" applyFont="1" applyFill="1" applyBorder="1" applyAlignment="1">
      <alignment horizontal="center" vertical="center" wrapText="1"/>
    </xf>
    <xf numFmtId="0" fontId="98" fillId="7" borderId="1" xfId="54" applyFont="1" applyFill="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vertical="center"/>
    </xf>
    <xf numFmtId="0" fontId="30" fillId="9" borderId="0" xfId="0" applyFont="1" applyFill="1" applyAlignment="1">
      <alignment vertical="center"/>
    </xf>
    <xf numFmtId="0" fontId="30" fillId="0" borderId="0" xfId="0" applyFont="1" applyAlignment="1">
      <alignment vertical="center"/>
    </xf>
    <xf numFmtId="170" fontId="30" fillId="0" borderId="1" xfId="0" applyNumberFormat="1" applyFont="1" applyBorder="1" applyAlignment="1">
      <alignment horizontal="center" vertical="center" wrapText="1"/>
    </xf>
    <xf numFmtId="0" fontId="30" fillId="65" borderId="1" xfId="0" applyFont="1" applyFill="1" applyBorder="1" applyAlignment="1">
      <alignment horizontal="center" vertical="center" wrapText="1"/>
    </xf>
    <xf numFmtId="0" fontId="64" fillId="0" borderId="1" xfId="54" applyBorder="1" applyAlignment="1">
      <alignment horizontal="center" vertical="center" wrapText="1"/>
    </xf>
    <xf numFmtId="2" fontId="30" fillId="7" borderId="1" xfId="0" applyNumberFormat="1" applyFont="1" applyFill="1" applyBorder="1" applyAlignment="1">
      <alignment horizontal="center" vertical="center" wrapText="1"/>
    </xf>
    <xf numFmtId="0" fontId="64" fillId="0" borderId="1" xfId="54" applyBorder="1" applyAlignment="1">
      <alignment horizontal="center" vertical="center"/>
    </xf>
    <xf numFmtId="0" fontId="30" fillId="9" borderId="1" xfId="0" applyFont="1" applyFill="1" applyBorder="1" applyAlignment="1">
      <alignment horizontal="center" vertical="center"/>
    </xf>
    <xf numFmtId="0" fontId="33" fillId="0" borderId="1" xfId="0" applyFont="1" applyBorder="1" applyAlignment="1">
      <alignment horizontal="center" vertical="center" wrapText="1"/>
    </xf>
    <xf numFmtId="2" fontId="49" fillId="7" borderId="1" xfId="0" applyNumberFormat="1" applyFont="1" applyFill="1" applyBorder="1" applyAlignment="1">
      <alignment horizontal="center" vertical="center" wrapText="1"/>
    </xf>
    <xf numFmtId="0" fontId="49" fillId="7" borderId="1" xfId="0" applyFont="1" applyFill="1" applyBorder="1" applyAlignment="1">
      <alignment horizontal="center" vertical="center" wrapText="1"/>
    </xf>
    <xf numFmtId="0" fontId="0" fillId="0" borderId="1" xfId="0" applyBorder="1" applyAlignment="1">
      <alignment horizontal="center" vertical="center"/>
    </xf>
    <xf numFmtId="0" fontId="30" fillId="0" borderId="61" xfId="0" applyFont="1" applyBorder="1" applyAlignment="1">
      <alignment horizontal="center" vertical="center" wrapText="1"/>
    </xf>
    <xf numFmtId="2" fontId="30" fillId="0" borderId="10" xfId="0" applyNumberFormat="1" applyFont="1" applyBorder="1" applyAlignment="1">
      <alignment horizontal="center" vertical="center" wrapText="1"/>
    </xf>
    <xf numFmtId="0" fontId="33" fillId="0" borderId="6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4" xfId="0" applyFont="1" applyBorder="1" applyAlignment="1">
      <alignment horizontal="center" vertical="center" wrapText="1"/>
    </xf>
    <xf numFmtId="0" fontId="49" fillId="7" borderId="10" xfId="0" applyFont="1" applyFill="1" applyBorder="1" applyAlignment="1">
      <alignment horizontal="center" vertical="center" wrapText="1"/>
    </xf>
    <xf numFmtId="0" fontId="49" fillId="7" borderId="4"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64" fillId="9" borderId="1" xfId="54" applyFill="1" applyBorder="1" applyAlignment="1">
      <alignment horizontal="center" vertical="center" wrapText="1"/>
    </xf>
    <xf numFmtId="0" fontId="100" fillId="0" borderId="1" xfId="0" applyFont="1" applyBorder="1" applyAlignment="1">
      <alignment vertical="center" wrapText="1"/>
    </xf>
    <xf numFmtId="0" fontId="100" fillId="9" borderId="0" xfId="0" applyFont="1" applyFill="1" applyAlignment="1">
      <alignment vertical="center"/>
    </xf>
    <xf numFmtId="0" fontId="100" fillId="0" borderId="0" xfId="0" applyFont="1" applyAlignment="1">
      <alignment vertical="center"/>
    </xf>
    <xf numFmtId="0" fontId="102" fillId="0" borderId="1" xfId="0" applyFont="1" applyBorder="1" applyAlignment="1">
      <alignment horizontal="center" vertical="center" wrapText="1"/>
    </xf>
    <xf numFmtId="0" fontId="30" fillId="0" borderId="1" xfId="0" applyFont="1" applyBorder="1" applyAlignment="1">
      <alignment vertical="center" wrapText="1"/>
    </xf>
    <xf numFmtId="0" fontId="70" fillId="9" borderId="1" xfId="0" applyFont="1" applyFill="1" applyBorder="1" applyAlignment="1">
      <alignment horizontal="center" vertical="center" wrapText="1"/>
    </xf>
    <xf numFmtId="2" fontId="30" fillId="9" borderId="1" xfId="0" applyNumberFormat="1" applyFont="1" applyFill="1" applyBorder="1" applyAlignment="1">
      <alignment horizontal="center" vertical="center" wrapText="1"/>
    </xf>
    <xf numFmtId="0" fontId="0" fillId="9" borderId="1" xfId="0" applyFill="1" applyBorder="1" applyAlignment="1">
      <alignment horizontal="center" vertical="center"/>
    </xf>
    <xf numFmtId="0" fontId="30" fillId="9" borderId="1" xfId="0" applyFont="1" applyFill="1" applyBorder="1" applyAlignment="1">
      <alignment vertical="center"/>
    </xf>
    <xf numFmtId="2" fontId="49" fillId="0" borderId="1" xfId="0" applyNumberFormat="1" applyFont="1" applyBorder="1" applyAlignment="1">
      <alignment horizontal="center" vertical="center" wrapText="1"/>
    </xf>
    <xf numFmtId="0" fontId="49" fillId="9" borderId="1" xfId="0" applyFont="1" applyFill="1" applyBorder="1" applyAlignment="1">
      <alignment horizontal="center" vertical="center" wrapText="1"/>
    </xf>
    <xf numFmtId="0" fontId="103" fillId="7" borderId="1" xfId="54" applyFont="1" applyFill="1" applyBorder="1" applyAlignment="1">
      <alignment horizontal="center" vertical="center" wrapText="1"/>
    </xf>
    <xf numFmtId="2" fontId="0" fillId="0" borderId="1" xfId="0" applyNumberFormat="1" applyBorder="1" applyAlignment="1">
      <alignment horizontal="center" vertical="center" wrapText="1"/>
    </xf>
    <xf numFmtId="0" fontId="64" fillId="0" borderId="0" xfId="54" applyAlignment="1">
      <alignment wrapText="1"/>
    </xf>
    <xf numFmtId="0" fontId="30" fillId="0" borderId="1" xfId="0" quotePrefix="1" applyFont="1" applyBorder="1" applyAlignment="1">
      <alignment horizontal="center" vertical="center" wrapText="1"/>
    </xf>
    <xf numFmtId="0" fontId="70" fillId="0" borderId="1" xfId="0" applyFont="1" applyBorder="1" applyAlignment="1">
      <alignment vertical="center"/>
    </xf>
    <xf numFmtId="2" fontId="30" fillId="7" borderId="10" xfId="0" applyNumberFormat="1" applyFont="1" applyFill="1" applyBorder="1" applyAlignment="1">
      <alignment horizontal="center" vertical="center" wrapText="1"/>
    </xf>
    <xf numFmtId="0" fontId="64" fillId="0" borderId="0" xfId="54" applyAlignment="1">
      <alignment horizontal="center" vertical="center"/>
    </xf>
    <xf numFmtId="2" fontId="0" fillId="9" borderId="1" xfId="0" applyNumberFormat="1" applyFill="1" applyBorder="1" applyAlignment="1">
      <alignment horizontal="center" vertical="center" wrapText="1"/>
    </xf>
    <xf numFmtId="0" fontId="64" fillId="9" borderId="1" xfId="54" applyFill="1" applyBorder="1" applyAlignment="1">
      <alignment horizontal="center" vertical="center"/>
    </xf>
    <xf numFmtId="0" fontId="30" fillId="9" borderId="1" xfId="54" applyFont="1" applyFill="1" applyBorder="1" applyAlignment="1">
      <alignment horizontal="center" vertical="center" wrapText="1"/>
    </xf>
    <xf numFmtId="2" fontId="49" fillId="9" borderId="1" xfId="0" applyNumberFormat="1" applyFont="1" applyFill="1" applyBorder="1" applyAlignment="1">
      <alignment horizontal="center" vertical="center" wrapText="1"/>
    </xf>
    <xf numFmtId="0" fontId="101" fillId="9" borderId="0" xfId="0" applyFont="1" applyFill="1" applyAlignment="1">
      <alignment horizontal="center" vertical="center" wrapText="1"/>
    </xf>
    <xf numFmtId="0" fontId="100" fillId="9" borderId="0" xfId="0" applyFont="1" applyFill="1" applyAlignment="1">
      <alignment horizontal="center" vertical="center" wrapText="1"/>
    </xf>
    <xf numFmtId="2" fontId="100" fillId="9" borderId="0" xfId="0" applyNumberFormat="1" applyFont="1" applyFill="1" applyAlignment="1">
      <alignment horizontal="center" vertical="center" wrapText="1"/>
    </xf>
    <xf numFmtId="0" fontId="104" fillId="9" borderId="0" xfId="54" applyFont="1" applyFill="1" applyAlignment="1">
      <alignment horizontal="center" vertical="center" wrapText="1"/>
    </xf>
    <xf numFmtId="0" fontId="100" fillId="9" borderId="0" xfId="0" applyFont="1" applyFill="1" applyAlignment="1">
      <alignment horizontal="center" vertical="center"/>
    </xf>
    <xf numFmtId="0" fontId="28" fillId="0" borderId="0" xfId="0" applyFont="1" applyAlignment="1">
      <alignment horizontal="center" vertical="center" wrapText="1"/>
    </xf>
    <xf numFmtId="0" fontId="0" fillId="0" borderId="0" xfId="0" applyAlignment="1">
      <alignment horizontal="center" vertical="center" wrapText="1"/>
    </xf>
    <xf numFmtId="2" fontId="28" fillId="12" borderId="0" xfId="0" applyNumberFormat="1" applyFont="1" applyFill="1" applyAlignment="1">
      <alignment horizontal="center" vertical="center" wrapText="1"/>
    </xf>
    <xf numFmtId="0" fontId="65" fillId="0" borderId="0" xfId="0" applyFont="1" applyAlignment="1">
      <alignment horizontal="center" vertical="center" wrapText="1"/>
    </xf>
    <xf numFmtId="0" fontId="66" fillId="0" borderId="0" xfId="0" applyFont="1" applyAlignment="1">
      <alignment horizontal="center" vertical="center" wrapText="1"/>
    </xf>
    <xf numFmtId="0" fontId="13" fillId="9" borderId="33" xfId="0" applyFont="1" applyFill="1" applyBorder="1" applyAlignment="1" applyProtection="1">
      <alignment horizontal="center" vertical="center"/>
    </xf>
    <xf numFmtId="0" fontId="7" fillId="9" borderId="0" xfId="0" applyFont="1" applyFill="1" applyAlignment="1" applyProtection="1">
      <alignment vertical="center"/>
    </xf>
    <xf numFmtId="0" fontId="28" fillId="63" borderId="12" xfId="0" applyFont="1" applyFill="1" applyBorder="1" applyAlignment="1">
      <alignment horizontal="center" vertical="center" wrapText="1"/>
    </xf>
    <xf numFmtId="0" fontId="99" fillId="0" borderId="4" xfId="0" applyFont="1" applyBorder="1" applyAlignment="1">
      <alignment horizontal="center" vertical="center" wrapText="1"/>
    </xf>
    <xf numFmtId="0" fontId="99" fillId="9" borderId="4" xfId="0" applyFont="1" applyFill="1" applyBorder="1" applyAlignment="1">
      <alignment horizontal="center" vertical="center" wrapText="1"/>
    </xf>
    <xf numFmtId="0" fontId="33" fillId="0" borderId="4" xfId="0" applyFont="1" applyBorder="1" applyAlignment="1">
      <alignment horizontal="center" vertical="center" wrapText="1"/>
    </xf>
    <xf numFmtId="0" fontId="30" fillId="9" borderId="4" xfId="0" applyFont="1" applyFill="1" applyBorder="1" applyAlignment="1">
      <alignment horizontal="center" vertical="center" wrapText="1"/>
    </xf>
    <xf numFmtId="0" fontId="103" fillId="7" borderId="4" xfId="54" applyFont="1" applyFill="1" applyBorder="1" applyAlignment="1">
      <alignment horizontal="center" vertical="center" wrapText="1"/>
    </xf>
    <xf numFmtId="0" fontId="0" fillId="0" borderId="4" xfId="0" applyBorder="1" applyAlignment="1">
      <alignment horizontal="center" vertical="center" wrapText="1"/>
    </xf>
    <xf numFmtId="0" fontId="30" fillId="7" borderId="4" xfId="0" applyFont="1" applyFill="1" applyBorder="1" applyAlignment="1">
      <alignment horizontal="center" vertical="center" wrapText="1"/>
    </xf>
    <xf numFmtId="0" fontId="28" fillId="63" borderId="1" xfId="0" applyFont="1" applyFill="1" applyBorder="1" applyAlignment="1">
      <alignment horizontal="center" vertical="center" wrapText="1"/>
    </xf>
    <xf numFmtId="0" fontId="14" fillId="51" borderId="52" xfId="1" applyNumberFormat="1" applyFont="1" applyFill="1" applyBorder="1" applyAlignment="1" applyProtection="1">
      <alignment horizontal="center" vertical="top"/>
      <protection locked="0"/>
    </xf>
    <xf numFmtId="0" fontId="14" fillId="51" borderId="28" xfId="1" applyNumberFormat="1" applyFont="1" applyFill="1" applyBorder="1" applyAlignment="1" applyProtection="1">
      <alignment horizontal="center" vertical="top"/>
      <protection locked="0"/>
    </xf>
    <xf numFmtId="0" fontId="43" fillId="54" borderId="55" xfId="0" applyFont="1" applyFill="1" applyBorder="1" applyAlignment="1" applyProtection="1">
      <alignment horizontal="center"/>
      <protection locked="0"/>
    </xf>
    <xf numFmtId="44" fontId="3" fillId="3" borderId="52" xfId="1" applyFont="1" applyFill="1" applyBorder="1" applyAlignment="1" applyProtection="1">
      <alignment horizontal="center" vertical="center"/>
    </xf>
    <xf numFmtId="44" fontId="3" fillId="3" borderId="52" xfId="1" applyFont="1" applyFill="1" applyBorder="1" applyAlignment="1" applyProtection="1">
      <alignment horizontal="center" vertical="center" wrapText="1"/>
    </xf>
    <xf numFmtId="0" fontId="10" fillId="50" borderId="55" xfId="0" applyFont="1" applyFill="1" applyBorder="1" applyAlignment="1" applyProtection="1">
      <alignment horizontal="center" vertical="center"/>
      <protection hidden="1"/>
    </xf>
    <xf numFmtId="0" fontId="10" fillId="50" borderId="55" xfId="0" applyFont="1" applyFill="1" applyBorder="1" applyAlignment="1" applyProtection="1">
      <alignment vertical="center"/>
      <protection hidden="1"/>
    </xf>
    <xf numFmtId="44" fontId="3" fillId="3" borderId="0" xfId="1" applyFont="1" applyFill="1" applyBorder="1" applyAlignment="1" applyProtection="1">
      <alignment horizontal="center" vertical="center"/>
    </xf>
    <xf numFmtId="0" fontId="0" fillId="0" borderId="0" xfId="0" applyAlignment="1">
      <alignment horizontal="center"/>
    </xf>
    <xf numFmtId="44" fontId="25" fillId="51" borderId="33" xfId="1" applyFont="1" applyFill="1" applyBorder="1" applyAlignment="1" applyProtection="1">
      <alignment vertical="top"/>
      <protection locked="0"/>
    </xf>
    <xf numFmtId="44" fontId="25" fillId="51" borderId="27" xfId="1" applyFont="1" applyFill="1" applyBorder="1" applyAlignment="1" applyProtection="1">
      <alignment vertical="top"/>
      <protection locked="0"/>
    </xf>
    <xf numFmtId="0" fontId="19" fillId="10" borderId="0" xfId="0" applyFont="1" applyFill="1" applyBorder="1" applyAlignment="1" applyProtection="1">
      <alignment vertical="top"/>
      <protection locked="0"/>
    </xf>
    <xf numFmtId="0" fontId="19" fillId="10" borderId="28" xfId="0" applyFont="1" applyFill="1" applyBorder="1" applyAlignment="1" applyProtection="1">
      <alignment vertical="top"/>
      <protection locked="0"/>
    </xf>
    <xf numFmtId="0" fontId="19" fillId="51" borderId="0" xfId="0" applyFont="1" applyFill="1" applyBorder="1" applyAlignment="1" applyProtection="1">
      <alignment vertical="center"/>
      <protection locked="0"/>
    </xf>
    <xf numFmtId="0" fontId="0" fillId="6" borderId="62" xfId="0" applyFont="1" applyFill="1" applyBorder="1" applyAlignment="1" applyProtection="1">
      <alignment horizontal="center" vertical="center"/>
      <protection hidden="1"/>
    </xf>
    <xf numFmtId="0" fontId="0" fillId="6" borderId="57" xfId="0" applyFont="1" applyFill="1" applyBorder="1" applyAlignment="1" applyProtection="1">
      <alignment horizontal="center" vertical="center"/>
      <protection hidden="1"/>
    </xf>
    <xf numFmtId="0" fontId="96" fillId="10" borderId="0" xfId="0" applyFont="1" applyFill="1" applyBorder="1" applyAlignment="1" applyProtection="1">
      <alignment horizontal="center"/>
      <protection locked="0"/>
    </xf>
    <xf numFmtId="0" fontId="16" fillId="10" borderId="0" xfId="0" applyFont="1" applyFill="1" applyBorder="1" applyAlignment="1" applyProtection="1">
      <alignment horizontal="left"/>
      <protection locked="0"/>
    </xf>
    <xf numFmtId="0" fontId="96" fillId="10" borderId="51" xfId="0" applyFont="1" applyFill="1" applyBorder="1" applyAlignment="1" applyProtection="1">
      <alignment horizontal="center"/>
      <protection locked="0"/>
    </xf>
    <xf numFmtId="0" fontId="16" fillId="10" borderId="52" xfId="0" applyFont="1" applyFill="1" applyBorder="1" applyAlignment="1" applyProtection="1">
      <alignment horizontal="left"/>
      <protection locked="0"/>
    </xf>
    <xf numFmtId="0" fontId="16" fillId="50" borderId="52" xfId="0" applyFont="1" applyFill="1" applyBorder="1" applyAlignment="1" applyProtection="1">
      <alignment horizontal="center"/>
      <protection hidden="1"/>
    </xf>
    <xf numFmtId="4" fontId="16" fillId="50" borderId="51" xfId="2" applyNumberFormat="1" applyFont="1" applyFill="1" applyBorder="1" applyAlignment="1" applyProtection="1">
      <alignment horizontal="center"/>
      <protection hidden="1"/>
    </xf>
    <xf numFmtId="0" fontId="16" fillId="50" borderId="51" xfId="0" applyFont="1" applyFill="1" applyBorder="1" applyAlignment="1" applyProtection="1">
      <alignment horizontal="center"/>
      <protection hidden="1"/>
    </xf>
    <xf numFmtId="0" fontId="16" fillId="50" borderId="55" xfId="0" applyFont="1" applyFill="1" applyBorder="1" applyAlignment="1" applyProtection="1">
      <alignment horizontal="center"/>
      <protection hidden="1"/>
    </xf>
    <xf numFmtId="4" fontId="16" fillId="50" borderId="27" xfId="2" applyNumberFormat="1" applyFont="1" applyFill="1" applyBorder="1" applyAlignment="1" applyProtection="1">
      <alignment horizontal="center"/>
      <protection hidden="1"/>
    </xf>
    <xf numFmtId="0" fontId="16" fillId="50" borderId="27" xfId="0" applyFont="1" applyFill="1" applyBorder="1" applyAlignment="1" applyProtection="1">
      <alignment horizontal="center"/>
      <protection hidden="1"/>
    </xf>
    <xf numFmtId="0" fontId="16" fillId="50" borderId="47" xfId="0" applyFont="1" applyFill="1" applyBorder="1" applyAlignment="1" applyProtection="1">
      <alignment horizontal="center"/>
      <protection hidden="1"/>
    </xf>
    <xf numFmtId="0" fontId="10" fillId="62" borderId="55" xfId="0" applyFont="1" applyFill="1" applyBorder="1" applyAlignment="1" applyProtection="1">
      <alignment vertical="center"/>
      <protection locked="0"/>
    </xf>
    <xf numFmtId="0" fontId="10" fillId="62" borderId="55" xfId="0" applyFont="1" applyFill="1" applyBorder="1" applyAlignment="1" applyProtection="1">
      <alignment vertical="center"/>
      <protection locked="0" hidden="1"/>
    </xf>
    <xf numFmtId="0" fontId="10" fillId="62" borderId="55" xfId="0" applyFont="1" applyFill="1" applyBorder="1" applyAlignment="1" applyProtection="1">
      <alignment horizontal="center" vertical="top" wrapText="1"/>
      <protection locked="0"/>
    </xf>
    <xf numFmtId="0" fontId="33" fillId="60" borderId="1" xfId="10" applyFont="1" applyFill="1" applyBorder="1" applyAlignment="1">
      <alignment horizontal="left" wrapText="1"/>
    </xf>
    <xf numFmtId="3" fontId="33" fillId="60" borderId="1" xfId="2" applyNumberFormat="1" applyFont="1" applyFill="1" applyBorder="1" applyAlignment="1">
      <alignment horizontal="center" wrapText="1"/>
    </xf>
    <xf numFmtId="0" fontId="66" fillId="0" borderId="1" xfId="0" applyFont="1" applyFill="1" applyBorder="1" applyAlignment="1">
      <alignment horizontal="left" vertical="center" wrapText="1"/>
    </xf>
    <xf numFmtId="0" fontId="15" fillId="9" borderId="0" xfId="0" applyFont="1" applyFill="1" applyAlignment="1" applyProtection="1">
      <alignment horizontal="left"/>
    </xf>
    <xf numFmtId="0" fontId="15" fillId="9" borderId="0" xfId="0" applyFont="1" applyFill="1" applyBorder="1" applyAlignment="1" applyProtection="1">
      <alignment horizontal="left"/>
    </xf>
    <xf numFmtId="0" fontId="25" fillId="51" borderId="55" xfId="0" applyFont="1" applyFill="1" applyBorder="1" applyAlignment="1" applyProtection="1">
      <alignment horizontal="left"/>
    </xf>
    <xf numFmtId="0" fontId="16" fillId="54" borderId="27" xfId="0" applyFont="1" applyFill="1" applyBorder="1" applyAlignment="1" applyProtection="1">
      <alignment horizontal="left"/>
      <protection locked="0"/>
    </xf>
    <xf numFmtId="0" fontId="25" fillId="9" borderId="0" xfId="0" applyFont="1" applyFill="1" applyBorder="1" applyAlignment="1" applyProtection="1">
      <alignment horizontal="left"/>
    </xf>
    <xf numFmtId="0" fontId="39" fillId="0" borderId="1" xfId="9" applyBorder="1" applyAlignment="1" applyProtection="1"/>
    <xf numFmtId="0" fontId="16" fillId="51" borderId="49" xfId="0" applyFont="1" applyFill="1" applyBorder="1" applyAlignment="1" applyProtection="1">
      <alignment horizontal="left" vertical="center" wrapText="1"/>
    </xf>
    <xf numFmtId="0" fontId="16" fillId="51" borderId="50" xfId="0" applyFont="1" applyFill="1" applyBorder="1" applyAlignment="1" applyProtection="1">
      <alignment horizontal="left" vertical="center" wrapText="1"/>
    </xf>
    <xf numFmtId="0" fontId="16" fillId="51" borderId="52" xfId="0" applyFont="1" applyFill="1" applyBorder="1" applyAlignment="1" applyProtection="1">
      <alignment horizontal="left" vertical="center" wrapText="1"/>
    </xf>
    <xf numFmtId="0" fontId="16" fillId="51" borderId="53" xfId="0" applyFont="1" applyFill="1" applyBorder="1" applyAlignment="1" applyProtection="1">
      <alignment horizontal="left" vertical="center" wrapText="1"/>
    </xf>
    <xf numFmtId="0" fontId="21" fillId="0" borderId="0" xfId="0" applyFont="1" applyAlignment="1" applyProtection="1">
      <alignment horizontal="left"/>
    </xf>
    <xf numFmtId="0" fontId="22" fillId="0" borderId="0" xfId="0" applyFont="1" applyAlignment="1" applyProtection="1">
      <alignment horizontal="left" vertical="top"/>
    </xf>
    <xf numFmtId="0" fontId="14" fillId="0" borderId="0" xfId="0" applyFont="1" applyAlignment="1" applyProtection="1">
      <alignment horizontal="left" vertical="top"/>
    </xf>
    <xf numFmtId="0" fontId="80" fillId="0" borderId="37" xfId="0" applyFont="1" applyBorder="1" applyAlignment="1" applyProtection="1">
      <alignment horizontal="center" vertical="center" wrapText="1"/>
    </xf>
    <xf numFmtId="0" fontId="26" fillId="0" borderId="38" xfId="0" applyFont="1" applyBorder="1" applyAlignment="1" applyProtection="1">
      <alignment horizontal="center" vertical="center" wrapText="1"/>
    </xf>
    <xf numFmtId="0" fontId="26" fillId="0" borderId="39" xfId="0" applyFont="1" applyBorder="1" applyAlignment="1" applyProtection="1">
      <alignment horizontal="center" vertical="center" wrapText="1"/>
    </xf>
    <xf numFmtId="0" fontId="26" fillId="0" borderId="40"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26" fillId="0" borderId="41" xfId="0" applyFont="1" applyBorder="1" applyAlignment="1" applyProtection="1">
      <alignment horizontal="center" vertical="center" wrapText="1"/>
    </xf>
    <xf numFmtId="0" fontId="26" fillId="0" borderId="42" xfId="0" applyFont="1" applyBorder="1" applyAlignment="1" applyProtection="1">
      <alignment horizontal="center" vertical="center" wrapText="1"/>
    </xf>
    <xf numFmtId="0" fontId="26" fillId="0" borderId="43" xfId="0" applyFont="1" applyBorder="1" applyAlignment="1" applyProtection="1">
      <alignment horizontal="center" vertical="center" wrapText="1"/>
    </xf>
    <xf numFmtId="0" fontId="26" fillId="0" borderId="44" xfId="0" applyFont="1" applyBorder="1" applyAlignment="1" applyProtection="1">
      <alignment horizontal="center" vertical="center" wrapText="1"/>
    </xf>
    <xf numFmtId="0" fontId="79" fillId="11" borderId="30" xfId="0" applyFont="1" applyFill="1" applyBorder="1" applyAlignment="1" applyProtection="1">
      <alignment horizontal="center" vertical="center"/>
    </xf>
    <xf numFmtId="0" fontId="79" fillId="11" borderId="31" xfId="0" applyFont="1" applyFill="1" applyBorder="1" applyAlignment="1" applyProtection="1">
      <alignment horizontal="center" vertical="center"/>
    </xf>
    <xf numFmtId="0" fontId="79" fillId="11" borderId="32" xfId="0" applyFont="1" applyFill="1" applyBorder="1" applyAlignment="1" applyProtection="1">
      <alignment horizontal="center" vertical="center"/>
    </xf>
    <xf numFmtId="0" fontId="18" fillId="11" borderId="0" xfId="0" applyFont="1" applyFill="1" applyBorder="1" applyAlignment="1" applyProtection="1">
      <alignment horizontal="center" vertical="center" wrapText="1"/>
    </xf>
    <xf numFmtId="0" fontId="18" fillId="11" borderId="52" xfId="0" applyFont="1" applyFill="1" applyBorder="1" applyAlignment="1" applyProtection="1">
      <alignment horizontal="center" vertical="center" wrapText="1"/>
    </xf>
    <xf numFmtId="0" fontId="15" fillId="6" borderId="55" xfId="0" applyNumberFormat="1" applyFont="1" applyFill="1" applyBorder="1" applyAlignment="1" applyProtection="1">
      <alignment horizontal="center" vertical="center" wrapText="1"/>
    </xf>
    <xf numFmtId="0" fontId="15" fillId="6" borderId="45" xfId="0" applyNumberFormat="1" applyFont="1" applyFill="1" applyBorder="1" applyAlignment="1" applyProtection="1">
      <alignment horizontal="center" vertical="center" wrapText="1"/>
    </xf>
    <xf numFmtId="0" fontId="13" fillId="6" borderId="3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51"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3" fillId="6" borderId="49" xfId="0" applyFont="1" applyFill="1" applyBorder="1" applyAlignment="1" applyProtection="1">
      <alignment horizontal="center" vertical="center" wrapText="1"/>
    </xf>
    <xf numFmtId="0" fontId="77" fillId="11" borderId="0" xfId="0" applyFont="1" applyFill="1" applyBorder="1" applyAlignment="1" applyProtection="1">
      <alignment horizontal="center" vertical="center" wrapText="1"/>
    </xf>
    <xf numFmtId="0" fontId="10" fillId="51" borderId="49" xfId="0" applyFont="1" applyFill="1" applyBorder="1" applyAlignment="1" applyProtection="1">
      <alignment horizontal="left" vertical="center" wrapText="1"/>
    </xf>
    <xf numFmtId="0" fontId="10" fillId="51" borderId="52" xfId="0" applyFont="1" applyFill="1" applyBorder="1" applyAlignment="1" applyProtection="1">
      <alignment horizontal="left" vertical="center" wrapText="1"/>
    </xf>
    <xf numFmtId="0" fontId="16" fillId="51" borderId="0" xfId="0" applyNumberFormat="1" applyFont="1" applyFill="1" applyBorder="1" applyAlignment="1" applyProtection="1">
      <alignment horizontal="left" vertical="center" wrapText="1"/>
    </xf>
    <xf numFmtId="0" fontId="16" fillId="51" borderId="52" xfId="0" applyNumberFormat="1" applyFont="1" applyFill="1" applyBorder="1" applyAlignment="1" applyProtection="1">
      <alignment horizontal="left" vertical="center" wrapText="1"/>
    </xf>
    <xf numFmtId="0" fontId="10" fillId="6" borderId="55" xfId="0" applyFont="1" applyFill="1" applyBorder="1" applyAlignment="1" applyProtection="1">
      <alignment horizontal="left" wrapText="1"/>
    </xf>
    <xf numFmtId="0" fontId="26" fillId="0" borderId="49"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39" fillId="6" borderId="48" xfId="9" applyFill="1" applyBorder="1" applyAlignment="1" applyProtection="1">
      <alignment horizontal="center" vertical="center" wrapText="1"/>
      <protection locked="0"/>
    </xf>
    <xf numFmtId="0" fontId="39" fillId="6" borderId="51" xfId="9" applyFill="1" applyBorder="1" applyAlignment="1" applyProtection="1">
      <alignment horizontal="center" vertical="center" wrapText="1"/>
      <protection locked="0"/>
    </xf>
    <xf numFmtId="0" fontId="16" fillId="51" borderId="49" xfId="0" applyNumberFormat="1" applyFont="1" applyFill="1" applyBorder="1" applyAlignment="1" applyProtection="1">
      <alignment horizontal="left" vertical="center" wrapText="1"/>
      <protection locked="0"/>
    </xf>
    <xf numFmtId="0" fontId="16" fillId="51" borderId="52" xfId="0" applyNumberFormat="1" applyFont="1" applyFill="1" applyBorder="1" applyAlignment="1" applyProtection="1">
      <alignment horizontal="left" vertical="center" wrapText="1"/>
      <protection locked="0"/>
    </xf>
    <xf numFmtId="0" fontId="10" fillId="54" borderId="55" xfId="0" applyFont="1" applyFill="1" applyBorder="1" applyAlignment="1" applyProtection="1">
      <alignment horizontal="center" wrapText="1"/>
    </xf>
    <xf numFmtId="0" fontId="39" fillId="6" borderId="49" xfId="9" applyFill="1" applyBorder="1" applyAlignment="1" applyProtection="1">
      <alignment horizontal="center" vertical="center" wrapText="1"/>
      <protection locked="0"/>
    </xf>
    <xf numFmtId="0" fontId="39" fillId="6" borderId="0" xfId="9" applyFill="1" applyBorder="1" applyAlignment="1" applyProtection="1">
      <alignment horizontal="center" vertical="center" wrapText="1"/>
      <protection locked="0"/>
    </xf>
    <xf numFmtId="0" fontId="16" fillId="51" borderId="0" xfId="0" applyNumberFormat="1" applyFont="1" applyFill="1" applyBorder="1" applyAlignment="1" applyProtection="1">
      <alignment horizontal="left" vertical="center" wrapText="1"/>
      <protection locked="0"/>
    </xf>
    <xf numFmtId="0" fontId="39" fillId="6" borderId="33" xfId="9" applyFill="1" applyBorder="1" applyAlignment="1" applyProtection="1">
      <alignment horizontal="center" vertical="center" wrapText="1"/>
      <protection locked="0"/>
    </xf>
    <xf numFmtId="0" fontId="16" fillId="51" borderId="49" xfId="0" applyFont="1" applyFill="1" applyBorder="1" applyAlignment="1" applyProtection="1">
      <alignment horizontal="left" vertical="center" wrapText="1"/>
      <protection locked="0"/>
    </xf>
    <xf numFmtId="0" fontId="16" fillId="51" borderId="0" xfId="0" applyFont="1" applyFill="1" applyBorder="1" applyAlignment="1" applyProtection="1">
      <alignment horizontal="left" vertical="center" wrapText="1"/>
      <protection locked="0"/>
    </xf>
    <xf numFmtId="0" fontId="16" fillId="51" borderId="52" xfId="0" applyFont="1" applyFill="1" applyBorder="1" applyAlignment="1" applyProtection="1">
      <alignment horizontal="left" vertical="center" wrapText="1"/>
      <protection locked="0"/>
    </xf>
    <xf numFmtId="0" fontId="9" fillId="2" borderId="55" xfId="0" applyFont="1" applyFill="1" applyBorder="1" applyAlignment="1" applyProtection="1">
      <alignment horizontal="center" vertical="top"/>
    </xf>
    <xf numFmtId="0" fontId="10" fillId="6" borderId="55" xfId="0" applyFont="1" applyFill="1" applyBorder="1" applyAlignment="1" applyProtection="1">
      <alignment horizontal="left" vertical="center" wrapText="1"/>
    </xf>
    <xf numFmtId="0" fontId="78" fillId="2" borderId="27" xfId="0" applyFont="1" applyFill="1" applyBorder="1" applyAlignment="1" applyProtection="1">
      <alignment horizontal="center" vertical="center"/>
      <protection locked="0"/>
    </xf>
    <xf numFmtId="0" fontId="78" fillId="2" borderId="49" xfId="0" applyFont="1" applyFill="1" applyBorder="1" applyAlignment="1" applyProtection="1">
      <alignment horizontal="center" vertical="center"/>
      <protection locked="0"/>
    </xf>
    <xf numFmtId="0" fontId="78" fillId="2" borderId="50" xfId="0" applyFont="1" applyFill="1" applyBorder="1" applyAlignment="1" applyProtection="1">
      <alignment horizontal="center" vertical="center"/>
      <protection locked="0"/>
    </xf>
    <xf numFmtId="0" fontId="10" fillId="54" borderId="52"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vertical="center"/>
    </xf>
    <xf numFmtId="0" fontId="10" fillId="54" borderId="49" xfId="0" applyFont="1" applyFill="1" applyBorder="1" applyAlignment="1" applyProtection="1">
      <alignment horizontal="center" vertical="center" wrapText="1"/>
      <protection locked="0"/>
    </xf>
    <xf numFmtId="0" fontId="13" fillId="6" borderId="0" xfId="0" applyFont="1" applyFill="1" applyBorder="1" applyAlignment="1" applyProtection="1">
      <alignment horizontal="center" vertical="center"/>
    </xf>
    <xf numFmtId="0" fontId="13" fillId="51" borderId="0" xfId="0" applyFont="1" applyFill="1" applyBorder="1" applyAlignment="1" applyProtection="1">
      <alignment horizontal="center" vertical="center"/>
    </xf>
    <xf numFmtId="0" fontId="13" fillId="51" borderId="49" xfId="0" applyFont="1" applyFill="1" applyBorder="1" applyAlignment="1" applyProtection="1">
      <alignment horizontal="center" vertical="center"/>
    </xf>
    <xf numFmtId="0" fontId="10" fillId="54" borderId="30" xfId="0" applyFont="1" applyFill="1" applyBorder="1" applyAlignment="1" applyProtection="1">
      <alignment horizontal="left" vertical="center" wrapText="1"/>
    </xf>
    <xf numFmtId="0" fontId="10" fillId="54" borderId="31" xfId="0" applyFont="1" applyFill="1" applyBorder="1" applyAlignment="1" applyProtection="1">
      <alignment horizontal="left" vertical="center" wrapText="1"/>
    </xf>
    <xf numFmtId="0" fontId="10" fillId="54" borderId="32" xfId="0" applyFont="1" applyFill="1" applyBorder="1" applyAlignment="1" applyProtection="1">
      <alignment horizontal="left" vertical="center" wrapText="1"/>
    </xf>
    <xf numFmtId="0" fontId="27" fillId="2" borderId="27" xfId="0" applyFont="1" applyFill="1" applyBorder="1" applyAlignment="1" applyProtection="1">
      <alignment horizontal="center" vertical="top"/>
    </xf>
    <xf numFmtId="0" fontId="27" fillId="2" borderId="28" xfId="0" applyFont="1" applyFill="1" applyBorder="1" applyAlignment="1" applyProtection="1">
      <alignment horizontal="center" vertical="top"/>
    </xf>
    <xf numFmtId="0" fontId="27" fillId="2" borderId="29" xfId="0" applyFont="1" applyFill="1" applyBorder="1" applyAlignment="1" applyProtection="1">
      <alignment horizontal="center" vertical="top"/>
    </xf>
    <xf numFmtId="0" fontId="26" fillId="66" borderId="33" xfId="0" applyFont="1" applyFill="1" applyBorder="1" applyAlignment="1" applyProtection="1">
      <alignment horizontal="center" vertical="center"/>
      <protection locked="0"/>
    </xf>
    <xf numFmtId="0" fontId="26" fillId="66" borderId="0" xfId="0" applyFont="1" applyFill="1" applyBorder="1" applyAlignment="1" applyProtection="1">
      <alignment horizontal="center" vertical="center"/>
      <protection locked="0"/>
    </xf>
    <xf numFmtId="0" fontId="26" fillId="6" borderId="0" xfId="0" applyFont="1" applyFill="1" applyBorder="1" applyAlignment="1" applyProtection="1">
      <alignment horizontal="center" vertical="center"/>
    </xf>
    <xf numFmtId="0" fontId="26" fillId="6" borderId="54" xfId="0" applyFont="1" applyFill="1" applyBorder="1" applyAlignment="1" applyProtection="1">
      <alignment horizontal="center" vertical="center"/>
    </xf>
    <xf numFmtId="0" fontId="10" fillId="0" borderId="48" xfId="0" applyFont="1" applyBorder="1" applyAlignment="1" applyProtection="1">
      <alignment horizontal="left" vertical="center" wrapText="1"/>
    </xf>
    <xf numFmtId="0" fontId="10" fillId="0" borderId="49" xfId="0" applyFont="1" applyBorder="1" applyAlignment="1" applyProtection="1">
      <alignment horizontal="left" vertical="center" wrapText="1"/>
    </xf>
    <xf numFmtId="0" fontId="10" fillId="0" borderId="50" xfId="0" applyFont="1" applyBorder="1" applyAlignment="1" applyProtection="1">
      <alignment horizontal="left" vertical="center" wrapText="1"/>
    </xf>
    <xf numFmtId="0" fontId="10" fillId="0" borderId="33"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54" xfId="0" applyFont="1" applyBorder="1" applyAlignment="1" applyProtection="1">
      <alignment horizontal="left" vertical="center" wrapText="1"/>
    </xf>
    <xf numFmtId="0" fontId="93" fillId="9" borderId="51" xfId="0" applyFont="1" applyFill="1" applyBorder="1" applyAlignment="1" applyProtection="1">
      <alignment horizontal="left" vertical="top" wrapText="1"/>
    </xf>
    <xf numFmtId="0" fontId="93" fillId="9" borderId="52" xfId="0" applyFont="1" applyFill="1" applyBorder="1" applyAlignment="1" applyProtection="1">
      <alignment horizontal="left" vertical="top" wrapText="1"/>
    </xf>
    <xf numFmtId="0" fontId="93" fillId="9" borderId="53" xfId="0" applyFont="1" applyFill="1" applyBorder="1" applyAlignment="1" applyProtection="1">
      <alignment horizontal="left" vertical="top" wrapText="1"/>
    </xf>
    <xf numFmtId="0" fontId="9" fillId="2" borderId="27" xfId="0" applyFont="1" applyFill="1" applyBorder="1" applyAlignment="1" applyProtection="1">
      <alignment horizontal="center" vertical="top"/>
    </xf>
    <xf numFmtId="0" fontId="9" fillId="2" borderId="28" xfId="0" applyFont="1" applyFill="1" applyBorder="1" applyAlignment="1" applyProtection="1">
      <alignment horizontal="center" vertical="top"/>
    </xf>
    <xf numFmtId="0" fontId="9" fillId="2" borderId="29" xfId="0" applyFont="1" applyFill="1" applyBorder="1" applyAlignment="1" applyProtection="1">
      <alignment horizontal="center" vertical="top"/>
    </xf>
    <xf numFmtId="0" fontId="8" fillId="6" borderId="34" xfId="0" applyFont="1" applyFill="1" applyBorder="1" applyAlignment="1" applyProtection="1">
      <alignment horizontal="center" vertical="center" wrapText="1"/>
    </xf>
    <xf numFmtId="0" fontId="8" fillId="6" borderId="35" xfId="0" applyFont="1" applyFill="1" applyBorder="1" applyAlignment="1" applyProtection="1">
      <alignment horizontal="center" vertical="center" wrapText="1"/>
    </xf>
    <xf numFmtId="0" fontId="8" fillId="6" borderId="36" xfId="0" applyFont="1" applyFill="1" applyBorder="1" applyAlignment="1" applyProtection="1">
      <alignment horizontal="center" vertical="center" wrapText="1"/>
    </xf>
    <xf numFmtId="0" fontId="8" fillId="6" borderId="52" xfId="0" applyFont="1" applyFill="1" applyBorder="1" applyAlignment="1">
      <alignment horizontal="left"/>
    </xf>
    <xf numFmtId="0" fontId="36" fillId="51" borderId="0" xfId="0" applyFont="1" applyFill="1" applyBorder="1" applyAlignment="1" applyProtection="1">
      <alignment horizontal="left" vertical="top" wrapText="1"/>
      <protection locked="0"/>
    </xf>
    <xf numFmtId="0" fontId="0" fillId="51" borderId="28" xfId="0" applyFont="1" applyFill="1" applyBorder="1" applyAlignment="1" applyProtection="1">
      <alignment horizontal="center"/>
      <protection locked="0"/>
    </xf>
    <xf numFmtId="0" fontId="0" fillId="51" borderId="29" xfId="0" applyFont="1" applyFill="1" applyBorder="1" applyAlignment="1" applyProtection="1">
      <alignment horizontal="center"/>
      <protection locked="0"/>
    </xf>
    <xf numFmtId="0" fontId="0" fillId="51" borderId="27" xfId="0" applyFont="1" applyFill="1" applyBorder="1" applyAlignment="1" applyProtection="1">
      <alignment horizontal="center"/>
      <protection locked="0"/>
    </xf>
    <xf numFmtId="0" fontId="36" fillId="0" borderId="2" xfId="0" applyFont="1" applyBorder="1" applyAlignment="1">
      <alignment horizontal="center" wrapText="1"/>
    </xf>
    <xf numFmtId="0" fontId="36" fillId="0" borderId="4" xfId="0" applyFont="1" applyBorder="1" applyAlignment="1">
      <alignment horizontal="center" wrapText="1"/>
    </xf>
    <xf numFmtId="44" fontId="8" fillId="6" borderId="52" xfId="1" applyFont="1" applyFill="1" applyBorder="1" applyAlignment="1" applyProtection="1">
      <alignment horizontal="center" vertical="center"/>
    </xf>
    <xf numFmtId="0" fontId="0" fillId="51" borderId="51" xfId="0" applyFont="1" applyFill="1" applyBorder="1" applyAlignment="1" applyProtection="1">
      <alignment horizontal="center"/>
      <protection locked="0"/>
    </xf>
    <xf numFmtId="0" fontId="0" fillId="51" borderId="52" xfId="0" applyFont="1" applyFill="1" applyBorder="1" applyAlignment="1" applyProtection="1">
      <alignment horizontal="center"/>
      <protection locked="0"/>
    </xf>
    <xf numFmtId="0" fontId="16" fillId="50" borderId="33" xfId="0" applyFont="1" applyFill="1" applyBorder="1" applyAlignment="1" applyProtection="1">
      <alignment horizontal="left" vertical="center"/>
    </xf>
    <xf numFmtId="0" fontId="16" fillId="50" borderId="0" xfId="0" applyFont="1" applyFill="1" applyBorder="1" applyAlignment="1" applyProtection="1">
      <alignment horizontal="left" vertical="center"/>
    </xf>
    <xf numFmtId="0" fontId="16" fillId="50" borderId="54" xfId="0" applyFont="1" applyFill="1" applyBorder="1" applyAlignment="1" applyProtection="1">
      <alignment horizontal="left" vertical="center"/>
    </xf>
    <xf numFmtId="0" fontId="10" fillId="52" borderId="33" xfId="0" applyFont="1" applyFill="1" applyBorder="1" applyAlignment="1" applyProtection="1">
      <alignment horizontal="center" vertical="center"/>
      <protection locked="0"/>
    </xf>
    <xf numFmtId="0" fontId="10" fillId="52" borderId="0" xfId="0" applyFont="1" applyFill="1" applyBorder="1" applyAlignment="1" applyProtection="1">
      <alignment horizontal="center" vertical="center"/>
      <protection locked="0"/>
    </xf>
    <xf numFmtId="0" fontId="0" fillId="51" borderId="48" xfId="0" applyFont="1" applyFill="1" applyBorder="1" applyAlignment="1" applyProtection="1">
      <alignment horizontal="center"/>
      <protection locked="0"/>
    </xf>
    <xf numFmtId="0" fontId="0" fillId="51" borderId="49" xfId="0" applyFont="1" applyFill="1" applyBorder="1" applyAlignment="1" applyProtection="1">
      <alignment horizontal="center"/>
      <protection locked="0"/>
    </xf>
    <xf numFmtId="0" fontId="0" fillId="51" borderId="53" xfId="0" applyFont="1" applyFill="1" applyBorder="1" applyAlignment="1" applyProtection="1">
      <alignment horizontal="center"/>
      <protection locked="0"/>
    </xf>
    <xf numFmtId="44" fontId="9" fillId="5" borderId="13" xfId="1" applyFont="1" applyFill="1" applyBorder="1" applyAlignment="1" applyProtection="1">
      <alignment horizontal="center" vertical="center"/>
    </xf>
    <xf numFmtId="44" fontId="9" fillId="5" borderId="14" xfId="1" applyFont="1" applyFill="1" applyBorder="1" applyAlignment="1" applyProtection="1">
      <alignment horizontal="center" vertical="center"/>
    </xf>
    <xf numFmtId="0" fontId="36" fillId="0" borderId="1" xfId="0" applyFont="1" applyBorder="1" applyAlignment="1">
      <alignment horizontal="center" wrapText="1"/>
    </xf>
    <xf numFmtId="0" fontId="9" fillId="2" borderId="10" xfId="0" applyFont="1" applyFill="1" applyBorder="1" applyAlignment="1" applyProtection="1">
      <alignment horizontal="center" vertical="top"/>
    </xf>
    <xf numFmtId="0" fontId="40" fillId="2" borderId="55" xfId="0" applyFont="1" applyFill="1" applyBorder="1" applyAlignment="1" applyProtection="1">
      <alignment horizontal="center" vertical="top"/>
    </xf>
    <xf numFmtId="0" fontId="10" fillId="47" borderId="55" xfId="0" applyFont="1" applyFill="1" applyBorder="1" applyAlignment="1" applyProtection="1">
      <alignment horizontal="left" vertical="center" wrapText="1"/>
    </xf>
    <xf numFmtId="0" fontId="10" fillId="52" borderId="55" xfId="0" applyFont="1" applyFill="1" applyBorder="1" applyAlignment="1" applyProtection="1">
      <alignment horizontal="left" vertical="center" wrapText="1"/>
    </xf>
    <xf numFmtId="0" fontId="8" fillId="6" borderId="55" xfId="0" applyFont="1" applyFill="1" applyBorder="1" applyAlignment="1" applyProtection="1">
      <alignment horizontal="center" vertical="center" wrapText="1"/>
    </xf>
    <xf numFmtId="0" fontId="10" fillId="6" borderId="48" xfId="0" applyFont="1" applyFill="1" applyBorder="1" applyAlignment="1" applyProtection="1">
      <alignment horizontal="center" vertical="center" wrapText="1"/>
    </xf>
    <xf numFmtId="0" fontId="10" fillId="6" borderId="49" xfId="0" applyFont="1" applyFill="1" applyBorder="1" applyAlignment="1" applyProtection="1">
      <alignment horizontal="center" vertical="center" wrapText="1"/>
    </xf>
    <xf numFmtId="0" fontId="10" fillId="6" borderId="50" xfId="0" applyFont="1" applyFill="1" applyBorder="1" applyAlignment="1" applyProtection="1">
      <alignment horizontal="center" vertical="center" wrapText="1"/>
    </xf>
    <xf numFmtId="0" fontId="10" fillId="6" borderId="33"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54" xfId="0" applyFont="1" applyFill="1" applyBorder="1" applyAlignment="1" applyProtection="1">
      <alignment horizontal="center" vertical="center" wrapText="1"/>
    </xf>
    <xf numFmtId="0" fontId="10" fillId="6" borderId="51" xfId="0" applyFont="1" applyFill="1" applyBorder="1" applyAlignment="1" applyProtection="1">
      <alignment horizontal="center" vertical="center" wrapText="1"/>
    </xf>
    <xf numFmtId="0" fontId="10" fillId="6" borderId="52" xfId="0" applyFont="1" applyFill="1" applyBorder="1" applyAlignment="1" applyProtection="1">
      <alignment horizontal="center" vertical="center" wrapText="1"/>
    </xf>
    <xf numFmtId="0" fontId="10" fillId="6" borderId="53" xfId="0" applyFont="1" applyFill="1" applyBorder="1" applyAlignment="1" applyProtection="1">
      <alignment horizontal="center" vertical="center" wrapText="1"/>
    </xf>
    <xf numFmtId="3" fontId="13" fillId="10" borderId="27" xfId="2" applyNumberFormat="1" applyFont="1" applyFill="1" applyBorder="1" applyAlignment="1" applyProtection="1">
      <alignment horizontal="center" vertical="center"/>
    </xf>
    <xf numFmtId="3" fontId="13" fillId="10" borderId="28" xfId="2" applyNumberFormat="1" applyFont="1" applyFill="1" applyBorder="1" applyAlignment="1" applyProtection="1">
      <alignment horizontal="center" vertical="center"/>
    </xf>
    <xf numFmtId="3" fontId="13" fillId="10" borderId="29" xfId="2" applyNumberFormat="1" applyFont="1" applyFill="1" applyBorder="1" applyAlignment="1" applyProtection="1">
      <alignment horizontal="center" vertical="center"/>
    </xf>
    <xf numFmtId="0" fontId="16" fillId="51" borderId="27" xfId="0" applyFont="1" applyFill="1" applyBorder="1" applyAlignment="1" applyProtection="1">
      <alignment horizontal="center" vertical="center"/>
    </xf>
    <xf numFmtId="0" fontId="16" fillId="51" borderId="28" xfId="0" applyFont="1" applyFill="1" applyBorder="1" applyAlignment="1" applyProtection="1">
      <alignment horizontal="center" vertical="center"/>
    </xf>
    <xf numFmtId="0" fontId="16" fillId="51" borderId="29" xfId="0" applyFont="1" applyFill="1" applyBorder="1" applyAlignment="1" applyProtection="1">
      <alignment horizontal="center" vertical="center"/>
    </xf>
    <xf numFmtId="0" fontId="13" fillId="6" borderId="55" xfId="0" applyFont="1" applyFill="1" applyBorder="1" applyAlignment="1" applyProtection="1">
      <alignment horizontal="center" vertical="center"/>
    </xf>
    <xf numFmtId="0" fontId="13" fillId="10" borderId="55" xfId="0" applyFont="1" applyFill="1" applyBorder="1" applyAlignment="1" applyProtection="1">
      <alignment horizontal="center" vertical="center"/>
    </xf>
    <xf numFmtId="44" fontId="10" fillId="52" borderId="33" xfId="0" applyNumberFormat="1" applyFont="1" applyFill="1" applyBorder="1" applyAlignment="1" applyProtection="1">
      <alignment horizontal="center" vertical="center"/>
      <protection locked="0"/>
    </xf>
    <xf numFmtId="44" fontId="10" fillId="52" borderId="0" xfId="0" applyNumberFormat="1" applyFont="1" applyFill="1" applyBorder="1" applyAlignment="1" applyProtection="1">
      <alignment horizontal="center" vertical="center"/>
      <protection locked="0"/>
    </xf>
    <xf numFmtId="0" fontId="16" fillId="51" borderId="33" xfId="0" applyFont="1" applyFill="1" applyBorder="1" applyAlignment="1" applyProtection="1">
      <alignment horizontal="center" vertical="center"/>
    </xf>
    <xf numFmtId="0" fontId="16" fillId="51" borderId="0" xfId="0" applyFont="1" applyFill="1" applyBorder="1" applyAlignment="1" applyProtection="1">
      <alignment horizontal="center" vertical="center"/>
    </xf>
    <xf numFmtId="0" fontId="26" fillId="51" borderId="33" xfId="0" applyFont="1" applyFill="1" applyBorder="1" applyAlignment="1" applyProtection="1">
      <alignment horizontal="center" vertical="center"/>
    </xf>
    <xf numFmtId="0" fontId="26" fillId="51" borderId="0" xfId="0" applyFont="1" applyFill="1" applyBorder="1" applyAlignment="1" applyProtection="1">
      <alignment horizontal="center" vertical="center"/>
    </xf>
    <xf numFmtId="0" fontId="16" fillId="51" borderId="0" xfId="0" applyFont="1" applyFill="1" applyBorder="1" applyAlignment="1" applyProtection="1">
      <alignment horizontal="center" vertical="center"/>
      <protection locked="0"/>
    </xf>
    <xf numFmtId="0" fontId="0" fillId="51" borderId="0" xfId="0" applyFont="1" applyFill="1" applyBorder="1" applyAlignment="1" applyProtection="1">
      <alignment horizontal="center"/>
      <protection locked="0"/>
    </xf>
    <xf numFmtId="0" fontId="0" fillId="51" borderId="54" xfId="0" applyFont="1" applyFill="1" applyBorder="1" applyAlignment="1" applyProtection="1">
      <alignment horizontal="center"/>
      <protection locked="0"/>
    </xf>
    <xf numFmtId="0" fontId="0" fillId="51" borderId="50" xfId="0" applyFont="1" applyFill="1" applyBorder="1" applyAlignment="1" applyProtection="1">
      <alignment horizontal="center"/>
      <protection locked="0"/>
    </xf>
    <xf numFmtId="0" fontId="8" fillId="6" borderId="54" xfId="0" applyFont="1" applyFill="1" applyBorder="1" applyAlignment="1" applyProtection="1">
      <alignment horizontal="center" vertical="center"/>
    </xf>
    <xf numFmtId="0" fontId="8" fillId="6" borderId="0" xfId="0" applyFont="1" applyFill="1" applyBorder="1" applyAlignment="1" applyProtection="1">
      <alignment horizontal="center" vertical="center"/>
    </xf>
    <xf numFmtId="0" fontId="16" fillId="50" borderId="33" xfId="0" applyFont="1" applyFill="1" applyBorder="1" applyAlignment="1" applyProtection="1">
      <alignment horizontal="left"/>
      <protection hidden="1"/>
    </xf>
    <xf numFmtId="0" fontId="16" fillId="50" borderId="0" xfId="0" applyFont="1" applyFill="1" applyBorder="1" applyAlignment="1" applyProtection="1">
      <alignment horizontal="left"/>
      <protection hidden="1"/>
    </xf>
    <xf numFmtId="0" fontId="27" fillId="2" borderId="0" xfId="0" applyFont="1" applyFill="1" applyBorder="1" applyAlignment="1">
      <alignment horizontal="left" vertical="top"/>
    </xf>
    <xf numFmtId="0" fontId="72" fillId="6" borderId="0" xfId="0" applyFont="1" applyFill="1" applyBorder="1" applyAlignment="1">
      <alignment horizontal="center" vertical="center" wrapText="1"/>
    </xf>
    <xf numFmtId="0" fontId="71" fillId="6" borderId="0" xfId="0" applyFont="1" applyFill="1" applyBorder="1" applyAlignment="1">
      <alignment horizontal="center" vertical="center" wrapText="1"/>
    </xf>
    <xf numFmtId="0" fontId="13" fillId="6" borderId="27" xfId="0" applyFont="1" applyFill="1" applyBorder="1" applyAlignment="1" applyProtection="1">
      <alignment horizontal="center" vertical="center"/>
    </xf>
    <xf numFmtId="0" fontId="48" fillId="9" borderId="0" xfId="0" applyFont="1" applyFill="1" applyBorder="1" applyAlignment="1" applyProtection="1">
      <alignment horizontal="center" vertical="center"/>
    </xf>
    <xf numFmtId="0" fontId="16" fillId="62" borderId="56" xfId="0" applyFont="1" applyFill="1" applyBorder="1" applyAlignment="1" applyProtection="1">
      <alignment horizontal="center"/>
      <protection locked="0"/>
    </xf>
    <xf numFmtId="0" fontId="16" fillId="62" borderId="57" xfId="0" applyFont="1" applyFill="1" applyBorder="1" applyAlignment="1" applyProtection="1">
      <alignment horizontal="center"/>
      <protection locked="0"/>
    </xf>
    <xf numFmtId="0" fontId="2" fillId="3" borderId="0" xfId="0" applyFont="1" applyFill="1" applyBorder="1" applyAlignment="1">
      <alignment horizontal="center" vertical="center"/>
    </xf>
    <xf numFmtId="0" fontId="2" fillId="3" borderId="52" xfId="0" applyFont="1" applyFill="1" applyBorder="1" applyAlignment="1">
      <alignment horizontal="center" vertical="center"/>
    </xf>
    <xf numFmtId="0" fontId="9" fillId="3" borderId="0"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16" fillId="62" borderId="28" xfId="0" applyFont="1" applyFill="1" applyBorder="1" applyAlignment="1" applyProtection="1">
      <alignment horizontal="center"/>
      <protection locked="0"/>
    </xf>
    <xf numFmtId="0" fontId="9" fillId="2" borderId="0" xfId="0" applyFont="1" applyFill="1" applyBorder="1" applyAlignment="1" applyProtection="1">
      <alignment horizontal="center" vertical="top"/>
    </xf>
    <xf numFmtId="0" fontId="10" fillId="0" borderId="33" xfId="0" applyFont="1" applyBorder="1" applyAlignment="1">
      <alignment horizontal="left" vertical="center" wrapText="1"/>
    </xf>
    <xf numFmtId="0" fontId="10" fillId="0" borderId="0" xfId="0" applyFont="1" applyBorder="1" applyAlignment="1">
      <alignment horizontal="left" vertical="center" wrapText="1"/>
    </xf>
    <xf numFmtId="0" fontId="10" fillId="10" borderId="33" xfId="0" applyFont="1" applyFill="1" applyBorder="1" applyAlignment="1">
      <alignment horizontal="left" vertical="center" wrapText="1"/>
    </xf>
    <xf numFmtId="0" fontId="10" fillId="10" borderId="0" xfId="0" applyFont="1" applyFill="1" applyBorder="1" applyAlignment="1">
      <alignment horizontal="left" vertical="center" wrapText="1"/>
    </xf>
    <xf numFmtId="44" fontId="40" fillId="5" borderId="0" xfId="1" applyFont="1" applyFill="1" applyBorder="1" applyAlignment="1" applyProtection="1">
      <alignment horizontal="left" vertical="center"/>
    </xf>
    <xf numFmtId="0" fontId="16" fillId="6" borderId="0" xfId="0" applyFont="1" applyFill="1" applyBorder="1" applyAlignment="1" applyProtection="1">
      <alignment horizontal="left" vertical="center" wrapText="1"/>
    </xf>
    <xf numFmtId="0" fontId="16" fillId="12" borderId="0" xfId="0" applyFont="1" applyFill="1" applyBorder="1" applyAlignment="1" applyProtection="1">
      <alignment horizontal="left" vertical="center" wrapText="1"/>
    </xf>
    <xf numFmtId="0" fontId="19" fillId="9" borderId="0" xfId="0" applyFont="1" applyFill="1" applyBorder="1" applyAlignment="1">
      <alignment horizontal="center" vertical="top"/>
    </xf>
    <xf numFmtId="0" fontId="15" fillId="0" borderId="0" xfId="0" applyFont="1" applyAlignment="1">
      <alignment horizontal="center"/>
    </xf>
    <xf numFmtId="43" fontId="25" fillId="10" borderId="52" xfId="2" applyFont="1" applyFill="1" applyBorder="1" applyAlignment="1" applyProtection="1">
      <alignment horizontal="center" vertical="top"/>
      <protection locked="0"/>
    </xf>
    <xf numFmtId="43" fontId="25" fillId="10" borderId="28" xfId="2" applyFont="1" applyFill="1" applyBorder="1" applyAlignment="1" applyProtection="1">
      <alignment horizontal="center" vertical="top"/>
      <protection locked="0"/>
    </xf>
    <xf numFmtId="0" fontId="13" fillId="6" borderId="0" xfId="1" applyNumberFormat="1" applyFont="1" applyFill="1" applyBorder="1" applyAlignment="1">
      <alignment horizontal="left" vertical="center"/>
    </xf>
    <xf numFmtId="0" fontId="20" fillId="10" borderId="64" xfId="0" applyFont="1" applyFill="1" applyBorder="1" applyAlignment="1" applyProtection="1">
      <alignment horizontal="left" vertical="top"/>
      <protection locked="0"/>
    </xf>
    <xf numFmtId="0" fontId="20" fillId="10" borderId="56" xfId="0" applyFont="1" applyFill="1" applyBorder="1" applyAlignment="1" applyProtection="1">
      <alignment horizontal="left" vertical="top"/>
      <protection locked="0"/>
    </xf>
    <xf numFmtId="0" fontId="14" fillId="51" borderId="52" xfId="1" applyNumberFormat="1" applyFont="1" applyFill="1" applyBorder="1" applyAlignment="1" applyProtection="1">
      <alignment horizontal="center" vertical="top"/>
      <protection locked="0"/>
    </xf>
    <xf numFmtId="0" fontId="14" fillId="51" borderId="28" xfId="1" applyNumberFormat="1" applyFont="1" applyFill="1" applyBorder="1" applyAlignment="1" applyProtection="1">
      <alignment horizontal="center" vertical="top"/>
      <protection locked="0"/>
    </xf>
    <xf numFmtId="0" fontId="14" fillId="51" borderId="0" xfId="1" applyNumberFormat="1" applyFont="1" applyFill="1" applyBorder="1" applyAlignment="1" applyProtection="1">
      <alignment horizontal="center" vertical="top"/>
      <protection locked="0"/>
    </xf>
    <xf numFmtId="0" fontId="2" fillId="3" borderId="63" xfId="0" applyFont="1" applyFill="1" applyBorder="1" applyAlignment="1">
      <alignment horizontal="center" vertical="center" wrapText="1"/>
    </xf>
    <xf numFmtId="0" fontId="2" fillId="3" borderId="52" xfId="0" applyFont="1" applyFill="1" applyBorder="1" applyAlignment="1">
      <alignment horizontal="center" vertical="center" wrapText="1"/>
    </xf>
    <xf numFmtId="44" fontId="13" fillId="6" borderId="0" xfId="1" applyFont="1" applyFill="1" applyBorder="1" applyAlignment="1">
      <alignment horizontal="left" vertical="center"/>
    </xf>
    <xf numFmtId="44" fontId="16" fillId="51" borderId="52" xfId="1" applyFont="1" applyFill="1" applyBorder="1" applyAlignment="1" applyProtection="1">
      <alignment horizontal="center" vertical="top"/>
      <protection locked="0"/>
    </xf>
    <xf numFmtId="44" fontId="16" fillId="51" borderId="0" xfId="1" applyFont="1" applyFill="1" applyBorder="1" applyAlignment="1" applyProtection="1">
      <alignment horizontal="left" vertical="top"/>
      <protection locked="0"/>
    </xf>
    <xf numFmtId="44" fontId="16" fillId="51" borderId="52" xfId="1" applyFont="1" applyFill="1" applyBorder="1" applyAlignment="1" applyProtection="1">
      <alignment horizontal="left" vertical="top"/>
      <protection locked="0"/>
    </xf>
    <xf numFmtId="0" fontId="2" fillId="3" borderId="0" xfId="0" applyFont="1" applyFill="1" applyBorder="1" applyAlignment="1">
      <alignment horizontal="center" vertical="center" wrapText="1"/>
    </xf>
    <xf numFmtId="44" fontId="17" fillId="5" borderId="0" xfId="1" applyFont="1" applyFill="1" applyBorder="1" applyAlignment="1">
      <alignment horizontal="left" vertical="center"/>
    </xf>
    <xf numFmtId="44" fontId="16" fillId="51" borderId="0" xfId="1" applyFont="1" applyFill="1" applyBorder="1" applyAlignment="1" applyProtection="1">
      <alignment horizontal="center" vertical="top"/>
      <protection locked="0"/>
    </xf>
    <xf numFmtId="0" fontId="19" fillId="9" borderId="0" xfId="0" applyFont="1" applyFill="1" applyBorder="1" applyAlignment="1">
      <alignment horizontal="left" vertical="top"/>
    </xf>
    <xf numFmtId="0" fontId="14" fillId="6" borderId="49" xfId="0" applyFont="1" applyFill="1" applyBorder="1" applyAlignment="1">
      <alignment horizontal="left" vertical="center"/>
    </xf>
    <xf numFmtId="43" fontId="25" fillId="10" borderId="27" xfId="2" applyFont="1" applyFill="1" applyBorder="1" applyAlignment="1" applyProtection="1">
      <alignment horizontal="center" vertical="top"/>
      <protection locked="0"/>
    </xf>
    <xf numFmtId="43" fontId="25" fillId="10" borderId="29" xfId="2" applyFont="1" applyFill="1" applyBorder="1" applyAlignment="1" applyProtection="1">
      <alignment horizontal="center" vertical="top"/>
      <protection locked="0"/>
    </xf>
    <xf numFmtId="43" fontId="25" fillId="10" borderId="33" xfId="2" applyFont="1" applyFill="1" applyBorder="1" applyAlignment="1" applyProtection="1">
      <alignment horizontal="center" vertical="top"/>
      <protection locked="0"/>
    </xf>
    <xf numFmtId="43" fontId="25" fillId="10" borderId="54" xfId="2" applyFont="1" applyFill="1" applyBorder="1" applyAlignment="1" applyProtection="1">
      <alignment horizontal="center" vertical="top"/>
      <protection locked="0"/>
    </xf>
    <xf numFmtId="44" fontId="14" fillId="51" borderId="0" xfId="1" applyFont="1" applyFill="1" applyBorder="1" applyAlignment="1" applyProtection="1">
      <alignment horizontal="center" vertical="top"/>
      <protection locked="0"/>
    </xf>
    <xf numFmtId="44" fontId="17" fillId="5" borderId="0" xfId="1" applyFont="1" applyFill="1" applyBorder="1" applyAlignment="1">
      <alignment horizontal="left" vertical="center" wrapText="1"/>
    </xf>
    <xf numFmtId="0" fontId="9" fillId="2" borderId="52" xfId="0" applyFont="1" applyFill="1" applyBorder="1" applyAlignment="1" applyProtection="1">
      <alignment horizontal="center" vertical="top"/>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44" fontId="19" fillId="6" borderId="49" xfId="1" applyFont="1" applyFill="1" applyBorder="1" applyAlignment="1" applyProtection="1">
      <alignment horizontal="center" vertical="top"/>
      <protection locked="0"/>
    </xf>
    <xf numFmtId="0" fontId="16" fillId="6" borderId="49" xfId="0" applyFont="1" applyFill="1" applyBorder="1" applyAlignment="1" applyProtection="1">
      <alignment horizontal="left" vertical="center" wrapText="1"/>
    </xf>
    <xf numFmtId="0" fontId="2" fillId="3" borderId="0" xfId="0" applyFont="1" applyFill="1" applyBorder="1" applyAlignment="1">
      <alignment horizontal="center" wrapText="1"/>
    </xf>
    <xf numFmtId="0" fontId="2" fillId="3" borderId="52" xfId="0" applyFont="1" applyFill="1" applyBorder="1" applyAlignment="1">
      <alignment horizontal="center" wrapText="1"/>
    </xf>
    <xf numFmtId="0" fontId="43" fillId="10" borderId="52" xfId="0" applyFont="1" applyFill="1" applyBorder="1" applyAlignment="1" applyProtection="1">
      <alignment horizontal="left" vertical="top"/>
      <protection locked="0"/>
    </xf>
    <xf numFmtId="44" fontId="13" fillId="6" borderId="49" xfId="1" applyFont="1" applyFill="1" applyBorder="1" applyAlignment="1">
      <alignment horizontal="left" vertical="center"/>
    </xf>
    <xf numFmtId="0" fontId="8" fillId="6" borderId="0" xfId="0" applyFont="1" applyFill="1" applyBorder="1" applyAlignment="1">
      <alignment horizontal="center" vertical="center" wrapText="1"/>
    </xf>
    <xf numFmtId="0" fontId="10" fillId="51" borderId="48" xfId="0" applyFont="1" applyFill="1" applyBorder="1" applyAlignment="1">
      <alignment horizontal="left" vertical="top" wrapText="1"/>
    </xf>
    <xf numFmtId="0" fontId="10" fillId="51" borderId="49" xfId="0" applyFont="1" applyFill="1" applyBorder="1" applyAlignment="1">
      <alignment horizontal="left" vertical="top" wrapText="1"/>
    </xf>
    <xf numFmtId="0" fontId="10" fillId="51" borderId="33" xfId="0" applyFont="1" applyFill="1" applyBorder="1" applyAlignment="1">
      <alignment horizontal="left" vertical="top" wrapText="1"/>
    </xf>
    <xf numFmtId="0" fontId="10" fillId="51" borderId="0" xfId="0" applyFont="1" applyFill="1" applyBorder="1" applyAlignment="1">
      <alignment horizontal="left" vertical="top" wrapText="1"/>
    </xf>
    <xf numFmtId="0" fontId="27" fillId="2"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wrapText="1"/>
    </xf>
    <xf numFmtId="0" fontId="10" fillId="54" borderId="51" xfId="0" applyFont="1" applyFill="1" applyBorder="1" applyAlignment="1">
      <alignment horizontal="left" vertical="center"/>
    </xf>
    <xf numFmtId="0" fontId="10" fillId="54" borderId="52" xfId="0" applyFont="1" applyFill="1" applyBorder="1" applyAlignment="1">
      <alignment horizontal="left" vertical="center"/>
    </xf>
    <xf numFmtId="0" fontId="3" fillId="11" borderId="49" xfId="0" applyFont="1" applyFill="1" applyBorder="1" applyAlignment="1" applyProtection="1">
      <alignment horizontal="center" vertical="center" wrapText="1"/>
    </xf>
    <xf numFmtId="0" fontId="3" fillId="11" borderId="0" xfId="0" applyFont="1" applyFill="1" applyBorder="1" applyAlignment="1" applyProtection="1">
      <alignment horizontal="center" vertical="center" wrapText="1"/>
    </xf>
    <xf numFmtId="0" fontId="3" fillId="11" borderId="52" xfId="0" applyFont="1" applyFill="1" applyBorder="1" applyAlignment="1" applyProtection="1">
      <alignment horizontal="center" vertical="center" wrapText="1"/>
    </xf>
    <xf numFmtId="0" fontId="17" fillId="2" borderId="0" xfId="0" applyFont="1" applyFill="1" applyBorder="1" applyAlignment="1">
      <alignment horizontal="center" vertical="top" wrapText="1"/>
    </xf>
    <xf numFmtId="0" fontId="17" fillId="2" borderId="52" xfId="0" applyFont="1" applyFill="1" applyBorder="1" applyAlignment="1">
      <alignment horizontal="center" vertical="top" wrapText="1"/>
    </xf>
    <xf numFmtId="0" fontId="27" fillId="2" borderId="0" xfId="0" applyFont="1" applyFill="1" applyBorder="1" applyAlignment="1">
      <alignment horizontal="center" vertical="center"/>
    </xf>
    <xf numFmtId="0" fontId="3" fillId="11" borderId="49" xfId="0" applyFont="1" applyFill="1" applyBorder="1" applyAlignment="1">
      <alignment horizontal="center" vertical="center"/>
    </xf>
    <xf numFmtId="0" fontId="3" fillId="11" borderId="0" xfId="0" applyFont="1" applyFill="1" applyBorder="1" applyAlignment="1">
      <alignment horizontal="center" vertical="center"/>
    </xf>
    <xf numFmtId="0" fontId="3" fillId="11" borderId="52" xfId="0" applyFont="1" applyFill="1" applyBorder="1" applyAlignment="1">
      <alignment horizontal="center" vertical="center"/>
    </xf>
    <xf numFmtId="0" fontId="3" fillId="11" borderId="49"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3" fillId="11" borderId="52" xfId="0" applyFont="1" applyFill="1" applyBorder="1" applyAlignment="1">
      <alignment horizontal="center" vertical="center" wrapText="1"/>
    </xf>
    <xf numFmtId="0" fontId="27" fillId="2" borderId="52" xfId="0" applyFont="1" applyFill="1" applyBorder="1" applyAlignment="1">
      <alignment horizontal="center" vertical="center"/>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43" fillId="54" borderId="55" xfId="0" applyFont="1" applyFill="1" applyBorder="1" applyAlignment="1" applyProtection="1">
      <alignment horizontal="center"/>
      <protection locked="0"/>
    </xf>
    <xf numFmtId="0" fontId="43" fillId="54" borderId="52" xfId="0" applyFont="1" applyFill="1" applyBorder="1" applyAlignment="1">
      <alignment horizontal="center"/>
    </xf>
    <xf numFmtId="0" fontId="43" fillId="54" borderId="53" xfId="0" applyFont="1" applyFill="1" applyBorder="1" applyAlignment="1">
      <alignment horizontal="center"/>
    </xf>
    <xf numFmtId="0" fontId="16" fillId="50" borderId="52" xfId="0" applyFont="1" applyFill="1" applyBorder="1" applyAlignment="1">
      <alignment horizontal="left"/>
    </xf>
    <xf numFmtId="0" fontId="16" fillId="50" borderId="53" xfId="0" applyFont="1" applyFill="1" applyBorder="1" applyAlignment="1">
      <alignment horizontal="left"/>
    </xf>
    <xf numFmtId="0" fontId="16" fillId="50" borderId="28" xfId="0" applyFont="1" applyFill="1" applyBorder="1" applyAlignment="1">
      <alignment horizontal="left"/>
    </xf>
    <xf numFmtId="0" fontId="16" fillId="50" borderId="29" xfId="0" applyFont="1" applyFill="1" applyBorder="1" applyAlignment="1">
      <alignment horizontal="left"/>
    </xf>
    <xf numFmtId="0" fontId="3" fillId="3" borderId="0" xfId="1" applyNumberFormat="1" applyFont="1" applyFill="1" applyBorder="1" applyAlignment="1" applyProtection="1">
      <alignment horizontal="center" vertical="center"/>
    </xf>
    <xf numFmtId="0" fontId="25" fillId="50" borderId="27" xfId="0" applyFont="1" applyFill="1" applyBorder="1" applyAlignment="1" applyProtection="1">
      <alignment horizontal="center"/>
      <protection locked="0"/>
    </xf>
    <xf numFmtId="0" fontId="25" fillId="50" borderId="28" xfId="0" applyFont="1" applyFill="1" applyBorder="1" applyAlignment="1" applyProtection="1">
      <alignment horizontal="center"/>
      <protection locked="0"/>
    </xf>
    <xf numFmtId="0" fontId="25" fillId="54" borderId="27" xfId="0" applyFont="1" applyFill="1" applyBorder="1" applyAlignment="1" applyProtection="1">
      <alignment horizontal="center"/>
      <protection locked="0"/>
    </xf>
    <xf numFmtId="0" fontId="25" fillId="54" borderId="28" xfId="0" applyFont="1" applyFill="1" applyBorder="1" applyAlignment="1" applyProtection="1">
      <alignment horizontal="center"/>
      <protection locked="0"/>
    </xf>
    <xf numFmtId="44" fontId="3" fillId="3" borderId="52" xfId="1" applyFont="1" applyFill="1" applyBorder="1" applyAlignment="1" applyProtection="1">
      <alignment horizontal="center" vertical="center"/>
    </xf>
    <xf numFmtId="44" fontId="16" fillId="53" borderId="0" xfId="1" applyFont="1" applyFill="1" applyBorder="1" applyAlignment="1" applyProtection="1">
      <alignment horizontal="left" vertical="center"/>
    </xf>
    <xf numFmtId="44" fontId="17" fillId="5" borderId="0" xfId="1" applyFont="1" applyFill="1" applyBorder="1" applyAlignment="1" applyProtection="1">
      <alignment horizontal="left" vertical="center"/>
    </xf>
    <xf numFmtId="44" fontId="12" fillId="5" borderId="0" xfId="1" applyFont="1" applyFill="1" applyBorder="1" applyAlignment="1" applyProtection="1">
      <alignment horizontal="left" vertical="center" wrapText="1"/>
    </xf>
    <xf numFmtId="0" fontId="16" fillId="50" borderId="27" xfId="0" applyFont="1" applyFill="1" applyBorder="1" applyAlignment="1">
      <alignment horizontal="left"/>
    </xf>
    <xf numFmtId="0" fontId="13" fillId="10" borderId="33" xfId="0" applyFont="1" applyFill="1" applyBorder="1" applyAlignment="1" applyProtection="1">
      <alignment horizontal="center" vertical="center"/>
    </xf>
    <xf numFmtId="0" fontId="13" fillId="10" borderId="0" xfId="0" applyFont="1" applyFill="1" applyBorder="1" applyAlignment="1" applyProtection="1">
      <alignment horizontal="center" vertical="center"/>
    </xf>
    <xf numFmtId="0" fontId="13" fillId="6" borderId="54" xfId="0" applyFont="1" applyFill="1" applyBorder="1" applyAlignment="1" applyProtection="1">
      <alignment horizontal="center" vertical="center"/>
    </xf>
    <xf numFmtId="0" fontId="13" fillId="12" borderId="0" xfId="0" applyFont="1" applyFill="1" applyBorder="1" applyAlignment="1" applyProtection="1">
      <alignment horizontal="center" vertical="center" wrapText="1"/>
    </xf>
    <xf numFmtId="0" fontId="13" fillId="12" borderId="49" xfId="0" applyFont="1" applyFill="1" applyBorder="1" applyAlignment="1" applyProtection="1">
      <alignment horizontal="center" vertical="center" wrapText="1"/>
    </xf>
    <xf numFmtId="0" fontId="3" fillId="3" borderId="52" xfId="1" applyNumberFormat="1" applyFont="1" applyFill="1" applyBorder="1" applyAlignment="1" applyProtection="1">
      <alignment horizontal="center" vertical="center"/>
    </xf>
    <xf numFmtId="0" fontId="16" fillId="50" borderId="51" xfId="0" applyFont="1" applyFill="1" applyBorder="1" applyAlignment="1">
      <alignment horizontal="left"/>
    </xf>
    <xf numFmtId="0" fontId="3" fillId="3" borderId="28" xfId="1" applyNumberFormat="1" applyFont="1" applyFill="1" applyBorder="1" applyAlignment="1" applyProtection="1">
      <alignment horizontal="center" vertical="center"/>
      <protection locked="0"/>
    </xf>
    <xf numFmtId="0" fontId="25" fillId="54" borderId="51" xfId="0" applyFont="1" applyFill="1" applyBorder="1" applyAlignment="1" applyProtection="1">
      <alignment horizontal="center"/>
      <protection locked="0"/>
    </xf>
    <xf numFmtId="0" fontId="25" fillId="54" borderId="52" xfId="0" applyFont="1" applyFill="1" applyBorder="1" applyAlignment="1" applyProtection="1">
      <alignment horizontal="center"/>
      <protection locked="0"/>
    </xf>
    <xf numFmtId="0" fontId="25" fillId="54" borderId="53" xfId="0" applyFont="1" applyFill="1" applyBorder="1" applyAlignment="1" applyProtection="1">
      <alignment horizontal="center"/>
      <protection locked="0"/>
    </xf>
    <xf numFmtId="0" fontId="3" fillId="3" borderId="49" xfId="1" applyNumberFormat="1" applyFont="1" applyFill="1" applyBorder="1" applyAlignment="1" applyProtection="1">
      <alignment horizontal="center" vertical="center"/>
    </xf>
    <xf numFmtId="0" fontId="16" fillId="50" borderId="52" xfId="0" applyFont="1" applyFill="1" applyBorder="1" applyAlignment="1" applyProtection="1">
      <alignment horizontal="left"/>
      <protection hidden="1"/>
    </xf>
    <xf numFmtId="0" fontId="16" fillId="50" borderId="53" xfId="0" applyFont="1" applyFill="1" applyBorder="1" applyAlignment="1" applyProtection="1">
      <alignment horizontal="left"/>
      <protection hidden="1"/>
    </xf>
    <xf numFmtId="0" fontId="16" fillId="54" borderId="27" xfId="0" applyFont="1" applyFill="1" applyBorder="1" applyAlignment="1" applyProtection="1">
      <alignment horizontal="center"/>
      <protection locked="0"/>
    </xf>
    <xf numFmtId="0" fontId="16" fillId="54" borderId="29" xfId="0" applyFont="1" applyFill="1" applyBorder="1" applyAlignment="1" applyProtection="1">
      <alignment horizontal="center"/>
      <protection locked="0"/>
    </xf>
    <xf numFmtId="44" fontId="27" fillId="5" borderId="0" xfId="1" applyFont="1" applyFill="1" applyBorder="1" applyAlignment="1" applyProtection="1">
      <alignment horizontal="center" vertical="center"/>
    </xf>
    <xf numFmtId="0" fontId="10" fillId="48" borderId="33" xfId="0" applyNumberFormat="1" applyFont="1" applyFill="1" applyBorder="1" applyAlignment="1">
      <alignment horizontal="left" vertical="center" wrapText="1"/>
    </xf>
    <xf numFmtId="0" fontId="10" fillId="48" borderId="0" xfId="0" applyNumberFormat="1" applyFont="1" applyFill="1" applyBorder="1" applyAlignment="1">
      <alignment horizontal="left" vertical="center" wrapText="1"/>
    </xf>
    <xf numFmtId="0" fontId="38" fillId="48" borderId="33" xfId="0" applyNumberFormat="1" applyFont="1" applyFill="1" applyBorder="1" applyAlignment="1">
      <alignment horizontal="left" vertical="center" wrapText="1"/>
    </xf>
    <xf numFmtId="0" fontId="38" fillId="48" borderId="0" xfId="0" applyNumberFormat="1" applyFont="1" applyFill="1" applyBorder="1" applyAlignment="1">
      <alignment horizontal="left" vertical="center" wrapText="1"/>
    </xf>
    <xf numFmtId="0" fontId="10" fillId="10" borderId="33" xfId="0" applyNumberFormat="1" applyFont="1" applyFill="1" applyBorder="1" applyAlignment="1">
      <alignment horizontal="left" vertical="center" wrapText="1"/>
    </xf>
    <xf numFmtId="0" fontId="10" fillId="10" borderId="0" xfId="0" applyNumberFormat="1" applyFont="1" applyFill="1" applyBorder="1" applyAlignment="1">
      <alignment horizontal="left" vertical="center" wrapText="1"/>
    </xf>
    <xf numFmtId="0" fontId="25" fillId="54" borderId="29" xfId="0" applyFont="1" applyFill="1" applyBorder="1" applyAlignment="1" applyProtection="1">
      <alignment horizontal="center"/>
      <protection locked="0"/>
    </xf>
    <xf numFmtId="44" fontId="12" fillId="5" borderId="0" xfId="1" applyFont="1" applyFill="1" applyBorder="1" applyAlignment="1" applyProtection="1">
      <alignment horizontal="left" vertical="center"/>
    </xf>
    <xf numFmtId="44" fontId="17" fillId="60" borderId="0" xfId="1" applyFont="1" applyFill="1" applyBorder="1" applyAlignment="1" applyProtection="1">
      <alignment horizontal="left" vertical="center"/>
    </xf>
    <xf numFmtId="44" fontId="16" fillId="54" borderId="52" xfId="1" applyFont="1" applyFill="1" applyBorder="1" applyAlignment="1" applyProtection="1">
      <alignment horizontal="left" vertical="center"/>
    </xf>
    <xf numFmtId="44" fontId="3" fillId="3" borderId="0" xfId="1" applyFont="1" applyFill="1" applyBorder="1" applyAlignment="1">
      <alignment horizontal="center" vertical="center"/>
    </xf>
    <xf numFmtId="0" fontId="43" fillId="54" borderId="47" xfId="0" applyFont="1" applyFill="1" applyBorder="1" applyAlignment="1" applyProtection="1">
      <alignment horizontal="center"/>
      <protection locked="0"/>
    </xf>
    <xf numFmtId="44" fontId="3" fillId="3" borderId="52" xfId="1" applyFont="1" applyFill="1" applyBorder="1" applyAlignment="1">
      <alignment horizontal="center" vertical="center"/>
    </xf>
    <xf numFmtId="44" fontId="3" fillId="3" borderId="52" xfId="1" applyFont="1" applyFill="1" applyBorder="1" applyAlignment="1" applyProtection="1">
      <alignment horizontal="center" vertical="center" wrapText="1"/>
    </xf>
    <xf numFmtId="0" fontId="10" fillId="51" borderId="48" xfId="0" applyFont="1" applyFill="1" applyBorder="1" applyAlignment="1" applyProtection="1">
      <alignment horizontal="left" vertical="top" wrapText="1"/>
    </xf>
    <xf numFmtId="0" fontId="10" fillId="51" borderId="49" xfId="0" applyFont="1" applyFill="1" applyBorder="1" applyAlignment="1" applyProtection="1">
      <alignment horizontal="left" vertical="top" wrapText="1"/>
    </xf>
    <xf numFmtId="0" fontId="10" fillId="51" borderId="33" xfId="0" applyFont="1" applyFill="1" applyBorder="1" applyAlignment="1" applyProtection="1">
      <alignment horizontal="left" vertical="top" wrapText="1"/>
    </xf>
    <xf numFmtId="0" fontId="10" fillId="51" borderId="0" xfId="0" applyFont="1" applyFill="1" applyBorder="1" applyAlignment="1" applyProtection="1">
      <alignment horizontal="left" vertical="top" wrapText="1"/>
    </xf>
    <xf numFmtId="0" fontId="10" fillId="10" borderId="48" xfId="0" applyFont="1" applyFill="1" applyBorder="1" applyAlignment="1" applyProtection="1">
      <alignment horizontal="left" vertical="center" wrapText="1"/>
    </xf>
    <xf numFmtId="0" fontId="10" fillId="10" borderId="49" xfId="0" applyFont="1" applyFill="1" applyBorder="1" applyAlignment="1" applyProtection="1">
      <alignment horizontal="left" vertical="center" wrapText="1"/>
    </xf>
    <xf numFmtId="0" fontId="8" fillId="6" borderId="50" xfId="0" applyFont="1" applyFill="1" applyBorder="1" applyAlignment="1" applyProtection="1">
      <alignment horizontal="center" vertical="center" wrapText="1"/>
    </xf>
    <xf numFmtId="0" fontId="8" fillId="6" borderId="54" xfId="0" applyFont="1" applyFill="1" applyBorder="1" applyAlignment="1" applyProtection="1">
      <alignment horizontal="center" vertical="center" wrapText="1"/>
    </xf>
    <xf numFmtId="0" fontId="19" fillId="51" borderId="52" xfId="0" applyFont="1" applyFill="1" applyBorder="1" applyAlignment="1" applyProtection="1">
      <alignment horizontal="left" vertical="top"/>
    </xf>
    <xf numFmtId="44" fontId="27" fillId="5" borderId="52" xfId="1" applyFont="1" applyFill="1" applyBorder="1" applyAlignment="1" applyProtection="1">
      <alignment horizontal="center" vertical="center"/>
    </xf>
    <xf numFmtId="0" fontId="16" fillId="51" borderId="0" xfId="0" applyFont="1" applyFill="1" applyBorder="1" applyAlignment="1" applyProtection="1">
      <alignment horizontal="left" vertical="center" wrapText="1"/>
    </xf>
    <xf numFmtId="0" fontId="16" fillId="51" borderId="49" xfId="0" applyFont="1" applyFill="1" applyBorder="1" applyAlignment="1" applyProtection="1">
      <alignment horizontal="left" vertical="center"/>
    </xf>
    <xf numFmtId="0" fontId="3" fillId="3" borderId="49" xfId="0" applyFont="1" applyFill="1" applyBorder="1" applyAlignment="1" applyProtection="1">
      <alignment horizontal="center" vertical="center" wrapText="1"/>
    </xf>
    <xf numFmtId="0" fontId="3" fillId="3" borderId="52" xfId="0" applyFont="1" applyFill="1" applyBorder="1" applyAlignment="1" applyProtection="1">
      <alignment horizontal="center" vertical="center" wrapText="1"/>
    </xf>
    <xf numFmtId="0" fontId="30" fillId="51" borderId="27" xfId="0" applyFont="1" applyFill="1" applyBorder="1" applyAlignment="1" applyProtection="1">
      <alignment horizontal="center"/>
      <protection locked="0"/>
    </xf>
    <xf numFmtId="0" fontId="30" fillId="51" borderId="28" xfId="0" applyFont="1" applyFill="1" applyBorder="1" applyAlignment="1" applyProtection="1">
      <alignment horizontal="center"/>
      <protection locked="0"/>
    </xf>
    <xf numFmtId="0" fontId="44" fillId="2" borderId="52" xfId="0" applyFont="1" applyFill="1" applyBorder="1" applyAlignment="1" applyProtection="1">
      <alignment horizontal="left" vertical="center"/>
    </xf>
    <xf numFmtId="0" fontId="27" fillId="2" borderId="6" xfId="0" applyFont="1" applyFill="1" applyBorder="1" applyAlignment="1" applyProtection="1">
      <alignment horizontal="left" vertical="top"/>
    </xf>
    <xf numFmtId="0" fontId="27" fillId="2" borderId="0" xfId="0" applyFont="1" applyFill="1" applyBorder="1" applyAlignment="1" applyProtection="1">
      <alignment horizontal="left" vertical="top"/>
    </xf>
    <xf numFmtId="0" fontId="27" fillId="2" borderId="7" xfId="0" applyFont="1" applyFill="1" applyBorder="1" applyAlignment="1" applyProtection="1">
      <alignment horizontal="left" vertical="top"/>
    </xf>
    <xf numFmtId="0" fontId="19" fillId="51" borderId="28" xfId="0" applyFont="1" applyFill="1" applyBorder="1" applyAlignment="1" applyProtection="1">
      <alignment horizontal="left" vertical="top"/>
    </xf>
    <xf numFmtId="0" fontId="19" fillId="51" borderId="49" xfId="0" applyFont="1" applyFill="1" applyBorder="1" applyAlignment="1" applyProtection="1">
      <alignment horizontal="left" vertical="top"/>
    </xf>
    <xf numFmtId="0" fontId="30" fillId="51" borderId="48" xfId="0" applyFont="1" applyFill="1" applyBorder="1" applyAlignment="1" applyProtection="1">
      <alignment horizontal="center"/>
      <protection locked="0"/>
    </xf>
    <xf numFmtId="0" fontId="30" fillId="51" borderId="49" xfId="0" applyFont="1" applyFill="1" applyBorder="1" applyAlignment="1" applyProtection="1">
      <alignment horizontal="center"/>
      <protection locked="0"/>
    </xf>
    <xf numFmtId="0" fontId="27" fillId="2" borderId="0" xfId="0" applyFont="1" applyFill="1" applyBorder="1" applyAlignment="1" applyProtection="1">
      <alignment vertical="center"/>
    </xf>
    <xf numFmtId="0" fontId="27" fillId="2" borderId="0" xfId="0" applyFont="1" applyFill="1" applyBorder="1" applyAlignment="1" applyProtection="1">
      <alignment horizontal="left" vertical="center"/>
    </xf>
    <xf numFmtId="0" fontId="48" fillId="13" borderId="52" xfId="0" applyFont="1" applyFill="1" applyBorder="1" applyAlignment="1" applyProtection="1">
      <alignment horizontal="center" vertical="center"/>
    </xf>
    <xf numFmtId="0" fontId="20" fillId="51" borderId="28" xfId="0" applyFont="1" applyFill="1" applyBorder="1" applyAlignment="1" applyProtection="1">
      <alignment horizontal="left" vertical="top"/>
    </xf>
    <xf numFmtId="0" fontId="19" fillId="51" borderId="0" xfId="0" applyFont="1" applyFill="1" applyBorder="1" applyAlignment="1" applyProtection="1">
      <alignment horizontal="left" vertical="top" wrapText="1"/>
      <protection locked="0"/>
    </xf>
    <xf numFmtId="0" fontId="19" fillId="4" borderId="0" xfId="0" applyFont="1" applyFill="1" applyBorder="1" applyAlignment="1" applyProtection="1">
      <alignment horizontal="left" vertical="top"/>
    </xf>
    <xf numFmtId="0" fontId="36" fillId="51" borderId="0" xfId="0" applyFont="1" applyFill="1" applyBorder="1" applyAlignment="1" applyProtection="1">
      <alignment horizontal="left"/>
      <protection locked="0"/>
    </xf>
    <xf numFmtId="0" fontId="20" fillId="51" borderId="52" xfId="0" applyFont="1" applyFill="1" applyBorder="1" applyAlignment="1" applyProtection="1">
      <alignment horizontal="left" vertical="top"/>
    </xf>
    <xf numFmtId="0" fontId="81" fillId="4" borderId="49" xfId="0" applyFont="1" applyFill="1" applyBorder="1" applyAlignment="1" applyProtection="1">
      <alignment horizontal="left" vertical="top"/>
    </xf>
    <xf numFmtId="0" fontId="81" fillId="4" borderId="50" xfId="0" applyFont="1" applyFill="1" applyBorder="1" applyAlignment="1" applyProtection="1">
      <alignment horizontal="left" vertical="top"/>
    </xf>
    <xf numFmtId="0" fontId="48" fillId="2" borderId="52" xfId="0" applyFont="1" applyFill="1" applyBorder="1" applyAlignment="1" applyProtection="1">
      <alignment horizontal="center" vertical="top"/>
    </xf>
    <xf numFmtId="0" fontId="10" fillId="9" borderId="33" xfId="0" applyNumberFormat="1" applyFont="1" applyFill="1" applyBorder="1" applyAlignment="1" applyProtection="1">
      <alignment horizontal="left" vertical="center" wrapText="1"/>
    </xf>
    <xf numFmtId="0" fontId="10" fillId="9" borderId="0" xfId="0" applyNumberFormat="1" applyFont="1" applyFill="1" applyBorder="1" applyAlignment="1" applyProtection="1">
      <alignment horizontal="left" vertical="center" wrapText="1"/>
    </xf>
    <xf numFmtId="0" fontId="38" fillId="9" borderId="51" xfId="0" applyNumberFormat="1" applyFont="1" applyFill="1" applyBorder="1" applyAlignment="1" applyProtection="1">
      <alignment horizontal="left" vertical="center" wrapText="1"/>
    </xf>
    <xf numFmtId="0" fontId="38" fillId="9" borderId="52" xfId="0" applyNumberFormat="1" applyFont="1" applyFill="1" applyBorder="1" applyAlignment="1" applyProtection="1">
      <alignment horizontal="left" vertical="center" wrapText="1"/>
    </xf>
    <xf numFmtId="0" fontId="10" fillId="10" borderId="33" xfId="0" applyNumberFormat="1" applyFont="1" applyFill="1" applyBorder="1" applyAlignment="1" applyProtection="1">
      <alignment horizontal="left" vertical="center" wrapText="1"/>
    </xf>
    <xf numFmtId="0" fontId="10" fillId="10" borderId="0" xfId="0" applyNumberFormat="1" applyFont="1" applyFill="1" applyBorder="1" applyAlignment="1" applyProtection="1">
      <alignment horizontal="left" vertical="center" wrapText="1"/>
    </xf>
    <xf numFmtId="44" fontId="17" fillId="5" borderId="52" xfId="1" applyFont="1" applyFill="1" applyBorder="1" applyAlignment="1" applyProtection="1">
      <alignment horizontal="left" vertical="center"/>
    </xf>
    <xf numFmtId="0" fontId="26" fillId="6" borderId="1" xfId="0" applyFont="1" applyFill="1" applyBorder="1" applyAlignment="1" applyProtection="1">
      <alignment horizontal="center" vertical="center"/>
    </xf>
    <xf numFmtId="44" fontId="27" fillId="5" borderId="0" xfId="1" applyFont="1" applyFill="1" applyBorder="1" applyAlignment="1" applyProtection="1">
      <alignment horizontal="left" vertical="center"/>
    </xf>
    <xf numFmtId="0" fontId="26" fillId="10" borderId="1" xfId="0" applyFont="1" applyFill="1" applyBorder="1" applyAlignment="1" applyProtection="1">
      <alignment horizontal="center" vertical="center"/>
    </xf>
    <xf numFmtId="0" fontId="16" fillId="51" borderId="28" xfId="0" applyFont="1" applyFill="1" applyBorder="1" applyAlignment="1" applyProtection="1">
      <alignment horizontal="left" vertical="center" wrapText="1"/>
    </xf>
    <xf numFmtId="0" fontId="16" fillId="51" borderId="0" xfId="0" applyFont="1" applyFill="1" applyBorder="1" applyAlignment="1" applyProtection="1">
      <alignment horizontal="left" vertical="center"/>
    </xf>
    <xf numFmtId="44" fontId="3" fillId="3" borderId="0" xfId="1" applyFont="1" applyFill="1" applyBorder="1" applyAlignment="1" applyProtection="1">
      <alignment horizontal="center" vertical="center"/>
    </xf>
    <xf numFmtId="44" fontId="27" fillId="5" borderId="0" xfId="1" applyFont="1" applyFill="1" applyBorder="1" applyAlignment="1" applyProtection="1">
      <alignment horizontal="left" vertical="center" wrapText="1"/>
    </xf>
    <xf numFmtId="0" fontId="25" fillId="51" borderId="55" xfId="0" applyFont="1" applyFill="1" applyBorder="1" applyAlignment="1" applyProtection="1">
      <alignment horizontal="center"/>
    </xf>
    <xf numFmtId="44" fontId="3" fillId="3" borderId="28" xfId="1" applyFont="1" applyFill="1" applyBorder="1" applyAlignment="1" applyProtection="1">
      <alignment horizontal="center" vertical="center" wrapText="1"/>
    </xf>
    <xf numFmtId="0" fontId="13" fillId="10" borderId="51" xfId="0" applyFont="1" applyFill="1" applyBorder="1" applyAlignment="1" applyProtection="1">
      <alignment horizontal="center" vertical="center"/>
      <protection locked="0"/>
    </xf>
    <xf numFmtId="0" fontId="13" fillId="10" borderId="52" xfId="0" applyFont="1" applyFill="1" applyBorder="1" applyAlignment="1" applyProtection="1">
      <alignment horizontal="center" vertical="center"/>
      <protection locked="0"/>
    </xf>
    <xf numFmtId="0" fontId="13" fillId="6" borderId="52" xfId="0" applyFont="1" applyFill="1" applyBorder="1" applyAlignment="1" applyProtection="1">
      <alignment horizontal="left" vertical="center" wrapText="1"/>
    </xf>
    <xf numFmtId="0" fontId="13" fillId="6" borderId="53" xfId="0" applyFont="1" applyFill="1" applyBorder="1" applyAlignment="1" applyProtection="1">
      <alignment horizontal="left" vertical="center" wrapText="1"/>
    </xf>
    <xf numFmtId="44" fontId="3" fillId="3" borderId="49" xfId="1" applyFont="1" applyFill="1" applyBorder="1" applyAlignment="1" applyProtection="1">
      <alignment horizontal="center" vertical="center"/>
    </xf>
    <xf numFmtId="0" fontId="15" fillId="51" borderId="0" xfId="0" applyFont="1" applyFill="1" applyBorder="1" applyAlignment="1" applyProtection="1">
      <alignment horizontal="left"/>
      <protection locked="0"/>
    </xf>
    <xf numFmtId="0" fontId="43" fillId="51" borderId="49" xfId="0" applyFont="1" applyFill="1" applyBorder="1" applyAlignment="1" applyProtection="1">
      <alignment horizontal="left" vertical="center"/>
    </xf>
    <xf numFmtId="44" fontId="18" fillId="5" borderId="52" xfId="1" applyFont="1" applyFill="1" applyBorder="1" applyAlignment="1" applyProtection="1">
      <alignment horizontal="left" vertical="center"/>
    </xf>
    <xf numFmtId="0" fontId="16" fillId="54" borderId="27" xfId="0" applyFont="1" applyFill="1" applyBorder="1" applyAlignment="1" applyProtection="1">
      <alignment horizontal="center"/>
    </xf>
    <xf numFmtId="0" fontId="16" fillId="54" borderId="29" xfId="0" applyFont="1" applyFill="1" applyBorder="1" applyAlignment="1" applyProtection="1">
      <alignment horizontal="center"/>
    </xf>
    <xf numFmtId="0" fontId="43" fillId="51" borderId="0" xfId="0" applyFont="1" applyFill="1" applyBorder="1" applyAlignment="1" applyProtection="1">
      <alignment horizontal="left" vertical="center"/>
    </xf>
    <xf numFmtId="0" fontId="43" fillId="51" borderId="0" xfId="0"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xf>
    <xf numFmtId="0" fontId="16" fillId="54" borderId="0" xfId="0" applyFont="1" applyFill="1" applyBorder="1" applyAlignment="1" applyProtection="1">
      <alignment horizontal="left" vertical="top"/>
    </xf>
    <xf numFmtId="0" fontId="3" fillId="3" borderId="52" xfId="0" applyFont="1" applyFill="1" applyBorder="1" applyAlignment="1" applyProtection="1">
      <alignment horizontal="center" vertical="center"/>
    </xf>
    <xf numFmtId="0" fontId="10" fillId="51" borderId="48" xfId="0" applyFont="1" applyFill="1" applyBorder="1" applyAlignment="1" applyProtection="1">
      <alignment horizontal="left" vertical="center" wrapText="1"/>
    </xf>
    <xf numFmtId="0" fontId="10" fillId="51" borderId="33" xfId="0" applyFont="1" applyFill="1" applyBorder="1" applyAlignment="1" applyProtection="1">
      <alignment horizontal="left" vertical="center" wrapText="1"/>
    </xf>
    <xf numFmtId="0" fontId="10" fillId="51" borderId="0" xfId="0" applyFont="1" applyFill="1" applyBorder="1" applyAlignment="1" applyProtection="1">
      <alignment horizontal="left" vertical="center" wrapText="1"/>
    </xf>
    <xf numFmtId="168" fontId="0" fillId="10" borderId="48" xfId="1" applyNumberFormat="1" applyFont="1" applyFill="1" applyBorder="1" applyAlignment="1" applyProtection="1">
      <alignment horizontal="center"/>
      <protection locked="0"/>
    </xf>
    <xf numFmtId="168" fontId="0" fillId="10" borderId="50" xfId="1" applyNumberFormat="1" applyFont="1" applyFill="1" applyBorder="1" applyAlignment="1" applyProtection="1">
      <alignment horizontal="center"/>
      <protection locked="0"/>
    </xf>
    <xf numFmtId="3" fontId="0" fillId="57" borderId="48" xfId="2" applyNumberFormat="1" applyFont="1" applyFill="1" applyBorder="1" applyAlignment="1" applyProtection="1">
      <alignment horizontal="center" vertical="center"/>
    </xf>
    <xf numFmtId="3" fontId="0" fillId="57" borderId="50" xfId="2" applyNumberFormat="1" applyFont="1" applyFill="1" applyBorder="1" applyAlignment="1" applyProtection="1">
      <alignment horizontal="center" vertical="center"/>
    </xf>
    <xf numFmtId="0" fontId="0" fillId="10" borderId="49" xfId="0" applyFill="1" applyBorder="1" applyAlignment="1" applyProtection="1">
      <alignment horizontal="center"/>
      <protection locked="0"/>
    </xf>
    <xf numFmtId="168" fontId="0" fillId="57" borderId="48" xfId="1" applyNumberFormat="1" applyFont="1" applyFill="1" applyBorder="1" applyAlignment="1" applyProtection="1">
      <alignment horizontal="center"/>
    </xf>
    <xf numFmtId="168" fontId="0" fillId="57" borderId="50" xfId="1" applyNumberFormat="1" applyFont="1" applyFill="1" applyBorder="1" applyAlignment="1" applyProtection="1">
      <alignment horizontal="center"/>
    </xf>
    <xf numFmtId="3" fontId="0" fillId="10" borderId="33" xfId="2" applyNumberFormat="1" applyFont="1" applyFill="1" applyBorder="1" applyAlignment="1" applyProtection="1">
      <alignment horizontal="center" vertical="center"/>
      <protection locked="0"/>
    </xf>
    <xf numFmtId="3" fontId="0" fillId="10" borderId="54" xfId="2" applyNumberFormat="1" applyFont="1" applyFill="1" applyBorder="1" applyAlignment="1" applyProtection="1">
      <alignment horizontal="center" vertical="center"/>
      <protection locked="0"/>
    </xf>
    <xf numFmtId="168" fontId="0" fillId="10" borderId="33" xfId="1" applyNumberFormat="1" applyFont="1" applyFill="1" applyBorder="1" applyAlignment="1" applyProtection="1">
      <alignment horizontal="center"/>
      <protection locked="0"/>
    </xf>
    <xf numFmtId="168" fontId="0" fillId="10" borderId="54" xfId="1" applyNumberFormat="1" applyFont="1" applyFill="1" applyBorder="1" applyAlignment="1" applyProtection="1">
      <alignment horizontal="center"/>
      <protection locked="0"/>
    </xf>
    <xf numFmtId="0" fontId="10" fillId="0" borderId="48" xfId="0" applyFont="1" applyFill="1" applyBorder="1" applyAlignment="1" applyProtection="1">
      <alignment horizontal="left" vertical="center" wrapText="1"/>
    </xf>
    <xf numFmtId="0" fontId="10" fillId="0" borderId="49" xfId="0" applyFont="1" applyFill="1" applyBorder="1" applyAlignment="1" applyProtection="1">
      <alignment horizontal="left" vertical="center" wrapText="1"/>
    </xf>
    <xf numFmtId="0" fontId="10" fillId="0" borderId="33"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51" xfId="0" applyFont="1" applyFill="1" applyBorder="1" applyAlignment="1" applyProtection="1">
      <alignment horizontal="left" vertical="center" wrapText="1"/>
    </xf>
    <xf numFmtId="0" fontId="10" fillId="0" borderId="52" xfId="0" applyFont="1" applyFill="1" applyBorder="1" applyAlignment="1" applyProtection="1">
      <alignment horizontal="left" vertical="center" wrapText="1"/>
    </xf>
    <xf numFmtId="0" fontId="28" fillId="8" borderId="0" xfId="0" applyFont="1" applyFill="1" applyBorder="1" applyAlignment="1" applyProtection="1">
      <alignment horizontal="center"/>
    </xf>
    <xf numFmtId="0" fontId="0" fillId="10" borderId="0" xfId="0" applyFill="1" applyBorder="1" applyAlignment="1" applyProtection="1">
      <alignment horizontal="center"/>
      <protection locked="0"/>
    </xf>
    <xf numFmtId="0" fontId="30" fillId="57" borderId="49" xfId="0" applyFont="1" applyFill="1" applyBorder="1" applyAlignment="1" applyProtection="1">
      <alignment horizontal="center"/>
    </xf>
    <xf numFmtId="0" fontId="30" fillId="57" borderId="50" xfId="0" applyFont="1" applyFill="1" applyBorder="1" applyAlignment="1" applyProtection="1">
      <alignment horizontal="center"/>
    </xf>
    <xf numFmtId="0" fontId="30" fillId="57" borderId="0" xfId="0" applyFont="1" applyFill="1" applyBorder="1" applyAlignment="1" applyProtection="1">
      <alignment horizontal="center"/>
    </xf>
    <xf numFmtId="0" fontId="30" fillId="57" borderId="54" xfId="0" applyFont="1" applyFill="1" applyBorder="1" applyAlignment="1" applyProtection="1">
      <alignment horizontal="center"/>
    </xf>
    <xf numFmtId="3" fontId="0" fillId="57" borderId="33" xfId="2" applyNumberFormat="1" applyFont="1" applyFill="1" applyBorder="1" applyAlignment="1" applyProtection="1">
      <alignment horizontal="center" vertical="center"/>
    </xf>
    <xf numFmtId="3" fontId="0" fillId="57" borderId="54" xfId="2" applyNumberFormat="1" applyFont="1" applyFill="1" applyBorder="1" applyAlignment="1" applyProtection="1">
      <alignment horizontal="center" vertical="center"/>
    </xf>
    <xf numFmtId="168" fontId="0" fillId="57" borderId="33" xfId="1" applyNumberFormat="1" applyFont="1" applyFill="1" applyBorder="1" applyAlignment="1" applyProtection="1">
      <alignment horizontal="center"/>
    </xf>
    <xf numFmtId="168" fontId="0" fillId="57" borderId="54" xfId="1" applyNumberFormat="1" applyFont="1" applyFill="1" applyBorder="1" applyAlignment="1" applyProtection="1">
      <alignment horizontal="center"/>
    </xf>
    <xf numFmtId="0" fontId="10" fillId="6" borderId="49" xfId="0" applyFont="1" applyFill="1" applyBorder="1" applyAlignment="1" applyProtection="1">
      <alignment horizontal="center" wrapText="1"/>
    </xf>
    <xf numFmtId="0" fontId="8" fillId="6" borderId="49" xfId="0" applyFont="1" applyFill="1" applyBorder="1" applyAlignment="1" applyProtection="1">
      <alignment horizontal="center" wrapText="1"/>
    </xf>
    <xf numFmtId="3" fontId="0" fillId="10" borderId="49" xfId="2" applyNumberFormat="1" applyFont="1" applyFill="1" applyBorder="1" applyAlignment="1" applyProtection="1">
      <alignment horizontal="center" vertical="center"/>
      <protection locked="0"/>
    </xf>
    <xf numFmtId="3" fontId="0" fillId="10" borderId="0" xfId="2" applyNumberFormat="1" applyFont="1" applyFill="1" applyBorder="1" applyAlignment="1" applyProtection="1">
      <alignment horizontal="center" vertical="center"/>
      <protection locked="0"/>
    </xf>
    <xf numFmtId="0" fontId="10" fillId="6" borderId="0" xfId="0" applyFont="1" applyFill="1" applyBorder="1" applyAlignment="1" applyProtection="1">
      <alignment horizontal="center" vertical="center"/>
    </xf>
    <xf numFmtId="0" fontId="0" fillId="57" borderId="28" xfId="0" applyFill="1" applyBorder="1" applyAlignment="1" applyProtection="1">
      <alignment horizontal="center"/>
    </xf>
    <xf numFmtId="0" fontId="0" fillId="57" borderId="29" xfId="0" applyFill="1" applyBorder="1" applyAlignment="1" applyProtection="1">
      <alignment horizontal="center"/>
    </xf>
    <xf numFmtId="0" fontId="0" fillId="57" borderId="52" xfId="0" applyFill="1" applyBorder="1" applyAlignment="1" applyProtection="1">
      <alignment horizontal="center"/>
    </xf>
    <xf numFmtId="0" fontId="0" fillId="57" borderId="53" xfId="0" applyFill="1" applyBorder="1" applyAlignment="1" applyProtection="1">
      <alignment horizontal="center"/>
    </xf>
    <xf numFmtId="0" fontId="13" fillId="6" borderId="1" xfId="0" applyFont="1" applyFill="1" applyBorder="1" applyAlignment="1" applyProtection="1">
      <alignment horizontal="center" vertical="center"/>
    </xf>
    <xf numFmtId="0" fontId="13" fillId="10" borderId="2" xfId="0" applyFont="1" applyFill="1" applyBorder="1" applyAlignment="1" applyProtection="1">
      <alignment horizontal="center" vertical="center"/>
    </xf>
    <xf numFmtId="0" fontId="13" fillId="10" borderId="3" xfId="0" applyFont="1" applyFill="1" applyBorder="1" applyAlignment="1" applyProtection="1">
      <alignment horizontal="center" vertical="center"/>
    </xf>
    <xf numFmtId="0" fontId="13" fillId="10" borderId="4" xfId="0" applyFont="1" applyFill="1" applyBorder="1" applyAlignment="1" applyProtection="1">
      <alignment horizontal="center" vertical="center"/>
    </xf>
    <xf numFmtId="0" fontId="30" fillId="57" borderId="28" xfId="0" applyFont="1" applyFill="1" applyBorder="1" applyAlignment="1" applyProtection="1">
      <alignment horizontal="center"/>
    </xf>
    <xf numFmtId="0" fontId="30" fillId="57" borderId="29" xfId="0" applyFont="1" applyFill="1" applyBorder="1" applyAlignment="1" applyProtection="1">
      <alignment horizontal="center"/>
    </xf>
    <xf numFmtId="0" fontId="38" fillId="9" borderId="0" xfId="0" applyFont="1" applyFill="1" applyBorder="1" applyAlignment="1" applyProtection="1">
      <alignment horizontal="left" vertical="center"/>
    </xf>
    <xf numFmtId="0" fontId="38" fillId="9" borderId="0" xfId="0" applyFont="1" applyFill="1" applyBorder="1" applyAlignment="1" applyProtection="1">
      <alignment horizontal="left" vertical="center"/>
      <protection locked="0"/>
    </xf>
    <xf numFmtId="0" fontId="0" fillId="57" borderId="49" xfId="0" applyFill="1" applyBorder="1" applyAlignment="1" applyProtection="1">
      <alignment horizontal="center"/>
    </xf>
    <xf numFmtId="0" fontId="0" fillId="57" borderId="50" xfId="0" applyFill="1" applyBorder="1" applyAlignment="1" applyProtection="1">
      <alignment horizontal="center"/>
    </xf>
    <xf numFmtId="44" fontId="0" fillId="10" borderId="0" xfId="0" applyNumberFormat="1" applyFont="1" applyFill="1" applyBorder="1" applyAlignment="1" applyProtection="1">
      <alignment horizontal="center" vertical="center"/>
      <protection locked="0"/>
    </xf>
    <xf numFmtId="0" fontId="10" fillId="6" borderId="0" xfId="0" applyFont="1" applyFill="1" applyBorder="1" applyAlignment="1" applyProtection="1">
      <alignment horizontal="left" vertical="center"/>
    </xf>
    <xf numFmtId="0" fontId="10" fillId="51" borderId="0" xfId="0" applyFont="1" applyFill="1" applyBorder="1" applyAlignment="1" applyProtection="1">
      <alignment horizontal="left" vertical="center"/>
    </xf>
    <xf numFmtId="0" fontId="10" fillId="51" borderId="54" xfId="0" applyFont="1" applyFill="1" applyBorder="1" applyAlignment="1" applyProtection="1">
      <alignment horizontal="left" vertical="center"/>
    </xf>
    <xf numFmtId="164" fontId="30" fillId="54" borderId="55" xfId="2" applyNumberFormat="1" applyFont="1" applyFill="1" applyBorder="1" applyAlignment="1" applyProtection="1">
      <alignment horizontal="center" vertical="center"/>
      <protection locked="0"/>
    </xf>
    <xf numFmtId="164" fontId="30" fillId="54" borderId="27" xfId="2" applyNumberFormat="1" applyFont="1" applyFill="1" applyBorder="1" applyAlignment="1" applyProtection="1">
      <alignment horizontal="center" vertical="center"/>
      <protection locked="0"/>
    </xf>
    <xf numFmtId="44" fontId="38" fillId="54" borderId="30" xfId="0" applyNumberFormat="1" applyFont="1" applyFill="1" applyBorder="1" applyAlignment="1" applyProtection="1">
      <alignment horizontal="center" vertical="center" wrapText="1"/>
      <protection locked="0"/>
    </xf>
    <xf numFmtId="44" fontId="38" fillId="54" borderId="31" xfId="0" applyNumberFormat="1" applyFont="1" applyFill="1" applyBorder="1" applyAlignment="1" applyProtection="1">
      <alignment horizontal="center" vertical="center" wrapText="1"/>
      <protection locked="0"/>
    </xf>
    <xf numFmtId="44" fontId="38" fillId="54" borderId="32" xfId="0" applyNumberFormat="1" applyFont="1" applyFill="1" applyBorder="1" applyAlignment="1" applyProtection="1">
      <alignment horizontal="center" vertical="center" wrapText="1"/>
      <protection locked="0"/>
    </xf>
    <xf numFmtId="164" fontId="30" fillId="54" borderId="28" xfId="2" applyNumberFormat="1" applyFont="1" applyFill="1" applyBorder="1" applyAlignment="1" applyProtection="1">
      <alignment horizontal="center" vertical="center"/>
      <protection locked="0"/>
    </xf>
    <xf numFmtId="164" fontId="30" fillId="54" borderId="48" xfId="2" applyNumberFormat="1" applyFont="1" applyFill="1" applyBorder="1" applyAlignment="1" applyProtection="1">
      <alignment horizontal="left"/>
    </xf>
    <xf numFmtId="164" fontId="30" fillId="54" borderId="49" xfId="2" applyNumberFormat="1" applyFont="1" applyFill="1" applyBorder="1" applyAlignment="1" applyProtection="1">
      <alignment horizontal="left"/>
    </xf>
    <xf numFmtId="44" fontId="27" fillId="5" borderId="10" xfId="1" applyFont="1" applyFill="1" applyBorder="1" applyAlignment="1" applyProtection="1">
      <alignment horizontal="center" vertical="center"/>
    </xf>
    <xf numFmtId="0" fontId="8" fillId="6" borderId="52" xfId="0" applyFont="1" applyFill="1" applyBorder="1" applyAlignment="1" applyProtection="1">
      <alignment horizontal="center" vertical="center" wrapText="1"/>
    </xf>
    <xf numFmtId="0" fontId="9" fillId="49" borderId="0" xfId="0" applyFont="1" applyFill="1" applyBorder="1" applyAlignment="1" applyProtection="1">
      <alignment horizontal="center" vertical="center"/>
    </xf>
    <xf numFmtId="164" fontId="76" fillId="54" borderId="51" xfId="2" applyNumberFormat="1" applyFont="1" applyFill="1" applyBorder="1" applyAlignment="1" applyProtection="1">
      <alignment horizontal="center" vertical="center"/>
      <protection locked="0"/>
    </xf>
    <xf numFmtId="164" fontId="76" fillId="54" borderId="52" xfId="2" applyNumberFormat="1" applyFont="1" applyFill="1" applyBorder="1" applyAlignment="1" applyProtection="1">
      <alignment horizontal="center" vertical="center"/>
      <protection locked="0"/>
    </xf>
    <xf numFmtId="0" fontId="9" fillId="49" borderId="0" xfId="0" applyFont="1" applyFill="1" applyBorder="1" applyAlignment="1" applyProtection="1">
      <alignment horizontal="center" vertical="center" wrapText="1"/>
    </xf>
    <xf numFmtId="44" fontId="38" fillId="54" borderId="58" xfId="0" applyNumberFormat="1" applyFont="1" applyFill="1" applyBorder="1" applyAlignment="1" applyProtection="1">
      <alignment horizontal="center" vertical="center" wrapText="1"/>
      <protection locked="0"/>
    </xf>
    <xf numFmtId="44" fontId="38" fillId="54" borderId="59" xfId="0" applyNumberFormat="1" applyFont="1" applyFill="1" applyBorder="1" applyAlignment="1" applyProtection="1">
      <alignment horizontal="center" vertical="center" wrapText="1"/>
      <protection locked="0"/>
    </xf>
    <xf numFmtId="44" fontId="38" fillId="54" borderId="60" xfId="0" applyNumberFormat="1" applyFont="1" applyFill="1" applyBorder="1" applyAlignment="1" applyProtection="1">
      <alignment horizontal="center" vertical="center" wrapText="1"/>
      <protection locked="0"/>
    </xf>
    <xf numFmtId="0" fontId="10" fillId="51" borderId="27" xfId="0" applyFont="1" applyFill="1" applyBorder="1" applyAlignment="1" applyProtection="1">
      <alignment horizontal="left" vertical="center" wrapText="1"/>
    </xf>
    <xf numFmtId="0" fontId="10" fillId="51" borderId="28" xfId="0" applyFont="1" applyFill="1" applyBorder="1" applyAlignment="1" applyProtection="1">
      <alignment horizontal="left" vertical="center" wrapText="1"/>
    </xf>
    <xf numFmtId="0" fontId="26" fillId="51" borderId="33" xfId="0" applyFont="1" applyFill="1" applyBorder="1" applyAlignment="1" applyProtection="1">
      <alignment horizontal="center" vertical="center"/>
      <protection locked="0"/>
    </xf>
    <xf numFmtId="0" fontId="26" fillId="51" borderId="0" xfId="0" applyFont="1" applyFill="1" applyBorder="1" applyAlignment="1" applyProtection="1">
      <alignment horizontal="center" vertical="center"/>
      <protection locked="0"/>
    </xf>
    <xf numFmtId="0" fontId="94" fillId="9" borderId="0" xfId="0" applyFont="1" applyFill="1" applyBorder="1" applyAlignment="1" applyProtection="1">
      <alignment horizontal="left" vertical="center"/>
    </xf>
    <xf numFmtId="0" fontId="8" fillId="6" borderId="52" xfId="0" applyFont="1" applyFill="1" applyBorder="1" applyAlignment="1" applyProtection="1">
      <alignment horizontal="center" vertical="center"/>
    </xf>
    <xf numFmtId="0" fontId="10" fillId="51" borderId="51" xfId="0" applyFont="1" applyFill="1" applyBorder="1" applyAlignment="1" applyProtection="1">
      <alignment horizontal="left" vertical="center" wrapText="1"/>
    </xf>
    <xf numFmtId="0" fontId="8" fillId="6" borderId="28" xfId="0" applyFont="1" applyFill="1" applyBorder="1" applyAlignment="1" applyProtection="1">
      <alignment horizontal="center" vertical="center" wrapText="1"/>
    </xf>
    <xf numFmtId="164" fontId="95" fillId="54" borderId="55" xfId="2" applyNumberFormat="1" applyFont="1" applyFill="1" applyBorder="1" applyAlignment="1" applyProtection="1">
      <alignment horizontal="left" vertical="center"/>
      <protection locked="0"/>
    </xf>
    <xf numFmtId="164" fontId="95" fillId="54" borderId="27" xfId="2" applyNumberFormat="1" applyFont="1" applyFill="1" applyBorder="1" applyAlignment="1" applyProtection="1">
      <alignment horizontal="left" vertical="center"/>
      <protection locked="0"/>
    </xf>
    <xf numFmtId="164" fontId="76" fillId="54" borderId="27" xfId="2" applyNumberFormat="1" applyFont="1" applyFill="1" applyBorder="1" applyAlignment="1" applyProtection="1">
      <alignment horizontal="center" vertical="center"/>
      <protection locked="0"/>
    </xf>
    <xf numFmtId="164" fontId="76" fillId="54" borderId="28" xfId="2" applyNumberFormat="1" applyFont="1" applyFill="1" applyBorder="1" applyAlignment="1" applyProtection="1">
      <alignment horizontal="center" vertical="center"/>
      <protection locked="0"/>
    </xf>
    <xf numFmtId="164" fontId="76" fillId="54" borderId="33" xfId="2" applyNumberFormat="1" applyFont="1" applyFill="1" applyBorder="1" applyAlignment="1" applyProtection="1">
      <alignment horizontal="center" vertical="center"/>
      <protection locked="0"/>
    </xf>
    <xf numFmtId="164" fontId="76" fillId="54" borderId="0" xfId="2" applyNumberFormat="1" applyFont="1" applyFill="1" applyBorder="1" applyAlignment="1" applyProtection="1">
      <alignment horizontal="center" vertical="center"/>
      <protection locked="0"/>
    </xf>
    <xf numFmtId="0" fontId="8" fillId="54" borderId="49" xfId="0" applyFont="1" applyFill="1" applyBorder="1" applyAlignment="1" applyProtection="1">
      <alignment horizontal="center" vertical="center" wrapText="1"/>
      <protection locked="0"/>
    </xf>
    <xf numFmtId="0" fontId="28" fillId="6" borderId="55" xfId="0" applyFont="1" applyFill="1" applyBorder="1" applyAlignment="1" applyProtection="1">
      <alignment horizontal="center"/>
    </xf>
    <xf numFmtId="0" fontId="39" fillId="50" borderId="55" xfId="9" applyFill="1" applyBorder="1" applyAlignment="1" applyProtection="1">
      <alignment horizontal="left"/>
      <protection locked="0"/>
    </xf>
    <xf numFmtId="0" fontId="0" fillId="50" borderId="55" xfId="0" applyFill="1" applyBorder="1" applyAlignment="1" applyProtection="1">
      <alignment horizontal="center"/>
    </xf>
    <xf numFmtId="0" fontId="10" fillId="6" borderId="51" xfId="0" applyFont="1" applyFill="1" applyBorder="1" applyAlignment="1" applyProtection="1">
      <alignment horizontal="left"/>
    </xf>
    <xf numFmtId="0" fontId="10" fillId="6" borderId="52" xfId="0" applyFont="1" applyFill="1" applyBorder="1" applyAlignment="1" applyProtection="1">
      <alignment horizontal="left"/>
    </xf>
    <xf numFmtId="164" fontId="38" fillId="51" borderId="49" xfId="2" applyNumberFormat="1" applyFont="1" applyFill="1" applyBorder="1" applyAlignment="1" applyProtection="1">
      <alignment horizontal="left"/>
      <protection locked="0"/>
    </xf>
    <xf numFmtId="164" fontId="38" fillId="51" borderId="0" xfId="2" applyNumberFormat="1" applyFont="1" applyFill="1" applyBorder="1" applyAlignment="1" applyProtection="1">
      <alignment horizontal="left"/>
      <protection locked="0"/>
    </xf>
    <xf numFmtId="0" fontId="0" fillId="50" borderId="27" xfId="0" applyFill="1" applyBorder="1" applyAlignment="1" applyProtection="1">
      <alignment horizontal="center"/>
    </xf>
    <xf numFmtId="0" fontId="0" fillId="50" borderId="28" xfId="0" applyFill="1" applyBorder="1" applyAlignment="1" applyProtection="1">
      <alignment horizontal="center"/>
    </xf>
    <xf numFmtId="0" fontId="0" fillId="50" borderId="29" xfId="0" applyFill="1" applyBorder="1" applyAlignment="1" applyProtection="1">
      <alignment horizontal="center"/>
    </xf>
    <xf numFmtId="0" fontId="39" fillId="50" borderId="27" xfId="9" applyFill="1" applyBorder="1" applyAlignment="1" applyProtection="1">
      <alignment horizontal="left"/>
      <protection locked="0"/>
    </xf>
    <xf numFmtId="0" fontId="28" fillId="50" borderId="28" xfId="0" applyFont="1" applyFill="1" applyBorder="1" applyAlignment="1" applyProtection="1">
      <alignment horizontal="left"/>
      <protection locked="0"/>
    </xf>
    <xf numFmtId="0" fontId="28" fillId="50" borderId="29" xfId="0" applyFont="1" applyFill="1" applyBorder="1" applyAlignment="1" applyProtection="1">
      <alignment horizontal="left"/>
      <protection locked="0"/>
    </xf>
    <xf numFmtId="0" fontId="0" fillId="6" borderId="49" xfId="0" applyFill="1" applyBorder="1" applyAlignment="1" applyProtection="1">
      <alignment horizontal="center"/>
    </xf>
    <xf numFmtId="9" fontId="8" fillId="6" borderId="48" xfId="5" applyFont="1" applyFill="1" applyBorder="1" applyAlignment="1" applyProtection="1">
      <alignment horizontal="center" vertical="center"/>
    </xf>
    <xf numFmtId="9" fontId="8" fillId="6" borderId="49" xfId="5" applyFont="1" applyFill="1" applyBorder="1" applyAlignment="1" applyProtection="1">
      <alignment horizontal="center" vertical="center"/>
    </xf>
    <xf numFmtId="164" fontId="30" fillId="54" borderId="48" xfId="2" applyNumberFormat="1" applyFont="1" applyFill="1" applyBorder="1" applyAlignment="1" applyProtection="1">
      <alignment horizontal="center" vertical="center"/>
      <protection locked="0"/>
    </xf>
    <xf numFmtId="164" fontId="30" fillId="54" borderId="49" xfId="2" applyNumberFormat="1" applyFont="1" applyFill="1" applyBorder="1" applyAlignment="1" applyProtection="1">
      <alignment horizontal="center" vertical="center"/>
      <protection locked="0"/>
    </xf>
    <xf numFmtId="164" fontId="30" fillId="54" borderId="47" xfId="2" applyNumberFormat="1" applyFont="1" applyFill="1" applyBorder="1" applyAlignment="1" applyProtection="1">
      <alignment horizontal="center" vertical="center"/>
      <protection locked="0"/>
    </xf>
    <xf numFmtId="44" fontId="38" fillId="51" borderId="28" xfId="0" applyNumberFormat="1" applyFont="1" applyFill="1" applyBorder="1" applyAlignment="1" applyProtection="1">
      <alignment horizontal="left" vertical="center"/>
      <protection locked="0" hidden="1"/>
    </xf>
    <xf numFmtId="0" fontId="10" fillId="6" borderId="28" xfId="0" applyFont="1" applyFill="1" applyBorder="1" applyAlignment="1" applyProtection="1">
      <alignment horizontal="left" vertical="center" wrapText="1"/>
    </xf>
    <xf numFmtId="44" fontId="38" fillId="10" borderId="28" xfId="0" applyNumberFormat="1" applyFont="1" applyFill="1" applyBorder="1" applyAlignment="1" applyProtection="1">
      <alignment horizontal="center" vertical="center"/>
      <protection locked="0"/>
    </xf>
    <xf numFmtId="44" fontId="27" fillId="5" borderId="0" xfId="1" applyFont="1" applyFill="1" applyBorder="1" applyAlignment="1" applyProtection="1">
      <alignment horizontal="center" vertical="center" wrapText="1"/>
    </xf>
    <xf numFmtId="0" fontId="10" fillId="6" borderId="0" xfId="0" applyFont="1" applyFill="1" applyBorder="1" applyAlignment="1" applyProtection="1">
      <alignment horizontal="left" vertical="center" wrapText="1"/>
    </xf>
    <xf numFmtId="44" fontId="10" fillId="10" borderId="33" xfId="0" applyNumberFormat="1" applyFont="1" applyFill="1" applyBorder="1" applyAlignment="1" applyProtection="1">
      <alignment horizontal="center" vertical="center"/>
      <protection locked="0"/>
    </xf>
    <xf numFmtId="0" fontId="7" fillId="5" borderId="52" xfId="0" applyFont="1" applyFill="1" applyBorder="1" applyAlignment="1" applyProtection="1">
      <alignment horizontal="center"/>
    </xf>
    <xf numFmtId="0" fontId="10" fillId="62" borderId="55" xfId="0" applyFont="1" applyFill="1" applyBorder="1" applyAlignment="1" applyProtection="1">
      <alignment horizontal="center" vertical="center"/>
      <protection locked="0" hidden="1"/>
    </xf>
    <xf numFmtId="0" fontId="9" fillId="13" borderId="0" xfId="0" applyFont="1" applyFill="1" applyBorder="1" applyAlignment="1" applyProtection="1">
      <alignment horizontal="center" vertical="center"/>
    </xf>
    <xf numFmtId="0" fontId="9" fillId="13" borderId="52" xfId="0" applyFont="1" applyFill="1" applyBorder="1" applyAlignment="1" applyProtection="1">
      <alignment horizontal="center" vertical="center"/>
    </xf>
    <xf numFmtId="0" fontId="9" fillId="13" borderId="0" xfId="0" applyFont="1" applyFill="1" applyBorder="1" applyAlignment="1" applyProtection="1">
      <alignment horizontal="center" vertical="center" wrapText="1"/>
    </xf>
    <xf numFmtId="0" fontId="9" fillId="13" borderId="52" xfId="0" applyFont="1" applyFill="1" applyBorder="1" applyAlignment="1" applyProtection="1">
      <alignment horizontal="center" vertical="center" wrapText="1"/>
    </xf>
    <xf numFmtId="0" fontId="10" fillId="62" borderId="52" xfId="0" applyFont="1" applyFill="1" applyBorder="1" applyAlignment="1" applyProtection="1">
      <alignment horizontal="center" vertical="center" wrapText="1"/>
    </xf>
    <xf numFmtId="0" fontId="38" fillId="51" borderId="49" xfId="0" applyFont="1" applyFill="1" applyBorder="1" applyAlignment="1" applyProtection="1">
      <alignment horizontal="left" vertical="top" wrapText="1"/>
      <protection locked="0" hidden="1"/>
    </xf>
    <xf numFmtId="0" fontId="38" fillId="51" borderId="0" xfId="0" applyFont="1" applyFill="1" applyBorder="1" applyAlignment="1" applyProtection="1">
      <alignment horizontal="left" vertical="top" wrapText="1"/>
      <protection locked="0" hidden="1"/>
    </xf>
    <xf numFmtId="0" fontId="10" fillId="6" borderId="49" xfId="0" applyFont="1" applyFill="1" applyBorder="1" applyAlignment="1" applyProtection="1">
      <alignment horizontal="left" vertical="center"/>
    </xf>
    <xf numFmtId="0" fontId="10" fillId="6" borderId="48" xfId="0" applyFont="1" applyFill="1" applyBorder="1" applyAlignment="1" applyProtection="1">
      <alignment horizontal="left" vertical="center" wrapText="1"/>
    </xf>
    <xf numFmtId="0" fontId="10" fillId="6" borderId="49" xfId="0" applyFont="1" applyFill="1" applyBorder="1" applyAlignment="1" applyProtection="1">
      <alignment horizontal="left" vertical="center" wrapText="1"/>
    </xf>
    <xf numFmtId="0" fontId="10" fillId="6" borderId="51" xfId="0" applyFont="1" applyFill="1" applyBorder="1" applyAlignment="1" applyProtection="1">
      <alignment horizontal="left" vertical="center" wrapText="1"/>
    </xf>
    <xf numFmtId="0" fontId="10" fillId="6" borderId="52" xfId="0" applyFont="1" applyFill="1" applyBorder="1" applyAlignment="1" applyProtection="1">
      <alignment horizontal="left" vertical="center" wrapText="1"/>
    </xf>
    <xf numFmtId="0" fontId="0" fillId="54" borderId="49" xfId="0" applyFont="1" applyFill="1" applyBorder="1" applyAlignment="1" applyProtection="1">
      <alignment horizontal="center" vertical="center"/>
      <protection locked="0"/>
    </xf>
    <xf numFmtId="0" fontId="0" fillId="54" borderId="52" xfId="0" applyFont="1" applyFill="1" applyBorder="1" applyAlignment="1" applyProtection="1">
      <alignment horizontal="center" vertical="center"/>
      <protection locked="0"/>
    </xf>
    <xf numFmtId="0" fontId="10" fillId="6" borderId="0" xfId="0" applyFont="1" applyFill="1" applyBorder="1" applyAlignment="1" applyProtection="1">
      <alignment horizontal="left" vertical="center"/>
      <protection locked="0"/>
    </xf>
    <xf numFmtId="0" fontId="10" fillId="6" borderId="0" xfId="0" applyFont="1" applyFill="1" applyBorder="1" applyAlignment="1" applyProtection="1">
      <alignment horizontal="left" vertical="center" wrapText="1"/>
      <protection locked="0" hidden="1"/>
    </xf>
    <xf numFmtId="0" fontId="10" fillId="59" borderId="49" xfId="0" applyFont="1" applyFill="1" applyBorder="1" applyAlignment="1" applyProtection="1">
      <alignment horizontal="left" vertical="center" wrapText="1"/>
      <protection hidden="1"/>
    </xf>
    <xf numFmtId="0" fontId="10" fillId="50" borderId="55" xfId="0" applyFont="1" applyFill="1" applyBorder="1" applyAlignment="1" applyProtection="1">
      <alignment horizontal="left" vertical="center"/>
      <protection hidden="1"/>
    </xf>
    <xf numFmtId="0" fontId="10" fillId="50" borderId="55" xfId="0" applyFont="1" applyFill="1" applyBorder="1" applyAlignment="1" applyProtection="1">
      <alignment horizontal="center" vertical="center"/>
      <protection hidden="1"/>
    </xf>
    <xf numFmtId="0" fontId="10" fillId="54" borderId="0" xfId="0" applyFont="1" applyFill="1" applyBorder="1" applyAlignment="1" applyProtection="1">
      <alignment horizontal="center" vertical="center"/>
      <protection locked="0"/>
    </xf>
    <xf numFmtId="0" fontId="38" fillId="6" borderId="0" xfId="0" applyFont="1" applyFill="1" applyBorder="1" applyAlignment="1" applyProtection="1">
      <alignment horizontal="left"/>
      <protection locked="0" hidden="1"/>
    </xf>
    <xf numFmtId="0" fontId="10" fillId="6" borderId="50" xfId="0" applyFont="1" applyFill="1" applyBorder="1" applyAlignment="1" applyProtection="1">
      <alignment horizontal="left" vertical="center" wrapText="1"/>
    </xf>
    <xf numFmtId="0" fontId="10" fillId="6" borderId="53" xfId="0" applyFont="1" applyFill="1" applyBorder="1" applyAlignment="1" applyProtection="1">
      <alignment horizontal="left" vertical="center" wrapText="1"/>
    </xf>
    <xf numFmtId="44" fontId="8" fillId="10" borderId="33" xfId="0" applyNumberFormat="1" applyFont="1" applyFill="1" applyBorder="1" applyAlignment="1" applyProtection="1">
      <alignment horizontal="center" vertical="center"/>
      <protection locked="0"/>
    </xf>
    <xf numFmtId="44" fontId="8" fillId="10" borderId="0" xfId="0" applyNumberFormat="1" applyFont="1" applyFill="1" applyBorder="1" applyAlignment="1" applyProtection="1">
      <alignment horizontal="center" vertical="center"/>
      <protection locked="0"/>
    </xf>
    <xf numFmtId="0" fontId="7" fillId="5" borderId="52"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wrapText="1"/>
    </xf>
    <xf numFmtId="0" fontId="10" fillId="10" borderId="33" xfId="0" applyFont="1" applyFill="1" applyBorder="1" applyAlignment="1" applyProtection="1">
      <alignment horizontal="left" vertical="center" wrapText="1"/>
    </xf>
    <xf numFmtId="0" fontId="10" fillId="10" borderId="0" xfId="0" applyFont="1" applyFill="1" applyBorder="1" applyAlignment="1" applyProtection="1">
      <alignment horizontal="left" vertical="center" wrapText="1"/>
    </xf>
    <xf numFmtId="0" fontId="0" fillId="9" borderId="0" xfId="0" applyFill="1" applyAlignment="1" applyProtection="1">
      <alignment horizontal="center"/>
    </xf>
    <xf numFmtId="0" fontId="9" fillId="13" borderId="49" xfId="0" applyFont="1" applyFill="1" applyBorder="1" applyAlignment="1" applyProtection="1">
      <alignment horizontal="center" vertical="center"/>
    </xf>
    <xf numFmtId="0" fontId="9" fillId="13" borderId="49" xfId="0" applyFont="1" applyFill="1" applyBorder="1" applyAlignment="1" applyProtection="1">
      <alignment horizontal="center" vertical="center" wrapText="1"/>
    </xf>
    <xf numFmtId="0" fontId="10" fillId="50" borderId="55" xfId="0" applyFont="1" applyFill="1" applyBorder="1" applyAlignment="1" applyProtection="1">
      <alignment vertical="center"/>
      <protection hidden="1"/>
    </xf>
    <xf numFmtId="0" fontId="0" fillId="54" borderId="0" xfId="0" applyFont="1" applyFill="1" applyBorder="1" applyAlignment="1" applyProtection="1">
      <alignment horizontal="center" vertical="center"/>
      <protection locked="0"/>
    </xf>
    <xf numFmtId="0" fontId="10" fillId="58" borderId="0" xfId="0" applyFont="1" applyFill="1" applyBorder="1" applyAlignment="1" applyProtection="1">
      <alignment horizontal="left" vertical="center"/>
      <protection hidden="1"/>
    </xf>
    <xf numFmtId="2" fontId="30" fillId="0" borderId="10" xfId="0" applyNumberFormat="1" applyFont="1" applyBorder="1" applyAlignment="1">
      <alignment horizontal="center" vertical="center" wrapText="1"/>
    </xf>
    <xf numFmtId="2" fontId="30" fillId="0" borderId="8" xfId="0" applyNumberFormat="1" applyFont="1" applyBorder="1" applyAlignment="1">
      <alignment horizontal="center" vertical="center" wrapText="1"/>
    </xf>
    <xf numFmtId="2" fontId="30" fillId="0" borderId="61" xfId="0" applyNumberFormat="1" applyFont="1" applyBorder="1" applyAlignment="1">
      <alignment horizontal="center" vertical="center" wrapText="1"/>
    </xf>
    <xf numFmtId="0" fontId="30" fillId="0" borderId="10"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61" xfId="0" applyFont="1" applyBorder="1" applyAlignment="1">
      <alignment horizontal="center" vertical="center" wrapText="1"/>
    </xf>
  </cellXfs>
  <cellStyles count="66">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2" builtinId="3"/>
    <cellStyle name="Comma 2" xfId="7" xr:uid="{00000000-0005-0000-0000-00001C000000}"/>
    <cellStyle name="Comma 2 2" xfId="58" xr:uid="{00000000-0005-0000-0000-00001D000000}"/>
    <cellStyle name="Comma 2 3" xfId="57" xr:uid="{00000000-0005-0000-0000-00001E000000}"/>
    <cellStyle name="Comma 3" xfId="59" xr:uid="{00000000-0005-0000-0000-00001F000000}"/>
    <cellStyle name="Comma 4" xfId="56" xr:uid="{00000000-0005-0000-0000-000020000000}"/>
    <cellStyle name="Currency" xfId="1" builtinId="4"/>
    <cellStyle name="Currency 2" xfId="4" xr:uid="{00000000-0005-0000-0000-000022000000}"/>
    <cellStyle name="Currency 3" xfId="60" xr:uid="{00000000-0005-0000-0000-000023000000}"/>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9" builtinId="8"/>
    <cellStyle name="Hyperlink 2" xfId="53" xr:uid="{00000000-0005-0000-0000-00002B000000}"/>
    <cellStyle name="Hyperlink 3" xfId="54" xr:uid="{00000000-0005-0000-0000-00002C000000}"/>
    <cellStyle name="Hyperlink 4" xfId="61" xr:uid="{00000000-0005-0000-0000-00002D000000}"/>
    <cellStyle name="Input" xfId="20" builtinId="20" customBuiltin="1"/>
    <cellStyle name="Linked Cell" xfId="23" builtinId="24" customBuiltin="1"/>
    <cellStyle name="Neutral" xfId="19" builtinId="28" customBuiltin="1"/>
    <cellStyle name="Normal" xfId="0" builtinId="0"/>
    <cellStyle name="Normal 2" xfId="3" xr:uid="{00000000-0005-0000-0000-000032000000}"/>
    <cellStyle name="Normal 2 2" xfId="63" xr:uid="{00000000-0005-0000-0000-000033000000}"/>
    <cellStyle name="Normal 2 3" xfId="62" xr:uid="{00000000-0005-0000-0000-000034000000}"/>
    <cellStyle name="Normal 3" xfId="64" xr:uid="{00000000-0005-0000-0000-000035000000}"/>
    <cellStyle name="Normal 4" xfId="55" xr:uid="{00000000-0005-0000-0000-000036000000}"/>
    <cellStyle name="Normal_Sheet1" xfId="11" xr:uid="{00000000-0005-0000-0000-000037000000}"/>
    <cellStyle name="Normal_Sheet6" xfId="8" xr:uid="{00000000-0005-0000-0000-000038000000}"/>
    <cellStyle name="Normal_Source" xfId="10" xr:uid="{00000000-0005-0000-0000-000039000000}"/>
    <cellStyle name="Note" xfId="26" builtinId="10" customBuiltin="1"/>
    <cellStyle name="Output" xfId="21" builtinId="21" customBuiltin="1"/>
    <cellStyle name="Percent" xfId="5" builtinId="5"/>
    <cellStyle name="Percent 2" xfId="6" xr:uid="{00000000-0005-0000-0000-00003D000000}"/>
    <cellStyle name="Percent 3" xfId="65" xr:uid="{00000000-0005-0000-0000-00003E000000}"/>
    <cellStyle name="Title" xfId="12" builtinId="15" customBuiltin="1"/>
    <cellStyle name="Total" xfId="28" builtinId="25" customBuiltin="1"/>
    <cellStyle name="Warning Text" xfId="25" builtinId="11" customBuiltin="1"/>
  </cellStyles>
  <dxfs count="59">
    <dxf>
      <font>
        <color rgb="FFEAF0F6"/>
      </font>
      <fill>
        <patternFill>
          <bgColor rgb="FFEAF0F6"/>
        </patternFill>
      </fill>
    </dxf>
    <dxf>
      <fill>
        <patternFill>
          <bgColor rgb="FFFFFFA3"/>
        </patternFill>
      </fill>
    </dxf>
    <dxf>
      <font>
        <color theme="3"/>
      </font>
    </dxf>
    <dxf>
      <fill>
        <patternFill>
          <bgColor rgb="FFFFFF9B"/>
        </patternFill>
      </fill>
    </dxf>
    <dxf>
      <fill>
        <patternFill>
          <bgColor rgb="FFFFFFA3"/>
        </patternFill>
      </fill>
    </dxf>
    <dxf>
      <font>
        <color rgb="FFEEF3F8"/>
      </font>
      <fill>
        <patternFill>
          <bgColor rgb="FFECF2F8"/>
        </patternFill>
      </fill>
    </dxf>
    <dxf>
      <font>
        <color rgb="FFF1F5F9"/>
      </font>
      <fill>
        <patternFill>
          <bgColor rgb="FFF4F7FA"/>
        </patternFill>
      </fill>
    </dxf>
    <dxf>
      <fill>
        <patternFill>
          <bgColor rgb="FFFFFF93"/>
        </patternFill>
      </fill>
    </dxf>
    <dxf>
      <fill>
        <patternFill>
          <bgColor rgb="FFFFFF93"/>
        </patternFill>
      </fill>
    </dxf>
    <dxf>
      <fill>
        <patternFill>
          <bgColor rgb="FFFFFF93"/>
        </patternFill>
      </fill>
    </dxf>
    <dxf>
      <font>
        <color theme="0"/>
      </font>
      <fill>
        <patternFill>
          <bgColor theme="0"/>
        </patternFill>
      </fill>
    </dxf>
    <dxf>
      <fill>
        <patternFill>
          <bgColor rgb="FFFFFF93"/>
        </patternFill>
      </fill>
    </dxf>
    <dxf>
      <fill>
        <patternFill>
          <bgColor rgb="FFFFFF93"/>
        </patternFill>
      </fill>
    </dxf>
    <dxf>
      <font>
        <color theme="3"/>
      </font>
      <fill>
        <patternFill>
          <bgColor rgb="FFFFFF9B"/>
        </patternFill>
      </fill>
    </dxf>
    <dxf>
      <fill>
        <patternFill>
          <bgColor rgb="FFFFFF93"/>
        </patternFill>
      </fill>
    </dxf>
    <dxf>
      <font>
        <color theme="0"/>
      </font>
      <fill>
        <patternFill>
          <bgColor theme="0"/>
        </patternFill>
      </fill>
    </dxf>
    <dxf>
      <fill>
        <patternFill>
          <bgColor rgb="FFFFFF93"/>
        </patternFill>
      </fill>
    </dxf>
    <dxf>
      <fill>
        <patternFill>
          <bgColor rgb="FFFFFF85"/>
        </patternFill>
      </fill>
    </dxf>
    <dxf>
      <fill>
        <patternFill>
          <bgColor rgb="FFFFFF89"/>
        </patternFill>
      </fill>
    </dxf>
    <dxf>
      <font>
        <b/>
        <i val="0"/>
        <color theme="3"/>
      </font>
      <fill>
        <patternFill>
          <bgColor rgb="FFFFFF8B"/>
        </patternFill>
      </fill>
    </dxf>
    <dxf>
      <font>
        <b/>
        <i val="0"/>
        <color theme="3"/>
      </font>
      <fill>
        <patternFill>
          <bgColor rgb="FFFFFF8B"/>
        </patternFill>
      </fill>
    </dxf>
    <dxf>
      <fill>
        <patternFill>
          <bgColor rgb="FFFFFFA7"/>
        </patternFill>
      </fill>
    </dxf>
    <dxf>
      <fill>
        <patternFill>
          <bgColor rgb="FFFFFFA3"/>
        </patternFill>
      </fill>
    </dxf>
    <dxf>
      <fill>
        <patternFill>
          <bgColor rgb="FFFFFFA3"/>
        </patternFill>
      </fill>
    </dxf>
    <dxf>
      <fill>
        <patternFill>
          <bgColor rgb="FFFFFFA3"/>
        </patternFill>
      </fill>
    </dxf>
    <dxf>
      <font>
        <color rgb="FF00B050"/>
      </font>
    </dxf>
    <dxf>
      <font>
        <b val="0"/>
        <i val="0"/>
        <color rgb="FF00B050"/>
      </font>
    </dxf>
    <dxf>
      <font>
        <color rgb="FF00B050"/>
      </font>
    </dxf>
    <dxf>
      <font>
        <color rgb="FF00B050"/>
      </font>
    </dxf>
    <dxf>
      <font>
        <color rgb="FF00B050"/>
      </font>
    </dxf>
    <dxf>
      <font>
        <color rgb="FF00B050"/>
      </font>
    </dxf>
    <dxf>
      <font>
        <b val="0"/>
        <i val="0"/>
        <color rgb="FF00B050"/>
      </font>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9F"/>
        </patternFill>
      </fill>
    </dxf>
    <dxf>
      <font>
        <b/>
        <i val="0"/>
        <color rgb="FF00B050"/>
      </font>
      <fill>
        <patternFill>
          <bgColor theme="4" tint="0.79998168889431442"/>
        </patternFill>
      </fill>
    </dxf>
    <dxf>
      <font>
        <b/>
        <i val="0"/>
        <color rgb="FF00B050"/>
      </font>
      <fill>
        <patternFill patternType="solid">
          <bgColor theme="4" tint="0.79998168889431442"/>
        </patternFill>
      </fill>
    </dxf>
    <dxf>
      <font>
        <color rgb="FF9C0006"/>
      </font>
    </dxf>
    <dxf>
      <font>
        <color rgb="FF00B050"/>
      </font>
      <fill>
        <patternFill patternType="solid">
          <bgColor theme="4" tint="0.79998168889431442"/>
        </patternFill>
      </fill>
    </dxf>
    <dxf>
      <fill>
        <patternFill>
          <bgColor rgb="FFFFFFA3"/>
        </patternFill>
      </fill>
      <border>
        <left style="thin">
          <color theme="0"/>
        </left>
        <vertical/>
        <horizontal/>
      </border>
    </dxf>
    <dxf>
      <fill>
        <patternFill>
          <bgColor rgb="FFFFFFA3"/>
        </patternFill>
      </fill>
    </dxf>
    <dxf>
      <fill>
        <patternFill>
          <bgColor rgb="FFFFFFA3"/>
        </patternFill>
      </fill>
    </dxf>
    <dxf>
      <font>
        <b/>
        <i val="0"/>
        <color theme="3"/>
      </font>
      <fill>
        <patternFill>
          <bgColor rgb="FFFFFF8B"/>
        </patternFill>
      </fill>
    </dxf>
  </dxfs>
  <tableStyles count="0" defaultTableStyle="TableStyleMedium9" defaultPivotStyle="PivotStyleLight16"/>
  <colors>
    <mruColors>
      <color rgb="FFFFFF97"/>
      <color rgb="FFFFFFA7"/>
      <color rgb="FFFFFF99"/>
      <color rgb="FFEAF0F6"/>
      <color rgb="FFF1F5F9"/>
      <color rgb="FFFFFFA3"/>
      <color rgb="FFFFFF9F"/>
      <color rgb="FFFFFF9B"/>
      <color rgb="FFECF2F8"/>
      <color rgb="FFEE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171450</xdr:colOff>
      <xdr:row>0</xdr:row>
      <xdr:rowOff>9526</xdr:rowOff>
    </xdr:from>
    <xdr:to>
      <xdr:col>19</xdr:col>
      <xdr:colOff>457199</xdr:colOff>
      <xdr:row>4</xdr:row>
      <xdr:rowOff>238126</xdr:rowOff>
    </xdr:to>
    <xdr:pic>
      <xdr:nvPicPr>
        <xdr:cNvPr id="2" name="Picture 2" descr="Leading-By-Example-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72675" y="9526"/>
          <a:ext cx="1600199" cy="10477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BE/Agency-Campus%20Annual%20Data%20Reporting/Tracking/Sustainable%20Landscaping/Sustainable%20Landscapes%20Data%20Trac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cell r="G2" t="str">
            <v>National Grid</v>
          </cell>
          <cell r="H2" t="str">
            <v>Massachusetts Clean Energy Center (CEC)</v>
          </cell>
        </row>
        <row r="3">
          <cell r="E3" t="str">
            <v>AK</v>
          </cell>
          <cell r="F3" t="str">
            <v>Acton</v>
          </cell>
          <cell r="G3" t="str">
            <v>NSTAR</v>
          </cell>
        </row>
        <row r="4">
          <cell r="E4" t="str">
            <v>AZ</v>
          </cell>
          <cell r="F4" t="str">
            <v>Acushnet</v>
          </cell>
          <cell r="G4" t="str">
            <v>Unitil (Fitchburg Gas &amp; Electric)</v>
          </cell>
        </row>
        <row r="5">
          <cell r="E5" t="str">
            <v>AR</v>
          </cell>
          <cell r="F5" t="str">
            <v>Adams</v>
          </cell>
          <cell r="G5" t="str">
            <v>Western Massachusetts Electric Company</v>
          </cell>
        </row>
        <row r="6">
          <cell r="E6" t="str">
            <v>CA</v>
          </cell>
          <cell r="F6" t="str">
            <v>Agawam</v>
          </cell>
          <cell r="G6" t="str">
            <v>Municipal Light Plant</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amp; Visuals"/>
      <sheetName val=" Data Spreadsheet"/>
      <sheetName val="Potential New Areas"/>
      <sheetName val="_"/>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0" dT="2019-08-21T17:03:49.02" personId="{00000000-0000-0000-0000-000000000000}" id="{221ECB09-67B0-462E-8126-B49A172D4D54}">
    <text>Exact size TBD; likely 4-4.5</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Barbara.Cadima@bristolcc.edu" TargetMode="External"/><Relationship Id="rId7" Type="http://schemas.openxmlformats.org/officeDocument/2006/relationships/printerSettings" Target="../printerSettings/printerSettings2.bin"/><Relationship Id="rId2" Type="http://schemas.openxmlformats.org/officeDocument/2006/relationships/hyperlink" Target="mailto:kcmacdonald@bridgew.edu" TargetMode="External"/><Relationship Id="rId1" Type="http://schemas.openxmlformats.org/officeDocument/2006/relationships/hyperlink" Target="mailto:kjason@bridgew.edu" TargetMode="External"/><Relationship Id="rId6" Type="http://schemas.openxmlformats.org/officeDocument/2006/relationships/hyperlink" Target="mailto:aleblanc@northshore.edu" TargetMode="External"/><Relationship Id="rId5" Type="http://schemas.openxmlformats.org/officeDocument/2006/relationships/hyperlink" Target="mailto:jjacquart@umassd.edu" TargetMode="External"/><Relationship Id="rId4" Type="http://schemas.openxmlformats.org/officeDocument/2006/relationships/hyperlink" Target="mailto:memckenzie@fitchburgstate.edu"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hyperlink" Target="https://recyclesmartma.org/" TargetMode="External"/><Relationship Id="rId2" Type="http://schemas.openxmlformats.org/officeDocument/2006/relationships/hyperlink" Target="http://www.mass.gov/eea/agencies/massdep/recycle/solid/massachusetts-waste-disposal-bans.html" TargetMode="External"/><Relationship Id="rId1" Type="http://schemas.openxmlformats.org/officeDocument/2006/relationships/hyperlink" Target="http://www.mass.gov/eea/docs/dep/recycle/wstban01.doc"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3" Type="http://schemas.openxmlformats.org/officeDocument/2006/relationships/hyperlink" Target="..\..\..\Photos\Pollinator\DCR\Waquoit%20Bay" TargetMode="External"/><Relationship Id="rId18" Type="http://schemas.openxmlformats.org/officeDocument/2006/relationships/hyperlink" Target="mailto:Umbe.Green@umb.edu" TargetMode="External"/><Relationship Id="rId26" Type="http://schemas.openxmlformats.org/officeDocument/2006/relationships/hyperlink" Target="mailto:Erik_Shaw@uml.edu" TargetMode="External"/><Relationship Id="rId39" Type="http://schemas.openxmlformats.org/officeDocument/2006/relationships/hyperlink" Target="..\..\..\Photos\Pollinator\Massasoit%20CC" TargetMode="External"/><Relationship Id="rId21" Type="http://schemas.openxmlformats.org/officeDocument/2006/relationships/hyperlink" Target="..\..\..\Photos\Green%20Buildings\UML%20University%20Crossing%20(Green%20Roof).jpg" TargetMode="External"/><Relationship Id="rId34" Type="http://schemas.openxmlformats.org/officeDocument/2006/relationships/hyperlink" Target="..\..\..\Photos\Pollinator\State%20Police%20Academy%20(New%20Braintree)%20-%20No%20Mow%20Zones" TargetMode="External"/><Relationship Id="rId42" Type="http://schemas.openxmlformats.org/officeDocument/2006/relationships/hyperlink" Target="..\..\..\Photos\Green%20Buildings\MCLA%20Feigenbaum%20(2).JPG" TargetMode="External"/><Relationship Id="rId47" Type="http://schemas.openxmlformats.org/officeDocument/2006/relationships/hyperlink" Target="mailto:tara.mitchell@dot.state.ma.us" TargetMode="External"/><Relationship Id="rId50" Type="http://schemas.openxmlformats.org/officeDocument/2006/relationships/hyperlink" Target="mailto:ken.mackenzie@mass.gov" TargetMode="External"/><Relationship Id="rId55" Type="http://schemas.openxmlformats.org/officeDocument/2006/relationships/hyperlink" Target="mailto:tara.mitchell@dot.state.ma.us" TargetMode="External"/><Relationship Id="rId63" Type="http://schemas.openxmlformats.org/officeDocument/2006/relationships/hyperlink" Target="mailto:tara.mitchell@dot.state.ma.us" TargetMode="External"/><Relationship Id="rId68" Type="http://schemas.openxmlformats.org/officeDocument/2006/relationships/hyperlink" Target="..\..\..\Photos\Pollinator%20Photos\UMass%20Lowell" TargetMode="External"/><Relationship Id="rId76" Type="http://schemas.openxmlformats.org/officeDocument/2006/relationships/comments" Target="../comments4.xml"/><Relationship Id="rId7" Type="http://schemas.openxmlformats.org/officeDocument/2006/relationships/hyperlink" Target="..\..\..\Photos\Pollinator\DCR\DCR%20Finnegan%20Park%20Wildflower%20Meadow.jpg" TargetMode="External"/><Relationship Id="rId71" Type="http://schemas.openxmlformats.org/officeDocument/2006/relationships/hyperlink" Target="mailto:lmichalopoul@umass.edu" TargetMode="External"/><Relationship Id="rId2" Type="http://schemas.openxmlformats.org/officeDocument/2006/relationships/hyperlink" Target="..\..\..\Photos\Pollinator\DCR\DCR%20Middlesex%20Fells%20Botume%20House%20Visitor%20Center.jpg" TargetMode="External"/><Relationship Id="rId16" Type="http://schemas.openxmlformats.org/officeDocument/2006/relationships/hyperlink" Target="mailto:Denise.Breiteneicher@mwra.com" TargetMode="External"/><Relationship Id="rId29" Type="http://schemas.openxmlformats.org/officeDocument/2006/relationships/hyperlink" Target="mailto:esmall@facil.umass.edu" TargetMode="External"/><Relationship Id="rId11" Type="http://schemas.openxmlformats.org/officeDocument/2006/relationships/hyperlink" Target="..\..\..\Photos\Pollinator\Bristol%20CC\Bristol%20CC%20No%20Mow%20Area.jpg" TargetMode="External"/><Relationship Id="rId24" Type="http://schemas.openxmlformats.org/officeDocument/2006/relationships/hyperlink" Target="..\..\..\Photos\Green%20Buildings\NSCC%20Health%20Professions%20Building%20(Green%20Roof).jpg" TargetMode="External"/><Relationship Id="rId32" Type="http://schemas.openxmlformats.org/officeDocument/2006/relationships/hyperlink" Target="..\..\..\Photos\Pollinator\Dept.%20of%20Correction" TargetMode="External"/><Relationship Id="rId37" Type="http://schemas.openxmlformats.org/officeDocument/2006/relationships/hyperlink" Target="..\..\..\Photos\Green%20Buildings\MBTA%20Orient%20Heights%20Station%20(Green%20Roof).JPG" TargetMode="External"/><Relationship Id="rId40" Type="http://schemas.openxmlformats.org/officeDocument/2006/relationships/hyperlink" Target="..\..\..\Photos\Pollinator\Massasoit%20CC" TargetMode="External"/><Relationship Id="rId45" Type="http://schemas.openxmlformats.org/officeDocument/2006/relationships/hyperlink" Target="http://www.beecityusa.org/current-bee-campuses.html" TargetMode="External"/><Relationship Id="rId53" Type="http://schemas.openxmlformats.org/officeDocument/2006/relationships/hyperlink" Target="mailto:tara.mitchell@dot.state.ma.us" TargetMode="External"/><Relationship Id="rId58" Type="http://schemas.openxmlformats.org/officeDocument/2006/relationships/hyperlink" Target="mailto:tara.mitchell@dot.state.ma.us" TargetMode="External"/><Relationship Id="rId66" Type="http://schemas.openxmlformats.org/officeDocument/2006/relationships/hyperlink" Target="mailto:tara.mitchell@dot.state.ma.us" TargetMode="External"/><Relationship Id="rId74" Type="http://schemas.openxmlformats.org/officeDocument/2006/relationships/hyperlink" Target="../../../Photos/Pollinator%20Photos/UMass%20Amherst/Limited%20Mow%20Zone%202019" TargetMode="External"/><Relationship Id="rId5" Type="http://schemas.openxmlformats.org/officeDocument/2006/relationships/hyperlink" Target="mailto:joan.muller@mass.gov" TargetMode="External"/><Relationship Id="rId15" Type="http://schemas.openxmlformats.org/officeDocument/2006/relationships/hyperlink" Target="mailto:Denise.Breiteneicher@mwra.com" TargetMode="External"/><Relationship Id="rId23" Type="http://schemas.openxmlformats.org/officeDocument/2006/relationships/hyperlink" Target="..\..\..\Photos\Pollinator\UMass%20Amherst" TargetMode="External"/><Relationship Id="rId28" Type="http://schemas.openxmlformats.org/officeDocument/2006/relationships/hyperlink" Target="mailto:tgallagher@salemstate.edu" TargetMode="External"/><Relationship Id="rId36" Type="http://schemas.openxmlformats.org/officeDocument/2006/relationships/hyperlink" Target="..\..\..\Photos\Pollinator\DFW%20Headquarters" TargetMode="External"/><Relationship Id="rId49" Type="http://schemas.openxmlformats.org/officeDocument/2006/relationships/hyperlink" Target="..\..\..\Photos\Pollinator\MassDOT\No%20&amp;%20Low%20Mow%20Zones" TargetMode="External"/><Relationship Id="rId57" Type="http://schemas.openxmlformats.org/officeDocument/2006/relationships/hyperlink" Target="mailto:tara.mitchell@dot.state.ma.us" TargetMode="External"/><Relationship Id="rId61" Type="http://schemas.openxmlformats.org/officeDocument/2006/relationships/hyperlink" Target="mailto:tara.mitchell@dot.state.ma.us" TargetMode="External"/><Relationship Id="rId10" Type="http://schemas.openxmlformats.org/officeDocument/2006/relationships/hyperlink" Target="mailto:ruth.helfeld@mass.gov" TargetMode="External"/><Relationship Id="rId19" Type="http://schemas.openxmlformats.org/officeDocument/2006/relationships/hyperlink" Target="..\..\..\Photos\Green%20Buildings\SSU%20Marsh%20Hall%20green%20roof.jpg" TargetMode="External"/><Relationship Id="rId31" Type="http://schemas.openxmlformats.org/officeDocument/2006/relationships/hyperlink" Target="..\..\..\Photos\Pollinator\Dept.%20of%20Correction" TargetMode="External"/><Relationship Id="rId44" Type="http://schemas.openxmlformats.org/officeDocument/2006/relationships/hyperlink" Target="https://www.mass.gov/info-details/leading-by-example-progress-overview" TargetMode="External"/><Relationship Id="rId52" Type="http://schemas.openxmlformats.org/officeDocument/2006/relationships/hyperlink" Target="mailto:ken.mackenzie@mass.gov" TargetMode="External"/><Relationship Id="rId60" Type="http://schemas.openxmlformats.org/officeDocument/2006/relationships/hyperlink" Target="mailto:tara.mitchell@dot.state.ma.us" TargetMode="External"/><Relationship Id="rId65" Type="http://schemas.openxmlformats.org/officeDocument/2006/relationships/hyperlink" Target="mailto:tara.mitchell@dot.state.ma.us" TargetMode="External"/><Relationship Id="rId73" Type="http://schemas.openxmlformats.org/officeDocument/2006/relationships/hyperlink" Target="../../../Photos/Pollinator%20Photos/UMass%20Amherst/Limited%20Mow%20Zone%202019" TargetMode="External"/><Relationship Id="rId4" Type="http://schemas.openxmlformats.org/officeDocument/2006/relationships/hyperlink" Target="https://www.umass.edu/cp/john-w-olver-design-building" TargetMode="External"/><Relationship Id="rId9" Type="http://schemas.openxmlformats.org/officeDocument/2006/relationships/hyperlink" Target="mailto:ruth.helfeld@mass.gov" TargetMode="External"/><Relationship Id="rId14" Type="http://schemas.openxmlformats.org/officeDocument/2006/relationships/hyperlink" Target="..\..\..\Photos\Pollinator\DCR\Waquoit%20Bay" TargetMode="External"/><Relationship Id="rId22" Type="http://schemas.openxmlformats.org/officeDocument/2006/relationships/hyperlink" Target="..\..\..\Photos\Green%20Buildings\UMA%20Integrative%20Learning%20Center%20(ILC)%20with%20Green%20Roof.jpg" TargetMode="External"/><Relationship Id="rId27" Type="http://schemas.openxmlformats.org/officeDocument/2006/relationships/hyperlink" Target="mailto:Erik_Shaw@uml.edu" TargetMode="External"/><Relationship Id="rId30" Type="http://schemas.openxmlformats.org/officeDocument/2006/relationships/hyperlink" Target="mailto:joe.desa@bristolcc.edu" TargetMode="External"/><Relationship Id="rId35" Type="http://schemas.openxmlformats.org/officeDocument/2006/relationships/hyperlink" Target="..\..\..\Photos\Pollinator\State%20Police%20Academy%20(New%20Braintree)%20-%20No%20Mow%20Zones" TargetMode="External"/><Relationship Id="rId43" Type="http://schemas.openxmlformats.org/officeDocument/2006/relationships/hyperlink" Target="mailto:tara.mitchell@dot.state.ma.us" TargetMode="External"/><Relationship Id="rId48" Type="http://schemas.openxmlformats.org/officeDocument/2006/relationships/hyperlink" Target="..\..\..\Photos\Pollinator\MassDOT\Native%20Meadows" TargetMode="External"/><Relationship Id="rId56" Type="http://schemas.openxmlformats.org/officeDocument/2006/relationships/hyperlink" Target="mailto:tara.mitchell@dot.state.ma.us" TargetMode="External"/><Relationship Id="rId64" Type="http://schemas.openxmlformats.org/officeDocument/2006/relationships/hyperlink" Target="mailto:tara.mitchell@dot.state.ma.us" TargetMode="External"/><Relationship Id="rId69" Type="http://schemas.openxmlformats.org/officeDocument/2006/relationships/hyperlink" Target="mailto:aoguma@massasoit.mass.edu;%20mbankson@massasoit.mass.edu" TargetMode="External"/><Relationship Id="rId77" Type="http://schemas.microsoft.com/office/2017/10/relationships/threadedComment" Target="../threadedComments/threadedComment1.xml"/><Relationship Id="rId8" Type="http://schemas.openxmlformats.org/officeDocument/2006/relationships/hyperlink" Target="..\..\..\Photos\Pollinator\DCR\DCR%20Purgatory%20Chasm%20Visitor%20Center%20Butterfly%20Garden.JPG" TargetMode="External"/><Relationship Id="rId51" Type="http://schemas.openxmlformats.org/officeDocument/2006/relationships/hyperlink" Target="mailto:ken.mackenzie@mass.gov" TargetMode="External"/><Relationship Id="rId72" Type="http://schemas.openxmlformats.org/officeDocument/2006/relationships/hyperlink" Target="mailto:lmichalopoul@umass.edu" TargetMode="External"/><Relationship Id="rId3" Type="http://schemas.openxmlformats.org/officeDocument/2006/relationships/hyperlink" Target="mailto:szisk@qcc.mass.edu" TargetMode="External"/><Relationship Id="rId12" Type="http://schemas.openxmlformats.org/officeDocument/2006/relationships/hyperlink" Target="mailto:joe.desa@bristolcc.edu" TargetMode="External"/><Relationship Id="rId17" Type="http://schemas.openxmlformats.org/officeDocument/2006/relationships/hyperlink" Target="mailto:david.paulson@mass.gov" TargetMode="External"/><Relationship Id="rId25" Type="http://schemas.openxmlformats.org/officeDocument/2006/relationships/hyperlink" Target="..\..\..\Photos\Green%20Buildings\MassDEP%20Wall%20Experiment%20Station%20-%20Green%20Roof.jpg" TargetMode="External"/><Relationship Id="rId33" Type="http://schemas.openxmlformats.org/officeDocument/2006/relationships/hyperlink" Target="../../../Photos/Pollinator%20Photos/Taunton%20State%20Hospital" TargetMode="External"/><Relationship Id="rId38" Type="http://schemas.openxmlformats.org/officeDocument/2006/relationships/hyperlink" Target="..\..\..\Photos\Green%20Buildings\MBTA%20Hingham%20Terminal%20(Green%20Roof).JPG" TargetMode="External"/><Relationship Id="rId46" Type="http://schemas.openxmlformats.org/officeDocument/2006/relationships/hyperlink" Target="http://www.beecityusa.org/current-bee-campuses.html" TargetMode="External"/><Relationship Id="rId59" Type="http://schemas.openxmlformats.org/officeDocument/2006/relationships/hyperlink" Target="mailto:tara.mitchell@dot.state.ma.us" TargetMode="External"/><Relationship Id="rId67" Type="http://schemas.openxmlformats.org/officeDocument/2006/relationships/hyperlink" Target="mailto:jmoser@westfield.ma.edu" TargetMode="External"/><Relationship Id="rId20" Type="http://schemas.openxmlformats.org/officeDocument/2006/relationships/hyperlink" Target="mailto:jwicks@northshore.edu" TargetMode="External"/><Relationship Id="rId41" Type="http://schemas.openxmlformats.org/officeDocument/2006/relationships/hyperlink" Target="mailto:joe.desa@bristolcc.edu" TargetMode="External"/><Relationship Id="rId54" Type="http://schemas.openxmlformats.org/officeDocument/2006/relationships/hyperlink" Target="mailto:tara.mitchell@dot.state.ma.us" TargetMode="External"/><Relationship Id="rId62" Type="http://schemas.openxmlformats.org/officeDocument/2006/relationships/hyperlink" Target="mailto:tara.mitchell@dot.state.ma.us" TargetMode="External"/><Relationship Id="rId70" Type="http://schemas.openxmlformats.org/officeDocument/2006/relationships/hyperlink" Target="mailto:aoguma@massasoit.mass.edu;%20mbankson@massasoit.mass.edu" TargetMode="External"/><Relationship Id="rId75" Type="http://schemas.openxmlformats.org/officeDocument/2006/relationships/vmlDrawing" Target="../drawings/vmlDrawing4.vml"/><Relationship Id="rId1" Type="http://schemas.openxmlformats.org/officeDocument/2006/relationships/hyperlink" Target="http://www.mcla.edu/news1/2017-Nov/sophomore-spearheads-save-the-bees-campaignLBE%20requested%20information" TargetMode="External"/><Relationship Id="rId6" Type="http://schemas.openxmlformats.org/officeDocument/2006/relationships/hyperlink" Target="mailto:joan.muller@mass.gov"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61"/>
  <sheetViews>
    <sheetView showGridLines="0" tabSelected="1" topLeftCell="A10" zoomScaleNormal="100" workbookViewId="0">
      <selection activeCell="B27" sqref="B27:D28"/>
    </sheetView>
  </sheetViews>
  <sheetFormatPr defaultColWidth="0" defaultRowHeight="15.75" zeroHeight="1" x14ac:dyDescent="0.25"/>
  <cols>
    <col min="1" max="1" width="2" style="15" customWidth="1"/>
    <col min="2" max="2" width="8.5703125" style="15" customWidth="1"/>
    <col min="3" max="3" width="8.42578125" style="15" customWidth="1"/>
    <col min="4" max="4" width="7" style="15" customWidth="1"/>
    <col min="5" max="14" width="9.140625" style="15"/>
    <col min="15" max="15" width="6.5703125" style="15" customWidth="1"/>
    <col min="16" max="18" width="9.140625" style="15"/>
    <col min="19" max="19" width="9.42578125" style="15" customWidth="1"/>
    <col min="20" max="20" width="7.7109375" style="15" customWidth="1"/>
    <col min="21" max="21" width="8.85546875" style="406" customWidth="1"/>
    <col min="22" max="22" width="0" style="15" hidden="1" customWidth="1"/>
    <col min="23" max="16384" width="0" style="15" hidden="1"/>
  </cols>
  <sheetData>
    <row r="1" spans="2:21" ht="19.5" customHeight="1" x14ac:dyDescent="0.25">
      <c r="B1" s="878" t="s">
        <v>0</v>
      </c>
      <c r="C1" s="878"/>
      <c r="D1" s="878"/>
      <c r="E1" s="878"/>
      <c r="F1" s="878"/>
      <c r="G1" s="878"/>
      <c r="H1" s="878"/>
      <c r="I1" s="878"/>
      <c r="J1" s="878"/>
    </row>
    <row r="2" spans="2:21" ht="15" customHeight="1" x14ac:dyDescent="0.25">
      <c r="B2" s="878" t="s">
        <v>1</v>
      </c>
      <c r="C2" s="878"/>
      <c r="D2" s="878"/>
      <c r="E2" s="878"/>
      <c r="F2" s="878"/>
      <c r="G2" s="878"/>
      <c r="H2" s="878"/>
      <c r="I2" s="878"/>
      <c r="J2" s="878"/>
    </row>
    <row r="3" spans="2:21" ht="15" customHeight="1" x14ac:dyDescent="0.25">
      <c r="B3" s="879" t="s">
        <v>2</v>
      </c>
      <c r="C3" s="879"/>
      <c r="D3" s="879"/>
      <c r="E3" s="879"/>
      <c r="F3" s="879"/>
      <c r="G3" s="879"/>
      <c r="H3" s="879"/>
      <c r="I3" s="879"/>
      <c r="J3" s="879"/>
    </row>
    <row r="4" spans="2:21" ht="15" customHeight="1" x14ac:dyDescent="0.25">
      <c r="B4" s="879" t="s">
        <v>1218</v>
      </c>
      <c r="C4" s="879"/>
      <c r="D4" s="879"/>
      <c r="E4" s="879"/>
      <c r="F4" s="879"/>
      <c r="G4" s="879"/>
      <c r="H4" s="879"/>
      <c r="I4" s="879"/>
      <c r="J4" s="879"/>
    </row>
    <row r="5" spans="2:21" ht="23.25" customHeight="1" thickBot="1" x14ac:dyDescent="0.3">
      <c r="B5" s="880" t="s">
        <v>1219</v>
      </c>
      <c r="C5" s="880"/>
      <c r="D5" s="880"/>
      <c r="E5" s="880"/>
      <c r="F5" s="880"/>
      <c r="G5" s="880"/>
      <c r="H5" s="880"/>
      <c r="I5" s="880"/>
      <c r="J5" s="880"/>
    </row>
    <row r="6" spans="2:21" s="52" customFormat="1" ht="30" customHeight="1" thickBot="1" x14ac:dyDescent="0.3">
      <c r="B6" s="890" t="s">
        <v>1217</v>
      </c>
      <c r="C6" s="891"/>
      <c r="D6" s="891"/>
      <c r="E6" s="891"/>
      <c r="F6" s="891"/>
      <c r="G6" s="891"/>
      <c r="H6" s="891"/>
      <c r="I6" s="891"/>
      <c r="J6" s="891"/>
      <c r="K6" s="891"/>
      <c r="L6" s="891"/>
      <c r="M6" s="891"/>
      <c r="N6" s="891"/>
      <c r="O6" s="891"/>
      <c r="P6" s="891"/>
      <c r="Q6" s="891"/>
      <c r="R6" s="891"/>
      <c r="S6" s="891"/>
      <c r="T6" s="892"/>
      <c r="U6" s="405"/>
    </row>
    <row r="7" spans="2:21" ht="18.75" customHeight="1" thickBot="1" x14ac:dyDescent="0.3">
      <c r="B7" s="895" t="s">
        <v>1052</v>
      </c>
      <c r="C7" s="895"/>
      <c r="D7" s="895"/>
      <c r="E7" s="895"/>
      <c r="F7" s="895"/>
      <c r="G7" s="895"/>
      <c r="H7" s="895"/>
      <c r="I7" s="895"/>
      <c r="J7" s="895"/>
      <c r="K7" s="895"/>
      <c r="L7" s="895"/>
      <c r="M7" s="895"/>
      <c r="N7" s="895"/>
      <c r="O7" s="895"/>
      <c r="P7" s="895"/>
      <c r="Q7" s="895"/>
      <c r="R7" s="895"/>
      <c r="S7" s="895"/>
      <c r="T7" s="895"/>
    </row>
    <row r="8" spans="2:21" ht="18.75" customHeight="1" thickBot="1" x14ac:dyDescent="0.3">
      <c r="B8" s="895"/>
      <c r="C8" s="895"/>
      <c r="D8" s="895"/>
      <c r="E8" s="895"/>
      <c r="F8" s="895"/>
      <c r="G8" s="895"/>
      <c r="H8" s="895"/>
      <c r="I8" s="895"/>
      <c r="J8" s="895"/>
      <c r="K8" s="895"/>
      <c r="L8" s="895"/>
      <c r="M8" s="895"/>
      <c r="N8" s="895"/>
      <c r="O8" s="895"/>
      <c r="P8" s="895"/>
      <c r="Q8" s="895"/>
      <c r="R8" s="895"/>
      <c r="S8" s="895"/>
      <c r="T8" s="895"/>
    </row>
    <row r="9" spans="2:21" ht="15.75" customHeight="1" thickBot="1" x14ac:dyDescent="0.3">
      <c r="B9" s="895"/>
      <c r="C9" s="895"/>
      <c r="D9" s="895"/>
      <c r="E9" s="895"/>
      <c r="F9" s="895"/>
      <c r="G9" s="895"/>
      <c r="H9" s="895"/>
      <c r="I9" s="895"/>
      <c r="J9" s="895"/>
      <c r="K9" s="895"/>
      <c r="L9" s="895"/>
      <c r="M9" s="895"/>
      <c r="N9" s="895"/>
      <c r="O9" s="895"/>
      <c r="P9" s="895"/>
      <c r="Q9" s="895"/>
      <c r="R9" s="895"/>
      <c r="S9" s="895"/>
      <c r="T9" s="895"/>
    </row>
    <row r="10" spans="2:21" ht="15.75" customHeight="1" thickBot="1" x14ac:dyDescent="0.3">
      <c r="B10" s="895"/>
      <c r="C10" s="895"/>
      <c r="D10" s="895"/>
      <c r="E10" s="895"/>
      <c r="F10" s="895"/>
      <c r="G10" s="895"/>
      <c r="H10" s="895"/>
      <c r="I10" s="895"/>
      <c r="J10" s="895"/>
      <c r="K10" s="895"/>
      <c r="L10" s="895"/>
      <c r="M10" s="895"/>
      <c r="N10" s="895"/>
      <c r="O10" s="895"/>
      <c r="P10" s="895"/>
      <c r="Q10" s="895"/>
      <c r="R10" s="895"/>
      <c r="S10" s="895"/>
      <c r="T10" s="895"/>
    </row>
    <row r="11" spans="2:21" ht="16.5" thickBot="1" x14ac:dyDescent="0.3">
      <c r="B11" s="895"/>
      <c r="C11" s="895"/>
      <c r="D11" s="895"/>
      <c r="E11" s="895"/>
      <c r="F11" s="895"/>
      <c r="G11" s="895"/>
      <c r="H11" s="895"/>
      <c r="I11" s="895"/>
      <c r="J11" s="895"/>
      <c r="K11" s="895"/>
      <c r="L11" s="895"/>
      <c r="M11" s="895"/>
      <c r="N11" s="895"/>
      <c r="O11" s="895"/>
      <c r="P11" s="895"/>
      <c r="Q11" s="895"/>
      <c r="R11" s="895"/>
      <c r="S11" s="895"/>
      <c r="T11" s="895"/>
    </row>
    <row r="12" spans="2:21" ht="15" customHeight="1" x14ac:dyDescent="0.25">
      <c r="B12" s="896"/>
      <c r="C12" s="896"/>
      <c r="D12" s="896"/>
      <c r="E12" s="896"/>
      <c r="F12" s="896"/>
      <c r="G12" s="896"/>
      <c r="H12" s="896"/>
      <c r="I12" s="896"/>
      <c r="J12" s="896"/>
      <c r="K12" s="896"/>
      <c r="L12" s="896"/>
      <c r="M12" s="896"/>
      <c r="N12" s="896"/>
      <c r="O12" s="896"/>
      <c r="P12" s="896"/>
      <c r="Q12" s="896"/>
      <c r="R12" s="896"/>
      <c r="S12" s="896"/>
      <c r="T12" s="896"/>
    </row>
    <row r="13" spans="2:21" s="449" customFormat="1" ht="7.5" customHeight="1" x14ac:dyDescent="0.25">
      <c r="B13" s="293"/>
      <c r="C13" s="293"/>
      <c r="D13" s="293"/>
      <c r="E13" s="293"/>
      <c r="F13" s="293"/>
      <c r="G13" s="293"/>
      <c r="H13" s="293"/>
      <c r="I13" s="293"/>
      <c r="J13" s="293"/>
      <c r="K13" s="293"/>
      <c r="L13" s="293"/>
      <c r="M13" s="293"/>
      <c r="N13" s="293"/>
      <c r="O13" s="293"/>
      <c r="P13" s="293"/>
      <c r="Q13" s="293"/>
      <c r="R13" s="293"/>
      <c r="S13" s="293"/>
      <c r="T13" s="293"/>
      <c r="U13" s="448"/>
    </row>
    <row r="14" spans="2:21" ht="23.25" x14ac:dyDescent="0.25">
      <c r="B14" s="902" t="s">
        <v>1220</v>
      </c>
      <c r="C14" s="902"/>
      <c r="D14" s="902"/>
      <c r="E14" s="902"/>
      <c r="F14" s="902"/>
      <c r="G14" s="902"/>
      <c r="H14" s="902"/>
      <c r="I14" s="902"/>
      <c r="J14" s="902"/>
      <c r="K14" s="902"/>
      <c r="L14" s="902"/>
      <c r="M14" s="902"/>
      <c r="N14" s="902"/>
      <c r="O14" s="902"/>
      <c r="P14" s="902"/>
      <c r="Q14" s="902"/>
      <c r="R14" s="902"/>
      <c r="S14" s="902"/>
      <c r="T14" s="902"/>
    </row>
    <row r="15" spans="2:21" ht="15" customHeight="1" x14ac:dyDescent="0.25">
      <c r="B15" s="893" t="s">
        <v>1221</v>
      </c>
      <c r="C15" s="893"/>
      <c r="D15" s="893"/>
      <c r="E15" s="893"/>
      <c r="F15" s="893"/>
      <c r="G15" s="893"/>
      <c r="H15" s="893"/>
      <c r="I15" s="893"/>
      <c r="J15" s="893"/>
      <c r="K15" s="893"/>
      <c r="L15" s="893"/>
      <c r="M15" s="893"/>
      <c r="N15" s="893"/>
      <c r="O15" s="893"/>
      <c r="P15" s="893"/>
      <c r="Q15" s="893"/>
      <c r="R15" s="893"/>
      <c r="S15" s="893"/>
      <c r="T15" s="893"/>
    </row>
    <row r="16" spans="2:21" ht="24.75" customHeight="1" thickBot="1" x14ac:dyDescent="0.3">
      <c r="B16" s="894"/>
      <c r="C16" s="894"/>
      <c r="D16" s="894"/>
      <c r="E16" s="894"/>
      <c r="F16" s="894"/>
      <c r="G16" s="894"/>
      <c r="H16" s="894"/>
      <c r="I16" s="894"/>
      <c r="J16" s="894"/>
      <c r="K16" s="894"/>
      <c r="L16" s="894"/>
      <c r="M16" s="894"/>
      <c r="N16" s="894"/>
      <c r="O16" s="894"/>
      <c r="P16" s="894"/>
      <c r="Q16" s="894"/>
      <c r="R16" s="894"/>
      <c r="S16" s="894"/>
      <c r="T16" s="894"/>
    </row>
    <row r="17" spans="2:20" ht="27.75" customHeight="1" x14ac:dyDescent="0.25">
      <c r="B17" s="901" t="s">
        <v>1151</v>
      </c>
      <c r="C17" s="901"/>
      <c r="D17" s="901"/>
      <c r="E17" s="874" t="s">
        <v>1332</v>
      </c>
      <c r="F17" s="874"/>
      <c r="G17" s="874"/>
      <c r="H17" s="874"/>
      <c r="I17" s="874"/>
      <c r="J17" s="874"/>
      <c r="K17" s="874"/>
      <c r="L17" s="874"/>
      <c r="M17" s="874"/>
      <c r="N17" s="874"/>
      <c r="O17" s="874"/>
      <c r="P17" s="874"/>
      <c r="Q17" s="874"/>
      <c r="R17" s="874"/>
      <c r="S17" s="874"/>
      <c r="T17" s="874"/>
    </row>
    <row r="18" spans="2:20" ht="27.75" customHeight="1" thickBot="1" x14ac:dyDescent="0.3">
      <c r="B18" s="898"/>
      <c r="C18" s="898"/>
      <c r="D18" s="898"/>
      <c r="E18" s="876"/>
      <c r="F18" s="876"/>
      <c r="G18" s="876"/>
      <c r="H18" s="876"/>
      <c r="I18" s="876"/>
      <c r="J18" s="876"/>
      <c r="K18" s="876"/>
      <c r="L18" s="876"/>
      <c r="M18" s="876"/>
      <c r="N18" s="876"/>
      <c r="O18" s="876"/>
      <c r="P18" s="876"/>
      <c r="Q18" s="876"/>
      <c r="R18" s="876"/>
      <c r="S18" s="876"/>
      <c r="T18" s="876"/>
    </row>
    <row r="19" spans="2:20" ht="27.75" customHeight="1" x14ac:dyDescent="0.25">
      <c r="B19" s="901" t="s">
        <v>546</v>
      </c>
      <c r="C19" s="901"/>
      <c r="D19" s="901"/>
      <c r="E19" s="874" t="s">
        <v>1987</v>
      </c>
      <c r="F19" s="874"/>
      <c r="G19" s="874"/>
      <c r="H19" s="874"/>
      <c r="I19" s="874"/>
      <c r="J19" s="874"/>
      <c r="K19" s="874"/>
      <c r="L19" s="874"/>
      <c r="M19" s="874"/>
      <c r="N19" s="874"/>
      <c r="O19" s="874"/>
      <c r="P19" s="874"/>
      <c r="Q19" s="874"/>
      <c r="R19" s="874"/>
      <c r="S19" s="874"/>
      <c r="T19" s="875"/>
    </row>
    <row r="20" spans="2:20" ht="36.75" customHeight="1" thickBot="1" x14ac:dyDescent="0.3">
      <c r="B20" s="900"/>
      <c r="C20" s="900"/>
      <c r="D20" s="900"/>
      <c r="E20" s="876"/>
      <c r="F20" s="876"/>
      <c r="G20" s="876"/>
      <c r="H20" s="876"/>
      <c r="I20" s="876"/>
      <c r="J20" s="876"/>
      <c r="K20" s="876"/>
      <c r="L20" s="876"/>
      <c r="M20" s="876"/>
      <c r="N20" s="876"/>
      <c r="O20" s="876"/>
      <c r="P20" s="876"/>
      <c r="Q20" s="876"/>
      <c r="R20" s="876"/>
      <c r="S20" s="876"/>
      <c r="T20" s="877"/>
    </row>
    <row r="21" spans="2:20" ht="36.75" customHeight="1" x14ac:dyDescent="0.25">
      <c r="B21" s="901" t="s">
        <v>1285</v>
      </c>
      <c r="C21" s="901"/>
      <c r="D21" s="901"/>
      <c r="E21" s="874" t="s">
        <v>1334</v>
      </c>
      <c r="F21" s="874"/>
      <c r="G21" s="874"/>
      <c r="H21" s="874"/>
      <c r="I21" s="874"/>
      <c r="J21" s="874"/>
      <c r="K21" s="874"/>
      <c r="L21" s="874"/>
      <c r="M21" s="874"/>
      <c r="N21" s="874"/>
      <c r="O21" s="874"/>
      <c r="P21" s="874"/>
      <c r="Q21" s="874"/>
      <c r="R21" s="874"/>
      <c r="S21" s="874"/>
      <c r="T21" s="875"/>
    </row>
    <row r="22" spans="2:20" ht="36.75" customHeight="1" thickBot="1" x14ac:dyDescent="0.3">
      <c r="B22" s="900"/>
      <c r="C22" s="900"/>
      <c r="D22" s="900"/>
      <c r="E22" s="876"/>
      <c r="F22" s="876"/>
      <c r="G22" s="876"/>
      <c r="H22" s="876"/>
      <c r="I22" s="876"/>
      <c r="J22" s="876"/>
      <c r="K22" s="876"/>
      <c r="L22" s="876"/>
      <c r="M22" s="876"/>
      <c r="N22" s="876"/>
      <c r="O22" s="876"/>
      <c r="P22" s="876"/>
      <c r="Q22" s="876"/>
      <c r="R22" s="876"/>
      <c r="S22" s="876"/>
      <c r="T22" s="877"/>
    </row>
    <row r="23" spans="2:20" ht="28.5" customHeight="1" x14ac:dyDescent="0.25">
      <c r="B23" s="901" t="s">
        <v>1046</v>
      </c>
      <c r="C23" s="901"/>
      <c r="D23" s="901"/>
      <c r="E23" s="874" t="s">
        <v>1331</v>
      </c>
      <c r="F23" s="874"/>
      <c r="G23" s="874"/>
      <c r="H23" s="874"/>
      <c r="I23" s="874"/>
      <c r="J23" s="874"/>
      <c r="K23" s="874"/>
      <c r="L23" s="874"/>
      <c r="M23" s="874"/>
      <c r="N23" s="874"/>
      <c r="O23" s="874"/>
      <c r="P23" s="874"/>
      <c r="Q23" s="874"/>
      <c r="R23" s="874"/>
      <c r="S23" s="874"/>
      <c r="T23" s="875"/>
    </row>
    <row r="24" spans="2:20" ht="31.5" customHeight="1" thickBot="1" x14ac:dyDescent="0.3">
      <c r="B24" s="900"/>
      <c r="C24" s="900"/>
      <c r="D24" s="900"/>
      <c r="E24" s="876"/>
      <c r="F24" s="876"/>
      <c r="G24" s="876"/>
      <c r="H24" s="876"/>
      <c r="I24" s="876"/>
      <c r="J24" s="876"/>
      <c r="K24" s="876"/>
      <c r="L24" s="876"/>
      <c r="M24" s="876"/>
      <c r="N24" s="876"/>
      <c r="O24" s="876"/>
      <c r="P24" s="876"/>
      <c r="Q24" s="876"/>
      <c r="R24" s="876"/>
      <c r="S24" s="876"/>
      <c r="T24" s="877"/>
    </row>
    <row r="25" spans="2:20" ht="30" customHeight="1" x14ac:dyDescent="0.25">
      <c r="B25" s="901" t="s">
        <v>1053</v>
      </c>
      <c r="C25" s="901"/>
      <c r="D25" s="901"/>
      <c r="E25" s="903" t="s">
        <v>1333</v>
      </c>
      <c r="F25" s="903"/>
      <c r="G25" s="903"/>
      <c r="H25" s="903"/>
      <c r="I25" s="903"/>
      <c r="J25" s="903"/>
      <c r="K25" s="903"/>
      <c r="L25" s="903"/>
      <c r="M25" s="903"/>
      <c r="N25" s="903"/>
      <c r="O25" s="903"/>
      <c r="P25" s="903"/>
      <c r="Q25" s="903"/>
      <c r="R25" s="903"/>
      <c r="S25" s="903"/>
      <c r="T25" s="903"/>
    </row>
    <row r="26" spans="2:20" ht="30" customHeight="1" thickBot="1" x14ac:dyDescent="0.3">
      <c r="B26" s="900"/>
      <c r="C26" s="900"/>
      <c r="D26" s="900"/>
      <c r="E26" s="904"/>
      <c r="F26" s="904"/>
      <c r="G26" s="904"/>
      <c r="H26" s="904"/>
      <c r="I26" s="904"/>
      <c r="J26" s="904"/>
      <c r="K26" s="904"/>
      <c r="L26" s="904"/>
      <c r="M26" s="904"/>
      <c r="N26" s="904"/>
      <c r="O26" s="904"/>
      <c r="P26" s="904"/>
      <c r="Q26" s="904"/>
      <c r="R26" s="904"/>
      <c r="S26" s="904"/>
      <c r="T26" s="904"/>
    </row>
    <row r="27" spans="2:20" ht="30" customHeight="1" x14ac:dyDescent="0.25">
      <c r="B27" s="897" t="s">
        <v>1089</v>
      </c>
      <c r="C27" s="898"/>
      <c r="D27" s="898"/>
      <c r="E27" s="905" t="s">
        <v>1986</v>
      </c>
      <c r="F27" s="905"/>
      <c r="G27" s="905"/>
      <c r="H27" s="905"/>
      <c r="I27" s="905"/>
      <c r="J27" s="905"/>
      <c r="K27" s="905"/>
      <c r="L27" s="905"/>
      <c r="M27" s="905"/>
      <c r="N27" s="905"/>
      <c r="O27" s="905"/>
      <c r="P27" s="905"/>
      <c r="Q27" s="905"/>
      <c r="R27" s="905"/>
      <c r="S27" s="905"/>
      <c r="T27" s="905"/>
    </row>
    <row r="28" spans="2:20" ht="30" customHeight="1" thickBot="1" x14ac:dyDescent="0.3">
      <c r="B28" s="899"/>
      <c r="C28" s="900"/>
      <c r="D28" s="900"/>
      <c r="E28" s="906"/>
      <c r="F28" s="906"/>
      <c r="G28" s="906"/>
      <c r="H28" s="906"/>
      <c r="I28" s="906"/>
      <c r="J28" s="906"/>
      <c r="K28" s="906"/>
      <c r="L28" s="906"/>
      <c r="M28" s="906"/>
      <c r="N28" s="906"/>
      <c r="O28" s="906"/>
      <c r="P28" s="906"/>
      <c r="Q28" s="906"/>
      <c r="R28" s="906"/>
      <c r="S28" s="906"/>
      <c r="T28" s="906"/>
    </row>
    <row r="29" spans="2:20" ht="30" customHeight="1" thickBot="1" x14ac:dyDescent="0.3">
      <c r="B29" s="450"/>
      <c r="C29" s="451"/>
      <c r="D29" s="451"/>
      <c r="E29" s="294"/>
      <c r="F29" s="294"/>
      <c r="G29" s="294"/>
      <c r="H29" s="294"/>
      <c r="I29" s="294"/>
      <c r="J29" s="294"/>
      <c r="K29" s="294"/>
      <c r="L29" s="294"/>
      <c r="M29" s="294"/>
      <c r="N29" s="294"/>
      <c r="O29" s="294"/>
      <c r="P29" s="294"/>
      <c r="Q29" s="294"/>
      <c r="R29" s="294"/>
      <c r="S29" s="294"/>
      <c r="T29" s="294"/>
    </row>
    <row r="30" spans="2:20" ht="28.5" customHeight="1" x14ac:dyDescent="0.25">
      <c r="B30" s="881" t="s">
        <v>1153</v>
      </c>
      <c r="C30" s="882"/>
      <c r="D30" s="882"/>
      <c r="E30" s="882"/>
      <c r="F30" s="882"/>
      <c r="G30" s="882"/>
      <c r="H30" s="882"/>
      <c r="I30" s="882"/>
      <c r="J30" s="882"/>
      <c r="K30" s="882"/>
      <c r="L30" s="882"/>
      <c r="M30" s="882"/>
      <c r="N30" s="882"/>
      <c r="O30" s="882"/>
      <c r="P30" s="882"/>
      <c r="Q30" s="882"/>
      <c r="R30" s="882"/>
      <c r="S30" s="882"/>
      <c r="T30" s="883"/>
    </row>
    <row r="31" spans="2:20" ht="31.5" customHeight="1" x14ac:dyDescent="0.25">
      <c r="B31" s="884"/>
      <c r="C31" s="885"/>
      <c r="D31" s="885"/>
      <c r="E31" s="885"/>
      <c r="F31" s="885"/>
      <c r="G31" s="885"/>
      <c r="H31" s="885"/>
      <c r="I31" s="885"/>
      <c r="J31" s="885"/>
      <c r="K31" s="885"/>
      <c r="L31" s="885"/>
      <c r="M31" s="885"/>
      <c r="N31" s="885"/>
      <c r="O31" s="885"/>
      <c r="P31" s="885"/>
      <c r="Q31" s="885"/>
      <c r="R31" s="885"/>
      <c r="S31" s="885"/>
      <c r="T31" s="886"/>
    </row>
    <row r="32" spans="2:20" ht="29.25" customHeight="1" x14ac:dyDescent="0.25">
      <c r="B32" s="884"/>
      <c r="C32" s="885"/>
      <c r="D32" s="885"/>
      <c r="E32" s="885"/>
      <c r="F32" s="885"/>
      <c r="G32" s="885"/>
      <c r="H32" s="885"/>
      <c r="I32" s="885"/>
      <c r="J32" s="885"/>
      <c r="K32" s="885"/>
      <c r="L32" s="885"/>
      <c r="M32" s="885"/>
      <c r="N32" s="885"/>
      <c r="O32" s="885"/>
      <c r="P32" s="885"/>
      <c r="Q32" s="885"/>
      <c r="R32" s="885"/>
      <c r="S32" s="885"/>
      <c r="T32" s="886"/>
    </row>
    <row r="33" spans="2:21" s="449" customFormat="1" ht="16.5" thickBot="1" x14ac:dyDescent="0.3">
      <c r="B33" s="887"/>
      <c r="C33" s="888"/>
      <c r="D33" s="888"/>
      <c r="E33" s="888"/>
      <c r="F33" s="888"/>
      <c r="G33" s="888"/>
      <c r="H33" s="888"/>
      <c r="I33" s="888"/>
      <c r="J33" s="888"/>
      <c r="K33" s="888"/>
      <c r="L33" s="888"/>
      <c r="M33" s="888"/>
      <c r="N33" s="888"/>
      <c r="O33" s="888"/>
      <c r="P33" s="888"/>
      <c r="Q33" s="888"/>
      <c r="R33" s="888"/>
      <c r="S33" s="888"/>
      <c r="T33" s="889"/>
      <c r="U33" s="448"/>
    </row>
    <row r="34" spans="2:21" ht="15" customHeight="1" x14ac:dyDescent="0.25"/>
    <row r="35" spans="2:21" ht="15" customHeight="1" x14ac:dyDescent="0.25"/>
    <row r="36" spans="2:21" ht="15" customHeight="1" x14ac:dyDescent="0.25"/>
    <row r="37" spans="2:21" ht="15" customHeight="1" x14ac:dyDescent="0.25"/>
    <row r="38" spans="2:21" hidden="1" x14ac:dyDescent="0.25"/>
    <row r="39" spans="2:21" hidden="1" x14ac:dyDescent="0.25"/>
    <row r="40" spans="2:21" hidden="1" x14ac:dyDescent="0.25"/>
    <row r="41" spans="2:21" hidden="1" x14ac:dyDescent="0.25"/>
    <row r="42" spans="2:21" hidden="1" x14ac:dyDescent="0.25">
      <c r="B42" s="452"/>
    </row>
    <row r="43" spans="2:21" hidden="1" x14ac:dyDescent="0.25">
      <c r="B43" s="452"/>
    </row>
    <row r="44" spans="2:21" hidden="1" x14ac:dyDescent="0.25">
      <c r="B44" s="452"/>
    </row>
    <row r="45" spans="2:21" hidden="1" x14ac:dyDescent="0.25">
      <c r="B45" s="452"/>
    </row>
    <row r="46" spans="2:21" hidden="1" x14ac:dyDescent="0.25"/>
    <row r="47" spans="2:21" hidden="1" x14ac:dyDescent="0.25">
      <c r="B47" s="452"/>
    </row>
    <row r="48" spans="2:21" hidden="1" x14ac:dyDescent="0.25">
      <c r="B48" s="452"/>
    </row>
    <row r="49" hidden="1" x14ac:dyDescent="0.25"/>
    <row r="50" hidden="1" x14ac:dyDescent="0.25"/>
    <row r="51" hidden="1" x14ac:dyDescent="0.25"/>
    <row r="52" hidden="1" x14ac:dyDescent="0.25"/>
    <row r="53" hidden="1" x14ac:dyDescent="0.25"/>
    <row r="54" hidden="1" x14ac:dyDescent="0.25"/>
    <row r="55" hidden="1" x14ac:dyDescent="0.25"/>
    <row r="56" x14ac:dyDescent="0.25"/>
    <row r="57" hidden="1" x14ac:dyDescent="0.25"/>
    <row r="58" x14ac:dyDescent="0.25"/>
    <row r="59" x14ac:dyDescent="0.25"/>
    <row r="60" hidden="1" x14ac:dyDescent="0.25"/>
    <row r="61" hidden="1" x14ac:dyDescent="0.25"/>
  </sheetData>
  <sheetProtection selectLockedCells="1" selectUnlockedCells="1"/>
  <mergeCells count="22">
    <mergeCell ref="B30:T33"/>
    <mergeCell ref="E23:T24"/>
    <mergeCell ref="B6:T6"/>
    <mergeCell ref="B15:T16"/>
    <mergeCell ref="B7:T12"/>
    <mergeCell ref="B27:D28"/>
    <mergeCell ref="B25:D26"/>
    <mergeCell ref="B23:D24"/>
    <mergeCell ref="B14:T14"/>
    <mergeCell ref="E25:T26"/>
    <mergeCell ref="E27:T28"/>
    <mergeCell ref="B17:D18"/>
    <mergeCell ref="E17:T18"/>
    <mergeCell ref="B21:D22"/>
    <mergeCell ref="E21:T22"/>
    <mergeCell ref="B19:D20"/>
    <mergeCell ref="E19:T20"/>
    <mergeCell ref="B1:J1"/>
    <mergeCell ref="B3:J3"/>
    <mergeCell ref="B4:J4"/>
    <mergeCell ref="B2:J2"/>
    <mergeCell ref="B5:J5"/>
  </mergeCells>
  <pageMargins left="0.7" right="0.7" top="0.75" bottom="0.75" header="0.3" footer="0.3"/>
  <pageSetup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I31"/>
  <sheetViews>
    <sheetView showGridLines="0" zoomScaleNormal="100" workbookViewId="0">
      <selection activeCell="G18" sqref="G18"/>
    </sheetView>
  </sheetViews>
  <sheetFormatPr defaultColWidth="0" defaultRowHeight="15.75" zeroHeight="1" x14ac:dyDescent="0.25"/>
  <cols>
    <col min="1" max="1" width="2.85546875" style="19" customWidth="1"/>
    <col min="2" max="2" width="45.42578125" style="19" customWidth="1"/>
    <col min="3" max="3" width="19.28515625" style="19" bestFit="1" customWidth="1"/>
    <col min="4" max="4" width="12.28515625" style="19" customWidth="1"/>
    <col min="5" max="5" width="18.5703125" style="19" customWidth="1"/>
    <col min="6" max="6" width="13.42578125" style="19" customWidth="1"/>
    <col min="7" max="7" width="26" style="19" customWidth="1"/>
    <col min="8" max="8" width="30.7109375" style="19" customWidth="1"/>
    <col min="9" max="9" width="5" style="19" customWidth="1"/>
    <col min="10" max="16384" width="9.140625" style="19" hidden="1"/>
  </cols>
  <sheetData>
    <row r="1" spans="1:9" ht="16.5" thickBot="1" x14ac:dyDescent="0.3">
      <c r="B1" s="1062" t="s">
        <v>504</v>
      </c>
      <c r="C1" s="1062"/>
      <c r="D1" s="1062"/>
      <c r="E1" s="1062"/>
      <c r="F1" s="1062"/>
      <c r="G1" s="1062"/>
      <c r="H1" s="1062"/>
    </row>
    <row r="2" spans="1:9" ht="15.75" customHeight="1" x14ac:dyDescent="0.25">
      <c r="B2" s="1071" t="s">
        <v>182</v>
      </c>
      <c r="C2" s="1072" t="s">
        <v>1075</v>
      </c>
      <c r="D2" s="1073"/>
      <c r="E2" s="1073"/>
      <c r="F2" s="1073"/>
      <c r="G2" s="1073"/>
      <c r="H2" s="1073"/>
    </row>
    <row r="3" spans="1:9" x14ac:dyDescent="0.25">
      <c r="B3" s="1071"/>
      <c r="C3" s="1074"/>
      <c r="D3" s="1075"/>
      <c r="E3" s="1075"/>
      <c r="F3" s="1075"/>
      <c r="G3" s="1075"/>
      <c r="H3" s="1075"/>
    </row>
    <row r="4" spans="1:9" x14ac:dyDescent="0.25">
      <c r="B4" s="1071"/>
      <c r="C4" s="1074"/>
      <c r="D4" s="1075"/>
      <c r="E4" s="1075"/>
      <c r="F4" s="1075"/>
      <c r="G4" s="1075"/>
      <c r="H4" s="1075"/>
    </row>
    <row r="5" spans="1:9" ht="19.5" customHeight="1" thickBot="1" x14ac:dyDescent="0.3">
      <c r="B5" s="1071"/>
      <c r="C5" s="1079" t="s">
        <v>1056</v>
      </c>
      <c r="D5" s="1080"/>
      <c r="E5" s="1080"/>
      <c r="F5" s="1080"/>
      <c r="G5" s="1080"/>
      <c r="H5" s="1080"/>
    </row>
    <row r="6" spans="1:9" ht="28.5" customHeight="1" x14ac:dyDescent="0.25"/>
    <row r="7" spans="1:9" s="239" customFormat="1" ht="25.5" customHeight="1" x14ac:dyDescent="0.25">
      <c r="B7" s="1076" t="s">
        <v>84</v>
      </c>
      <c r="C7" s="1076"/>
      <c r="D7" s="1076"/>
      <c r="E7" s="1076"/>
      <c r="F7" s="1076"/>
      <c r="G7" s="1076"/>
      <c r="H7" s="1076"/>
    </row>
    <row r="8" spans="1:9" s="248" customFormat="1" ht="18.75" customHeight="1" x14ac:dyDescent="0.3">
      <c r="A8" s="14"/>
      <c r="B8" s="1077" t="s">
        <v>6</v>
      </c>
      <c r="C8" s="1078" t="s">
        <v>1228</v>
      </c>
      <c r="D8" s="1077" t="s">
        <v>1058</v>
      </c>
      <c r="E8" s="1078" t="s">
        <v>19</v>
      </c>
      <c r="F8" s="1078" t="s">
        <v>1060</v>
      </c>
      <c r="G8" s="1078" t="s">
        <v>1057</v>
      </c>
      <c r="H8" s="1077" t="s">
        <v>8</v>
      </c>
    </row>
    <row r="9" spans="1:9" s="248" customFormat="1" ht="18.75" x14ac:dyDescent="0.3">
      <c r="A9" s="14"/>
      <c r="B9" s="1077"/>
      <c r="C9" s="1078"/>
      <c r="D9" s="1077"/>
      <c r="E9" s="1078"/>
      <c r="F9" s="1078"/>
      <c r="G9" s="1078"/>
      <c r="H9" s="1077"/>
    </row>
    <row r="10" spans="1:9" s="248" customFormat="1" ht="19.5" thickBot="1" x14ac:dyDescent="0.35">
      <c r="A10" s="240"/>
      <c r="B10" s="1077"/>
      <c r="C10" s="1078"/>
      <c r="D10" s="1077"/>
      <c r="E10" s="1078"/>
      <c r="F10" s="1078"/>
      <c r="G10" s="1078"/>
      <c r="H10" s="1077"/>
    </row>
    <row r="11" spans="1:9" s="239" customFormat="1" ht="19.5" customHeight="1" x14ac:dyDescent="0.25">
      <c r="B11" s="407" t="s">
        <v>3</v>
      </c>
      <c r="C11" s="310">
        <v>0</v>
      </c>
      <c r="D11" s="321" t="s">
        <v>10</v>
      </c>
      <c r="E11" s="312">
        <v>0</v>
      </c>
      <c r="F11" s="313">
        <f>IFERROR(E11/C11,0)</f>
        <v>0</v>
      </c>
      <c r="G11" s="322"/>
      <c r="H11" s="314"/>
      <c r="I11" s="241">
        <f>IFERROR((E11/C11)&lt;3,0)</f>
        <v>0</v>
      </c>
    </row>
    <row r="12" spans="1:9" s="239" customFormat="1" ht="19.5" customHeight="1" x14ac:dyDescent="0.25">
      <c r="B12" s="297" t="s">
        <v>33</v>
      </c>
      <c r="C12" s="303">
        <v>0</v>
      </c>
      <c r="D12" s="320" t="s">
        <v>10</v>
      </c>
      <c r="E12" s="305">
        <v>0</v>
      </c>
      <c r="F12" s="306">
        <f t="shared" ref="F12:F24" si="0">IFERROR(E12/C12,0)</f>
        <v>0</v>
      </c>
      <c r="G12" s="322"/>
      <c r="H12" s="308"/>
      <c r="I12" s="241">
        <f>IFERROR((E12/C12)&lt;3,0)</f>
        <v>0</v>
      </c>
    </row>
    <row r="13" spans="1:9" s="239" customFormat="1" ht="19.5" customHeight="1" x14ac:dyDescent="0.25">
      <c r="B13" s="408"/>
      <c r="C13" s="242"/>
      <c r="D13" s="243"/>
      <c r="E13" s="242"/>
      <c r="F13" s="242"/>
      <c r="G13" s="243"/>
      <c r="H13" s="243"/>
      <c r="I13" s="241"/>
    </row>
    <row r="14" spans="1:9" s="244" customFormat="1" ht="19.5" customHeight="1" thickBot="1" x14ac:dyDescent="0.3">
      <c r="B14" s="409" t="s">
        <v>12</v>
      </c>
      <c r="C14" s="310">
        <v>0</v>
      </c>
      <c r="D14" s="311" t="s">
        <v>11</v>
      </c>
      <c r="E14" s="312">
        <v>0</v>
      </c>
      <c r="F14" s="313">
        <f t="shared" si="0"/>
        <v>0</v>
      </c>
      <c r="G14" s="322"/>
      <c r="H14" s="314"/>
      <c r="I14" s="245">
        <f t="shared" ref="I14:I19" si="1">IFERROR((E14/C14)&lt;5,0)</f>
        <v>0</v>
      </c>
    </row>
    <row r="15" spans="1:9" s="246" customFormat="1" ht="19.5" customHeight="1" thickBot="1" x14ac:dyDescent="0.3">
      <c r="B15" s="410" t="s">
        <v>13</v>
      </c>
      <c r="C15" s="315">
        <v>0</v>
      </c>
      <c r="D15" s="316" t="s">
        <v>11</v>
      </c>
      <c r="E15" s="317">
        <v>0</v>
      </c>
      <c r="F15" s="318">
        <f t="shared" si="0"/>
        <v>0</v>
      </c>
      <c r="G15" s="323" t="s">
        <v>1074</v>
      </c>
      <c r="H15" s="319"/>
      <c r="I15" s="247">
        <f t="shared" si="1"/>
        <v>0</v>
      </c>
    </row>
    <row r="16" spans="1:9" s="246" customFormat="1" ht="19.5" customHeight="1" thickBot="1" x14ac:dyDescent="0.3">
      <c r="B16" s="411" t="s">
        <v>34</v>
      </c>
      <c r="C16" s="315">
        <v>0</v>
      </c>
      <c r="D16" s="316" t="s">
        <v>11</v>
      </c>
      <c r="E16" s="317">
        <v>0</v>
      </c>
      <c r="F16" s="318">
        <f>IFERROR(E16/C16,0)</f>
        <v>0</v>
      </c>
      <c r="G16" s="324"/>
      <c r="H16" s="319"/>
      <c r="I16" s="247">
        <f t="shared" si="1"/>
        <v>0</v>
      </c>
    </row>
    <row r="17" spans="2:9" s="246" customFormat="1" ht="19.5" customHeight="1" thickBot="1" x14ac:dyDescent="0.3">
      <c r="B17" s="410" t="s">
        <v>15</v>
      </c>
      <c r="C17" s="315">
        <v>0</v>
      </c>
      <c r="D17" s="316" t="s">
        <v>11</v>
      </c>
      <c r="E17" s="317">
        <v>0</v>
      </c>
      <c r="F17" s="318">
        <f t="shared" si="0"/>
        <v>0</v>
      </c>
      <c r="G17" s="324"/>
      <c r="H17" s="319"/>
      <c r="I17" s="247">
        <f t="shared" si="1"/>
        <v>0</v>
      </c>
    </row>
    <row r="18" spans="2:9" s="246" customFormat="1" ht="19.5" customHeight="1" thickBot="1" x14ac:dyDescent="0.3">
      <c r="B18" s="410" t="s">
        <v>16</v>
      </c>
      <c r="C18" s="315">
        <v>0</v>
      </c>
      <c r="D18" s="316" t="s">
        <v>11</v>
      </c>
      <c r="E18" s="317">
        <v>0</v>
      </c>
      <c r="F18" s="318">
        <f t="shared" si="0"/>
        <v>0</v>
      </c>
      <c r="G18" s="324"/>
      <c r="H18" s="319"/>
      <c r="I18" s="247">
        <f t="shared" si="1"/>
        <v>0</v>
      </c>
    </row>
    <row r="19" spans="2:9" s="239" customFormat="1" ht="19.5" customHeight="1" x14ac:dyDescent="0.25">
      <c r="B19" s="412" t="s">
        <v>245</v>
      </c>
      <c r="C19" s="303">
        <v>0</v>
      </c>
      <c r="D19" s="304" t="s">
        <v>11</v>
      </c>
      <c r="E19" s="305">
        <v>0</v>
      </c>
      <c r="F19" s="306">
        <f t="shared" si="0"/>
        <v>0</v>
      </c>
      <c r="G19" s="307"/>
      <c r="H19" s="308"/>
      <c r="I19" s="241">
        <f t="shared" si="1"/>
        <v>0</v>
      </c>
    </row>
    <row r="20" spans="2:9" s="239" customFormat="1" ht="19.5" customHeight="1" x14ac:dyDescent="0.25">
      <c r="B20" s="408"/>
      <c r="C20" s="243"/>
      <c r="D20" s="243"/>
      <c r="E20" s="242"/>
      <c r="F20" s="242"/>
      <c r="G20" s="243"/>
      <c r="H20" s="243"/>
    </row>
    <row r="21" spans="2:9" s="244" customFormat="1" ht="19.5" customHeight="1" thickBot="1" x14ac:dyDescent="0.3">
      <c r="B21" s="409" t="s">
        <v>17</v>
      </c>
      <c r="C21" s="310">
        <v>0</v>
      </c>
      <c r="D21" s="311" t="s">
        <v>35</v>
      </c>
      <c r="E21" s="312">
        <v>0</v>
      </c>
      <c r="F21" s="313">
        <f t="shared" si="0"/>
        <v>0</v>
      </c>
      <c r="G21" s="308"/>
      <c r="H21" s="314"/>
    </row>
    <row r="22" spans="2:9" s="246" customFormat="1" ht="19.5" customHeight="1" thickBot="1" x14ac:dyDescent="0.3">
      <c r="B22" s="410" t="s">
        <v>91</v>
      </c>
      <c r="C22" s="315">
        <v>0</v>
      </c>
      <c r="D22" s="316" t="s">
        <v>36</v>
      </c>
      <c r="E22" s="317">
        <v>0</v>
      </c>
      <c r="F22" s="318">
        <f t="shared" si="0"/>
        <v>0</v>
      </c>
      <c r="G22" s="319"/>
      <c r="H22" s="319"/>
    </row>
    <row r="23" spans="2:9" s="246" customFormat="1" ht="19.5" customHeight="1" thickBot="1" x14ac:dyDescent="0.3">
      <c r="B23" s="410" t="s">
        <v>90</v>
      </c>
      <c r="C23" s="315">
        <v>0</v>
      </c>
      <c r="D23" s="316" t="s">
        <v>36</v>
      </c>
      <c r="E23" s="317">
        <v>0</v>
      </c>
      <c r="F23" s="318">
        <f t="shared" si="0"/>
        <v>0</v>
      </c>
      <c r="G23" s="319"/>
      <c r="H23" s="319"/>
    </row>
    <row r="24" spans="2:9" s="239" customFormat="1" ht="19.5" customHeight="1" x14ac:dyDescent="0.25">
      <c r="B24" s="413" t="s">
        <v>18</v>
      </c>
      <c r="C24" s="303">
        <v>0</v>
      </c>
      <c r="D24" s="309" t="s">
        <v>564</v>
      </c>
      <c r="E24" s="305">
        <v>0</v>
      </c>
      <c r="F24" s="306">
        <f t="shared" si="0"/>
        <v>0</v>
      </c>
      <c r="G24" s="307"/>
      <c r="H24" s="308"/>
    </row>
    <row r="25" spans="2:9" x14ac:dyDescent="0.25">
      <c r="E25" s="53"/>
      <c r="F25" s="53"/>
    </row>
    <row r="26" spans="2:9" x14ac:dyDescent="0.25">
      <c r="E26" s="53"/>
      <c r="F26" s="53"/>
    </row>
    <row r="27" spans="2:9" x14ac:dyDescent="0.25">
      <c r="E27" s="53"/>
      <c r="F27" s="53"/>
    </row>
    <row r="28" spans="2:9" x14ac:dyDescent="0.25">
      <c r="E28" s="53"/>
      <c r="F28" s="53"/>
    </row>
    <row r="29" spans="2:9" x14ac:dyDescent="0.25"/>
    <row r="30" spans="2:9" x14ac:dyDescent="0.25"/>
    <row r="31" spans="2:9" x14ac:dyDescent="0.25"/>
  </sheetData>
  <sheetProtection algorithmName="SHA-512" hashValue="kWMEbKjS7sIA9Dh/wHPb0vBhdnG4Z9kNilhS7UDD403DwJ9rJcfa94GYIz6t9Pi6RMcokjeD/sp/OV8Niva9CQ==" saltValue="Kjk6ACIp6Yy2eLu3GoQ/Fg==" spinCount="100000" sheet="1" objects="1" scenarios="1" selectLockedCells="1"/>
  <mergeCells count="12">
    <mergeCell ref="B2:B5"/>
    <mergeCell ref="C2:H4"/>
    <mergeCell ref="B1:H1"/>
    <mergeCell ref="B7:H7"/>
    <mergeCell ref="B8:B10"/>
    <mergeCell ref="C8:C10"/>
    <mergeCell ref="D8:D10"/>
    <mergeCell ref="E8:E10"/>
    <mergeCell ref="H8:H10"/>
    <mergeCell ref="C5:H5"/>
    <mergeCell ref="F8:F10"/>
    <mergeCell ref="G8:G10"/>
  </mergeCells>
  <conditionalFormatting sqref="F11">
    <cfRule type="expression" dxfId="49" priority="16">
      <formula>$I11=FALSE</formula>
    </cfRule>
  </conditionalFormatting>
  <conditionalFormatting sqref="F12">
    <cfRule type="expression" dxfId="48" priority="15">
      <formula>$I12=FALSE</formula>
    </cfRule>
  </conditionalFormatting>
  <conditionalFormatting sqref="F14">
    <cfRule type="expression" dxfId="47" priority="13">
      <formula>$I14=FALSE</formula>
    </cfRule>
  </conditionalFormatting>
  <conditionalFormatting sqref="F15">
    <cfRule type="expression" dxfId="46" priority="12">
      <formula>$I15=FALSE</formula>
    </cfRule>
  </conditionalFormatting>
  <conditionalFormatting sqref="F17">
    <cfRule type="expression" dxfId="45" priority="10">
      <formula>$I17=FALSE</formula>
    </cfRule>
  </conditionalFormatting>
  <conditionalFormatting sqref="F18">
    <cfRule type="expression" dxfId="44" priority="4">
      <formula>$I18=FALSE</formula>
    </cfRule>
  </conditionalFormatting>
  <conditionalFormatting sqref="F19">
    <cfRule type="expression" dxfId="43" priority="1">
      <formula>$I19=FALSE</formula>
    </cfRule>
  </conditionalFormatting>
  <conditionalFormatting sqref="F16">
    <cfRule type="expression" dxfId="42" priority="11">
      <formula>$I16=FALSE</formula>
    </cfRule>
  </conditionalFormatting>
  <pageMargins left="0.7" right="0.7" top="0.75" bottom="0.75" header="0.3" footer="0.3"/>
  <pageSetup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Source!$D$1:$D$7</xm:f>
          </x14:formula1>
          <xm:sqref>D24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P38"/>
  <sheetViews>
    <sheetView showGridLines="0" zoomScaleNormal="100" workbookViewId="0">
      <selection activeCell="H16" sqref="H16"/>
    </sheetView>
  </sheetViews>
  <sheetFormatPr defaultColWidth="0" defaultRowHeight="15" zeroHeight="1" x14ac:dyDescent="0.25"/>
  <cols>
    <col min="1" max="1" width="1.42578125" style="1" customWidth="1"/>
    <col min="2" max="2" width="31.7109375" style="1" customWidth="1"/>
    <col min="3" max="3" width="19.28515625" style="1" bestFit="1" customWidth="1"/>
    <col min="4" max="4" width="12" style="1" bestFit="1" customWidth="1"/>
    <col min="5" max="5" width="21.85546875" style="1" customWidth="1"/>
    <col min="6" max="6" width="13.7109375" style="1" customWidth="1"/>
    <col min="7" max="7" width="34.140625" style="1" customWidth="1"/>
    <col min="8" max="8" width="36.5703125" style="1" customWidth="1"/>
    <col min="9" max="9" width="4.85546875" style="1" customWidth="1"/>
    <col min="10" max="16" width="0" style="1" hidden="1" customWidth="1"/>
    <col min="17" max="16384" width="9.140625" style="1" hidden="1"/>
  </cols>
  <sheetData>
    <row r="1" spans="2:16" ht="15.75" thickBot="1" x14ac:dyDescent="0.3">
      <c r="B1" s="1062" t="s">
        <v>504</v>
      </c>
      <c r="C1" s="1062"/>
      <c r="D1" s="1062"/>
      <c r="E1" s="1062"/>
      <c r="F1" s="1062"/>
      <c r="G1" s="1062"/>
      <c r="H1" s="1062"/>
    </row>
    <row r="2" spans="2:16" ht="15" customHeight="1" x14ac:dyDescent="0.25">
      <c r="B2" s="1071" t="s">
        <v>190</v>
      </c>
      <c r="C2" s="1063" t="s">
        <v>1076</v>
      </c>
      <c r="D2" s="1064"/>
      <c r="E2" s="1064"/>
      <c r="F2" s="1064"/>
      <c r="G2" s="1064"/>
      <c r="H2" s="1064"/>
      <c r="I2" s="43"/>
      <c r="J2" s="43"/>
      <c r="K2" s="43"/>
      <c r="L2" s="43"/>
      <c r="M2" s="43"/>
      <c r="N2" s="43"/>
      <c r="O2" s="43"/>
      <c r="P2" s="43"/>
    </row>
    <row r="3" spans="2:16" ht="15" customHeight="1" x14ac:dyDescent="0.25">
      <c r="B3" s="1071"/>
      <c r="C3" s="1028"/>
      <c r="D3" s="1029"/>
      <c r="E3" s="1029"/>
      <c r="F3" s="1029"/>
      <c r="G3" s="1029"/>
      <c r="H3" s="1029"/>
      <c r="I3" s="43"/>
      <c r="J3" s="43"/>
      <c r="K3" s="43"/>
      <c r="L3" s="43"/>
      <c r="M3" s="43"/>
      <c r="N3" s="43"/>
      <c r="O3" s="43"/>
      <c r="P3" s="43"/>
    </row>
    <row r="4" spans="2:16" ht="15" customHeight="1" thickBot="1" x14ac:dyDescent="0.3">
      <c r="B4" s="1071"/>
      <c r="C4" s="1094"/>
      <c r="D4" s="1095"/>
      <c r="E4" s="1095"/>
      <c r="F4" s="1095"/>
      <c r="G4" s="1095"/>
      <c r="H4" s="1095"/>
      <c r="I4" s="43"/>
      <c r="J4" s="43"/>
      <c r="K4" s="43"/>
      <c r="L4" s="43"/>
      <c r="M4" s="43"/>
      <c r="N4" s="43"/>
      <c r="O4" s="43"/>
      <c r="P4" s="43"/>
    </row>
    <row r="5" spans="2:16" ht="21" customHeight="1" thickBot="1" x14ac:dyDescent="0.3">
      <c r="B5" s="1071"/>
      <c r="C5" s="1079" t="s">
        <v>560</v>
      </c>
      <c r="D5" s="1080"/>
      <c r="E5" s="1080"/>
      <c r="F5" s="1080"/>
      <c r="G5" s="1080"/>
      <c r="H5" s="1080"/>
      <c r="I5" s="43"/>
      <c r="J5" s="43"/>
      <c r="K5" s="43"/>
      <c r="L5" s="43"/>
      <c r="M5" s="43"/>
      <c r="N5" s="43"/>
      <c r="O5" s="43"/>
      <c r="P5" s="43"/>
    </row>
    <row r="6" spans="2:16" ht="18.75" customHeight="1" x14ac:dyDescent="0.25"/>
    <row r="7" spans="2:16" ht="23.25" customHeight="1" thickBot="1" x14ac:dyDescent="0.3">
      <c r="B7" s="1093" t="s">
        <v>42</v>
      </c>
      <c r="C7" s="1093"/>
      <c r="D7" s="1093"/>
      <c r="E7" s="1093"/>
      <c r="F7" s="1093"/>
      <c r="G7" s="1093"/>
      <c r="H7" s="1093"/>
    </row>
    <row r="8" spans="2:16" s="22" customFormat="1" ht="18.75" x14ac:dyDescent="0.3">
      <c r="B8" s="1087" t="s">
        <v>1064</v>
      </c>
      <c r="C8" s="1090" t="s">
        <v>1216</v>
      </c>
      <c r="D8" s="1087" t="s">
        <v>1058</v>
      </c>
      <c r="E8" s="1090" t="s">
        <v>19</v>
      </c>
      <c r="F8" s="1081" t="s">
        <v>1060</v>
      </c>
      <c r="G8" s="1081" t="s">
        <v>1057</v>
      </c>
      <c r="H8" s="1087" t="s">
        <v>8</v>
      </c>
    </row>
    <row r="9" spans="2:16" s="22" customFormat="1" ht="15.75" customHeight="1" x14ac:dyDescent="0.3">
      <c r="B9" s="1088"/>
      <c r="C9" s="1091"/>
      <c r="D9" s="1088"/>
      <c r="E9" s="1091"/>
      <c r="F9" s="1082"/>
      <c r="G9" s="1082"/>
      <c r="H9" s="1088"/>
    </row>
    <row r="10" spans="2:16" s="254" customFormat="1" ht="8.25" customHeight="1" thickBot="1" x14ac:dyDescent="0.35">
      <c r="B10" s="1089"/>
      <c r="C10" s="1092"/>
      <c r="D10" s="1089"/>
      <c r="E10" s="1092"/>
      <c r="F10" s="1083"/>
      <c r="G10" s="1083"/>
      <c r="H10" s="1089"/>
    </row>
    <row r="11" spans="2:16" s="251" customFormat="1" ht="19.5" customHeight="1" thickBot="1" x14ac:dyDescent="0.3">
      <c r="B11" s="414" t="s">
        <v>37</v>
      </c>
      <c r="C11" s="266">
        <v>0</v>
      </c>
      <c r="D11" s="462" t="s">
        <v>11</v>
      </c>
      <c r="E11" s="258">
        <v>0</v>
      </c>
      <c r="F11" s="253">
        <f t="shared" ref="F11:F19" si="0">IFERROR(E11/C11,0)</f>
        <v>0</v>
      </c>
      <c r="G11" s="259"/>
      <c r="H11" s="263"/>
      <c r="I11" s="252">
        <f>IFERROR((E11/C11)&lt;10,0)</f>
        <v>0</v>
      </c>
    </row>
    <row r="12" spans="2:16" s="251" customFormat="1" ht="19.5" customHeight="1" thickBot="1" x14ac:dyDescent="0.3">
      <c r="B12" s="414" t="s">
        <v>38</v>
      </c>
      <c r="C12" s="266">
        <v>0</v>
      </c>
      <c r="D12" s="462" t="s">
        <v>11</v>
      </c>
      <c r="E12" s="258">
        <v>0</v>
      </c>
      <c r="F12" s="253">
        <f t="shared" si="0"/>
        <v>0</v>
      </c>
      <c r="G12" s="259"/>
      <c r="H12" s="263"/>
      <c r="I12" s="252">
        <f t="shared" ref="I12:I19" si="1">IFERROR((E12/C12)&lt;10,0)</f>
        <v>0</v>
      </c>
    </row>
    <row r="13" spans="2:16" s="251" customFormat="1" ht="19.5" customHeight="1" thickBot="1" x14ac:dyDescent="0.3">
      <c r="B13" s="414" t="s">
        <v>44</v>
      </c>
      <c r="C13" s="266">
        <v>0</v>
      </c>
      <c r="D13" s="462" t="s">
        <v>11</v>
      </c>
      <c r="E13" s="258">
        <v>0</v>
      </c>
      <c r="F13" s="253">
        <f t="shared" si="0"/>
        <v>0</v>
      </c>
      <c r="G13" s="271" t="s">
        <v>14</v>
      </c>
      <c r="H13" s="263"/>
      <c r="I13" s="252">
        <f t="shared" si="1"/>
        <v>0</v>
      </c>
    </row>
    <row r="14" spans="2:16" s="251" customFormat="1" ht="19.5" customHeight="1" thickBot="1" x14ac:dyDescent="0.3">
      <c r="B14" s="414" t="s">
        <v>39</v>
      </c>
      <c r="C14" s="266">
        <v>0</v>
      </c>
      <c r="D14" s="462" t="s">
        <v>11</v>
      </c>
      <c r="E14" s="258">
        <v>0</v>
      </c>
      <c r="F14" s="253">
        <f t="shared" si="0"/>
        <v>0</v>
      </c>
      <c r="G14" s="265"/>
      <c r="H14" s="263"/>
      <c r="I14" s="252">
        <f t="shared" si="1"/>
        <v>0</v>
      </c>
    </row>
    <row r="15" spans="2:16" s="251" customFormat="1" ht="19.5" customHeight="1" thickBot="1" x14ac:dyDescent="0.3">
      <c r="B15" s="414" t="s">
        <v>45</v>
      </c>
      <c r="C15" s="266">
        <v>0</v>
      </c>
      <c r="D15" s="462" t="s">
        <v>11</v>
      </c>
      <c r="E15" s="258">
        <v>0</v>
      </c>
      <c r="F15" s="253">
        <f t="shared" si="0"/>
        <v>0</v>
      </c>
      <c r="G15" s="265"/>
      <c r="H15" s="263"/>
      <c r="I15" s="252">
        <f t="shared" si="1"/>
        <v>0</v>
      </c>
    </row>
    <row r="16" spans="2:16" s="251" customFormat="1" ht="19.5" customHeight="1" thickBot="1" x14ac:dyDescent="0.3">
      <c r="B16" s="414" t="s">
        <v>40</v>
      </c>
      <c r="C16" s="266">
        <v>0</v>
      </c>
      <c r="D16" s="462" t="s">
        <v>11</v>
      </c>
      <c r="E16" s="258">
        <v>0</v>
      </c>
      <c r="F16" s="253">
        <f t="shared" si="0"/>
        <v>0</v>
      </c>
      <c r="G16" s="265"/>
      <c r="H16" s="263"/>
      <c r="I16" s="252">
        <f t="shared" si="1"/>
        <v>0</v>
      </c>
    </row>
    <row r="17" spans="2:9" s="251" customFormat="1" ht="19.5" customHeight="1" thickBot="1" x14ac:dyDescent="0.3">
      <c r="B17" s="414" t="s">
        <v>47</v>
      </c>
      <c r="C17" s="266">
        <v>0</v>
      </c>
      <c r="D17" s="462" t="s">
        <v>11</v>
      </c>
      <c r="E17" s="258">
        <v>0</v>
      </c>
      <c r="F17" s="253">
        <f t="shared" si="0"/>
        <v>0</v>
      </c>
      <c r="G17" s="259"/>
      <c r="H17" s="263"/>
      <c r="I17" s="252">
        <f t="shared" si="1"/>
        <v>0</v>
      </c>
    </row>
    <row r="18" spans="2:9" s="251" customFormat="1" ht="19.5" customHeight="1" thickBot="1" x14ac:dyDescent="0.3">
      <c r="B18" s="414" t="s">
        <v>41</v>
      </c>
      <c r="C18" s="266">
        <v>0</v>
      </c>
      <c r="D18" s="462" t="s">
        <v>9</v>
      </c>
      <c r="E18" s="258">
        <v>0</v>
      </c>
      <c r="F18" s="253">
        <f t="shared" si="0"/>
        <v>0</v>
      </c>
      <c r="G18" s="271" t="s">
        <v>46</v>
      </c>
      <c r="H18" s="263"/>
      <c r="I18" s="252">
        <f t="shared" si="1"/>
        <v>0</v>
      </c>
    </row>
    <row r="19" spans="2:9" s="251" customFormat="1" ht="19.5" customHeight="1" thickBot="1" x14ac:dyDescent="0.3">
      <c r="B19" s="414" t="s">
        <v>30</v>
      </c>
      <c r="C19" s="257">
        <v>0</v>
      </c>
      <c r="D19" s="267" t="s">
        <v>564</v>
      </c>
      <c r="E19" s="258">
        <v>0</v>
      </c>
      <c r="F19" s="253">
        <f t="shared" si="0"/>
        <v>0</v>
      </c>
      <c r="G19" s="260"/>
      <c r="H19" s="263"/>
      <c r="I19" s="252">
        <f t="shared" si="1"/>
        <v>0</v>
      </c>
    </row>
    <row r="20" spans="2:9" ht="16.5" customHeight="1" x14ac:dyDescent="0.25">
      <c r="B20" s="16"/>
      <c r="C20" s="16"/>
      <c r="D20" s="16"/>
      <c r="E20" s="16"/>
      <c r="F20" s="16"/>
      <c r="G20" s="16"/>
      <c r="H20" s="16"/>
    </row>
    <row r="21" spans="2:9" s="23" customFormat="1" ht="21" x14ac:dyDescent="0.35">
      <c r="B21" s="1086" t="s">
        <v>43</v>
      </c>
      <c r="C21" s="1086"/>
      <c r="D21" s="1086"/>
      <c r="E21" s="1086"/>
      <c r="F21" s="1086"/>
      <c r="G21" s="1086"/>
      <c r="H21" s="1086"/>
    </row>
    <row r="22" spans="2:9" ht="17.25" customHeight="1" x14ac:dyDescent="0.25">
      <c r="B22" s="1084" t="s">
        <v>1059</v>
      </c>
      <c r="C22" s="1084"/>
      <c r="D22" s="1084"/>
      <c r="E22" s="1084"/>
      <c r="F22" s="1084"/>
      <c r="G22" s="1084"/>
      <c r="H22" s="1084"/>
    </row>
    <row r="23" spans="2:9" ht="17.25" customHeight="1" thickBot="1" x14ac:dyDescent="0.3">
      <c r="B23" s="1085"/>
      <c r="C23" s="1085"/>
      <c r="D23" s="1085"/>
      <c r="E23" s="1085"/>
      <c r="F23" s="1085"/>
      <c r="G23" s="1085"/>
      <c r="H23" s="1085"/>
    </row>
    <row r="24" spans="2:9" s="255" customFormat="1" ht="42" customHeight="1" thickBot="1" x14ac:dyDescent="0.3">
      <c r="B24" s="256" t="s">
        <v>1062</v>
      </c>
      <c r="C24" s="270" t="s">
        <v>1216</v>
      </c>
      <c r="D24" s="256" t="s">
        <v>1058</v>
      </c>
      <c r="E24" s="256" t="s">
        <v>19</v>
      </c>
      <c r="F24" s="270" t="s">
        <v>1061</v>
      </c>
      <c r="G24" s="256" t="s">
        <v>1063</v>
      </c>
      <c r="H24" s="256" t="s">
        <v>8</v>
      </c>
    </row>
    <row r="25" spans="2:9" ht="16.5" thickBot="1" x14ac:dyDescent="0.3">
      <c r="B25" s="268"/>
      <c r="C25" s="257">
        <v>0</v>
      </c>
      <c r="D25" s="235"/>
      <c r="E25" s="258">
        <v>0</v>
      </c>
      <c r="F25" s="237">
        <f t="shared" ref="F25:F30" si="2">IFERROR(E25/C25,0)</f>
        <v>0</v>
      </c>
      <c r="G25" s="259"/>
      <c r="H25" s="263"/>
      <c r="I25" s="12">
        <f>IFERROR((E25/C25)&lt;10,0)</f>
        <v>0</v>
      </c>
    </row>
    <row r="26" spans="2:9" s="249" customFormat="1" ht="16.5" thickBot="1" x14ac:dyDescent="0.3">
      <c r="B26" s="269"/>
      <c r="C26" s="261">
        <v>0</v>
      </c>
      <c r="D26" s="233"/>
      <c r="E26" s="262">
        <v>0</v>
      </c>
      <c r="F26" s="236">
        <f t="shared" si="2"/>
        <v>0</v>
      </c>
      <c r="G26" s="234"/>
      <c r="H26" s="264"/>
      <c r="I26" s="250">
        <f>IFERROR((E26/C26)&lt;10,0)</f>
        <v>0</v>
      </c>
    </row>
    <row r="27" spans="2:9" s="251" customFormat="1" ht="16.5" thickBot="1" x14ac:dyDescent="0.3">
      <c r="B27" s="268"/>
      <c r="C27" s="257">
        <v>0</v>
      </c>
      <c r="D27" s="235"/>
      <c r="E27" s="258">
        <v>0</v>
      </c>
      <c r="F27" s="237">
        <f t="shared" si="2"/>
        <v>0</v>
      </c>
      <c r="G27" s="259"/>
      <c r="H27" s="263"/>
      <c r="I27" s="252"/>
    </row>
    <row r="28" spans="2:9" s="251" customFormat="1" ht="16.5" thickBot="1" x14ac:dyDescent="0.3">
      <c r="B28" s="268"/>
      <c r="C28" s="257">
        <v>0</v>
      </c>
      <c r="D28" s="235"/>
      <c r="E28" s="258">
        <v>0</v>
      </c>
      <c r="F28" s="237">
        <f t="shared" si="2"/>
        <v>0</v>
      </c>
      <c r="G28" s="259"/>
      <c r="H28" s="263"/>
      <c r="I28" s="252">
        <f>IFERROR((E28/C28)&lt;10,0)</f>
        <v>0</v>
      </c>
    </row>
    <row r="29" spans="2:9" s="251" customFormat="1" ht="16.5" thickBot="1" x14ac:dyDescent="0.3">
      <c r="B29" s="238"/>
      <c r="C29" s="257">
        <v>0</v>
      </c>
      <c r="D29" s="235"/>
      <c r="E29" s="258">
        <v>0</v>
      </c>
      <c r="F29" s="237">
        <f t="shared" si="2"/>
        <v>0</v>
      </c>
      <c r="G29" s="259"/>
      <c r="H29" s="263"/>
      <c r="I29" s="252">
        <f>IFERROR((E29/C29)&lt;10,0)</f>
        <v>0</v>
      </c>
    </row>
    <row r="30" spans="2:9" s="251" customFormat="1" ht="16.5" thickBot="1" x14ac:dyDescent="0.3">
      <c r="B30" s="238"/>
      <c r="C30" s="257">
        <v>0</v>
      </c>
      <c r="D30" s="235"/>
      <c r="E30" s="258">
        <v>0</v>
      </c>
      <c r="F30" s="237">
        <f t="shared" si="2"/>
        <v>0</v>
      </c>
      <c r="G30" s="260"/>
      <c r="H30" s="263"/>
      <c r="I30" s="252">
        <f>IFERROR((E30/C30)&lt;10,0)</f>
        <v>0</v>
      </c>
    </row>
    <row r="31" spans="2:9" s="6" customFormat="1" x14ac:dyDescent="0.25">
      <c r="B31" s="461"/>
    </row>
    <row r="32" spans="2:9" hidden="1" x14ac:dyDescent="0.25">
      <c r="B32" s="11"/>
      <c r="C32" s="11"/>
      <c r="D32" s="11"/>
      <c r="E32" s="11"/>
      <c r="F32" s="11"/>
      <c r="G32" s="11"/>
      <c r="H32" s="11"/>
    </row>
    <row r="33" spans="2:8" hidden="1" x14ac:dyDescent="0.25">
      <c r="B33" s="11"/>
      <c r="C33" s="11"/>
      <c r="D33" s="11"/>
      <c r="E33" s="11"/>
      <c r="F33" s="11"/>
      <c r="G33" s="11"/>
      <c r="H33" s="11"/>
    </row>
    <row r="34" spans="2:8" hidden="1" x14ac:dyDescent="0.25">
      <c r="B34" s="11"/>
      <c r="C34" s="11"/>
      <c r="D34" s="11"/>
      <c r="E34" s="11"/>
      <c r="F34" s="11"/>
      <c r="G34" s="11"/>
      <c r="H34" s="11"/>
    </row>
    <row r="35" spans="2:8" hidden="1" x14ac:dyDescent="0.25">
      <c r="B35" s="11"/>
      <c r="C35" s="11"/>
      <c r="D35" s="11"/>
      <c r="E35" s="11"/>
      <c r="F35" s="11"/>
      <c r="G35" s="11"/>
      <c r="H35" s="11"/>
    </row>
    <row r="36" spans="2:8" x14ac:dyDescent="0.25"/>
    <row r="37" spans="2:8" x14ac:dyDescent="0.25"/>
    <row r="38" spans="2:8" x14ac:dyDescent="0.25"/>
  </sheetData>
  <sheetProtection algorithmName="SHA-512" hashValue="El3YYueE/StZJTn9SKrQ92mZIoWGY/zrVf+dRxPUg0bpqK7M+FOGddjgkgb7VkIPonbHOykENXTsd9B7qRvxqA==" saltValue="chmxYmrD0ELAr5TVVWYWdg==" spinCount="100000" sheet="1" objects="1" scenarios="1" selectLockedCells="1"/>
  <mergeCells count="14">
    <mergeCell ref="B7:H7"/>
    <mergeCell ref="B1:H1"/>
    <mergeCell ref="C2:H4"/>
    <mergeCell ref="B2:B5"/>
    <mergeCell ref="C5:H5"/>
    <mergeCell ref="F8:F10"/>
    <mergeCell ref="G8:G10"/>
    <mergeCell ref="B22:H23"/>
    <mergeCell ref="B21:H21"/>
    <mergeCell ref="B8:B10"/>
    <mergeCell ref="C8:C10"/>
    <mergeCell ref="D8:D10"/>
    <mergeCell ref="E8:E10"/>
    <mergeCell ref="H8:H10"/>
  </mergeCells>
  <conditionalFormatting sqref="F11">
    <cfRule type="expression" dxfId="41" priority="25">
      <formula>$I11=FALSE</formula>
    </cfRule>
  </conditionalFormatting>
  <conditionalFormatting sqref="F12">
    <cfRule type="expression" dxfId="40" priority="24">
      <formula>$I12=FALSE</formula>
    </cfRule>
  </conditionalFormatting>
  <conditionalFormatting sqref="F13">
    <cfRule type="expression" dxfId="39" priority="23">
      <formula>$I13=FALSE</formula>
    </cfRule>
  </conditionalFormatting>
  <conditionalFormatting sqref="F14">
    <cfRule type="expression" dxfId="38" priority="22">
      <formula>$I14=FALSE</formula>
    </cfRule>
  </conditionalFormatting>
  <conditionalFormatting sqref="F15">
    <cfRule type="expression" dxfId="37" priority="21">
      <formula>$I15=FALSE</formula>
    </cfRule>
  </conditionalFormatting>
  <conditionalFormatting sqref="F16">
    <cfRule type="expression" dxfId="36" priority="20">
      <formula>$I16=FALSE</formula>
    </cfRule>
  </conditionalFormatting>
  <conditionalFormatting sqref="F17">
    <cfRule type="expression" dxfId="35" priority="19">
      <formula>$I17=FALSE</formula>
    </cfRule>
  </conditionalFormatting>
  <conditionalFormatting sqref="F18">
    <cfRule type="expression" dxfId="34" priority="18">
      <formula>$I18=FALSE</formula>
    </cfRule>
  </conditionalFormatting>
  <conditionalFormatting sqref="F19">
    <cfRule type="expression" dxfId="33" priority="17">
      <formula>$I19=FALSE</formula>
    </cfRule>
  </conditionalFormatting>
  <conditionalFormatting sqref="F25:F26 F28:F30">
    <cfRule type="expression" dxfId="32" priority="1">
      <formula>$I25=FALSE</formula>
    </cfRule>
  </conditionalFormatting>
  <pageMargins left="0.7" right="0.7" top="0.75" bottom="0.75" header="0.3" footer="0.3"/>
  <pageSetup scale="8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Source!D1:D7</xm:f>
          </x14:formula1>
          <xm:sqref>D19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XFC94"/>
  <sheetViews>
    <sheetView showGridLines="0" zoomScaleNormal="100" workbookViewId="0">
      <pane ySplit="15" topLeftCell="A16" activePane="bottomLeft" state="frozen"/>
      <selection activeCell="U25" sqref="U25"/>
      <selection pane="bottomLeft" activeCell="E75" sqref="E75"/>
    </sheetView>
  </sheetViews>
  <sheetFormatPr defaultColWidth="0" defaultRowHeight="15.75" zeroHeight="1" x14ac:dyDescent="0.25"/>
  <cols>
    <col min="1" max="1" width="1.42578125" style="16" customWidth="1"/>
    <col min="2" max="2" width="10.5703125" style="16" customWidth="1"/>
    <col min="3" max="3" width="43.7109375" style="16" customWidth="1"/>
    <col min="4" max="4" width="2.7109375" style="16" customWidth="1"/>
    <col min="5" max="5" width="43.140625" style="16" customWidth="1"/>
    <col min="6" max="6" width="18.42578125" style="373" customWidth="1"/>
    <col min="7" max="7" width="17.85546875" style="18" customWidth="1"/>
    <col min="8" max="8" width="31.5703125" style="16" bestFit="1" customWidth="1"/>
    <col min="9" max="9" width="13.42578125" style="16" customWidth="1"/>
    <col min="10" max="10" width="4.85546875" style="16" customWidth="1"/>
    <col min="11" max="11" width="38.28515625" style="420" customWidth="1"/>
    <col min="12" max="12" width="30.42578125" style="16" customWidth="1"/>
    <col min="13" max="13" width="9.140625" style="16" customWidth="1"/>
    <col min="14" max="16383" width="9.140625" style="16" hidden="1" customWidth="1"/>
    <col min="16384" max="16384" width="21.42578125" style="16" hidden="1" customWidth="1"/>
  </cols>
  <sheetData>
    <row r="1" spans="2:18" x14ac:dyDescent="0.25">
      <c r="B1" s="1027" t="s">
        <v>504</v>
      </c>
      <c r="C1" s="1027"/>
      <c r="D1" s="1027"/>
      <c r="E1" s="1027"/>
      <c r="F1" s="1027"/>
      <c r="G1" s="1027"/>
      <c r="H1" s="1027"/>
      <c r="I1" s="1027"/>
      <c r="J1" s="1027"/>
      <c r="K1" s="1027"/>
      <c r="L1" s="1027"/>
    </row>
    <row r="2" spans="2:18" ht="15.75" customHeight="1" x14ac:dyDescent="0.25">
      <c r="B2" s="1071" t="s">
        <v>497</v>
      </c>
      <c r="C2" s="1130" t="s">
        <v>541</v>
      </c>
      <c r="D2" s="1131"/>
      <c r="E2" s="1131"/>
      <c r="F2" s="1131"/>
      <c r="G2" s="1131"/>
      <c r="H2" s="1131"/>
      <c r="I2" s="1131"/>
      <c r="J2" s="1131"/>
      <c r="K2" s="1131"/>
      <c r="L2" s="1131"/>
      <c r="M2" s="44"/>
      <c r="N2" s="44"/>
      <c r="O2" s="44"/>
      <c r="P2" s="44"/>
      <c r="Q2" s="44"/>
      <c r="R2" s="44"/>
    </row>
    <row r="3" spans="2:18" x14ac:dyDescent="0.25">
      <c r="B3" s="1071"/>
      <c r="C3" s="1130"/>
      <c r="D3" s="1131"/>
      <c r="E3" s="1131"/>
      <c r="F3" s="1131"/>
      <c r="G3" s="1131"/>
      <c r="H3" s="1131"/>
      <c r="I3" s="1131"/>
      <c r="J3" s="1131"/>
      <c r="K3" s="1131"/>
      <c r="L3" s="1131"/>
      <c r="M3" s="44"/>
      <c r="N3" s="44"/>
      <c r="O3" s="44"/>
      <c r="P3" s="44"/>
      <c r="Q3" s="44"/>
      <c r="R3" s="44"/>
    </row>
    <row r="4" spans="2:18" ht="15.75" customHeight="1" x14ac:dyDescent="0.25">
      <c r="B4" s="1071"/>
      <c r="C4" s="1132" t="s">
        <v>827</v>
      </c>
      <c r="D4" s="1133"/>
      <c r="E4" s="1133"/>
      <c r="F4" s="1133"/>
      <c r="G4" s="1133"/>
      <c r="H4" s="1133"/>
      <c r="I4" s="1133"/>
      <c r="J4" s="1133"/>
      <c r="K4" s="1133"/>
      <c r="L4" s="1133"/>
      <c r="M4" s="44"/>
      <c r="N4" s="44"/>
      <c r="O4" s="44"/>
      <c r="P4" s="44"/>
      <c r="Q4" s="44"/>
      <c r="R4" s="44"/>
    </row>
    <row r="5" spans="2:18" ht="15.75" customHeight="1" x14ac:dyDescent="0.25">
      <c r="B5" s="1071"/>
      <c r="C5" s="1134" t="s">
        <v>566</v>
      </c>
      <c r="D5" s="1135"/>
      <c r="E5" s="1135"/>
      <c r="F5" s="1135"/>
      <c r="G5" s="1135"/>
      <c r="H5" s="1135"/>
      <c r="I5" s="1135"/>
      <c r="J5" s="1135"/>
      <c r="K5" s="1135"/>
      <c r="L5" s="1135"/>
      <c r="M5" s="44"/>
      <c r="N5" s="44"/>
      <c r="O5" s="44"/>
      <c r="P5" s="44"/>
      <c r="Q5" s="44"/>
      <c r="R5" s="44"/>
    </row>
    <row r="6" spans="2:18" ht="18.75" customHeight="1" x14ac:dyDescent="0.25"/>
    <row r="7" spans="2:18" s="196" customFormat="1" ht="15" hidden="1" customHeight="1" x14ac:dyDescent="0.25">
      <c r="D7" s="930" t="s">
        <v>5</v>
      </c>
      <c r="E7" s="930"/>
      <c r="F7" s="1115"/>
      <c r="G7" s="1113" t="str">
        <f>'Contact Information'!J9</f>
        <v>Please select your answer from the dropdown</v>
      </c>
      <c r="H7" s="1114"/>
      <c r="I7" s="724"/>
      <c r="K7" s="583"/>
    </row>
    <row r="8" spans="2:18" ht="26.25" hidden="1" customHeight="1" x14ac:dyDescent="0.25">
      <c r="G8" s="16"/>
    </row>
    <row r="9" spans="2:18" ht="21" x14ac:dyDescent="0.25">
      <c r="B9" s="1129" t="s">
        <v>1051</v>
      </c>
      <c r="C9" s="1129"/>
      <c r="D9" s="1129"/>
      <c r="E9" s="1129"/>
      <c r="F9" s="1129"/>
      <c r="G9" s="1129"/>
      <c r="H9" s="1129"/>
      <c r="I9" s="1129"/>
      <c r="J9" s="1129"/>
      <c r="K9" s="1129"/>
      <c r="L9" s="1129"/>
    </row>
    <row r="10" spans="2:18" ht="15.75" customHeight="1" x14ac:dyDescent="0.25">
      <c r="B10" s="1116" t="s">
        <v>539</v>
      </c>
      <c r="C10" s="1033" t="s">
        <v>1959</v>
      </c>
      <c r="D10" s="1033"/>
      <c r="E10" s="1033"/>
      <c r="F10" s="1033"/>
      <c r="G10" s="1033"/>
      <c r="H10" s="1033"/>
      <c r="I10" s="1033"/>
      <c r="J10" s="1033"/>
      <c r="K10" s="1033"/>
      <c r="L10" s="1033"/>
    </row>
    <row r="11" spans="2:18" ht="17.25" customHeight="1" thickBot="1" x14ac:dyDescent="0.3">
      <c r="B11" s="1116"/>
      <c r="C11" s="1033"/>
      <c r="D11" s="1033"/>
      <c r="E11" s="1033"/>
      <c r="F11" s="1033"/>
      <c r="G11" s="1033"/>
      <c r="H11" s="1033"/>
      <c r="I11" s="1033"/>
      <c r="J11" s="1033"/>
      <c r="K11" s="1033"/>
      <c r="L11" s="1033"/>
    </row>
    <row r="12" spans="2:18" ht="17.25" customHeight="1" x14ac:dyDescent="0.25">
      <c r="B12" s="1117" t="s">
        <v>1047</v>
      </c>
      <c r="C12" s="1033" t="s">
        <v>1960</v>
      </c>
      <c r="D12" s="1033"/>
      <c r="E12" s="1033"/>
      <c r="F12" s="1033"/>
      <c r="G12" s="1033"/>
      <c r="H12" s="1033"/>
      <c r="I12" s="1033"/>
      <c r="J12" s="1033"/>
      <c r="K12" s="1033"/>
      <c r="L12" s="1033"/>
    </row>
    <row r="13" spans="2:18" ht="17.25" customHeight="1" thickBot="1" x14ac:dyDescent="0.3">
      <c r="B13" s="1116"/>
      <c r="C13" s="1033"/>
      <c r="D13" s="1033"/>
      <c r="E13" s="1033"/>
      <c r="F13" s="1033"/>
      <c r="G13" s="1033"/>
      <c r="H13" s="1033"/>
      <c r="I13" s="1033"/>
      <c r="J13" s="1033"/>
      <c r="K13" s="1033"/>
      <c r="L13" s="1033"/>
    </row>
    <row r="14" spans="2:18" ht="15.75" customHeight="1" x14ac:dyDescent="0.25">
      <c r="B14" s="1117" t="s">
        <v>557</v>
      </c>
      <c r="C14" s="1033" t="s">
        <v>1961</v>
      </c>
      <c r="D14" s="1033"/>
      <c r="E14" s="1033"/>
      <c r="F14" s="1033"/>
      <c r="G14" s="1033"/>
      <c r="H14" s="1033"/>
      <c r="I14" s="1033"/>
      <c r="J14" s="1033"/>
      <c r="K14" s="1033"/>
      <c r="L14" s="1033"/>
    </row>
    <row r="15" spans="2:18" ht="17.25" customHeight="1" x14ac:dyDescent="0.25">
      <c r="B15" s="1116"/>
      <c r="C15" s="1033"/>
      <c r="D15" s="1033"/>
      <c r="E15" s="1033"/>
      <c r="F15" s="1033"/>
      <c r="G15" s="1033"/>
      <c r="H15" s="1033"/>
      <c r="I15" s="1033"/>
      <c r="J15" s="1033"/>
      <c r="K15" s="1033"/>
      <c r="L15" s="1033"/>
    </row>
    <row r="16" spans="2:18" ht="19.5" customHeight="1" x14ac:dyDescent="0.25"/>
    <row r="17" spans="1:12" ht="18.75" x14ac:dyDescent="0.25">
      <c r="B17" s="1137" t="s">
        <v>545</v>
      </c>
      <c r="C17" s="1137"/>
      <c r="D17" s="1137"/>
      <c r="E17" s="1137"/>
      <c r="F17" s="1137"/>
      <c r="G17" s="1137"/>
      <c r="H17" s="1137"/>
      <c r="I17" s="1137"/>
      <c r="J17" s="1137"/>
      <c r="K17" s="1137"/>
      <c r="L17" s="1137"/>
    </row>
    <row r="18" spans="1:12" ht="18.75" x14ac:dyDescent="0.25">
      <c r="B18" s="1137" t="s">
        <v>1309</v>
      </c>
      <c r="C18" s="1137"/>
      <c r="D18" s="1137"/>
      <c r="E18" s="1137"/>
      <c r="F18" s="1137"/>
      <c r="G18" s="1137"/>
      <c r="H18" s="1137"/>
      <c r="I18" s="1137"/>
      <c r="J18" s="1137"/>
      <c r="K18" s="1137"/>
      <c r="L18" s="1137"/>
    </row>
    <row r="19" spans="1:12" ht="15.75" customHeight="1" x14ac:dyDescent="0.25">
      <c r="B19" s="1110" t="s">
        <v>694</v>
      </c>
      <c r="C19" s="1110"/>
      <c r="D19" s="1110"/>
      <c r="E19" s="1110"/>
      <c r="F19" s="1110"/>
      <c r="G19" s="1110"/>
      <c r="H19" s="1110"/>
      <c r="I19" s="1110"/>
      <c r="J19" s="1110"/>
      <c r="K19" s="1110"/>
      <c r="L19" s="1110"/>
    </row>
    <row r="20" spans="1:12" ht="15.75" customHeight="1" x14ac:dyDescent="0.25">
      <c r="B20" s="1138" t="s">
        <v>1142</v>
      </c>
      <c r="C20" s="1138"/>
      <c r="D20" s="1138"/>
      <c r="E20" s="1138"/>
      <c r="F20" s="1138"/>
      <c r="G20" s="1138"/>
      <c r="H20" s="1138"/>
      <c r="I20" s="1138"/>
      <c r="J20" s="1138"/>
      <c r="K20" s="1138"/>
      <c r="L20" s="1138"/>
    </row>
    <row r="21" spans="1:12" ht="16.5" thickBot="1" x14ac:dyDescent="0.3">
      <c r="B21" s="1139" t="s">
        <v>1033</v>
      </c>
      <c r="C21" s="1139"/>
      <c r="D21" s="1139"/>
      <c r="E21" s="1139"/>
      <c r="F21" s="1139"/>
      <c r="G21" s="1139"/>
      <c r="H21" s="1139"/>
      <c r="I21" s="1139"/>
      <c r="J21" s="1139"/>
      <c r="K21" s="1139"/>
      <c r="L21" s="1139"/>
    </row>
    <row r="22" spans="1:12" ht="19.5" customHeight="1" thickBot="1" x14ac:dyDescent="0.3">
      <c r="B22" s="742"/>
      <c r="C22" s="1118" t="s">
        <v>85</v>
      </c>
      <c r="D22" s="1118"/>
      <c r="E22" s="722" t="s">
        <v>86</v>
      </c>
      <c r="F22" s="377" t="s">
        <v>494</v>
      </c>
      <c r="G22" s="722" t="s">
        <v>22</v>
      </c>
      <c r="H22" s="723" t="s">
        <v>687</v>
      </c>
      <c r="I22" s="1140" t="s">
        <v>692</v>
      </c>
      <c r="J22" s="1140"/>
      <c r="K22" s="1140"/>
      <c r="L22" s="1140"/>
    </row>
    <row r="23" spans="1:12" s="17" customFormat="1" ht="16.5" thickBot="1" x14ac:dyDescent="0.3">
      <c r="A23" s="16"/>
      <c r="B23" s="364">
        <v>1</v>
      </c>
      <c r="C23" s="1119" t="str">
        <f>IFERROR(VLOOKUP($G$7&amp;$B23,'Renewable &amp; Onsite Gen Sites'!$A:AA,5,FALSE)," ")</f>
        <v xml:space="preserve"> </v>
      </c>
      <c r="D23" s="1100"/>
      <c r="E23" s="357" t="str">
        <f>IFERROR(VLOOKUP($G$7&amp;$B23,'Renewable &amp; Onsite Gen Sites'!$A:AA,8,FALSE)," ")</f>
        <v xml:space="preserve"> </v>
      </c>
      <c r="F23" s="374" t="str">
        <f>IFERROR(VLOOKUP($G$7&amp;$B23,'Renewable &amp; Onsite Gen Sites'!$A:AA,13,FALSE)," ")</f>
        <v xml:space="preserve"> </v>
      </c>
      <c r="G23" s="357" t="str">
        <f>IFERROR(VLOOKUP($G$7&amp;$B23,'Renewable &amp; Onsite Gen Sites'!$A:AA,3,FALSE)," ")</f>
        <v xml:space="preserve"> </v>
      </c>
      <c r="H23" s="359" t="str">
        <f>IFERROR(VLOOKUP($G$7&amp;$B23,'Renewable &amp; Onsite Gen Sites'!$A:AA,15,FALSE)," ")</f>
        <v xml:space="preserve"> </v>
      </c>
      <c r="I23" s="1104"/>
      <c r="J23" s="1105"/>
      <c r="K23" s="1105"/>
      <c r="L23" s="1105"/>
    </row>
    <row r="24" spans="1:12" s="17" customFormat="1" ht="16.5" thickBot="1" x14ac:dyDescent="0.3">
      <c r="A24" s="16"/>
      <c r="B24" s="363">
        <v>2</v>
      </c>
      <c r="C24" s="1112" t="str">
        <f>IFERROR(VLOOKUP($G$7&amp;$B24,'Renewable &amp; Onsite Gen Sites'!$A:AA,5,FALSE)," ")</f>
        <v xml:space="preserve"> </v>
      </c>
      <c r="D24" s="1102"/>
      <c r="E24" s="360" t="str">
        <f>IFERROR(VLOOKUP($G$7&amp;$B24,'Renewable &amp; Onsite Gen Sites'!$A:AA,8,FALSE)," ")</f>
        <v xml:space="preserve"> </v>
      </c>
      <c r="F24" s="375" t="str">
        <f>IFERROR(VLOOKUP($G$7&amp;$B24,'Renewable &amp; Onsite Gen Sites'!$A:AA,13,FALSE)," ")</f>
        <v xml:space="preserve"> </v>
      </c>
      <c r="G24" s="360" t="str">
        <f>IFERROR(VLOOKUP($G$7&amp;$B24,'Renewable &amp; Onsite Gen Sites'!$A:AA,3,FALSE)," ")</f>
        <v xml:space="preserve"> </v>
      </c>
      <c r="H24" s="362" t="str">
        <f>IFERROR(VLOOKUP($G$7&amp;$B24,'Renewable &amp; Onsite Gen Sites'!$A:AA,15,FALSE)," ")</f>
        <v xml:space="preserve"> </v>
      </c>
      <c r="I24" s="1104"/>
      <c r="J24" s="1105"/>
      <c r="K24" s="1105" t="str">
        <f>IFERROR(VLOOKUP($G$7&amp;$B24,'Renewable &amp; Onsite Gen Sites'!$A:AA,20,FALSE)," ")</f>
        <v xml:space="preserve"> </v>
      </c>
      <c r="L24" s="1105"/>
    </row>
    <row r="25" spans="1:12" s="17" customFormat="1" ht="16.5" thickBot="1" x14ac:dyDescent="0.3">
      <c r="A25" s="16"/>
      <c r="B25" s="363">
        <v>3</v>
      </c>
      <c r="C25" s="1112" t="str">
        <f>IFERROR(VLOOKUP($G$7&amp;$B25,'Renewable &amp; Onsite Gen Sites'!$A:AA,5,FALSE)," ")</f>
        <v xml:space="preserve"> </v>
      </c>
      <c r="D25" s="1102"/>
      <c r="E25" s="360" t="str">
        <f>IFERROR(VLOOKUP($G$7&amp;$B25,'Renewable &amp; Onsite Gen Sites'!$A:AA,8,FALSE)," ")</f>
        <v xml:space="preserve"> </v>
      </c>
      <c r="F25" s="375" t="str">
        <f>IFERROR(VLOOKUP($G$7&amp;$B25,'Renewable &amp; Onsite Gen Sites'!$A:AA,13,FALSE)," ")</f>
        <v xml:space="preserve"> </v>
      </c>
      <c r="G25" s="360" t="str">
        <f>IFERROR(VLOOKUP($G$7&amp;$B25,'Renewable &amp; Onsite Gen Sites'!$A:AA,3,FALSE)," ")</f>
        <v xml:space="preserve"> </v>
      </c>
      <c r="H25" s="362" t="str">
        <f>IFERROR(VLOOKUP($G$7&amp;$B25,'Renewable &amp; Onsite Gen Sites'!$A:AA,15,FALSE)," ")</f>
        <v xml:space="preserve"> </v>
      </c>
      <c r="I25" s="1104"/>
      <c r="J25" s="1105"/>
      <c r="K25" s="1105" t="str">
        <f>IFERROR(VLOOKUP($G$7&amp;$B25,'Renewable &amp; Onsite Gen Sites'!$A:AA,20,FALSE)," ")</f>
        <v xml:space="preserve"> </v>
      </c>
      <c r="L25" s="1105"/>
    </row>
    <row r="26" spans="1:12" s="17" customFormat="1" ht="16.5" thickBot="1" x14ac:dyDescent="0.3">
      <c r="A26" s="16"/>
      <c r="B26" s="363">
        <v>4</v>
      </c>
      <c r="C26" s="1112" t="str">
        <f>IFERROR(VLOOKUP($G$7&amp;$B26,'Renewable &amp; Onsite Gen Sites'!$A:AA,5,FALSE)," ")</f>
        <v xml:space="preserve"> </v>
      </c>
      <c r="D26" s="1102"/>
      <c r="E26" s="360" t="str">
        <f>IFERROR(VLOOKUP($G$7&amp;$B26,'Renewable &amp; Onsite Gen Sites'!$A:AA,8,FALSE)," ")</f>
        <v xml:space="preserve"> </v>
      </c>
      <c r="F26" s="375" t="str">
        <f>IFERROR(VLOOKUP($G$7&amp;$B26,'Renewable &amp; Onsite Gen Sites'!$A:AA,13,FALSE)," ")</f>
        <v xml:space="preserve"> </v>
      </c>
      <c r="G26" s="360" t="str">
        <f>IFERROR(VLOOKUP($G$7&amp;$B26,'Renewable &amp; Onsite Gen Sites'!$A:AA,3,FALSE)," ")</f>
        <v xml:space="preserve"> </v>
      </c>
      <c r="H26" s="362" t="str">
        <f>IFERROR(VLOOKUP($G$7&amp;$B26,'Renewable &amp; Onsite Gen Sites'!$A:AA,15,FALSE)," ")</f>
        <v xml:space="preserve"> </v>
      </c>
      <c r="I26" s="1104"/>
      <c r="J26" s="1105"/>
      <c r="K26" s="1105" t="str">
        <f>IFERROR(VLOOKUP($G$7&amp;$B26,'Renewable &amp; Onsite Gen Sites'!$A:AA,20,FALSE)," ")</f>
        <v xml:space="preserve"> </v>
      </c>
      <c r="L26" s="1105"/>
    </row>
    <row r="27" spans="1:12" s="421" customFormat="1" ht="16.5" thickBot="1" x14ac:dyDescent="0.3">
      <c r="A27" s="228"/>
      <c r="B27" s="364">
        <v>5</v>
      </c>
      <c r="C27" s="1112" t="str">
        <f>IFERROR(VLOOKUP($G$7&amp;$B27,'Renewable &amp; Onsite Gen Sites'!$A:AA,5,FALSE)," ")</f>
        <v xml:space="preserve"> </v>
      </c>
      <c r="D27" s="1102"/>
      <c r="E27" s="357" t="str">
        <f>IFERROR(VLOOKUP($G$7&amp;$B27,'Renewable &amp; Onsite Gen Sites'!$A:AA,8,FALSE)," ")</f>
        <v xml:space="preserve"> </v>
      </c>
      <c r="F27" s="375" t="str">
        <f>IFERROR(VLOOKUP($G$7&amp;$B27,'Renewable &amp; Onsite Gen Sites'!$A:AA,13,FALSE)," ")</f>
        <v xml:space="preserve"> </v>
      </c>
      <c r="G27" s="357" t="str">
        <f>IFERROR(VLOOKUP($G$7&amp;$B27,'Renewable &amp; Onsite Gen Sites'!$A:AA,3,FALSE)," ")</f>
        <v xml:space="preserve"> </v>
      </c>
      <c r="H27" s="359" t="str">
        <f>IFERROR(VLOOKUP($G$7&amp;$B27,'Renewable &amp; Onsite Gen Sites'!$A:AA,15,FALSE)," ")</f>
        <v xml:space="preserve"> </v>
      </c>
      <c r="I27" s="1104"/>
      <c r="J27" s="1105"/>
      <c r="K27" s="1105" t="str">
        <f>IFERROR(VLOOKUP($G$7&amp;$B27,'Renewable &amp; Onsite Gen Sites'!$A:AA,20,FALSE)," ")</f>
        <v xml:space="preserve"> </v>
      </c>
      <c r="L27" s="1105"/>
    </row>
    <row r="28" spans="1:12" s="230" customFormat="1" ht="16.5" thickBot="1" x14ac:dyDescent="0.3">
      <c r="B28" s="363">
        <v>6</v>
      </c>
      <c r="C28" s="1112" t="str">
        <f>IFERROR(VLOOKUP($G$7&amp;$B28,'Renewable &amp; Onsite Gen Sites'!$A:AA,5,FALSE)," ")</f>
        <v xml:space="preserve"> </v>
      </c>
      <c r="D28" s="1102"/>
      <c r="E28" s="360" t="str">
        <f>IFERROR(VLOOKUP($G$7&amp;$B28,'Renewable &amp; Onsite Gen Sites'!$A:AA,8,FALSE)," ")</f>
        <v xml:space="preserve"> </v>
      </c>
      <c r="F28" s="375" t="str">
        <f>IFERROR(VLOOKUP($G$7&amp;$B28,'Renewable &amp; Onsite Gen Sites'!$A:AA,13,FALSE)," ")</f>
        <v xml:space="preserve"> </v>
      </c>
      <c r="G28" s="360" t="str">
        <f>IFERROR(VLOOKUP($G$7&amp;$B28,'Renewable &amp; Onsite Gen Sites'!$A:AA,3,FALSE)," ")</f>
        <v xml:space="preserve"> </v>
      </c>
      <c r="H28" s="362" t="str">
        <f>IFERROR(VLOOKUP($G$7&amp;$B28,'Renewable &amp; Onsite Gen Sites'!$A:AA,15,FALSE)," ")</f>
        <v xml:space="preserve"> </v>
      </c>
      <c r="I28" s="1104"/>
      <c r="J28" s="1105"/>
      <c r="K28" s="1105" t="str">
        <f>IFERROR(VLOOKUP($G$7&amp;$B28,'Renewable &amp; Onsite Gen Sites'!$A:AA,20,FALSE)," ")</f>
        <v xml:space="preserve"> </v>
      </c>
      <c r="L28" s="1105"/>
    </row>
    <row r="29" spans="1:12" s="230" customFormat="1" ht="16.5" thickBot="1" x14ac:dyDescent="0.3">
      <c r="B29" s="363">
        <v>7</v>
      </c>
      <c r="C29" s="1112" t="str">
        <f>IFERROR(VLOOKUP($G$7&amp;$B29,'Renewable &amp; Onsite Gen Sites'!$A:AA,5,FALSE)," ")</f>
        <v xml:space="preserve"> </v>
      </c>
      <c r="D29" s="1102"/>
      <c r="E29" s="360" t="str">
        <f>IFERROR(VLOOKUP($G$7&amp;$B29,'Renewable &amp; Onsite Gen Sites'!$A:AA,8,FALSE)," ")</f>
        <v xml:space="preserve"> </v>
      </c>
      <c r="F29" s="375" t="str">
        <f>IFERROR(VLOOKUP($G$7&amp;$B29,'Renewable &amp; Onsite Gen Sites'!$A:AA,13,FALSE)," ")</f>
        <v xml:space="preserve"> </v>
      </c>
      <c r="G29" s="360" t="str">
        <f>IFERROR(VLOOKUP($G$7&amp;$B29,'Renewable &amp; Onsite Gen Sites'!$A:AA,3,FALSE)," ")</f>
        <v xml:space="preserve"> </v>
      </c>
      <c r="H29" s="362" t="str">
        <f>IFERROR(VLOOKUP($G$7&amp;$B29,'Renewable &amp; Onsite Gen Sites'!$A:AA,15,FALSE)," ")</f>
        <v xml:space="preserve"> </v>
      </c>
      <c r="I29" s="1104"/>
      <c r="J29" s="1105"/>
      <c r="K29" s="1105" t="str">
        <f>IFERROR(VLOOKUP($G$7&amp;$B29,'Renewable &amp; Onsite Gen Sites'!$A:AA,20,FALSE)," ")</f>
        <v xml:space="preserve"> </v>
      </c>
      <c r="L29" s="1105"/>
    </row>
    <row r="30" spans="1:12" s="230" customFormat="1" ht="16.5" thickBot="1" x14ac:dyDescent="0.3">
      <c r="B30" s="363">
        <v>8</v>
      </c>
      <c r="C30" s="1112" t="str">
        <f>IFERROR(VLOOKUP($G$7&amp;$B30,'Renewable &amp; Onsite Gen Sites'!$A:AA,5,FALSE)," ")</f>
        <v xml:space="preserve"> </v>
      </c>
      <c r="D30" s="1102"/>
      <c r="E30" s="360" t="str">
        <f>IFERROR(VLOOKUP($G$7&amp;$B30,'Renewable &amp; Onsite Gen Sites'!$A:AA,8,FALSE)," ")</f>
        <v xml:space="preserve"> </v>
      </c>
      <c r="F30" s="375" t="str">
        <f>IFERROR(VLOOKUP($G$7&amp;$B30,'Renewable &amp; Onsite Gen Sites'!$A:AA,13,FALSE)," ")</f>
        <v xml:space="preserve"> </v>
      </c>
      <c r="G30" s="360" t="str">
        <f>IFERROR(VLOOKUP($G$7&amp;$B30,'Renewable &amp; Onsite Gen Sites'!$A:AA,3,FALSE)," ")</f>
        <v xml:space="preserve"> </v>
      </c>
      <c r="H30" s="362" t="str">
        <f>IFERROR(VLOOKUP($G$7&amp;$B30,'Renewable &amp; Onsite Gen Sites'!$A:AA,15,FALSE)," ")</f>
        <v xml:space="preserve"> </v>
      </c>
      <c r="I30" s="1104"/>
      <c r="J30" s="1105"/>
      <c r="K30" s="1105" t="str">
        <f>IFERROR(VLOOKUP($G$7&amp;$B30,'Renewable &amp; Onsite Gen Sites'!$A:AA,20,FALSE)," ")</f>
        <v xml:space="preserve"> </v>
      </c>
      <c r="L30" s="1105"/>
    </row>
    <row r="31" spans="1:12" s="230" customFormat="1" ht="16.5" thickBot="1" x14ac:dyDescent="0.3">
      <c r="B31" s="363">
        <v>9</v>
      </c>
      <c r="C31" s="1112" t="str">
        <f>IFERROR(VLOOKUP($G$7&amp;$B31,'Renewable &amp; Onsite Gen Sites'!$A:AA,5,FALSE)," ")</f>
        <v xml:space="preserve"> </v>
      </c>
      <c r="D31" s="1102"/>
      <c r="E31" s="360" t="str">
        <f>IFERROR(VLOOKUP($G$7&amp;$B31,'Renewable &amp; Onsite Gen Sites'!$A:AA,8,FALSE)," ")</f>
        <v xml:space="preserve"> </v>
      </c>
      <c r="F31" s="375" t="str">
        <f>IFERROR(VLOOKUP($G$7&amp;$B31,'Renewable &amp; Onsite Gen Sites'!$A:AA,13,FALSE)," ")</f>
        <v xml:space="preserve"> </v>
      </c>
      <c r="G31" s="367" t="str">
        <f>IFERROR(VLOOKUP($G$7&amp;$B31,'Renewable &amp; Onsite Gen Sites'!$A:AA,3,FALSE)," ")</f>
        <v xml:space="preserve"> </v>
      </c>
      <c r="H31" s="362" t="str">
        <f>IFERROR(VLOOKUP($G$7&amp;$B31,'Renewable &amp; Onsite Gen Sites'!$A:AA,15,FALSE)," ")</f>
        <v xml:space="preserve"> </v>
      </c>
      <c r="I31" s="1104"/>
      <c r="J31" s="1105"/>
      <c r="K31" s="1105" t="str">
        <f>IFERROR(VLOOKUP($G$7&amp;$B31,'Renewable &amp; Onsite Gen Sites'!$A:AA,20,FALSE)," ")</f>
        <v xml:space="preserve"> </v>
      </c>
      <c r="L31" s="1105"/>
    </row>
    <row r="32" spans="1:12" s="230" customFormat="1" ht="16.5" thickBot="1" x14ac:dyDescent="0.3">
      <c r="B32" s="363">
        <v>10</v>
      </c>
      <c r="C32" s="1112" t="str">
        <f>IFERROR(VLOOKUP($G$7&amp;$B32,'Renewable &amp; Onsite Gen Sites'!$A:AA,5,FALSE)," ")</f>
        <v xml:space="preserve"> </v>
      </c>
      <c r="D32" s="1102"/>
      <c r="E32" s="360" t="str">
        <f>IFERROR(VLOOKUP($G$7&amp;$B32,'Renewable &amp; Onsite Gen Sites'!$A:AA,8,FALSE)," ")</f>
        <v xml:space="preserve"> </v>
      </c>
      <c r="F32" s="375" t="str">
        <f>IFERROR(VLOOKUP($G$7&amp;$B32,'Renewable &amp; Onsite Gen Sites'!$A:AA,13,FALSE)," ")</f>
        <v xml:space="preserve"> </v>
      </c>
      <c r="G32" s="360" t="str">
        <f>IFERROR(VLOOKUP($G$7&amp;$B32,'Renewable &amp; Onsite Gen Sites'!$A:AA,3,FALSE)," ")</f>
        <v xml:space="preserve"> </v>
      </c>
      <c r="H32" s="362" t="str">
        <f>IFERROR(VLOOKUP($G$7&amp;$B32,'Renewable &amp; Onsite Gen Sites'!$A:AA,15,FALSE)," ")</f>
        <v xml:space="preserve"> </v>
      </c>
      <c r="I32" s="1104"/>
      <c r="J32" s="1105"/>
      <c r="K32" s="1105" t="str">
        <f>IFERROR(VLOOKUP($G$7&amp;$B32,'Renewable &amp; Onsite Gen Sites'!$A:AA,20,FALSE)," ")</f>
        <v xml:space="preserve"> </v>
      </c>
      <c r="L32" s="1105"/>
    </row>
    <row r="33" spans="2:12" s="230" customFormat="1" ht="16.5" thickBot="1" x14ac:dyDescent="0.3">
      <c r="B33" s="363">
        <v>11</v>
      </c>
      <c r="C33" s="1112" t="str">
        <f>IFERROR(VLOOKUP($G$7&amp;$B33,'Renewable &amp; Onsite Gen Sites'!$A:AA,5,FALSE)," ")</f>
        <v xml:space="preserve"> </v>
      </c>
      <c r="D33" s="1102"/>
      <c r="E33" s="360" t="str">
        <f>IFERROR(VLOOKUP($G$7&amp;$B33,'Renewable &amp; Onsite Gen Sites'!$A:AA,8,FALSE)," ")</f>
        <v xml:space="preserve"> </v>
      </c>
      <c r="F33" s="375" t="str">
        <f>IFERROR(VLOOKUP($G$7&amp;$B33,'Renewable &amp; Onsite Gen Sites'!$A:AA,13,FALSE)," ")</f>
        <v xml:space="preserve"> </v>
      </c>
      <c r="G33" s="360" t="str">
        <f>IFERROR(VLOOKUP($G$7&amp;$B33,'Renewable &amp; Onsite Gen Sites'!$A:AA,3,FALSE)," ")</f>
        <v xml:space="preserve"> </v>
      </c>
      <c r="H33" s="362" t="str">
        <f>IFERROR(VLOOKUP($G$7&amp;$B33,'Renewable &amp; Onsite Gen Sites'!$A:AA,15,FALSE)," ")</f>
        <v xml:space="preserve"> </v>
      </c>
      <c r="I33" s="1104"/>
      <c r="J33" s="1105"/>
      <c r="K33" s="1105" t="str">
        <f>IFERROR(VLOOKUP($G$7&amp;$B33,'Renewable &amp; Onsite Gen Sites'!$A:AA,20,FALSE)," ")</f>
        <v xml:space="preserve"> </v>
      </c>
      <c r="L33" s="1105"/>
    </row>
    <row r="34" spans="2:12" s="230" customFormat="1" ht="16.5" thickBot="1" x14ac:dyDescent="0.3">
      <c r="B34" s="363">
        <v>12</v>
      </c>
      <c r="C34" s="1112" t="str">
        <f>IFERROR(VLOOKUP($G$7&amp;$B34,'Renewable &amp; Onsite Gen Sites'!$A:AA,5,FALSE)," ")</f>
        <v xml:space="preserve"> </v>
      </c>
      <c r="D34" s="1102"/>
      <c r="E34" s="360" t="str">
        <f>IFERROR(VLOOKUP($G$7&amp;$B34,'Renewable &amp; Onsite Gen Sites'!$A:AA,8,FALSE)," ")</f>
        <v xml:space="preserve"> </v>
      </c>
      <c r="F34" s="375" t="str">
        <f>IFERROR(VLOOKUP($G$7&amp;$B34,'Renewable &amp; Onsite Gen Sites'!$A:AA,13,FALSE)," ")</f>
        <v xml:space="preserve"> </v>
      </c>
      <c r="G34" s="360" t="str">
        <f>IFERROR(VLOOKUP($G$7&amp;$B34,'Renewable &amp; Onsite Gen Sites'!$A:AA,3,FALSE)," ")</f>
        <v xml:space="preserve"> </v>
      </c>
      <c r="H34" s="362" t="str">
        <f>IFERROR(VLOOKUP($G$7&amp;$B34,'Renewable &amp; Onsite Gen Sites'!$A:AA,15,FALSE)," ")</f>
        <v xml:space="preserve"> </v>
      </c>
      <c r="I34" s="1104"/>
      <c r="J34" s="1105"/>
      <c r="K34" s="1105" t="str">
        <f>IFERROR(VLOOKUP($G$7&amp;$B34,'Renewable &amp; Onsite Gen Sites'!$A:AA,20,FALSE)," ")</f>
        <v xml:space="preserve"> </v>
      </c>
      <c r="L34" s="1105"/>
    </row>
    <row r="35" spans="2:12" s="230" customFormat="1" ht="16.5" thickBot="1" x14ac:dyDescent="0.3">
      <c r="B35" s="363">
        <v>13</v>
      </c>
      <c r="C35" s="1112" t="str">
        <f>IFERROR(VLOOKUP($G$7&amp;$B35,'Renewable &amp; Onsite Gen Sites'!$A:AA,5,FALSE)," ")</f>
        <v xml:space="preserve"> </v>
      </c>
      <c r="D35" s="1102"/>
      <c r="E35" s="360" t="str">
        <f>IFERROR(VLOOKUP($G$7&amp;$B35,'Renewable &amp; Onsite Gen Sites'!$A:AA,8,FALSE)," ")</f>
        <v xml:space="preserve"> </v>
      </c>
      <c r="F35" s="375" t="str">
        <f>IFERROR(VLOOKUP($G$7&amp;$B35,'Renewable &amp; Onsite Gen Sites'!$A:AA,13,FALSE)," ")</f>
        <v xml:space="preserve"> </v>
      </c>
      <c r="G35" s="360" t="str">
        <f>IFERROR(VLOOKUP($G$7&amp;$B35,'Renewable &amp; Onsite Gen Sites'!$A:AA,3,FALSE)," ")</f>
        <v xml:space="preserve"> </v>
      </c>
      <c r="H35" s="362" t="str">
        <f>IFERROR(VLOOKUP($G$7&amp;$B35,'Renewable &amp; Onsite Gen Sites'!$A:AA,15,FALSE)," ")</f>
        <v xml:space="preserve"> </v>
      </c>
      <c r="I35" s="1104"/>
      <c r="J35" s="1105"/>
      <c r="K35" s="1105" t="str">
        <f>IFERROR(VLOOKUP($G$7&amp;$B35,'Renewable &amp; Onsite Gen Sites'!$A:AA,20,FALSE)," ")</f>
        <v xml:space="preserve"> </v>
      </c>
      <c r="L35" s="1105"/>
    </row>
    <row r="36" spans="2:12" s="230" customFormat="1" ht="16.5" thickBot="1" x14ac:dyDescent="0.3">
      <c r="B36" s="363">
        <v>14</v>
      </c>
      <c r="C36" s="1112" t="str">
        <f>IFERROR(VLOOKUP($G$7&amp;$B36,'Renewable &amp; Onsite Gen Sites'!$A:AA,5,FALSE)," ")</f>
        <v xml:space="preserve"> </v>
      </c>
      <c r="D36" s="1102"/>
      <c r="E36" s="360" t="str">
        <f>IFERROR(VLOOKUP($G$7&amp;$B36,'Renewable &amp; Onsite Gen Sites'!$A:AA,8,FALSE)," ")</f>
        <v xml:space="preserve"> </v>
      </c>
      <c r="F36" s="375" t="str">
        <f>IFERROR(VLOOKUP($G$7&amp;$B36,'Renewable &amp; Onsite Gen Sites'!$A:AA,13,FALSE)," ")</f>
        <v xml:space="preserve"> </v>
      </c>
      <c r="G36" s="360" t="str">
        <f>IFERROR(VLOOKUP($G$7&amp;$B36,'Renewable &amp; Onsite Gen Sites'!$A:AA,3,FALSE)," ")</f>
        <v xml:space="preserve"> </v>
      </c>
      <c r="H36" s="362" t="str">
        <f>IFERROR(VLOOKUP($G$7&amp;$B36,'Renewable &amp; Onsite Gen Sites'!$A:AA,15,FALSE)," ")</f>
        <v xml:space="preserve"> </v>
      </c>
      <c r="I36" s="1104"/>
      <c r="J36" s="1105"/>
      <c r="K36" s="1105" t="str">
        <f>IFERROR(VLOOKUP($G$7&amp;$B36,'Renewable &amp; Onsite Gen Sites'!$A:AA,20,FALSE)," ")</f>
        <v xml:space="preserve"> </v>
      </c>
      <c r="L36" s="1105"/>
    </row>
    <row r="37" spans="2:12" s="230" customFormat="1" ht="16.5" thickBot="1" x14ac:dyDescent="0.3">
      <c r="B37" s="366">
        <v>15</v>
      </c>
      <c r="C37" s="1112" t="str">
        <f>IFERROR(VLOOKUP($G$7&amp;$B37,'Renewable &amp; Onsite Gen Sites'!$A:AA,5,FALSE)," ")</f>
        <v xml:space="preserve"> </v>
      </c>
      <c r="D37" s="1102"/>
      <c r="E37" s="367" t="str">
        <f>IFERROR(VLOOKUP($G$7&amp;$B37,'Renewable &amp; Onsite Gen Sites'!$A:AA,8,FALSE)," ")</f>
        <v xml:space="preserve"> </v>
      </c>
      <c r="F37" s="375" t="str">
        <f>IFERROR(VLOOKUP($G$7&amp;$B37,'Renewable &amp; Onsite Gen Sites'!$A:AA,13,FALSE)," ")</f>
        <v xml:space="preserve"> </v>
      </c>
      <c r="G37" s="367" t="str">
        <f>IFERROR(VLOOKUP($G$7&amp;$B37,'Renewable &amp; Onsite Gen Sites'!$A:AA,3,FALSE)," ")</f>
        <v xml:space="preserve"> </v>
      </c>
      <c r="H37" s="362" t="str">
        <f>IFERROR(VLOOKUP($G$7&amp;$B37,'Renewable &amp; Onsite Gen Sites'!$A:AA,15,FALSE)," ")</f>
        <v xml:space="preserve"> </v>
      </c>
      <c r="I37" s="1104"/>
      <c r="J37" s="1105"/>
      <c r="K37" s="1105" t="str">
        <f>IFERROR(VLOOKUP($G$7&amp;$B37,'Renewable &amp; Onsite Gen Sites'!$A:AA,20,FALSE)," ")</f>
        <v xml:space="preserve"> </v>
      </c>
      <c r="L37" s="1105"/>
    </row>
    <row r="38" spans="2:12" s="230" customFormat="1" ht="16.5" thickBot="1" x14ac:dyDescent="0.3">
      <c r="B38" s="368">
        <v>16</v>
      </c>
      <c r="C38" s="1112" t="str">
        <f>IFERROR(VLOOKUP($G$7&amp;$B38,'Renewable &amp; Onsite Gen Sites'!$A:AA,5,FALSE)," ")</f>
        <v xml:space="preserve"> </v>
      </c>
      <c r="D38" s="1102"/>
      <c r="E38" s="417" t="str">
        <f>IFERROR(VLOOKUP($G$7&amp;$B38,'Renewable &amp; Onsite Gen Sites'!$A:AA,8,FALSE)," ")</f>
        <v xml:space="preserve"> </v>
      </c>
      <c r="F38" s="418" t="str">
        <f>IFERROR(VLOOKUP($G$7&amp;$B38,'Renewable &amp; Onsite Gen Sites'!$A:AA,13,FALSE)," ")</f>
        <v xml:space="preserve"> </v>
      </c>
      <c r="G38" s="417" t="str">
        <f>IFERROR(VLOOKUP($G$7&amp;$B38,'Renewable &amp; Onsite Gen Sites'!$A:AA,3,FALSE)," ")</f>
        <v xml:space="preserve"> </v>
      </c>
      <c r="H38" s="419" t="str">
        <f>IFERROR(VLOOKUP($G$7&amp;$B38,'Renewable &amp; Onsite Gen Sites'!$A:AA,15,FALSE)," ")</f>
        <v xml:space="preserve"> </v>
      </c>
      <c r="I38" s="1104"/>
      <c r="J38" s="1105"/>
      <c r="K38" s="1105" t="str">
        <f>IFERROR(VLOOKUP($G$7&amp;$B38,'Renewable &amp; Onsite Gen Sites'!$A:AA,20,FALSE)," ")</f>
        <v xml:space="preserve"> </v>
      </c>
      <c r="L38" s="1105"/>
    </row>
    <row r="39" spans="2:12" s="230" customFormat="1" ht="18.75" customHeight="1" thickBot="1" x14ac:dyDescent="0.3">
      <c r="B39" s="1120" t="s">
        <v>1149</v>
      </c>
      <c r="C39" s="1120"/>
      <c r="D39" s="1120"/>
      <c r="E39" s="1120"/>
      <c r="F39" s="1120"/>
      <c r="G39" s="1120"/>
      <c r="H39" s="1120"/>
      <c r="I39" s="1120"/>
      <c r="J39" s="1120"/>
      <c r="K39" s="1120"/>
      <c r="L39" s="1120"/>
    </row>
    <row r="40" spans="2:12" s="231" customFormat="1" ht="16.5" thickBot="1" x14ac:dyDescent="0.3">
      <c r="B40" s="463"/>
      <c r="C40" s="1141" t="s">
        <v>1032</v>
      </c>
      <c r="D40" s="1141"/>
      <c r="E40" s="464" t="str">
        <f>IFERROR(VLOOKUP($G$7&amp;$B40,'Renewable &amp; Onsite Gen Sites'!$A:AA,8,FALSE)," ")</f>
        <v xml:space="preserve"> </v>
      </c>
      <c r="F40" s="465" t="str">
        <f>IFERROR(VLOOKUP($G$7&amp;$B40,'Renewable &amp; Onsite Gen Sites'!$A:AA,13,FALSE)," ")</f>
        <v xml:space="preserve"> </v>
      </c>
      <c r="G40" s="466" t="s">
        <v>544</v>
      </c>
      <c r="H40" s="464" t="str">
        <f>IFERROR(VLOOKUP($G$7&amp;$B40,'Renewable &amp; Onsite Gen Sites'!$A:AA,15,FALSE)," ")</f>
        <v xml:space="preserve"> </v>
      </c>
      <c r="I40" s="741"/>
      <c r="J40" s="1121"/>
      <c r="K40" s="1122"/>
      <c r="L40" s="1123"/>
    </row>
    <row r="41" spans="2:12" s="228" customFormat="1" ht="16.5" thickBot="1" x14ac:dyDescent="0.3">
      <c r="B41" s="467"/>
      <c r="C41" s="1096" t="s">
        <v>1032</v>
      </c>
      <c r="D41" s="1096"/>
      <c r="E41" s="468" t="str">
        <f>IFERROR(VLOOKUP($G$7&amp;$B41,'Renewable &amp; Onsite Gen Sites'!$A:AA,8,FALSE)," ")</f>
        <v xml:space="preserve"> </v>
      </c>
      <c r="F41" s="469" t="str">
        <f>IFERROR(VLOOKUP($G$7&amp;$B41,'Renewable &amp; Onsite Gen Sites'!$A:AA,13,FALSE)," ")</f>
        <v xml:space="preserve"> </v>
      </c>
      <c r="G41" s="365" t="s">
        <v>544</v>
      </c>
      <c r="H41" s="468" t="str">
        <f>IFERROR(VLOOKUP($G$7&amp;$B41,'Renewable &amp; Onsite Gen Sites'!$A:AA,15,FALSE)," ")</f>
        <v xml:space="preserve"> </v>
      </c>
      <c r="I41" s="725"/>
      <c r="J41" s="1106"/>
      <c r="K41" s="1107"/>
      <c r="L41" s="1136"/>
    </row>
    <row r="42" spans="2:12" ht="16.5" thickBot="1" x14ac:dyDescent="0.3">
      <c r="B42" s="467"/>
      <c r="C42" s="1096" t="s">
        <v>1032</v>
      </c>
      <c r="D42" s="1096"/>
      <c r="E42" s="468" t="str">
        <f>IFERROR(VLOOKUP($G$7&amp;$B42,'Renewable &amp; Onsite Gen Sites'!$A:AA,8,FALSE)," ")</f>
        <v xml:space="preserve"> </v>
      </c>
      <c r="F42" s="469" t="str">
        <f>IFERROR(VLOOKUP($G$7&amp;$B42,'Renewable &amp; Onsite Gen Sites'!$A:AA,13,FALSE)," ")</f>
        <v xml:space="preserve"> </v>
      </c>
      <c r="G42" s="365" t="s">
        <v>544</v>
      </c>
      <c r="H42" s="468" t="str">
        <f>IFERROR(VLOOKUP($G$7&amp;$B42,'Renewable &amp; Onsite Gen Sites'!$A:AA,15,FALSE)," ")</f>
        <v xml:space="preserve"> </v>
      </c>
      <c r="I42" s="725"/>
      <c r="J42" s="1106"/>
      <c r="K42" s="1107"/>
      <c r="L42" s="1136"/>
    </row>
    <row r="43" spans="2:12" ht="16.5" thickBot="1" x14ac:dyDescent="0.3">
      <c r="B43" s="467"/>
      <c r="C43" s="1096" t="s">
        <v>1032</v>
      </c>
      <c r="D43" s="1096"/>
      <c r="E43" s="468" t="str">
        <f>IFERROR(VLOOKUP($G$7&amp;$B43,'Renewable &amp; Onsite Gen Sites'!$A:AA,8,FALSE)," ")</f>
        <v xml:space="preserve"> </v>
      </c>
      <c r="F43" s="469" t="str">
        <f>IFERROR(VLOOKUP($G$7&amp;$B43,'Renewable &amp; Onsite Gen Sites'!$A:AA,13,FALSE)," ")</f>
        <v xml:space="preserve"> </v>
      </c>
      <c r="G43" s="365" t="s">
        <v>544</v>
      </c>
      <c r="H43" s="468" t="str">
        <f>IFERROR(VLOOKUP($G$7&amp;$B43,'Renewable &amp; Onsite Gen Sites'!$A:AA,15,FALSE)," ")</f>
        <v xml:space="preserve"> </v>
      </c>
      <c r="I43" s="725"/>
      <c r="J43" s="1106"/>
      <c r="K43" s="1107"/>
      <c r="L43" s="1136"/>
    </row>
    <row r="44" spans="2:12" ht="25.5" customHeight="1" x14ac:dyDescent="0.25">
      <c r="C44" s="20"/>
      <c r="D44" s="20"/>
      <c r="E44" s="20"/>
      <c r="F44" s="376"/>
      <c r="G44" s="21"/>
      <c r="H44" s="20"/>
      <c r="I44" s="20"/>
    </row>
    <row r="45" spans="2:12" ht="18.75" customHeight="1" x14ac:dyDescent="0.25">
      <c r="B45" s="1111" t="s">
        <v>1048</v>
      </c>
      <c r="C45" s="1111"/>
      <c r="D45" s="1111"/>
      <c r="E45" s="1111"/>
      <c r="F45" s="1111"/>
      <c r="G45" s="1111"/>
      <c r="H45" s="1111"/>
      <c r="I45" s="1111"/>
      <c r="J45" s="1111"/>
      <c r="K45" s="1111"/>
      <c r="L45" s="1111"/>
    </row>
    <row r="46" spans="2:12" s="720" customFormat="1" ht="18.75" customHeight="1" x14ac:dyDescent="0.25">
      <c r="B46" s="1111" t="s">
        <v>1310</v>
      </c>
      <c r="C46" s="1111"/>
      <c r="D46" s="1111"/>
      <c r="E46" s="1111"/>
      <c r="F46" s="1111"/>
      <c r="G46" s="1111"/>
      <c r="H46" s="1111"/>
      <c r="I46" s="1111"/>
      <c r="J46" s="1111"/>
      <c r="K46" s="1111"/>
      <c r="L46" s="1111"/>
    </row>
    <row r="47" spans="2:12" x14ac:dyDescent="0.25">
      <c r="B47" s="1110" t="s">
        <v>1312</v>
      </c>
      <c r="C47" s="1110"/>
      <c r="D47" s="1110"/>
      <c r="E47" s="1110"/>
      <c r="F47" s="1110"/>
      <c r="G47" s="1110"/>
      <c r="H47" s="1110"/>
      <c r="I47" s="1110"/>
      <c r="J47" s="1110"/>
      <c r="K47" s="1110"/>
      <c r="L47" s="1110"/>
    </row>
    <row r="48" spans="2:12" s="228" customFormat="1" ht="18.75" customHeight="1" thickBot="1" x14ac:dyDescent="0.3">
      <c r="B48" s="1109" t="s">
        <v>1066</v>
      </c>
      <c r="C48" s="1109"/>
      <c r="D48" s="1109"/>
      <c r="E48" s="1109"/>
      <c r="F48" s="1109"/>
      <c r="G48" s="1109"/>
      <c r="H48" s="1109"/>
      <c r="I48" s="1109"/>
      <c r="J48" s="1109"/>
      <c r="K48" s="1109"/>
      <c r="L48" s="1109"/>
    </row>
    <row r="49" spans="2:12" ht="16.5" thickBot="1" x14ac:dyDescent="0.3">
      <c r="B49" s="275"/>
      <c r="C49" s="1108" t="s">
        <v>85</v>
      </c>
      <c r="D49" s="1108"/>
      <c r="E49" s="275" t="s">
        <v>86</v>
      </c>
      <c r="F49" s="377" t="s">
        <v>21</v>
      </c>
      <c r="G49" s="276" t="s">
        <v>495</v>
      </c>
      <c r="H49" s="275" t="s">
        <v>22</v>
      </c>
      <c r="I49" s="1142" t="s">
        <v>692</v>
      </c>
      <c r="J49" s="1142"/>
      <c r="K49" s="1142"/>
      <c r="L49" s="1142"/>
    </row>
    <row r="50" spans="2:12" ht="16.5" thickBot="1" x14ac:dyDescent="0.3">
      <c r="B50" s="357">
        <v>1</v>
      </c>
      <c r="C50" s="1099" t="str">
        <f>IFERROR(VLOOKUP($G$7&amp;$B50,'Renewable Thermal Sites'!A:G,7,FALSE)," ")</f>
        <v xml:space="preserve"> </v>
      </c>
      <c r="D50" s="1100"/>
      <c r="E50" s="358" t="str">
        <f>IFERROR(VLOOKUP($G$7&amp;$B50,'Renewable Thermal Sites'!A:H,8,FALSE)," ")</f>
        <v xml:space="preserve"> </v>
      </c>
      <c r="F50" s="374" t="str">
        <f>IFERROR(VLOOKUP($G$7&amp;$B50,'Renewable Thermal Sites'!A:I,9,FALSE)," ")</f>
        <v xml:space="preserve"> </v>
      </c>
      <c r="G50" s="359" t="str">
        <f>IFERROR(VLOOKUP($G$7&amp;$B50,'Renewable Thermal Sites'!A:J,10,FALSE)," ")</f>
        <v xml:space="preserve"> </v>
      </c>
      <c r="H50" s="359" t="str">
        <f>IFERROR(VLOOKUP($G$7&amp;$B50,'Renewable Thermal Sites'!A:I,3,FALSE)," ")</f>
        <v xml:space="preserve"> </v>
      </c>
      <c r="I50" s="1104"/>
      <c r="J50" s="1105"/>
      <c r="K50" s="1105"/>
      <c r="L50" s="1105"/>
    </row>
    <row r="51" spans="2:12" ht="16.5" thickBot="1" x14ac:dyDescent="0.3">
      <c r="B51" s="360">
        <v>2</v>
      </c>
      <c r="C51" s="1099" t="str">
        <f>IFERROR(VLOOKUP($G$7&amp;$B51,'Renewable Thermal Sites'!A:G,7,FALSE)," ")</f>
        <v xml:space="preserve"> </v>
      </c>
      <c r="D51" s="1100"/>
      <c r="E51" s="361" t="str">
        <f>IFERROR(VLOOKUP($G$7&amp;$B51,'Renewable Thermal Sites'!A:H,8,FALSE)," ")</f>
        <v xml:space="preserve"> </v>
      </c>
      <c r="F51" s="375" t="str">
        <f>IFERROR(VLOOKUP($G$7&amp;$B51,'Renewable Thermal Sites'!A:I,9,FALSE)," ")</f>
        <v xml:space="preserve"> </v>
      </c>
      <c r="G51" s="362" t="str">
        <f>IFERROR(VLOOKUP($G$7&amp;$B51,'Renewable Thermal Sites'!A:J,10,FALSE)," ")</f>
        <v xml:space="preserve"> </v>
      </c>
      <c r="H51" s="362" t="str">
        <f>IFERROR(VLOOKUP($G$7&amp;$B51,'Renewable Thermal Sites'!A:I,3,FALSE)," ")</f>
        <v xml:space="preserve"> </v>
      </c>
      <c r="I51" s="1104"/>
      <c r="J51" s="1105"/>
      <c r="K51" s="1105"/>
      <c r="L51" s="1105"/>
    </row>
    <row r="52" spans="2:12" ht="16.5" thickBot="1" x14ac:dyDescent="0.3">
      <c r="B52" s="360">
        <v>3</v>
      </c>
      <c r="C52" s="1101" t="str">
        <f>IFERROR(VLOOKUP($G$7&amp;$B52,'Renewable Thermal Sites'!A:F,6,FALSE)," ")</f>
        <v xml:space="preserve"> </v>
      </c>
      <c r="D52" s="1102"/>
      <c r="E52" s="361" t="str">
        <f>IFERROR(VLOOKUP($G$7&amp;$B52,'Renewable Thermal Sites'!A:H,8,FALSE)," ")</f>
        <v xml:space="preserve"> </v>
      </c>
      <c r="F52" s="375" t="str">
        <f>IFERROR(VLOOKUP($G$7&amp;$B52,'Renewable Thermal Sites'!A:I,9,FALSE)," ")</f>
        <v xml:space="preserve"> </v>
      </c>
      <c r="G52" s="362" t="str">
        <f>IFERROR(VLOOKUP($G$7&amp;$B52,'Renewable Thermal Sites'!A:J,10,FALSE)," ")</f>
        <v xml:space="preserve"> </v>
      </c>
      <c r="H52" s="362" t="str">
        <f>IFERROR(VLOOKUP($G$7&amp;$B52,'Renewable Thermal Sites'!A:I,3,FALSE)," ")</f>
        <v xml:space="preserve"> </v>
      </c>
      <c r="I52" s="1104"/>
      <c r="J52" s="1105"/>
      <c r="K52" s="1105"/>
      <c r="L52" s="1105"/>
    </row>
    <row r="53" spans="2:12" ht="16.5" thickBot="1" x14ac:dyDescent="0.3">
      <c r="B53" s="360">
        <v>4</v>
      </c>
      <c r="C53" s="1101" t="str">
        <f>IFERROR(VLOOKUP($G$7&amp;$B53,'Renewable Thermal Sites'!A:F,6,FALSE)," ")</f>
        <v xml:space="preserve"> </v>
      </c>
      <c r="D53" s="1102"/>
      <c r="E53" s="361" t="str">
        <f>IFERROR(VLOOKUP($G$7&amp;$B53,'Renewable Thermal Sites'!A:H,8,FALSE)," ")</f>
        <v xml:space="preserve"> </v>
      </c>
      <c r="F53" s="375" t="str">
        <f>IFERROR(VLOOKUP($G$7&amp;$B53,'Renewable Thermal Sites'!A:I,9,FALSE)," ")</f>
        <v xml:space="preserve"> </v>
      </c>
      <c r="G53" s="362" t="str">
        <f>IFERROR(VLOOKUP($G$7&amp;$B53,'Renewable Thermal Sites'!A:J,10,FALSE)," ")</f>
        <v xml:space="preserve"> </v>
      </c>
      <c r="H53" s="362" t="str">
        <f>IFERROR(VLOOKUP($G$7&amp;$B53,'Renewable Thermal Sites'!A:I,3,FALSE)," ")</f>
        <v xml:space="preserve"> </v>
      </c>
      <c r="I53" s="1104"/>
      <c r="J53" s="1105"/>
      <c r="K53" s="1105"/>
      <c r="L53" s="1105"/>
    </row>
    <row r="54" spans="2:12" ht="16.5" thickBot="1" x14ac:dyDescent="0.3">
      <c r="B54" s="360">
        <v>5</v>
      </c>
      <c r="C54" s="1101" t="str">
        <f>IFERROR(VLOOKUP($G$7&amp;$B54,'Renewable Thermal Sites'!A:F,6,FALSE)," ")</f>
        <v xml:space="preserve"> </v>
      </c>
      <c r="D54" s="1102"/>
      <c r="E54" s="361" t="str">
        <f>IFERROR(VLOOKUP($G$7&amp;$B54,'Renewable Thermal Sites'!A:H,8,FALSE)," ")</f>
        <v xml:space="preserve"> </v>
      </c>
      <c r="F54" s="375" t="str">
        <f>IFERROR(VLOOKUP($G$7&amp;$B54,'Renewable Thermal Sites'!A:I,9,FALSE)," ")</f>
        <v xml:space="preserve"> </v>
      </c>
      <c r="G54" s="362" t="str">
        <f>IFERROR(VLOOKUP($G$7&amp;$B54,'Renewable Thermal Sites'!A:J,10,FALSE)," ")</f>
        <v xml:space="preserve"> </v>
      </c>
      <c r="H54" s="362" t="str">
        <f>IFERROR(VLOOKUP($G$7&amp;$B54,'Renewable Thermal Sites'!A:I,3,FALSE)," ")</f>
        <v xml:space="preserve"> </v>
      </c>
      <c r="I54" s="1104"/>
      <c r="J54" s="1105"/>
      <c r="K54" s="1105"/>
      <c r="L54" s="1105"/>
    </row>
    <row r="55" spans="2:12" ht="19.5" customHeight="1" thickBot="1" x14ac:dyDescent="0.3">
      <c r="B55" s="1103" t="s">
        <v>1150</v>
      </c>
      <c r="C55" s="1103"/>
      <c r="D55" s="1103"/>
      <c r="E55" s="1103"/>
      <c r="F55" s="1103"/>
      <c r="G55" s="1103"/>
      <c r="H55" s="1103"/>
      <c r="I55" s="1103"/>
      <c r="J55" s="1103"/>
      <c r="K55" s="1103"/>
      <c r="L55" s="1103"/>
    </row>
    <row r="56" spans="2:12" ht="16.5" thickBot="1" x14ac:dyDescent="0.3">
      <c r="B56" s="470"/>
      <c r="C56" s="1096" t="s">
        <v>1032</v>
      </c>
      <c r="D56" s="1096"/>
      <c r="E56" s="471"/>
      <c r="F56" s="472"/>
      <c r="G56" s="365" t="s">
        <v>564</v>
      </c>
      <c r="H56" s="365" t="s">
        <v>544</v>
      </c>
      <c r="I56" s="1106"/>
      <c r="J56" s="1107"/>
      <c r="K56" s="1107"/>
      <c r="L56" s="1107"/>
    </row>
    <row r="57" spans="2:12" ht="16.5" thickBot="1" x14ac:dyDescent="0.3">
      <c r="B57" s="470"/>
      <c r="C57" s="1096" t="s">
        <v>1032</v>
      </c>
      <c r="D57" s="1096"/>
      <c r="E57" s="471"/>
      <c r="F57" s="472"/>
      <c r="G57" s="365" t="s">
        <v>564</v>
      </c>
      <c r="H57" s="365" t="s">
        <v>544</v>
      </c>
      <c r="I57" s="1106"/>
      <c r="J57" s="1107"/>
      <c r="K57" s="1107"/>
      <c r="L57" s="1107"/>
    </row>
    <row r="58" spans="2:12" ht="16.5" thickBot="1" x14ac:dyDescent="0.3">
      <c r="B58" s="470"/>
      <c r="C58" s="1096" t="s">
        <v>1032</v>
      </c>
      <c r="D58" s="1096"/>
      <c r="E58" s="471"/>
      <c r="F58" s="472"/>
      <c r="G58" s="365" t="s">
        <v>564</v>
      </c>
      <c r="H58" s="365" t="s">
        <v>544</v>
      </c>
      <c r="I58" s="1106"/>
      <c r="J58" s="1107"/>
      <c r="K58" s="1107"/>
      <c r="L58" s="1107"/>
    </row>
    <row r="59" spans="2:12" ht="16.5" thickBot="1" x14ac:dyDescent="0.3">
      <c r="B59" s="470"/>
      <c r="C59" s="1096" t="s">
        <v>1032</v>
      </c>
      <c r="D59" s="1096"/>
      <c r="E59" s="471"/>
      <c r="F59" s="472"/>
      <c r="G59" s="365" t="s">
        <v>564</v>
      </c>
      <c r="H59" s="365" t="s">
        <v>544</v>
      </c>
      <c r="I59" s="1106"/>
      <c r="J59" s="1107"/>
      <c r="K59" s="1107"/>
      <c r="L59" s="1107"/>
    </row>
    <row r="60" spans="2:12" ht="17.25" hidden="1" customHeight="1" x14ac:dyDescent="0.3">
      <c r="B60" s="229">
        <v>10</v>
      </c>
      <c r="C60" s="1097" t="s">
        <v>1032</v>
      </c>
      <c r="D60" s="1098"/>
      <c r="E60" s="353"/>
      <c r="F60" s="378"/>
      <c r="G60" s="354" t="s">
        <v>564</v>
      </c>
      <c r="H60" s="355" t="s">
        <v>544</v>
      </c>
      <c r="I60" s="355"/>
      <c r="J60" s="356"/>
    </row>
    <row r="61" spans="2:12" hidden="1" x14ac:dyDescent="0.25">
      <c r="J61" s="54"/>
    </row>
    <row r="62" spans="2:12" hidden="1" x14ac:dyDescent="0.25">
      <c r="G62" s="16"/>
    </row>
    <row r="63" spans="2:12" ht="24.75" customHeight="1" x14ac:dyDescent="0.25">
      <c r="G63" s="16"/>
    </row>
    <row r="64" spans="2:12" ht="18.75" customHeight="1" x14ac:dyDescent="0.25">
      <c r="B64" s="1111" t="s">
        <v>1308</v>
      </c>
      <c r="C64" s="1111"/>
      <c r="D64" s="1111"/>
      <c r="E64" s="1111"/>
      <c r="F64" s="1111"/>
      <c r="G64" s="1111"/>
      <c r="H64" s="1111"/>
      <c r="I64" s="1111"/>
      <c r="J64" s="1111"/>
      <c r="K64" s="1111"/>
      <c r="L64" s="1111"/>
    </row>
    <row r="65" spans="2:13" ht="18.75" customHeight="1" x14ac:dyDescent="0.25">
      <c r="B65" s="1111" t="s">
        <v>1311</v>
      </c>
      <c r="C65" s="1111"/>
      <c r="D65" s="1111"/>
      <c r="E65" s="1111"/>
      <c r="F65" s="1111"/>
      <c r="G65" s="1111"/>
      <c r="H65" s="1111"/>
      <c r="I65" s="1111"/>
      <c r="J65" s="1111"/>
      <c r="K65" s="1111"/>
      <c r="L65" s="1111"/>
    </row>
    <row r="66" spans="2:13" x14ac:dyDescent="0.25">
      <c r="B66" s="1110" t="s">
        <v>1324</v>
      </c>
      <c r="C66" s="1110"/>
      <c r="D66" s="1110"/>
      <c r="E66" s="1110"/>
      <c r="F66" s="1110"/>
      <c r="G66" s="1110"/>
      <c r="H66" s="1110"/>
      <c r="I66" s="1110"/>
      <c r="J66" s="1110"/>
      <c r="K66" s="1110"/>
      <c r="L66" s="1110"/>
    </row>
    <row r="67" spans="2:13" x14ac:dyDescent="0.25">
      <c r="B67" s="1109" t="s">
        <v>1066</v>
      </c>
      <c r="C67" s="1109"/>
      <c r="D67" s="1109"/>
      <c r="E67" s="1109"/>
      <c r="F67" s="1109"/>
      <c r="G67" s="1109"/>
      <c r="H67" s="1109"/>
      <c r="I67" s="1109"/>
      <c r="J67" s="1109"/>
      <c r="K67" s="1109"/>
      <c r="L67" s="1109"/>
    </row>
    <row r="68" spans="2:13" ht="48" customHeight="1" thickBot="1" x14ac:dyDescent="0.3">
      <c r="B68" s="718"/>
      <c r="C68" s="1108" t="s">
        <v>85</v>
      </c>
      <c r="D68" s="1108"/>
      <c r="E68" s="377" t="s">
        <v>1313</v>
      </c>
      <c r="F68" s="721" t="s">
        <v>1317</v>
      </c>
      <c r="G68" s="276" t="s">
        <v>1327</v>
      </c>
      <c r="H68" s="276" t="s">
        <v>687</v>
      </c>
      <c r="I68" s="276" t="s">
        <v>1323</v>
      </c>
      <c r="J68" s="1143" t="s">
        <v>1965</v>
      </c>
      <c r="K68" s="1143"/>
      <c r="L68" s="277" t="s">
        <v>692</v>
      </c>
      <c r="M68" s="420"/>
    </row>
    <row r="69" spans="2:13" ht="16.5" thickBot="1" x14ac:dyDescent="0.3">
      <c r="B69" s="855">
        <v>1</v>
      </c>
      <c r="C69" s="1125" t="str">
        <f>IFERROR(VLOOKUP($G$7&amp;$B69,'Energy Storage Source'!A:J,2,FALSE)," ")</f>
        <v xml:space="preserve"> </v>
      </c>
      <c r="D69" s="1126"/>
      <c r="E69" s="856" t="str">
        <f>IFERROR(VLOOKUP($G$7&amp;$B69,'Energy Storage Source'!A:J,3,FALSE)," ")</f>
        <v xml:space="preserve"> </v>
      </c>
      <c r="F69" s="856" t="str">
        <f>IFERROR(VLOOKUP($G$7&amp;$B69,'Energy Storage Source'!A:J,4,FALSE)," ")</f>
        <v xml:space="preserve"> </v>
      </c>
      <c r="G69" s="857" t="str">
        <f>IFERROR(VLOOKUP($G$7&amp;$B69,'Energy Storage Source'!A:J,6,FALSE)," ")</f>
        <v xml:space="preserve"> </v>
      </c>
      <c r="H69" s="857" t="str">
        <f>IFERROR(VLOOKUP($G$7&amp;$B69,'Energy Storage Source'!A:J,6,FALSE)," ")</f>
        <v xml:space="preserve"> </v>
      </c>
      <c r="I69" s="858" t="str">
        <f>IFERROR(VLOOKUP($G$7&amp;$B69,'Energy Storage Source'!A:J,7,FALSE)," ")</f>
        <v xml:space="preserve"> </v>
      </c>
      <c r="J69" s="851" t="s">
        <v>1964</v>
      </c>
      <c r="K69" s="852" t="s">
        <v>1321</v>
      </c>
      <c r="L69" s="857"/>
      <c r="M69" s="420"/>
    </row>
    <row r="70" spans="2:13" ht="16.5" thickBot="1" x14ac:dyDescent="0.3">
      <c r="B70" s="855">
        <v>2</v>
      </c>
      <c r="C70" s="1125" t="str">
        <f>IFERROR(VLOOKUP($G$7&amp;$B70,'Energy Storage Source'!A:J,2,FALSE)," ")</f>
        <v xml:space="preserve"> </v>
      </c>
      <c r="D70" s="1126"/>
      <c r="E70" s="859"/>
      <c r="F70" s="859"/>
      <c r="G70" s="860"/>
      <c r="H70" s="857"/>
      <c r="I70" s="861"/>
      <c r="J70" s="851" t="s">
        <v>1964</v>
      </c>
      <c r="K70" s="852" t="s">
        <v>1329</v>
      </c>
      <c r="L70" s="857"/>
      <c r="M70" s="420"/>
    </row>
    <row r="71" spans="2:13" ht="16.5" thickBot="1" x14ac:dyDescent="0.3">
      <c r="B71" s="855">
        <v>3</v>
      </c>
      <c r="C71" s="1125" t="str">
        <f>IFERROR(VLOOKUP($G$7&amp;$B71,'Energy Storage Source'!A:J,2,FALSE)," ")</f>
        <v xml:space="preserve"> </v>
      </c>
      <c r="D71" s="1126"/>
      <c r="E71" s="859"/>
      <c r="F71" s="859"/>
      <c r="G71" s="860"/>
      <c r="H71" s="857"/>
      <c r="I71" s="861"/>
      <c r="J71" s="851" t="s">
        <v>1964</v>
      </c>
      <c r="K71" s="852" t="s">
        <v>1322</v>
      </c>
      <c r="L71" s="857"/>
      <c r="M71" s="420"/>
    </row>
    <row r="72" spans="2:13" ht="16.5" thickBot="1" x14ac:dyDescent="0.3">
      <c r="B72" s="855">
        <v>4</v>
      </c>
      <c r="C72" s="1125" t="str">
        <f>IFERROR(VLOOKUP($G$7&amp;$B72,'Energy Storage Source'!A:J,2,FALSE)," ")</f>
        <v xml:space="preserve"> </v>
      </c>
      <c r="D72" s="1126"/>
      <c r="E72" s="859"/>
      <c r="F72" s="859"/>
      <c r="G72" s="860" t="str">
        <f>IFERROR(VLOOKUP($G$7&amp;$B72,'Renewable Thermal Sites'!A:J,10,FALSE)," ")</f>
        <v xml:space="preserve"> </v>
      </c>
      <c r="H72" s="857"/>
      <c r="I72" s="861"/>
      <c r="J72" s="851" t="s">
        <v>1964</v>
      </c>
      <c r="K72" s="852" t="s">
        <v>1328</v>
      </c>
      <c r="L72" s="857"/>
      <c r="M72" s="420"/>
    </row>
    <row r="73" spans="2:13" ht="16.5" thickBot="1" x14ac:dyDescent="0.3">
      <c r="B73" s="855">
        <v>5</v>
      </c>
      <c r="C73" s="1125" t="str">
        <f>IFERROR(VLOOKUP($G$7&amp;$B73,'Energy Storage Source'!A:J,2,FALSE)," ")</f>
        <v xml:space="preserve"> </v>
      </c>
      <c r="D73" s="1126"/>
      <c r="E73" s="859" t="str">
        <f>IFERROR(VLOOKUP($G$7&amp;$B73,'Renewable Thermal Sites'!A:I,9,FALSE)," ")</f>
        <v xml:space="preserve"> </v>
      </c>
      <c r="F73" s="859"/>
      <c r="G73" s="860" t="str">
        <f>IFERROR(VLOOKUP($G$7&amp;$B73,'Renewable Thermal Sites'!A:J,10,FALSE)," ")</f>
        <v xml:space="preserve"> </v>
      </c>
      <c r="H73" s="857"/>
      <c r="I73" s="861"/>
      <c r="J73" s="853" t="s">
        <v>1964</v>
      </c>
      <c r="K73" s="854" t="s">
        <v>30</v>
      </c>
      <c r="L73" s="857"/>
      <c r="M73" s="420"/>
    </row>
    <row r="74" spans="2:13" ht="16.5" thickBot="1" x14ac:dyDescent="0.3">
      <c r="B74" s="1124" t="s">
        <v>1330</v>
      </c>
      <c r="C74" s="1124"/>
      <c r="D74" s="1124"/>
      <c r="E74" s="1124"/>
      <c r="F74" s="1124"/>
      <c r="G74" s="1124"/>
      <c r="H74" s="1124"/>
      <c r="I74" s="1124"/>
      <c r="J74" s="1103"/>
      <c r="K74" s="1103"/>
      <c r="L74" s="1124"/>
    </row>
    <row r="75" spans="2:13" ht="16.5" thickBot="1" x14ac:dyDescent="0.3">
      <c r="B75" s="470"/>
      <c r="C75" s="1096" t="s">
        <v>1032</v>
      </c>
      <c r="D75" s="1096"/>
      <c r="E75" s="471" t="s">
        <v>1963</v>
      </c>
      <c r="F75" s="472"/>
      <c r="G75" s="837"/>
      <c r="H75" s="837" t="s">
        <v>693</v>
      </c>
      <c r="I75" s="837"/>
      <c r="J75" s="1127"/>
      <c r="K75" s="1128"/>
      <c r="L75" s="473"/>
    </row>
    <row r="76" spans="2:13" ht="16.5" thickBot="1" x14ac:dyDescent="0.3">
      <c r="B76" s="470"/>
      <c r="C76" s="1096" t="s">
        <v>1032</v>
      </c>
      <c r="D76" s="1096"/>
      <c r="E76" s="471" t="s">
        <v>1963</v>
      </c>
      <c r="F76" s="472"/>
      <c r="G76" s="837"/>
      <c r="H76" s="837" t="s">
        <v>693</v>
      </c>
      <c r="I76" s="837"/>
      <c r="J76" s="1127"/>
      <c r="K76" s="1128"/>
      <c r="L76" s="473"/>
    </row>
    <row r="77" spans="2:13" ht="16.5" thickBot="1" x14ac:dyDescent="0.3">
      <c r="B77" s="470"/>
      <c r="C77" s="1096" t="s">
        <v>1032</v>
      </c>
      <c r="D77" s="1096"/>
      <c r="E77" s="471" t="s">
        <v>1963</v>
      </c>
      <c r="F77" s="472"/>
      <c r="G77" s="837"/>
      <c r="H77" s="837" t="s">
        <v>693</v>
      </c>
      <c r="I77" s="837"/>
      <c r="J77" s="1127"/>
      <c r="K77" s="1128"/>
      <c r="L77" s="473"/>
    </row>
    <row r="78" spans="2:13" ht="16.5" thickBot="1" x14ac:dyDescent="0.3">
      <c r="B78" s="470"/>
      <c r="C78" s="1096" t="s">
        <v>1032</v>
      </c>
      <c r="D78" s="1096"/>
      <c r="E78" s="471" t="s">
        <v>1963</v>
      </c>
      <c r="F78" s="472"/>
      <c r="G78" s="837"/>
      <c r="H78" s="837" t="s">
        <v>693</v>
      </c>
      <c r="I78" s="837"/>
      <c r="J78" s="1127"/>
      <c r="K78" s="1128"/>
      <c r="L78" s="473"/>
    </row>
    <row r="79" spans="2:13" x14ac:dyDescent="0.25"/>
    <row r="80" spans="2:13" x14ac:dyDescent="0.25"/>
    <row r="81" x14ac:dyDescent="0.25"/>
    <row r="82" x14ac:dyDescent="0.25"/>
    <row r="83" x14ac:dyDescent="0.25"/>
    <row r="84" hidden="1" x14ac:dyDescent="0.25"/>
    <row r="85" x14ac:dyDescent="0.25"/>
    <row r="86" x14ac:dyDescent="0.25"/>
    <row r="87" x14ac:dyDescent="0.25"/>
    <row r="88" x14ac:dyDescent="0.25"/>
    <row r="89" x14ac:dyDescent="0.25"/>
    <row r="90" x14ac:dyDescent="0.25"/>
    <row r="91" x14ac:dyDescent="0.25"/>
    <row r="92" x14ac:dyDescent="0.25"/>
    <row r="93" hidden="1" x14ac:dyDescent="0.25"/>
    <row r="94" hidden="1" x14ac:dyDescent="0.25"/>
  </sheetData>
  <sheetProtection algorithmName="SHA-512" hashValue="4503ImpuEvYqOYPyyMpaqDf4cQ+DxyKeVP3s25WgoDBBTJSZ3DfbCHb8+J2PW8PbWu93AuZTngYTiVvbL39Jcw==" saltValue="W4rgN3vYHL5ria2Xbjgx2A==" spinCount="100000" sheet="1" selectLockedCells="1"/>
  <mergeCells count="108">
    <mergeCell ref="J68:K68"/>
    <mergeCell ref="I29:L29"/>
    <mergeCell ref="I30:L30"/>
    <mergeCell ref="I31:L31"/>
    <mergeCell ref="I32:L32"/>
    <mergeCell ref="I33:L33"/>
    <mergeCell ref="I34:L34"/>
    <mergeCell ref="I35:L35"/>
    <mergeCell ref="I36:L36"/>
    <mergeCell ref="I37:L37"/>
    <mergeCell ref="C49:D49"/>
    <mergeCell ref="B45:L45"/>
    <mergeCell ref="B46:L46"/>
    <mergeCell ref="B47:L47"/>
    <mergeCell ref="B48:L48"/>
    <mergeCell ref="C43:D43"/>
    <mergeCell ref="C33:D33"/>
    <mergeCell ref="C34:D34"/>
    <mergeCell ref="C35:D35"/>
    <mergeCell ref="C36:D36"/>
    <mergeCell ref="C38:D38"/>
    <mergeCell ref="C37:D37"/>
    <mergeCell ref="C40:D40"/>
    <mergeCell ref="C41:D41"/>
    <mergeCell ref="I49:L49"/>
    <mergeCell ref="I38:L38"/>
    <mergeCell ref="B9:L9"/>
    <mergeCell ref="B1:L1"/>
    <mergeCell ref="C2:L3"/>
    <mergeCell ref="C4:L4"/>
    <mergeCell ref="C5:L5"/>
    <mergeCell ref="J41:L41"/>
    <mergeCell ref="J42:L42"/>
    <mergeCell ref="J43:L43"/>
    <mergeCell ref="B17:L17"/>
    <mergeCell ref="B18:L18"/>
    <mergeCell ref="B19:L19"/>
    <mergeCell ref="B20:L20"/>
    <mergeCell ref="B21:L21"/>
    <mergeCell ref="B14:B15"/>
    <mergeCell ref="C14:L15"/>
    <mergeCell ref="C10:L11"/>
    <mergeCell ref="C12:L13"/>
    <mergeCell ref="I22:L22"/>
    <mergeCell ref="I23:L23"/>
    <mergeCell ref="I24:L24"/>
    <mergeCell ref="I25:L25"/>
    <mergeCell ref="I26:L26"/>
    <mergeCell ref="I27:L27"/>
    <mergeCell ref="I28:L28"/>
    <mergeCell ref="C75:D75"/>
    <mergeCell ref="C76:D76"/>
    <mergeCell ref="C77:D77"/>
    <mergeCell ref="C78:D78"/>
    <mergeCell ref="B74:L74"/>
    <mergeCell ref="C69:D69"/>
    <mergeCell ref="C70:D70"/>
    <mergeCell ref="C71:D71"/>
    <mergeCell ref="C72:D72"/>
    <mergeCell ref="C73:D73"/>
    <mergeCell ref="J75:K75"/>
    <mergeCell ref="J76:K76"/>
    <mergeCell ref="J77:K77"/>
    <mergeCell ref="J78:K78"/>
    <mergeCell ref="C68:D68"/>
    <mergeCell ref="B67:L67"/>
    <mergeCell ref="B66:L66"/>
    <mergeCell ref="B64:L64"/>
    <mergeCell ref="B65:L65"/>
    <mergeCell ref="C31:D31"/>
    <mergeCell ref="C32:D32"/>
    <mergeCell ref="B2:B5"/>
    <mergeCell ref="G7:H7"/>
    <mergeCell ref="D7:F7"/>
    <mergeCell ref="B10:B11"/>
    <mergeCell ref="B12:B13"/>
    <mergeCell ref="C29:D29"/>
    <mergeCell ref="C30:D30"/>
    <mergeCell ref="C22:D22"/>
    <mergeCell ref="C23:D23"/>
    <mergeCell ref="C26:D26"/>
    <mergeCell ref="C27:D27"/>
    <mergeCell ref="C28:D28"/>
    <mergeCell ref="C24:D24"/>
    <mergeCell ref="C25:D25"/>
    <mergeCell ref="C42:D42"/>
    <mergeCell ref="B39:L39"/>
    <mergeCell ref="J40:L40"/>
    <mergeCell ref="C59:D59"/>
    <mergeCell ref="C60:D60"/>
    <mergeCell ref="C50:D50"/>
    <mergeCell ref="C51:D51"/>
    <mergeCell ref="C52:D52"/>
    <mergeCell ref="C53:D53"/>
    <mergeCell ref="C54:D54"/>
    <mergeCell ref="C56:D56"/>
    <mergeCell ref="C57:D57"/>
    <mergeCell ref="C58:D58"/>
    <mergeCell ref="B55:L55"/>
    <mergeCell ref="I50:L50"/>
    <mergeCell ref="I51:L51"/>
    <mergeCell ref="I52:L52"/>
    <mergeCell ref="I53:L53"/>
    <mergeCell ref="I54:L54"/>
    <mergeCell ref="I56:L56"/>
    <mergeCell ref="I57:L57"/>
    <mergeCell ref="I58:L58"/>
    <mergeCell ref="I59:L59"/>
  </mergeCells>
  <conditionalFormatting sqref="D23:D38 C24:C38">
    <cfRule type="expression" dxfId="31" priority="6">
      <formula>K23="in progress"</formula>
    </cfRule>
  </conditionalFormatting>
  <conditionalFormatting sqref="E24:E38">
    <cfRule type="expression" dxfId="30" priority="4">
      <formula>K24="in progress"</formula>
    </cfRule>
  </conditionalFormatting>
  <conditionalFormatting sqref="E23 F24:F38">
    <cfRule type="expression" dxfId="29" priority="3">
      <formula>J23="in progress"</formula>
    </cfRule>
  </conditionalFormatting>
  <conditionalFormatting sqref="F23 G24:G38">
    <cfRule type="expression" dxfId="28" priority="2">
      <formula>J23="in progress"</formula>
    </cfRule>
  </conditionalFormatting>
  <conditionalFormatting sqref="G23 H24:H38">
    <cfRule type="expression" dxfId="27" priority="1">
      <formula>J23="in progress"</formula>
    </cfRule>
  </conditionalFormatting>
  <conditionalFormatting sqref="C23">
    <cfRule type="expression" dxfId="26" priority="58">
      <formula>J23="in progress"</formula>
    </cfRule>
  </conditionalFormatting>
  <conditionalFormatting sqref="H23">
    <cfRule type="expression" dxfId="25" priority="66">
      <formula>J23="in progress"</formula>
    </cfRule>
  </conditionalFormatting>
  <pageMargins left="0.7" right="0.7" top="0.75" bottom="0.75" header="0.3" footer="0.3"/>
  <pageSetup scale="45" fitToHeight="0" orientation="landscape" r:id="rId1"/>
  <ignoredErrors>
    <ignoredError sqref="J40:J43 E40:H43" unlocked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0000000}">
          <x14:formula1>
            <xm:f>Source!$O$2:$O$6</xm:f>
          </x14:formula1>
          <xm:sqref>G56:G60</xm:sqref>
        </x14:dataValidation>
        <x14:dataValidation type="list" allowBlank="1" showInputMessage="1" showErrorMessage="1" xr:uid="{00000000-0002-0000-0800-000001000000}">
          <x14:formula1>
            <xm:f>Source!$D$1:$D$7</xm:f>
          </x14:formula1>
          <xm:sqref>G50:G54</xm:sqref>
        </x14:dataValidation>
        <x14:dataValidation type="list" allowBlank="1" showInputMessage="1" showErrorMessage="1" xr:uid="{00000000-0002-0000-0800-000002000000}">
          <x14:formula1>
            <xm:f>Source!$B$1:$B$7</xm:f>
          </x14:formula1>
          <xm:sqref>H56:H60 I60</xm:sqref>
        </x14:dataValidation>
        <x14:dataValidation type="list" allowBlank="1" showInputMessage="1" showErrorMessage="1" xr:uid="{00000000-0002-0000-0800-000003000000}">
          <x14:formula1>
            <xm:f>Source!$A$1:$A$9</xm:f>
          </x14:formula1>
          <xm:sqref>G40:G43</xm:sqref>
        </x14:dataValidation>
        <x14:dataValidation type="list" allowBlank="1" showInputMessage="1" showErrorMessage="1" xr:uid="{E90E6AB0-BA79-4326-A4A3-B13D034E05D5}">
          <x14:formula1>
            <xm:f>Source!$AG$1:$AG$5</xm:f>
          </x14:formula1>
          <xm:sqref>E75:E78</xm:sqref>
        </x14:dataValidation>
        <x14:dataValidation type="list" allowBlank="1" showInputMessage="1" showErrorMessage="1" xr:uid="{13F6849A-896C-402E-ADF7-434A810D9778}">
          <x14:formula1>
            <xm:f>Source!$AI$1:$AI$4</xm:f>
          </x14:formula1>
          <xm:sqref>H75:H78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1E4A-4844-4072-80AB-479C45460547}">
  <dimension ref="A1:K58"/>
  <sheetViews>
    <sheetView workbookViewId="0">
      <selection activeCell="D16" sqref="D16"/>
    </sheetView>
  </sheetViews>
  <sheetFormatPr defaultRowHeight="15" x14ac:dyDescent="0.25"/>
  <cols>
    <col min="1" max="1" width="20.5703125" bestFit="1" customWidth="1"/>
    <col min="2" max="7" width="27.42578125" customWidth="1"/>
    <col min="8" max="8" width="45.140625" customWidth="1"/>
    <col min="9" max="9" width="15.28515625" customWidth="1"/>
    <col min="10" max="10" width="14.5703125" customWidth="1"/>
  </cols>
  <sheetData>
    <row r="1" spans="1:11" ht="32.25" thickBot="1" x14ac:dyDescent="0.3">
      <c r="A1" s="838" t="s">
        <v>2186</v>
      </c>
      <c r="B1" s="838" t="s">
        <v>85</v>
      </c>
      <c r="C1" s="377" t="s">
        <v>1313</v>
      </c>
      <c r="D1" s="721" t="s">
        <v>1317</v>
      </c>
      <c r="E1" s="839" t="s">
        <v>1327</v>
      </c>
      <c r="F1" s="839" t="s">
        <v>687</v>
      </c>
      <c r="G1" s="839" t="s">
        <v>1323</v>
      </c>
      <c r="H1" s="839" t="s">
        <v>1965</v>
      </c>
      <c r="I1" s="839" t="s">
        <v>79</v>
      </c>
      <c r="J1" s="839" t="s">
        <v>493</v>
      </c>
    </row>
    <row r="2" spans="1:11" s="843" customFormat="1" x14ac:dyDescent="0.25">
      <c r="A2" s="843" t="str">
        <f>I2&amp;J2</f>
        <v>UMass Dartmouth1</v>
      </c>
      <c r="B2" s="843" t="s">
        <v>71</v>
      </c>
      <c r="C2" s="843" t="s">
        <v>2187</v>
      </c>
      <c r="D2" s="843">
        <v>520</v>
      </c>
      <c r="E2" s="843" t="s">
        <v>842</v>
      </c>
      <c r="F2" s="843" t="s">
        <v>842</v>
      </c>
      <c r="G2" s="843" t="s">
        <v>842</v>
      </c>
      <c r="I2" s="843" t="s">
        <v>71</v>
      </c>
      <c r="J2" s="843">
        <v>1</v>
      </c>
      <c r="K2" s="843" t="str">
        <f>VLOOKUP(I2,Source!F:F,1,FALSE)</f>
        <v>UMass Dartmouth</v>
      </c>
    </row>
    <row r="3" spans="1:11" x14ac:dyDescent="0.25">
      <c r="A3" s="843"/>
      <c r="C3" s="843"/>
      <c r="K3" s="140"/>
    </row>
    <row r="4" spans="1:11" x14ac:dyDescent="0.25">
      <c r="A4" s="843"/>
      <c r="K4" s="140"/>
    </row>
    <row r="5" spans="1:11" x14ac:dyDescent="0.25">
      <c r="A5" s="843" t="str">
        <f t="shared" ref="A5:A19" si="0">I5&amp;J5</f>
        <v/>
      </c>
      <c r="K5" s="140" t="e">
        <f>VLOOKUP(I5,Source!F:F,1,FALSE)</f>
        <v>#N/A</v>
      </c>
    </row>
    <row r="6" spans="1:11" x14ac:dyDescent="0.25">
      <c r="A6" s="843" t="str">
        <f t="shared" si="0"/>
        <v/>
      </c>
      <c r="K6" s="140" t="e">
        <f>VLOOKUP(I6,Source!F:F,1,FALSE)</f>
        <v>#N/A</v>
      </c>
    </row>
    <row r="7" spans="1:11" x14ac:dyDescent="0.25">
      <c r="A7" s="843" t="str">
        <f t="shared" si="0"/>
        <v/>
      </c>
      <c r="K7" s="140" t="e">
        <f>VLOOKUP(I7,Source!F:F,1,FALSE)</f>
        <v>#N/A</v>
      </c>
    </row>
    <row r="8" spans="1:11" x14ac:dyDescent="0.25">
      <c r="A8" s="843" t="str">
        <f t="shared" si="0"/>
        <v/>
      </c>
      <c r="K8" s="140" t="e">
        <f>VLOOKUP(I8,Source!F:F,1,FALSE)</f>
        <v>#N/A</v>
      </c>
    </row>
    <row r="9" spans="1:11" x14ac:dyDescent="0.25">
      <c r="A9" s="843" t="str">
        <f t="shared" si="0"/>
        <v/>
      </c>
      <c r="K9" s="140" t="e">
        <f>VLOOKUP(I9,Source!F:F,1,FALSE)</f>
        <v>#N/A</v>
      </c>
    </row>
    <row r="10" spans="1:11" x14ac:dyDescent="0.25">
      <c r="A10" s="843" t="str">
        <f t="shared" si="0"/>
        <v/>
      </c>
      <c r="K10" s="140" t="e">
        <f>VLOOKUP(I10,Source!F:F,1,FALSE)</f>
        <v>#N/A</v>
      </c>
    </row>
    <row r="11" spans="1:11" x14ac:dyDescent="0.25">
      <c r="A11" s="843" t="str">
        <f t="shared" si="0"/>
        <v/>
      </c>
      <c r="K11" s="140" t="e">
        <f>VLOOKUP(I11,Source!F:F,1,FALSE)</f>
        <v>#N/A</v>
      </c>
    </row>
    <row r="12" spans="1:11" x14ac:dyDescent="0.25">
      <c r="A12" s="843" t="str">
        <f t="shared" si="0"/>
        <v/>
      </c>
      <c r="K12" s="140" t="e">
        <f>VLOOKUP(I12,Source!F:F,1,FALSE)</f>
        <v>#N/A</v>
      </c>
    </row>
    <row r="13" spans="1:11" x14ac:dyDescent="0.25">
      <c r="A13" s="843" t="str">
        <f t="shared" si="0"/>
        <v/>
      </c>
      <c r="K13" s="140" t="e">
        <f>VLOOKUP(I13,Source!F:F,1,FALSE)</f>
        <v>#N/A</v>
      </c>
    </row>
    <row r="14" spans="1:11" x14ac:dyDescent="0.25">
      <c r="A14" s="843" t="str">
        <f t="shared" si="0"/>
        <v/>
      </c>
      <c r="K14" s="140" t="e">
        <f>VLOOKUP(I14,Source!F:F,1,FALSE)</f>
        <v>#N/A</v>
      </c>
    </row>
    <row r="15" spans="1:11" x14ac:dyDescent="0.25">
      <c r="A15" s="843" t="str">
        <f t="shared" si="0"/>
        <v/>
      </c>
      <c r="K15" s="140" t="e">
        <f>VLOOKUP(I15,Source!F:F,1,FALSE)</f>
        <v>#N/A</v>
      </c>
    </row>
    <row r="16" spans="1:11" x14ac:dyDescent="0.25">
      <c r="A16" s="843" t="str">
        <f t="shared" si="0"/>
        <v/>
      </c>
      <c r="K16" s="140" t="e">
        <f>VLOOKUP(I16,Source!F:F,1,FALSE)</f>
        <v>#N/A</v>
      </c>
    </row>
    <row r="17" spans="1:11" x14ac:dyDescent="0.25">
      <c r="A17" s="843" t="str">
        <f t="shared" si="0"/>
        <v/>
      </c>
      <c r="K17" s="140" t="e">
        <f>VLOOKUP(I17,Source!F:F,1,FALSE)</f>
        <v>#N/A</v>
      </c>
    </row>
    <row r="18" spans="1:11" x14ac:dyDescent="0.25">
      <c r="A18" s="843" t="str">
        <f t="shared" si="0"/>
        <v/>
      </c>
      <c r="K18" s="140" t="e">
        <f>VLOOKUP(I18,Source!F:F,1,FALSE)</f>
        <v>#N/A</v>
      </c>
    </row>
    <row r="19" spans="1:11" x14ac:dyDescent="0.25">
      <c r="A19" s="843" t="str">
        <f t="shared" si="0"/>
        <v/>
      </c>
      <c r="K19" s="140" t="e">
        <f>VLOOKUP(I19,Source!F:F,1,FALSE)</f>
        <v>#N/A</v>
      </c>
    </row>
    <row r="20" spans="1:11" x14ac:dyDescent="0.25">
      <c r="K20" s="140" t="e">
        <f>VLOOKUP(I20,Source!F:F,1,FALSE)</f>
        <v>#N/A</v>
      </c>
    </row>
    <row r="21" spans="1:11" x14ac:dyDescent="0.25">
      <c r="K21" s="140" t="e">
        <f>VLOOKUP(I21,Source!F:F,1,FALSE)</f>
        <v>#N/A</v>
      </c>
    </row>
    <row r="22" spans="1:11" x14ac:dyDescent="0.25">
      <c r="K22" s="140" t="e">
        <f>VLOOKUP(I22,Source!F:F,1,FALSE)</f>
        <v>#N/A</v>
      </c>
    </row>
    <row r="23" spans="1:11" x14ac:dyDescent="0.25">
      <c r="K23" s="140" t="e">
        <f>VLOOKUP(I23,Source!F:F,1,FALSE)</f>
        <v>#N/A</v>
      </c>
    </row>
    <row r="24" spans="1:11" x14ac:dyDescent="0.25">
      <c r="K24" s="140" t="e">
        <f>VLOOKUP(I24,Source!F:F,1,FALSE)</f>
        <v>#N/A</v>
      </c>
    </row>
    <row r="25" spans="1:11" x14ac:dyDescent="0.25">
      <c r="K25" s="140" t="e">
        <f>VLOOKUP(I25,Source!F:F,1,FALSE)</f>
        <v>#N/A</v>
      </c>
    </row>
    <row r="26" spans="1:11" x14ac:dyDescent="0.25">
      <c r="K26" s="140" t="e">
        <f>VLOOKUP(I26,Source!F:F,1,FALSE)</f>
        <v>#N/A</v>
      </c>
    </row>
    <row r="27" spans="1:11" x14ac:dyDescent="0.25">
      <c r="K27" s="140" t="e">
        <f>VLOOKUP(I27,Source!F:F,1,FALSE)</f>
        <v>#N/A</v>
      </c>
    </row>
    <row r="28" spans="1:11" x14ac:dyDescent="0.25">
      <c r="K28" s="140" t="e">
        <f>VLOOKUP(I28,Source!F:F,1,FALSE)</f>
        <v>#N/A</v>
      </c>
    </row>
    <row r="29" spans="1:11" x14ac:dyDescent="0.25">
      <c r="K29" s="140" t="e">
        <f>VLOOKUP(I29,Source!F:F,1,FALSE)</f>
        <v>#N/A</v>
      </c>
    </row>
    <row r="30" spans="1:11" x14ac:dyDescent="0.25">
      <c r="K30" s="140" t="e">
        <f>VLOOKUP(I30,Source!F:F,1,FALSE)</f>
        <v>#N/A</v>
      </c>
    </row>
    <row r="31" spans="1:11" x14ac:dyDescent="0.25">
      <c r="K31" s="140" t="e">
        <f>VLOOKUP(I31,Source!F:F,1,FALSE)</f>
        <v>#N/A</v>
      </c>
    </row>
    <row r="32" spans="1:11" x14ac:dyDescent="0.25">
      <c r="K32" s="140" t="e">
        <f>VLOOKUP(I32,Source!F:F,1,FALSE)</f>
        <v>#N/A</v>
      </c>
    </row>
    <row r="33" spans="11:11" x14ac:dyDescent="0.25">
      <c r="K33" s="140" t="e">
        <f>VLOOKUP(I33,Source!F:F,1,FALSE)</f>
        <v>#N/A</v>
      </c>
    </row>
    <row r="34" spans="11:11" x14ac:dyDescent="0.25">
      <c r="K34" s="140" t="e">
        <f>VLOOKUP(I34,Source!F:F,1,FALSE)</f>
        <v>#N/A</v>
      </c>
    </row>
    <row r="35" spans="11:11" x14ac:dyDescent="0.25">
      <c r="K35" s="140" t="e">
        <f>VLOOKUP(I35,Source!F:F,1,FALSE)</f>
        <v>#N/A</v>
      </c>
    </row>
    <row r="36" spans="11:11" x14ac:dyDescent="0.25">
      <c r="K36" s="140" t="e">
        <f>VLOOKUP(I36,Source!F:F,1,FALSE)</f>
        <v>#N/A</v>
      </c>
    </row>
    <row r="37" spans="11:11" x14ac:dyDescent="0.25">
      <c r="K37" s="140" t="e">
        <f>VLOOKUP(I37,Source!F:F,1,FALSE)</f>
        <v>#N/A</v>
      </c>
    </row>
    <row r="38" spans="11:11" x14ac:dyDescent="0.25">
      <c r="K38" s="140" t="e">
        <f>VLOOKUP(I38,Source!F:F,1,FALSE)</f>
        <v>#N/A</v>
      </c>
    </row>
    <row r="39" spans="11:11" x14ac:dyDescent="0.25">
      <c r="K39" s="140" t="e">
        <f>VLOOKUP(I39,Source!F:F,1,FALSE)</f>
        <v>#N/A</v>
      </c>
    </row>
    <row r="40" spans="11:11" x14ac:dyDescent="0.25">
      <c r="K40" s="140" t="e">
        <f>VLOOKUP(I40,Source!F:F,1,FALSE)</f>
        <v>#N/A</v>
      </c>
    </row>
    <row r="41" spans="11:11" x14ac:dyDescent="0.25">
      <c r="K41" s="140" t="e">
        <f>VLOOKUP(I41,Source!F:F,1,FALSE)</f>
        <v>#N/A</v>
      </c>
    </row>
    <row r="42" spans="11:11" x14ac:dyDescent="0.25">
      <c r="K42" s="140" t="e">
        <f>VLOOKUP(I42,Source!F:F,1,FALSE)</f>
        <v>#N/A</v>
      </c>
    </row>
    <row r="43" spans="11:11" x14ac:dyDescent="0.25">
      <c r="K43" s="140" t="e">
        <f>VLOOKUP(I43,Source!F:F,1,FALSE)</f>
        <v>#N/A</v>
      </c>
    </row>
    <row r="44" spans="11:11" x14ac:dyDescent="0.25">
      <c r="K44" s="140" t="e">
        <f>VLOOKUP(I44,Source!F:F,1,FALSE)</f>
        <v>#N/A</v>
      </c>
    </row>
    <row r="45" spans="11:11" x14ac:dyDescent="0.25">
      <c r="K45" s="140" t="e">
        <f>VLOOKUP(I45,Source!F:F,1,FALSE)</f>
        <v>#N/A</v>
      </c>
    </row>
    <row r="46" spans="11:11" x14ac:dyDescent="0.25">
      <c r="K46" s="140" t="e">
        <f>VLOOKUP(I46,Source!F:F,1,FALSE)</f>
        <v>#N/A</v>
      </c>
    </row>
    <row r="47" spans="11:11" x14ac:dyDescent="0.25">
      <c r="K47" s="140" t="e">
        <f>VLOOKUP(I47,Source!F:F,1,FALSE)</f>
        <v>#N/A</v>
      </c>
    </row>
    <row r="48" spans="11:11" x14ac:dyDescent="0.25">
      <c r="K48" s="140" t="e">
        <f>VLOOKUP(I48,Source!F:F,1,FALSE)</f>
        <v>#N/A</v>
      </c>
    </row>
    <row r="49" spans="11:11" x14ac:dyDescent="0.25">
      <c r="K49" s="140" t="e">
        <f>VLOOKUP(I49,Source!F:F,1,FALSE)</f>
        <v>#N/A</v>
      </c>
    </row>
    <row r="50" spans="11:11" x14ac:dyDescent="0.25">
      <c r="K50" s="140" t="e">
        <f>VLOOKUP(I50,Source!F:F,1,FALSE)</f>
        <v>#N/A</v>
      </c>
    </row>
    <row r="51" spans="11:11" x14ac:dyDescent="0.25">
      <c r="K51" s="140" t="e">
        <f>VLOOKUP(I51,Source!F:F,1,FALSE)</f>
        <v>#N/A</v>
      </c>
    </row>
    <row r="52" spans="11:11" x14ac:dyDescent="0.25">
      <c r="K52" s="140" t="e">
        <f>VLOOKUP(I52,Source!F:F,1,FALSE)</f>
        <v>#N/A</v>
      </c>
    </row>
    <row r="53" spans="11:11" x14ac:dyDescent="0.25">
      <c r="K53" s="140" t="e">
        <f>VLOOKUP(I53,Source!F:F,1,FALSE)</f>
        <v>#N/A</v>
      </c>
    </row>
    <row r="54" spans="11:11" x14ac:dyDescent="0.25">
      <c r="K54" s="140" t="e">
        <f>VLOOKUP(I54,Source!F:F,1,FALSE)</f>
        <v>#N/A</v>
      </c>
    </row>
    <row r="55" spans="11:11" x14ac:dyDescent="0.25">
      <c r="K55" s="140" t="e">
        <f>VLOOKUP(I55,Source!F:F,1,FALSE)</f>
        <v>#N/A</v>
      </c>
    </row>
    <row r="56" spans="11:11" x14ac:dyDescent="0.25">
      <c r="K56" s="140" t="e">
        <f>VLOOKUP(I56,Source!F:F,1,FALSE)</f>
        <v>#N/A</v>
      </c>
    </row>
    <row r="57" spans="11:11" x14ac:dyDescent="0.25">
      <c r="K57" s="140" t="e">
        <f>VLOOKUP(I57,Source!F:F,1,FALSE)</f>
        <v>#N/A</v>
      </c>
    </row>
    <row r="58" spans="11:11" x14ac:dyDescent="0.25">
      <c r="K58" s="140" t="e">
        <f>VLOOKUP(I58,Source!F:F,1,FALSE)</f>
        <v>#N/A</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A141"/>
  <sheetViews>
    <sheetView topLeftCell="H1" workbookViewId="0">
      <selection activeCell="AA3" sqref="AA3"/>
    </sheetView>
  </sheetViews>
  <sheetFormatPr defaultRowHeight="15" x14ac:dyDescent="0.25"/>
  <cols>
    <col min="1" max="1" width="42.5703125" customWidth="1"/>
    <col min="2" max="2" width="18.28515625" bestFit="1" customWidth="1"/>
    <col min="3" max="3" width="27.5703125" customWidth="1"/>
    <col min="4" max="4" width="18.28515625" bestFit="1" customWidth="1"/>
    <col min="5" max="5" width="43.28515625" customWidth="1"/>
    <col min="6" max="6" width="11.5703125" style="39" bestFit="1" customWidth="1"/>
    <col min="7" max="7" width="16.28515625" customWidth="1"/>
    <col min="8" max="8" width="12.5703125" bestFit="1" customWidth="1"/>
    <col min="9" max="9" width="5.5703125" customWidth="1"/>
    <col min="10" max="10" width="6" customWidth="1"/>
    <col min="11" max="11" width="10.7109375" customWidth="1"/>
    <col min="12" max="12" width="10.7109375" style="40" customWidth="1"/>
    <col min="13" max="13" width="13" style="39" bestFit="1" customWidth="1"/>
    <col min="14" max="14" width="11" customWidth="1"/>
    <col min="15" max="15" width="11" style="140" customWidth="1"/>
    <col min="16" max="17" width="9.140625" customWidth="1"/>
    <col min="18" max="18" width="10.5703125" customWidth="1"/>
    <col min="19" max="19" width="13.85546875" customWidth="1"/>
    <col min="20" max="20" width="16.7109375" customWidth="1"/>
    <col min="21" max="21" width="9.140625" style="372" customWidth="1"/>
    <col min="22" max="22" width="11.5703125" customWidth="1"/>
    <col min="23" max="23" width="19.28515625" customWidth="1"/>
    <col min="24" max="24" width="12.28515625" customWidth="1"/>
    <col min="25" max="25" width="49.140625" bestFit="1" customWidth="1"/>
  </cols>
  <sheetData>
    <row r="1" spans="1:27" ht="60" x14ac:dyDescent="0.25">
      <c r="A1" s="7" t="str">
        <f t="shared" ref="A1:A30" si="0">Y1&amp;Z1</f>
        <v>Agency#</v>
      </c>
      <c r="B1" s="7" t="s">
        <v>217</v>
      </c>
      <c r="C1" s="7" t="s">
        <v>103</v>
      </c>
      <c r="D1" s="24" t="s">
        <v>247</v>
      </c>
      <c r="E1" s="24" t="s">
        <v>248</v>
      </c>
      <c r="F1" s="25" t="s">
        <v>249</v>
      </c>
      <c r="G1" s="24" t="s">
        <v>250</v>
      </c>
      <c r="H1" s="24" t="s">
        <v>251</v>
      </c>
      <c r="I1" s="24" t="s">
        <v>252</v>
      </c>
      <c r="J1" s="24" t="s">
        <v>253</v>
      </c>
      <c r="K1" s="24" t="s">
        <v>254</v>
      </c>
      <c r="L1" s="26" t="s">
        <v>110</v>
      </c>
      <c r="M1" s="25" t="s">
        <v>249</v>
      </c>
      <c r="N1" s="7" t="s">
        <v>255</v>
      </c>
      <c r="O1" s="7" t="s">
        <v>1049</v>
      </c>
      <c r="P1" s="7" t="s">
        <v>105</v>
      </c>
      <c r="Q1" s="8" t="s">
        <v>107</v>
      </c>
      <c r="R1" s="8" t="s">
        <v>256</v>
      </c>
      <c r="S1" s="8" t="s">
        <v>108</v>
      </c>
      <c r="T1" s="7" t="s">
        <v>109</v>
      </c>
      <c r="U1" s="370" t="s">
        <v>257</v>
      </c>
      <c r="V1" s="7" t="s">
        <v>258</v>
      </c>
      <c r="W1" s="7" t="s">
        <v>111</v>
      </c>
      <c r="X1" s="7" t="s">
        <v>259</v>
      </c>
      <c r="Y1" s="7" t="s">
        <v>79</v>
      </c>
      <c r="Z1" s="7" t="s">
        <v>493</v>
      </c>
    </row>
    <row r="2" spans="1:27" x14ac:dyDescent="0.25">
      <c r="A2" s="45" t="str">
        <f t="shared" si="0"/>
        <v>Berkshire Comm. College1</v>
      </c>
      <c r="B2" s="27" t="s">
        <v>260</v>
      </c>
      <c r="C2" s="45" t="s">
        <v>720</v>
      </c>
      <c r="D2" s="37" t="s">
        <v>261</v>
      </c>
      <c r="E2" s="28" t="s">
        <v>262</v>
      </c>
      <c r="F2" s="29">
        <v>110.88</v>
      </c>
      <c r="G2" s="30" t="s">
        <v>263</v>
      </c>
      <c r="H2" s="30" t="s">
        <v>264</v>
      </c>
      <c r="I2" s="31" t="s">
        <v>265</v>
      </c>
      <c r="J2" s="32">
        <v>1201</v>
      </c>
      <c r="K2" s="33">
        <v>40751</v>
      </c>
      <c r="L2" s="34">
        <v>2011</v>
      </c>
      <c r="M2" s="29">
        <v>110.88</v>
      </c>
      <c r="N2" s="36" t="s">
        <v>266</v>
      </c>
      <c r="O2" s="99" t="s">
        <v>1050</v>
      </c>
      <c r="P2" s="45"/>
      <c r="Q2" s="45"/>
      <c r="R2" s="45"/>
      <c r="S2" s="45"/>
      <c r="T2" s="45" t="s">
        <v>113</v>
      </c>
      <c r="U2" s="390">
        <v>0.13639999999999999</v>
      </c>
      <c r="V2" s="46">
        <f t="shared" ref="V2:V7" si="1">M2*8760*U2</f>
        <v>132486.52031999998</v>
      </c>
      <c r="W2" s="45"/>
      <c r="X2" s="45"/>
      <c r="Y2" s="28" t="s">
        <v>568</v>
      </c>
      <c r="Z2" s="45">
        <v>1</v>
      </c>
      <c r="AA2" t="str">
        <f>VLOOKUP(Y2,Source!F:F,1,FALSE)</f>
        <v>Berkshire Comm. College</v>
      </c>
    </row>
    <row r="3" spans="1:27" x14ac:dyDescent="0.25">
      <c r="A3" s="45" t="str">
        <f t="shared" si="0"/>
        <v>Berkshire Comm. College2</v>
      </c>
      <c r="B3" s="27" t="s">
        <v>260</v>
      </c>
      <c r="C3" s="106" t="s">
        <v>720</v>
      </c>
      <c r="D3" s="37" t="s">
        <v>267</v>
      </c>
      <c r="E3" s="28" t="s">
        <v>268</v>
      </c>
      <c r="F3" s="29">
        <v>73.92</v>
      </c>
      <c r="G3" s="30" t="s">
        <v>263</v>
      </c>
      <c r="H3" s="30" t="s">
        <v>264</v>
      </c>
      <c r="I3" s="31" t="s">
        <v>265</v>
      </c>
      <c r="J3" s="32">
        <v>1201</v>
      </c>
      <c r="K3" s="33">
        <v>40751</v>
      </c>
      <c r="L3" s="34">
        <v>2011</v>
      </c>
      <c r="M3" s="29">
        <v>73.92</v>
      </c>
      <c r="N3" s="36" t="s">
        <v>266</v>
      </c>
      <c r="O3" s="99" t="s">
        <v>1050</v>
      </c>
      <c r="P3" s="45"/>
      <c r="Q3" s="45"/>
      <c r="R3" s="45"/>
      <c r="S3" s="45"/>
      <c r="T3" s="45" t="s">
        <v>113</v>
      </c>
      <c r="U3" s="390">
        <v>0.13639999999999999</v>
      </c>
      <c r="V3" s="46">
        <f t="shared" si="1"/>
        <v>88324.346880000012</v>
      </c>
      <c r="W3" s="45"/>
      <c r="X3" s="45"/>
      <c r="Y3" s="28" t="s">
        <v>568</v>
      </c>
      <c r="Z3" s="45">
        <v>2</v>
      </c>
      <c r="AA3" t="str">
        <f>VLOOKUP(Y3,Source!F:F,1,FALSE)</f>
        <v>Berkshire Comm. College</v>
      </c>
    </row>
    <row r="4" spans="1:27" x14ac:dyDescent="0.25">
      <c r="A4" s="45" t="str">
        <f t="shared" si="0"/>
        <v>Berkshire Comm. College3</v>
      </c>
      <c r="B4" s="27" t="s">
        <v>260</v>
      </c>
      <c r="C4" s="106" t="s">
        <v>720</v>
      </c>
      <c r="D4" s="37" t="s">
        <v>269</v>
      </c>
      <c r="E4" s="28" t="s">
        <v>270</v>
      </c>
      <c r="F4" s="29">
        <v>69.3</v>
      </c>
      <c r="G4" s="30" t="s">
        <v>263</v>
      </c>
      <c r="H4" s="30" t="s">
        <v>264</v>
      </c>
      <c r="I4" s="31" t="s">
        <v>265</v>
      </c>
      <c r="J4" s="32">
        <v>1201</v>
      </c>
      <c r="K4" s="33">
        <v>40751</v>
      </c>
      <c r="L4" s="34">
        <v>2011</v>
      </c>
      <c r="M4" s="29">
        <v>69.3</v>
      </c>
      <c r="N4" s="36" t="s">
        <v>266</v>
      </c>
      <c r="O4" s="99" t="s">
        <v>1050</v>
      </c>
      <c r="P4" s="45"/>
      <c r="Q4" s="45"/>
      <c r="R4" s="45"/>
      <c r="S4" s="45"/>
      <c r="T4" s="45" t="s">
        <v>113</v>
      </c>
      <c r="U4" s="390">
        <v>0.13639999999999999</v>
      </c>
      <c r="V4" s="46">
        <f t="shared" si="1"/>
        <v>82804.075199999992</v>
      </c>
      <c r="W4" s="45"/>
      <c r="X4" s="45"/>
      <c r="Y4" s="28" t="s">
        <v>568</v>
      </c>
      <c r="Z4" s="45">
        <v>3</v>
      </c>
      <c r="AA4" t="str">
        <f>VLOOKUP(Y4,Source!F:F,1,FALSE)</f>
        <v>Berkshire Comm. College</v>
      </c>
    </row>
    <row r="5" spans="1:27" x14ac:dyDescent="0.25">
      <c r="A5" s="45" t="str">
        <f t="shared" si="0"/>
        <v>Berkshire Comm. College4</v>
      </c>
      <c r="B5" s="27" t="s">
        <v>260</v>
      </c>
      <c r="C5" s="106" t="s">
        <v>720</v>
      </c>
      <c r="D5" s="37" t="s">
        <v>271</v>
      </c>
      <c r="E5" s="28" t="s">
        <v>272</v>
      </c>
      <c r="F5" s="29">
        <v>17.64</v>
      </c>
      <c r="G5" s="30" t="s">
        <v>263</v>
      </c>
      <c r="H5" s="30" t="s">
        <v>264</v>
      </c>
      <c r="I5" s="31" t="s">
        <v>265</v>
      </c>
      <c r="J5" s="32">
        <v>1201</v>
      </c>
      <c r="K5" s="33">
        <v>40751</v>
      </c>
      <c r="L5" s="34">
        <v>2011</v>
      </c>
      <c r="M5" s="29">
        <v>17.64</v>
      </c>
      <c r="N5" s="36" t="s">
        <v>266</v>
      </c>
      <c r="O5" s="99" t="s">
        <v>1050</v>
      </c>
      <c r="P5" s="45"/>
      <c r="Q5" s="45"/>
      <c r="R5" s="45"/>
      <c r="S5" s="45"/>
      <c r="T5" s="45" t="s">
        <v>113</v>
      </c>
      <c r="U5" s="390">
        <v>0.13639999999999999</v>
      </c>
      <c r="V5" s="46">
        <f t="shared" si="1"/>
        <v>21077.400959999999</v>
      </c>
      <c r="W5" s="45"/>
      <c r="X5" s="45"/>
      <c r="Y5" s="28" t="s">
        <v>568</v>
      </c>
      <c r="Z5" s="45">
        <v>4</v>
      </c>
      <c r="AA5" t="str">
        <f>VLOOKUP(Y5,Source!F:F,1,FALSE)</f>
        <v>Berkshire Comm. College</v>
      </c>
    </row>
    <row r="6" spans="1:27" x14ac:dyDescent="0.25">
      <c r="A6" s="45" t="str">
        <f t="shared" si="0"/>
        <v>Berkshire Comm. College5</v>
      </c>
      <c r="B6" s="27" t="s">
        <v>260</v>
      </c>
      <c r="C6" s="106" t="s">
        <v>720</v>
      </c>
      <c r="D6" s="37" t="s">
        <v>273</v>
      </c>
      <c r="E6" s="28" t="s">
        <v>274</v>
      </c>
      <c r="F6" s="29">
        <v>92.4</v>
      </c>
      <c r="G6" s="30" t="s">
        <v>263</v>
      </c>
      <c r="H6" s="30" t="s">
        <v>264</v>
      </c>
      <c r="I6" s="31" t="s">
        <v>265</v>
      </c>
      <c r="J6" s="32">
        <v>1201</v>
      </c>
      <c r="K6" s="33">
        <v>40751</v>
      </c>
      <c r="L6" s="34">
        <v>2011</v>
      </c>
      <c r="M6" s="29">
        <v>92.4</v>
      </c>
      <c r="N6" s="36" t="s">
        <v>266</v>
      </c>
      <c r="O6" s="99" t="s">
        <v>1050</v>
      </c>
      <c r="P6" s="45"/>
      <c r="Q6" s="45"/>
      <c r="R6" s="45"/>
      <c r="S6" s="45"/>
      <c r="T6" s="45" t="s">
        <v>113</v>
      </c>
      <c r="U6" s="390">
        <v>0.13639999999999999</v>
      </c>
      <c r="V6" s="46">
        <f t="shared" si="1"/>
        <v>110405.43359999999</v>
      </c>
      <c r="W6" s="45"/>
      <c r="X6" s="45"/>
      <c r="Y6" s="28" t="s">
        <v>568</v>
      </c>
      <c r="Z6" s="45">
        <v>5</v>
      </c>
      <c r="AA6" t="str">
        <f>VLOOKUP(Y6,Source!F:F,1,FALSE)</f>
        <v>Berkshire Comm. College</v>
      </c>
    </row>
    <row r="7" spans="1:27" s="637" customFormat="1" x14ac:dyDescent="0.25">
      <c r="A7" s="624" t="str">
        <f t="shared" si="0"/>
        <v>Bridgewater State University1</v>
      </c>
      <c r="B7" s="625" t="s">
        <v>260</v>
      </c>
      <c r="C7" s="624" t="s">
        <v>720</v>
      </c>
      <c r="D7" s="626" t="s">
        <v>275</v>
      </c>
      <c r="E7" s="627" t="s">
        <v>48</v>
      </c>
      <c r="F7" s="628">
        <v>103.488</v>
      </c>
      <c r="G7" s="626" t="s">
        <v>276</v>
      </c>
      <c r="H7" s="629" t="s">
        <v>114</v>
      </c>
      <c r="I7" s="630" t="s">
        <v>265</v>
      </c>
      <c r="J7" s="631">
        <v>2325</v>
      </c>
      <c r="K7" s="632">
        <v>40682</v>
      </c>
      <c r="L7" s="633">
        <v>2011</v>
      </c>
      <c r="M7" s="628">
        <v>103.488</v>
      </c>
      <c r="N7" s="634" t="s">
        <v>266</v>
      </c>
      <c r="O7" s="634" t="s">
        <v>1103</v>
      </c>
      <c r="P7" s="624"/>
      <c r="Q7" s="624"/>
      <c r="R7" s="624"/>
      <c r="S7" s="624"/>
      <c r="T7" s="624" t="s">
        <v>113</v>
      </c>
      <c r="U7" s="635">
        <v>0.13639999999999999</v>
      </c>
      <c r="V7" s="636">
        <f t="shared" si="1"/>
        <v>123654.08563199999</v>
      </c>
      <c r="W7" s="624"/>
      <c r="X7" s="624"/>
      <c r="Y7" s="627" t="s">
        <v>48</v>
      </c>
      <c r="Z7" s="624">
        <v>1</v>
      </c>
      <c r="AA7" s="637" t="str">
        <f>VLOOKUP(Y7,Source!F:F,1,FALSE)</f>
        <v>Bridgewater State University</v>
      </c>
    </row>
    <row r="8" spans="1:27" s="637" customFormat="1" x14ac:dyDescent="0.25">
      <c r="A8" s="624" t="str">
        <f t="shared" si="0"/>
        <v>Bridgewater State University2</v>
      </c>
      <c r="B8" s="625" t="s">
        <v>277</v>
      </c>
      <c r="C8" s="638" t="s">
        <v>199</v>
      </c>
      <c r="D8" s="626"/>
      <c r="E8" s="638" t="s">
        <v>48</v>
      </c>
      <c r="F8" s="628">
        <v>1300</v>
      </c>
      <c r="G8" s="626" t="s">
        <v>276</v>
      </c>
      <c r="H8" s="638" t="s">
        <v>114</v>
      </c>
      <c r="I8" s="630" t="s">
        <v>265</v>
      </c>
      <c r="J8" s="631">
        <v>2325</v>
      </c>
      <c r="K8" s="632"/>
      <c r="L8" s="633">
        <v>2005</v>
      </c>
      <c r="M8" s="628">
        <v>1300</v>
      </c>
      <c r="N8" s="634" t="s">
        <v>266</v>
      </c>
      <c r="O8" s="634" t="s">
        <v>1050</v>
      </c>
      <c r="P8" s="639"/>
      <c r="Q8" s="640"/>
      <c r="R8" s="624"/>
      <c r="S8" s="624"/>
      <c r="T8" s="624" t="s">
        <v>113</v>
      </c>
      <c r="U8" s="624"/>
      <c r="V8" s="624"/>
      <c r="W8" s="638" t="s">
        <v>202</v>
      </c>
      <c r="X8" s="624"/>
      <c r="Y8" s="627" t="s">
        <v>48</v>
      </c>
      <c r="Z8" s="624">
        <v>2</v>
      </c>
      <c r="AA8" s="637" t="str">
        <f>VLOOKUP(Y8,Source!F:F,1,FALSE)</f>
        <v>Bridgewater State University</v>
      </c>
    </row>
    <row r="9" spans="1:27" s="637" customFormat="1" x14ac:dyDescent="0.25">
      <c r="A9" s="624" t="str">
        <f t="shared" si="0"/>
        <v>Bristol Comm. College1</v>
      </c>
      <c r="B9" s="625" t="s">
        <v>260</v>
      </c>
      <c r="C9" s="624" t="s">
        <v>720</v>
      </c>
      <c r="D9" s="626" t="s">
        <v>278</v>
      </c>
      <c r="E9" s="634" t="s">
        <v>115</v>
      </c>
      <c r="F9" s="628">
        <v>86</v>
      </c>
      <c r="G9" s="624" t="s">
        <v>279</v>
      </c>
      <c r="H9" s="638" t="s">
        <v>116</v>
      </c>
      <c r="I9" s="630" t="s">
        <v>265</v>
      </c>
      <c r="J9" s="631">
        <v>2720</v>
      </c>
      <c r="K9" s="632">
        <v>40544</v>
      </c>
      <c r="L9" s="633">
        <v>2009</v>
      </c>
      <c r="M9" s="628">
        <v>86</v>
      </c>
      <c r="N9" s="634" t="s">
        <v>266</v>
      </c>
      <c r="O9" s="634" t="s">
        <v>1050</v>
      </c>
      <c r="P9" s="624"/>
      <c r="Q9" s="624"/>
      <c r="R9" s="624"/>
      <c r="S9" s="624"/>
      <c r="T9" s="624" t="s">
        <v>113</v>
      </c>
      <c r="U9" s="635">
        <v>0.13639999999999999</v>
      </c>
      <c r="V9" s="636">
        <f>M9*8760*U9</f>
        <v>102758.30399999999</v>
      </c>
      <c r="W9" s="625"/>
      <c r="X9" s="625"/>
      <c r="Y9" s="627" t="s">
        <v>569</v>
      </c>
      <c r="Z9" s="624">
        <v>1</v>
      </c>
      <c r="AA9" s="637" t="str">
        <f>VLOOKUP(Y9,Source!F:F,1,FALSE)</f>
        <v>Bristol Comm. College</v>
      </c>
    </row>
    <row r="10" spans="1:27" s="637" customFormat="1" ht="15.75" x14ac:dyDescent="0.25">
      <c r="A10" s="624" t="str">
        <f t="shared" si="0"/>
        <v>Bristol Comm. College2</v>
      </c>
      <c r="B10" s="625" t="s">
        <v>260</v>
      </c>
      <c r="C10" s="624" t="s">
        <v>720</v>
      </c>
      <c r="D10" s="626"/>
      <c r="E10" s="681" t="s">
        <v>280</v>
      </c>
      <c r="F10" s="628">
        <v>10</v>
      </c>
      <c r="G10" s="624" t="s">
        <v>279</v>
      </c>
      <c r="H10" s="638" t="s">
        <v>116</v>
      </c>
      <c r="I10" s="624" t="s">
        <v>265</v>
      </c>
      <c r="J10" s="631">
        <v>2720</v>
      </c>
      <c r="K10" s="632"/>
      <c r="L10" s="633">
        <v>2009</v>
      </c>
      <c r="M10" s="628">
        <v>10</v>
      </c>
      <c r="N10" s="634" t="s">
        <v>266</v>
      </c>
      <c r="O10" s="634" t="s">
        <v>1050</v>
      </c>
      <c r="P10" s="624"/>
      <c r="Q10" s="624"/>
      <c r="R10" s="624"/>
      <c r="S10" s="624"/>
      <c r="T10" s="624" t="s">
        <v>113</v>
      </c>
      <c r="U10" s="635">
        <v>0.13639999999999999</v>
      </c>
      <c r="V10" s="636">
        <f>M10*8760*U10</f>
        <v>11948.64</v>
      </c>
      <c r="W10" s="624"/>
      <c r="X10" s="624"/>
      <c r="Y10" s="627" t="s">
        <v>569</v>
      </c>
      <c r="Z10" s="624">
        <v>2</v>
      </c>
      <c r="AA10" s="637" t="str">
        <f>VLOOKUP(Y10,Source!F:F,1,FALSE)</f>
        <v>Bristol Comm. College</v>
      </c>
    </row>
    <row r="11" spans="1:27" s="637" customFormat="1" ht="15.75" x14ac:dyDescent="0.25">
      <c r="A11" s="624" t="str">
        <f t="shared" si="0"/>
        <v>Bristol Comm. College3</v>
      </c>
      <c r="B11" s="625" t="s">
        <v>260</v>
      </c>
      <c r="C11" s="638" t="s">
        <v>23</v>
      </c>
      <c r="D11" s="626"/>
      <c r="E11" s="681" t="s">
        <v>280</v>
      </c>
      <c r="F11" s="628">
        <v>6</v>
      </c>
      <c r="G11" s="624" t="s">
        <v>279</v>
      </c>
      <c r="H11" s="638" t="s">
        <v>116</v>
      </c>
      <c r="I11" s="624" t="s">
        <v>265</v>
      </c>
      <c r="J11" s="631">
        <v>2720</v>
      </c>
      <c r="K11" s="632"/>
      <c r="L11" s="633">
        <v>2009</v>
      </c>
      <c r="M11" s="628">
        <v>6</v>
      </c>
      <c r="N11" s="634" t="s">
        <v>266</v>
      </c>
      <c r="O11" s="634" t="s">
        <v>1050</v>
      </c>
      <c r="P11" s="624"/>
      <c r="Q11" s="624"/>
      <c r="R11" s="624"/>
      <c r="S11" s="625"/>
      <c r="T11" s="624" t="s">
        <v>113</v>
      </c>
      <c r="U11" s="639">
        <v>0.26</v>
      </c>
      <c r="V11" s="636">
        <f>M11*8760*U11</f>
        <v>13665.6</v>
      </c>
      <c r="W11" s="638"/>
      <c r="X11" s="624"/>
      <c r="Y11" s="627" t="s">
        <v>569</v>
      </c>
      <c r="Z11" s="624">
        <v>3</v>
      </c>
      <c r="AA11" s="637" t="str">
        <f>VLOOKUP(Y11,Source!F:F,1,FALSE)</f>
        <v>Bristol Comm. College</v>
      </c>
    </row>
    <row r="12" spans="1:27" s="637" customFormat="1" x14ac:dyDescent="0.25">
      <c r="A12" s="624" t="str">
        <f t="shared" si="0"/>
        <v>Bristol Comm. College4</v>
      </c>
      <c r="B12" s="625" t="s">
        <v>260</v>
      </c>
      <c r="C12" s="634" t="s">
        <v>722</v>
      </c>
      <c r="D12" s="626" t="s">
        <v>831</v>
      </c>
      <c r="E12" s="627" t="s">
        <v>1147</v>
      </c>
      <c r="F12" s="628">
        <v>3187.14</v>
      </c>
      <c r="G12" s="624" t="s">
        <v>279</v>
      </c>
      <c r="H12" s="638" t="s">
        <v>116</v>
      </c>
      <c r="I12" s="624" t="s">
        <v>265</v>
      </c>
      <c r="J12" s="631">
        <v>2720</v>
      </c>
      <c r="K12" s="632">
        <v>42131</v>
      </c>
      <c r="L12" s="682">
        <v>2015</v>
      </c>
      <c r="M12" s="628">
        <v>3187.14</v>
      </c>
      <c r="N12" s="634" t="s">
        <v>266</v>
      </c>
      <c r="O12" s="634" t="s">
        <v>1103</v>
      </c>
      <c r="P12" s="624"/>
      <c r="Q12" s="624"/>
      <c r="R12" s="624"/>
      <c r="S12" s="624"/>
      <c r="T12" s="624" t="s">
        <v>113</v>
      </c>
      <c r="U12" s="683">
        <v>0.13639999999999999</v>
      </c>
      <c r="V12" s="636">
        <f>M12*8760*U12</f>
        <v>3808198.8489599996</v>
      </c>
      <c r="W12" s="624"/>
      <c r="X12" s="624"/>
      <c r="Y12" s="627" t="s">
        <v>569</v>
      </c>
      <c r="Z12" s="624">
        <v>4</v>
      </c>
      <c r="AA12" s="637" t="str">
        <f>VLOOKUP(Y12,Source!F:F,1,FALSE)</f>
        <v>Bristol Comm. College</v>
      </c>
    </row>
    <row r="13" spans="1:27" x14ac:dyDescent="0.25">
      <c r="A13" s="45" t="str">
        <f t="shared" si="0"/>
        <v>Bunker Hill Comm. College1</v>
      </c>
      <c r="B13" s="27" t="s">
        <v>277</v>
      </c>
      <c r="C13" s="10" t="s">
        <v>199</v>
      </c>
      <c r="D13" s="37" t="s">
        <v>281</v>
      </c>
      <c r="E13" s="28" t="s">
        <v>282</v>
      </c>
      <c r="F13" s="29">
        <v>75</v>
      </c>
      <c r="G13" s="45" t="s">
        <v>616</v>
      </c>
      <c r="H13" s="10" t="s">
        <v>118</v>
      </c>
      <c r="I13" s="45" t="s">
        <v>265</v>
      </c>
      <c r="J13" s="88">
        <v>2129</v>
      </c>
      <c r="K13" s="33">
        <v>41612</v>
      </c>
      <c r="L13" s="48">
        <v>2014</v>
      </c>
      <c r="M13" s="29">
        <v>75</v>
      </c>
      <c r="N13" s="36" t="s">
        <v>266</v>
      </c>
      <c r="O13" s="99" t="s">
        <v>842</v>
      </c>
      <c r="P13" s="45"/>
      <c r="Q13" s="45"/>
      <c r="R13" s="45"/>
      <c r="S13" s="45"/>
      <c r="T13" s="45" t="s">
        <v>113</v>
      </c>
      <c r="U13" s="45"/>
      <c r="V13" s="45"/>
      <c r="W13" s="45"/>
      <c r="X13" s="45"/>
      <c r="Y13" s="28" t="s">
        <v>570</v>
      </c>
      <c r="Z13" s="45">
        <v>1</v>
      </c>
      <c r="AA13" t="str">
        <f>VLOOKUP(Y13,Source!F:F,1,FALSE)</f>
        <v>Bunker Hill Comm. College</v>
      </c>
    </row>
    <row r="14" spans="1:27" x14ac:dyDescent="0.25">
      <c r="A14" s="45" t="str">
        <f t="shared" si="0"/>
        <v>Bureau of the State House1</v>
      </c>
      <c r="B14" s="27" t="s">
        <v>260</v>
      </c>
      <c r="C14" s="106" t="s">
        <v>720</v>
      </c>
      <c r="D14" s="37"/>
      <c r="E14" s="10" t="s">
        <v>117</v>
      </c>
      <c r="F14" s="29">
        <v>15</v>
      </c>
      <c r="G14" s="45" t="s">
        <v>283</v>
      </c>
      <c r="H14" s="45" t="s">
        <v>118</v>
      </c>
      <c r="I14" s="45" t="s">
        <v>265</v>
      </c>
      <c r="J14" s="32">
        <v>1233</v>
      </c>
      <c r="K14" s="33"/>
      <c r="L14" s="48">
        <v>2010</v>
      </c>
      <c r="M14" s="29">
        <v>15</v>
      </c>
      <c r="N14" s="45" t="s">
        <v>285</v>
      </c>
      <c r="O14" s="106" t="s">
        <v>1050</v>
      </c>
      <c r="P14" s="45"/>
      <c r="Q14" s="45"/>
      <c r="R14" s="45"/>
      <c r="S14" s="45"/>
      <c r="T14" s="45" t="s">
        <v>113</v>
      </c>
      <c r="U14" s="390">
        <v>0.13639999999999999</v>
      </c>
      <c r="V14" s="46">
        <f t="shared" ref="V14:V19" si="2">M14*8760*U14</f>
        <v>17922.96</v>
      </c>
      <c r="W14" s="45"/>
      <c r="X14" s="45"/>
      <c r="Y14" s="28" t="s">
        <v>284</v>
      </c>
      <c r="Z14" s="45">
        <v>1</v>
      </c>
      <c r="AA14" t="str">
        <f>VLOOKUP(Y14,Source!F:F,1,FALSE)</f>
        <v>Bureau of the State House</v>
      </c>
    </row>
    <row r="15" spans="1:27" x14ac:dyDescent="0.25">
      <c r="A15" s="45" t="str">
        <f t="shared" si="0"/>
        <v>Cape Cod Comm. College1</v>
      </c>
      <c r="B15" s="27" t="s">
        <v>260</v>
      </c>
      <c r="C15" s="106" t="s">
        <v>720</v>
      </c>
      <c r="D15" s="37" t="s">
        <v>286</v>
      </c>
      <c r="E15" s="28" t="s">
        <v>119</v>
      </c>
      <c r="F15" s="29">
        <v>1.7549999999999999</v>
      </c>
      <c r="G15" s="37" t="s">
        <v>287</v>
      </c>
      <c r="H15" s="30" t="s">
        <v>288</v>
      </c>
      <c r="I15" s="31" t="s">
        <v>265</v>
      </c>
      <c r="J15" s="32">
        <v>2668</v>
      </c>
      <c r="K15" s="33">
        <v>39686</v>
      </c>
      <c r="L15" s="34">
        <v>2013</v>
      </c>
      <c r="M15" s="29">
        <v>1.7549999999999999</v>
      </c>
      <c r="N15" s="36" t="s">
        <v>266</v>
      </c>
      <c r="O15" s="99" t="s">
        <v>1050</v>
      </c>
      <c r="P15" s="45"/>
      <c r="Q15" s="45"/>
      <c r="R15" s="45"/>
      <c r="S15" s="45"/>
      <c r="T15" s="45" t="s">
        <v>113</v>
      </c>
      <c r="U15" s="390">
        <v>0.13639999999999999</v>
      </c>
      <c r="V15" s="46">
        <f t="shared" si="2"/>
        <v>2096.98632</v>
      </c>
      <c r="W15" s="45"/>
      <c r="X15" s="45"/>
      <c r="Y15" s="28" t="s">
        <v>571</v>
      </c>
      <c r="Z15" s="45">
        <v>1</v>
      </c>
      <c r="AA15" t="str">
        <f>VLOOKUP(Y15,Source!F:F,1,FALSE)</f>
        <v>Cape Cod Comm. College</v>
      </c>
    </row>
    <row r="16" spans="1:27" x14ac:dyDescent="0.25">
      <c r="A16" s="45" t="str">
        <f t="shared" si="0"/>
        <v>Cape Cod Comm. College2</v>
      </c>
      <c r="B16" s="27" t="s">
        <v>260</v>
      </c>
      <c r="C16" s="45" t="s">
        <v>721</v>
      </c>
      <c r="D16" s="37" t="s">
        <v>289</v>
      </c>
      <c r="E16" s="28" t="s">
        <v>119</v>
      </c>
      <c r="F16" s="29">
        <v>661.5</v>
      </c>
      <c r="G16" s="37" t="s">
        <v>287</v>
      </c>
      <c r="H16" s="30" t="s">
        <v>288</v>
      </c>
      <c r="I16" s="31" t="s">
        <v>265</v>
      </c>
      <c r="J16" s="32">
        <v>2668</v>
      </c>
      <c r="K16" s="33">
        <v>41233</v>
      </c>
      <c r="L16" s="34">
        <v>2013</v>
      </c>
      <c r="M16" s="29">
        <v>661.5</v>
      </c>
      <c r="N16" s="36" t="s">
        <v>266</v>
      </c>
      <c r="O16" s="99" t="s">
        <v>1050</v>
      </c>
      <c r="P16" s="45"/>
      <c r="Q16" s="45"/>
      <c r="R16" s="45"/>
      <c r="S16" s="45"/>
      <c r="T16" s="45" t="s">
        <v>113</v>
      </c>
      <c r="U16" s="390">
        <v>0.13639999999999999</v>
      </c>
      <c r="V16" s="46">
        <f t="shared" si="2"/>
        <v>790402.53599999996</v>
      </c>
      <c r="W16" s="45"/>
      <c r="X16" s="45"/>
      <c r="Y16" s="28" t="s">
        <v>571</v>
      </c>
      <c r="Z16" s="45">
        <v>2</v>
      </c>
      <c r="AA16" t="str">
        <f>VLOOKUP(Y16,Source!F:F,1,FALSE)</f>
        <v>Cape Cod Comm. College</v>
      </c>
    </row>
    <row r="17" spans="1:27" x14ac:dyDescent="0.25">
      <c r="A17" s="45" t="str">
        <f t="shared" si="0"/>
        <v>Cape Cod Comm. College3</v>
      </c>
      <c r="B17" s="27" t="s">
        <v>260</v>
      </c>
      <c r="C17" s="106" t="s">
        <v>720</v>
      </c>
      <c r="D17" s="37" t="s">
        <v>290</v>
      </c>
      <c r="E17" s="28" t="s">
        <v>291</v>
      </c>
      <c r="F17" s="29">
        <v>2.5</v>
      </c>
      <c r="G17" s="37" t="s">
        <v>287</v>
      </c>
      <c r="H17" s="30" t="s">
        <v>288</v>
      </c>
      <c r="I17" s="31" t="s">
        <v>265</v>
      </c>
      <c r="J17" s="32">
        <v>2668</v>
      </c>
      <c r="K17" s="33">
        <v>38572</v>
      </c>
      <c r="L17" s="34">
        <v>2013</v>
      </c>
      <c r="M17" s="29">
        <v>2.5</v>
      </c>
      <c r="N17" s="36" t="s">
        <v>266</v>
      </c>
      <c r="O17" s="99" t="s">
        <v>1050</v>
      </c>
      <c r="P17" s="45"/>
      <c r="Q17" s="45"/>
      <c r="R17" s="45"/>
      <c r="S17" s="45"/>
      <c r="T17" s="45" t="s">
        <v>113</v>
      </c>
      <c r="U17" s="390">
        <v>0.13639999999999999</v>
      </c>
      <c r="V17" s="46">
        <f t="shared" si="2"/>
        <v>2987.16</v>
      </c>
      <c r="W17" s="45"/>
      <c r="X17" s="45"/>
      <c r="Y17" s="28" t="s">
        <v>571</v>
      </c>
      <c r="Z17" s="45">
        <v>3</v>
      </c>
      <c r="AA17" t="str">
        <f>VLOOKUP(Y17,Source!F:F,1,FALSE)</f>
        <v>Cape Cod Comm. College</v>
      </c>
    </row>
    <row r="18" spans="1:27" x14ac:dyDescent="0.25">
      <c r="A18" s="45" t="str">
        <f t="shared" si="0"/>
        <v>Cape Cod Comm. College4</v>
      </c>
      <c r="B18" s="27" t="s">
        <v>260</v>
      </c>
      <c r="C18" s="106" t="s">
        <v>720</v>
      </c>
      <c r="D18" s="37" t="s">
        <v>292</v>
      </c>
      <c r="E18" s="28" t="s">
        <v>293</v>
      </c>
      <c r="F18" s="29">
        <v>2.52</v>
      </c>
      <c r="G18" s="37" t="s">
        <v>287</v>
      </c>
      <c r="H18" s="30" t="s">
        <v>288</v>
      </c>
      <c r="I18" s="31" t="s">
        <v>265</v>
      </c>
      <c r="J18" s="32">
        <v>2668</v>
      </c>
      <c r="K18" s="33">
        <v>39251</v>
      </c>
      <c r="L18" s="34">
        <v>2013</v>
      </c>
      <c r="M18" s="29">
        <v>2.52</v>
      </c>
      <c r="N18" s="36" t="s">
        <v>266</v>
      </c>
      <c r="O18" s="99" t="s">
        <v>1050</v>
      </c>
      <c r="P18" s="45"/>
      <c r="Q18" s="45"/>
      <c r="R18" s="45"/>
      <c r="S18" s="45"/>
      <c r="T18" s="45" t="s">
        <v>113</v>
      </c>
      <c r="U18" s="390">
        <v>0.13639999999999999</v>
      </c>
      <c r="V18" s="46">
        <f t="shared" si="2"/>
        <v>3011.05728</v>
      </c>
      <c r="W18" s="45"/>
      <c r="X18" s="45"/>
      <c r="Y18" s="28" t="s">
        <v>571</v>
      </c>
      <c r="Z18" s="45">
        <v>4</v>
      </c>
      <c r="AA18" t="str">
        <f>VLOOKUP(Y18,Source!F:F,1,FALSE)</f>
        <v>Cape Cod Comm. College</v>
      </c>
    </row>
    <row r="19" spans="1:27" x14ac:dyDescent="0.25">
      <c r="A19" s="45" t="str">
        <f t="shared" si="0"/>
        <v>Cape Cod Comm. College5</v>
      </c>
      <c r="B19" s="27" t="s">
        <v>260</v>
      </c>
      <c r="C19" s="106" t="s">
        <v>720</v>
      </c>
      <c r="D19" s="37" t="s">
        <v>294</v>
      </c>
      <c r="E19" s="28" t="s">
        <v>295</v>
      </c>
      <c r="F19" s="29">
        <v>25.73</v>
      </c>
      <c r="G19" s="37" t="s">
        <v>287</v>
      </c>
      <c r="H19" s="30" t="s">
        <v>288</v>
      </c>
      <c r="I19" s="31" t="s">
        <v>265</v>
      </c>
      <c r="J19" s="32">
        <v>2668</v>
      </c>
      <c r="K19" s="33">
        <v>38718</v>
      </c>
      <c r="L19" s="34">
        <v>2006</v>
      </c>
      <c r="M19" s="29">
        <v>25.73</v>
      </c>
      <c r="N19" s="36" t="s">
        <v>266</v>
      </c>
      <c r="O19" s="99" t="s">
        <v>1050</v>
      </c>
      <c r="P19" s="45"/>
      <c r="Q19" s="45"/>
      <c r="R19" s="45"/>
      <c r="S19" s="45"/>
      <c r="T19" s="45" t="s">
        <v>113</v>
      </c>
      <c r="U19" s="390">
        <v>0.13639999999999999</v>
      </c>
      <c r="V19" s="46">
        <f t="shared" si="2"/>
        <v>30743.850720000002</v>
      </c>
      <c r="W19" s="45"/>
      <c r="X19" s="45"/>
      <c r="Y19" s="28" t="s">
        <v>571</v>
      </c>
      <c r="Z19" s="45">
        <v>5</v>
      </c>
      <c r="AA19" t="str">
        <f>VLOOKUP(Y19,Source!F:F,1,FALSE)</f>
        <v>Cape Cod Comm. College</v>
      </c>
    </row>
    <row r="20" spans="1:27" x14ac:dyDescent="0.25">
      <c r="A20" s="45" t="str">
        <f t="shared" si="0"/>
        <v>Chelsea Soldier's Home1</v>
      </c>
      <c r="B20" s="27" t="s">
        <v>260</v>
      </c>
      <c r="C20" s="106" t="s">
        <v>720</v>
      </c>
      <c r="D20" s="37" t="s">
        <v>296</v>
      </c>
      <c r="E20" s="10" t="s">
        <v>120</v>
      </c>
      <c r="F20" s="29">
        <v>58.5</v>
      </c>
      <c r="G20" s="37" t="s">
        <v>297</v>
      </c>
      <c r="H20" s="10" t="s">
        <v>121</v>
      </c>
      <c r="I20" s="45" t="s">
        <v>265</v>
      </c>
      <c r="J20" s="32">
        <v>2150</v>
      </c>
      <c r="K20" s="33">
        <v>40544</v>
      </c>
      <c r="L20" s="34">
        <v>2008</v>
      </c>
      <c r="M20" s="29">
        <v>58.5</v>
      </c>
      <c r="N20" s="45" t="s">
        <v>298</v>
      </c>
      <c r="O20" s="106" t="s">
        <v>1050</v>
      </c>
      <c r="P20" s="45"/>
      <c r="Q20" s="45"/>
      <c r="R20" s="45"/>
      <c r="S20" s="45"/>
      <c r="T20" s="45" t="s">
        <v>113</v>
      </c>
      <c r="U20" s="390">
        <v>0.13639999999999999</v>
      </c>
      <c r="V20" s="46">
        <f t="shared" ref="V20:V30" si="3">M20*8760*U20</f>
        <v>69899.543999999994</v>
      </c>
      <c r="W20" s="27"/>
      <c r="X20" s="27"/>
      <c r="Y20" s="191" t="s">
        <v>572</v>
      </c>
      <c r="Z20" s="45">
        <v>1</v>
      </c>
      <c r="AA20" t="str">
        <f>VLOOKUP(Y20,Source!F:F,1,FALSE)</f>
        <v>Chelsea Soldier's Home</v>
      </c>
    </row>
    <row r="21" spans="1:27" x14ac:dyDescent="0.25">
      <c r="A21" s="45" t="str">
        <f t="shared" si="0"/>
        <v>Dept. of Conservation and Recreation1</v>
      </c>
      <c r="B21" s="27" t="s">
        <v>260</v>
      </c>
      <c r="C21" s="106" t="s">
        <v>720</v>
      </c>
      <c r="D21" s="37"/>
      <c r="E21" s="10" t="s">
        <v>124</v>
      </c>
      <c r="F21" s="29">
        <v>31.5</v>
      </c>
      <c r="G21" s="45" t="s">
        <v>299</v>
      </c>
      <c r="H21" s="10" t="s">
        <v>118</v>
      </c>
      <c r="I21" s="45" t="s">
        <v>265</v>
      </c>
      <c r="J21" s="32"/>
      <c r="K21" s="33"/>
      <c r="L21" s="34">
        <v>2012</v>
      </c>
      <c r="M21" s="29">
        <v>31.5</v>
      </c>
      <c r="N21" s="36" t="s">
        <v>300</v>
      </c>
      <c r="O21" s="99" t="s">
        <v>1050</v>
      </c>
      <c r="P21" s="45"/>
      <c r="Q21" s="45"/>
      <c r="R21" s="45"/>
      <c r="S21" s="45"/>
      <c r="T21" s="45" t="s">
        <v>113</v>
      </c>
      <c r="U21" s="390">
        <v>0.13639999999999999</v>
      </c>
      <c r="V21" s="46">
        <f t="shared" si="3"/>
        <v>37638.216</v>
      </c>
      <c r="W21" s="45"/>
      <c r="X21" s="45"/>
      <c r="Y21" s="56" t="s">
        <v>573</v>
      </c>
      <c r="Z21" s="45">
        <v>1</v>
      </c>
      <c r="AA21" t="str">
        <f>VLOOKUP(Y21,Source!F:F,1,FALSE)</f>
        <v>Dept. of Conservation and Recreation</v>
      </c>
    </row>
    <row r="22" spans="1:27" x14ac:dyDescent="0.25">
      <c r="A22" s="45" t="str">
        <f t="shared" si="0"/>
        <v>Dept. of Conservation and Recreation2</v>
      </c>
      <c r="B22" s="27" t="s">
        <v>260</v>
      </c>
      <c r="C22" s="106" t="s">
        <v>720</v>
      </c>
      <c r="D22" s="37"/>
      <c r="E22" s="10" t="s">
        <v>126</v>
      </c>
      <c r="F22" s="29">
        <v>8</v>
      </c>
      <c r="G22" s="45" t="s">
        <v>299</v>
      </c>
      <c r="H22" s="10" t="s">
        <v>118</v>
      </c>
      <c r="I22" s="45" t="s">
        <v>265</v>
      </c>
      <c r="J22" s="32"/>
      <c r="K22" s="33"/>
      <c r="L22" s="34">
        <v>2012</v>
      </c>
      <c r="M22" s="29">
        <v>8</v>
      </c>
      <c r="N22" s="36" t="s">
        <v>300</v>
      </c>
      <c r="O22" s="99" t="s">
        <v>1050</v>
      </c>
      <c r="P22" s="45"/>
      <c r="Q22" s="45"/>
      <c r="R22" s="45"/>
      <c r="S22" s="45"/>
      <c r="T22" s="45" t="s">
        <v>113</v>
      </c>
      <c r="U22" s="390">
        <v>0.13639999999999999</v>
      </c>
      <c r="V22" s="46">
        <f t="shared" si="3"/>
        <v>9558.9120000000003</v>
      </c>
      <c r="W22" s="45"/>
      <c r="X22" s="45"/>
      <c r="Y22" s="56" t="s">
        <v>573</v>
      </c>
      <c r="Z22" s="45">
        <v>2</v>
      </c>
      <c r="AA22" t="str">
        <f>VLOOKUP(Y22,Source!F:F,1,FALSE)</f>
        <v>Dept. of Conservation and Recreation</v>
      </c>
    </row>
    <row r="23" spans="1:27" x14ac:dyDescent="0.25">
      <c r="A23" s="45" t="str">
        <f t="shared" si="0"/>
        <v>Dept. of Conservation and Recreation3</v>
      </c>
      <c r="B23" s="27" t="s">
        <v>260</v>
      </c>
      <c r="C23" s="10" t="s">
        <v>721</v>
      </c>
      <c r="D23" s="37"/>
      <c r="E23" s="10" t="s">
        <v>127</v>
      </c>
      <c r="F23" s="29">
        <v>19</v>
      </c>
      <c r="G23" s="45" t="s">
        <v>301</v>
      </c>
      <c r="H23" s="10" t="s">
        <v>302</v>
      </c>
      <c r="I23" s="45" t="s">
        <v>265</v>
      </c>
      <c r="J23" s="32">
        <v>2536</v>
      </c>
      <c r="K23" s="33"/>
      <c r="L23" s="34">
        <v>2012</v>
      </c>
      <c r="M23" s="29">
        <v>19</v>
      </c>
      <c r="N23" s="36" t="s">
        <v>300</v>
      </c>
      <c r="O23" s="99" t="s">
        <v>1050</v>
      </c>
      <c r="P23" s="45"/>
      <c r="Q23" s="45"/>
      <c r="R23" s="45"/>
      <c r="S23" s="45"/>
      <c r="T23" s="45" t="s">
        <v>113</v>
      </c>
      <c r="U23" s="390">
        <v>0.13639999999999999</v>
      </c>
      <c r="V23" s="46">
        <f t="shared" si="3"/>
        <v>22702.415999999997</v>
      </c>
      <c r="W23" s="45"/>
      <c r="X23" s="45"/>
      <c r="Y23" s="56" t="s">
        <v>573</v>
      </c>
      <c r="Z23" s="45">
        <v>3</v>
      </c>
      <c r="AA23" t="str">
        <f>VLOOKUP(Y23,Source!F:F,1,FALSE)</f>
        <v>Dept. of Conservation and Recreation</v>
      </c>
    </row>
    <row r="24" spans="1:27" x14ac:dyDescent="0.25">
      <c r="A24" s="45" t="str">
        <f t="shared" si="0"/>
        <v>Dept. of Conservation and Recreation4</v>
      </c>
      <c r="B24" s="27" t="s">
        <v>260</v>
      </c>
      <c r="C24" s="106" t="s">
        <v>721</v>
      </c>
      <c r="D24" s="37" t="s">
        <v>303</v>
      </c>
      <c r="E24" s="28" t="s">
        <v>304</v>
      </c>
      <c r="F24" s="29">
        <v>47.8</v>
      </c>
      <c r="G24" s="30" t="s">
        <v>305</v>
      </c>
      <c r="H24" s="30" t="s">
        <v>123</v>
      </c>
      <c r="I24" s="31" t="s">
        <v>265</v>
      </c>
      <c r="J24" s="32">
        <v>2186</v>
      </c>
      <c r="K24" s="33">
        <v>40681</v>
      </c>
      <c r="L24" s="34">
        <v>2011</v>
      </c>
      <c r="M24" s="29">
        <v>47.8</v>
      </c>
      <c r="N24" s="36" t="s">
        <v>300</v>
      </c>
      <c r="O24" s="99" t="s">
        <v>1050</v>
      </c>
      <c r="P24" s="45"/>
      <c r="Q24" s="45"/>
      <c r="R24" s="45"/>
      <c r="S24" s="45"/>
      <c r="T24" s="45" t="s">
        <v>113</v>
      </c>
      <c r="U24" s="390">
        <v>0.13639999999999999</v>
      </c>
      <c r="V24" s="46">
        <f t="shared" si="3"/>
        <v>57114.499199999998</v>
      </c>
      <c r="W24" s="45"/>
      <c r="X24" s="45"/>
      <c r="Y24" s="56" t="s">
        <v>573</v>
      </c>
      <c r="Z24" s="45">
        <v>4</v>
      </c>
      <c r="AA24" t="str">
        <f>VLOOKUP(Y24,Source!F:F,1,FALSE)</f>
        <v>Dept. of Conservation and Recreation</v>
      </c>
    </row>
    <row r="25" spans="1:27" x14ac:dyDescent="0.25">
      <c r="A25" s="45" t="str">
        <f t="shared" si="0"/>
        <v>Dept. of Conservation and Recreation6</v>
      </c>
      <c r="B25" s="27" t="s">
        <v>260</v>
      </c>
      <c r="C25" s="99" t="s">
        <v>722</v>
      </c>
      <c r="D25" s="37"/>
      <c r="E25" s="10" t="s">
        <v>586</v>
      </c>
      <c r="F25" s="29">
        <v>105</v>
      </c>
      <c r="G25" s="45" t="s">
        <v>604</v>
      </c>
      <c r="H25" s="36" t="s">
        <v>138</v>
      </c>
      <c r="I25" s="45" t="s">
        <v>265</v>
      </c>
      <c r="J25" s="32"/>
      <c r="K25" s="33"/>
      <c r="L25" s="34">
        <v>2015</v>
      </c>
      <c r="M25" s="29">
        <v>105</v>
      </c>
      <c r="N25" s="36" t="s">
        <v>300</v>
      </c>
      <c r="O25" s="99" t="s">
        <v>1050</v>
      </c>
      <c r="P25" s="45"/>
      <c r="Q25" s="45"/>
      <c r="R25" s="45"/>
      <c r="S25" s="45"/>
      <c r="T25" s="45" t="s">
        <v>113</v>
      </c>
      <c r="U25" s="390">
        <v>0.13639999999999999</v>
      </c>
      <c r="V25" s="46">
        <f t="shared" si="3"/>
        <v>125460.72</v>
      </c>
      <c r="W25" s="45"/>
      <c r="X25" s="45"/>
      <c r="Y25" s="56" t="s">
        <v>573</v>
      </c>
      <c r="Z25" s="45">
        <v>6</v>
      </c>
      <c r="AA25" t="str">
        <f>VLOOKUP(Y25,Source!F:F,1,FALSE)</f>
        <v>Dept. of Conservation and Recreation</v>
      </c>
    </row>
    <row r="26" spans="1:27" s="637" customFormat="1" x14ac:dyDescent="0.25">
      <c r="A26" s="624" t="str">
        <f t="shared" si="0"/>
        <v>Dept. of Correction1</v>
      </c>
      <c r="B26" s="625" t="s">
        <v>260</v>
      </c>
      <c r="C26" s="638" t="s">
        <v>721</v>
      </c>
      <c r="D26" s="626"/>
      <c r="E26" s="634" t="s">
        <v>306</v>
      </c>
      <c r="F26" s="628">
        <v>112</v>
      </c>
      <c r="G26" s="625" t="s">
        <v>307</v>
      </c>
      <c r="H26" s="638" t="s">
        <v>114</v>
      </c>
      <c r="I26" s="624" t="s">
        <v>265</v>
      </c>
      <c r="J26" s="631">
        <v>2324</v>
      </c>
      <c r="K26" s="632"/>
      <c r="L26" s="633">
        <v>2008</v>
      </c>
      <c r="M26" s="628">
        <v>112</v>
      </c>
      <c r="N26" s="634" t="s">
        <v>308</v>
      </c>
      <c r="O26" s="634" t="s">
        <v>1050</v>
      </c>
      <c r="P26" s="625"/>
      <c r="Q26" s="625"/>
      <c r="R26" s="625"/>
      <c r="S26" s="625"/>
      <c r="T26" s="624" t="s">
        <v>113</v>
      </c>
      <c r="U26" s="635">
        <v>0.13639999999999999</v>
      </c>
      <c r="V26" s="636">
        <f t="shared" si="3"/>
        <v>133824.76799999998</v>
      </c>
      <c r="W26" s="638" t="s">
        <v>140</v>
      </c>
      <c r="X26" s="625"/>
      <c r="Y26" s="634" t="s">
        <v>49</v>
      </c>
      <c r="Z26" s="624">
        <v>1</v>
      </c>
      <c r="AA26" s="637" t="str">
        <f>VLOOKUP(Y26,Source!F:F,1,FALSE)</f>
        <v>Dept. of Correction</v>
      </c>
    </row>
    <row r="27" spans="1:27" s="637" customFormat="1" x14ac:dyDescent="0.25">
      <c r="A27" s="624" t="str">
        <f t="shared" si="0"/>
        <v>Dept. of Correction10</v>
      </c>
      <c r="B27" s="625" t="s">
        <v>260</v>
      </c>
      <c r="C27" s="638" t="s">
        <v>112</v>
      </c>
      <c r="D27" s="626"/>
      <c r="E27" s="634" t="s">
        <v>326</v>
      </c>
      <c r="F27" s="628">
        <v>103</v>
      </c>
      <c r="G27" s="625" t="s">
        <v>325</v>
      </c>
      <c r="H27" s="638" t="s">
        <v>136</v>
      </c>
      <c r="I27" s="624" t="s">
        <v>265</v>
      </c>
      <c r="J27" s="670">
        <v>2056</v>
      </c>
      <c r="K27" s="632"/>
      <c r="L27" s="633">
        <v>2008</v>
      </c>
      <c r="M27" s="628">
        <v>106</v>
      </c>
      <c r="N27" s="634" t="s">
        <v>308</v>
      </c>
      <c r="O27" s="634" t="s">
        <v>1050</v>
      </c>
      <c r="P27" s="625"/>
      <c r="Q27" s="625"/>
      <c r="R27" s="625"/>
      <c r="S27" s="625"/>
      <c r="T27" s="624" t="s">
        <v>113</v>
      </c>
      <c r="U27" s="635">
        <v>0.13639999999999999</v>
      </c>
      <c r="V27" s="636">
        <f t="shared" si="3"/>
        <v>126655.58399999999</v>
      </c>
      <c r="W27" s="638" t="s">
        <v>145</v>
      </c>
      <c r="X27" s="625"/>
      <c r="Y27" s="634" t="s">
        <v>49</v>
      </c>
      <c r="Z27" s="624">
        <v>10</v>
      </c>
      <c r="AA27" s="637" t="str">
        <f>VLOOKUP(Y27,Source!F:F,1,FALSE)</f>
        <v>Dept. of Correction</v>
      </c>
    </row>
    <row r="28" spans="1:27" s="637" customFormat="1" x14ac:dyDescent="0.25">
      <c r="A28" s="624" t="str">
        <f t="shared" si="0"/>
        <v>Dept. of Correction11</v>
      </c>
      <c r="B28" s="625" t="s">
        <v>260</v>
      </c>
      <c r="C28" s="624" t="s">
        <v>721</v>
      </c>
      <c r="D28" s="626" t="s">
        <v>327</v>
      </c>
      <c r="E28" s="671" t="s">
        <v>328</v>
      </c>
      <c r="F28" s="628">
        <v>206</v>
      </c>
      <c r="G28" s="672" t="s">
        <v>329</v>
      </c>
      <c r="H28" s="672" t="s">
        <v>139</v>
      </c>
      <c r="I28" s="630" t="s">
        <v>265</v>
      </c>
      <c r="J28" s="631">
        <v>1464</v>
      </c>
      <c r="K28" s="632">
        <v>40688</v>
      </c>
      <c r="L28" s="633">
        <v>2011</v>
      </c>
      <c r="M28" s="628">
        <v>206</v>
      </c>
      <c r="N28" s="634" t="s">
        <v>308</v>
      </c>
      <c r="O28" s="634" t="s">
        <v>1050</v>
      </c>
      <c r="P28" s="624"/>
      <c r="Q28" s="624"/>
      <c r="R28" s="624"/>
      <c r="S28" s="624"/>
      <c r="T28" s="624" t="s">
        <v>113</v>
      </c>
      <c r="U28" s="635">
        <v>0.13639999999999999</v>
      </c>
      <c r="V28" s="636">
        <f t="shared" si="3"/>
        <v>246141.984</v>
      </c>
      <c r="W28" s="624"/>
      <c r="X28" s="624"/>
      <c r="Y28" s="634" t="s">
        <v>49</v>
      </c>
      <c r="Z28" s="624">
        <v>11</v>
      </c>
      <c r="AA28" s="637" t="str">
        <f>VLOOKUP(Y28,Source!F:F,1,FALSE)</f>
        <v>Dept. of Correction</v>
      </c>
    </row>
    <row r="29" spans="1:27" s="637" customFormat="1" x14ac:dyDescent="0.25">
      <c r="A29" s="624" t="str">
        <f t="shared" si="0"/>
        <v>Dept. of Correction12</v>
      </c>
      <c r="B29" s="625" t="s">
        <v>260</v>
      </c>
      <c r="C29" s="624" t="s">
        <v>720</v>
      </c>
      <c r="D29" s="626" t="s">
        <v>330</v>
      </c>
      <c r="E29" s="671" t="s">
        <v>331</v>
      </c>
      <c r="F29" s="628">
        <v>103.04</v>
      </c>
      <c r="G29" s="672" t="s">
        <v>332</v>
      </c>
      <c r="H29" s="672" t="s">
        <v>137</v>
      </c>
      <c r="I29" s="630" t="s">
        <v>265</v>
      </c>
      <c r="J29" s="670">
        <v>2071</v>
      </c>
      <c r="K29" s="632">
        <v>40736</v>
      </c>
      <c r="L29" s="633">
        <v>2011</v>
      </c>
      <c r="M29" s="628">
        <v>103.04</v>
      </c>
      <c r="N29" s="634" t="s">
        <v>308</v>
      </c>
      <c r="O29" s="634" t="s">
        <v>1050</v>
      </c>
      <c r="P29" s="624"/>
      <c r="Q29" s="624"/>
      <c r="R29" s="624"/>
      <c r="S29" s="624"/>
      <c r="T29" s="624" t="s">
        <v>113</v>
      </c>
      <c r="U29" s="635">
        <v>0.13639999999999999</v>
      </c>
      <c r="V29" s="636">
        <f t="shared" si="3"/>
        <v>123118.78655999999</v>
      </c>
      <c r="W29" s="624"/>
      <c r="X29" s="624"/>
      <c r="Y29" s="634" t="s">
        <v>49</v>
      </c>
      <c r="Z29" s="624">
        <v>12</v>
      </c>
      <c r="AA29" s="637" t="str">
        <f>VLOOKUP(Y29,Source!F:F,1,FALSE)</f>
        <v>Dept. of Correction</v>
      </c>
    </row>
    <row r="30" spans="1:27" s="637" customFormat="1" x14ac:dyDescent="0.25">
      <c r="A30" s="624" t="str">
        <f t="shared" si="0"/>
        <v>Dept. of Correction13</v>
      </c>
      <c r="B30" s="625" t="s">
        <v>260</v>
      </c>
      <c r="C30" s="624" t="s">
        <v>720</v>
      </c>
      <c r="D30" s="626"/>
      <c r="E30" s="634" t="s">
        <v>333</v>
      </c>
      <c r="F30" s="628">
        <v>61</v>
      </c>
      <c r="G30" s="625" t="s">
        <v>334</v>
      </c>
      <c r="H30" s="638" t="s">
        <v>137</v>
      </c>
      <c r="I30" s="624" t="s">
        <v>265</v>
      </c>
      <c r="J30" s="631">
        <v>2081</v>
      </c>
      <c r="K30" s="632"/>
      <c r="L30" s="633">
        <v>2008</v>
      </c>
      <c r="M30" s="628">
        <v>61</v>
      </c>
      <c r="N30" s="634" t="s">
        <v>308</v>
      </c>
      <c r="O30" s="634" t="s">
        <v>1050</v>
      </c>
      <c r="P30" s="625"/>
      <c r="Q30" s="625"/>
      <c r="R30" s="625"/>
      <c r="S30" s="625"/>
      <c r="T30" s="624" t="s">
        <v>113</v>
      </c>
      <c r="U30" s="635">
        <v>0.13639999999999999</v>
      </c>
      <c r="V30" s="636">
        <f t="shared" si="3"/>
        <v>72886.703999999998</v>
      </c>
      <c r="W30" s="638" t="s">
        <v>141</v>
      </c>
      <c r="X30" s="625"/>
      <c r="Y30" s="634" t="s">
        <v>49</v>
      </c>
      <c r="Z30" s="624">
        <v>13</v>
      </c>
      <c r="AA30" s="637" t="str">
        <f>VLOOKUP(Y30,Source!F:F,1,FALSE)</f>
        <v>Dept. of Correction</v>
      </c>
    </row>
    <row r="31" spans="1:27" s="637" customFormat="1" x14ac:dyDescent="0.25">
      <c r="A31" s="624" t="str">
        <f t="shared" ref="A31:A61" si="4">Y31&amp;Z31</f>
        <v>Dept. of Correction2</v>
      </c>
      <c r="B31" s="625" t="s">
        <v>277</v>
      </c>
      <c r="C31" s="638" t="s">
        <v>199</v>
      </c>
      <c r="D31" s="626"/>
      <c r="E31" s="638" t="s">
        <v>309</v>
      </c>
      <c r="F31" s="628">
        <v>1400</v>
      </c>
      <c r="G31" s="625" t="s">
        <v>307</v>
      </c>
      <c r="H31" s="638" t="s">
        <v>114</v>
      </c>
      <c r="I31" s="624" t="s">
        <v>265</v>
      </c>
      <c r="J31" s="631">
        <v>2324</v>
      </c>
      <c r="K31" s="632"/>
      <c r="L31" s="633">
        <v>2010</v>
      </c>
      <c r="M31" s="628">
        <v>1400</v>
      </c>
      <c r="N31" s="655" t="s">
        <v>308</v>
      </c>
      <c r="O31" s="634" t="s">
        <v>1050</v>
      </c>
      <c r="P31" s="639"/>
      <c r="Q31" s="640"/>
      <c r="R31" s="624"/>
      <c r="S31" s="624"/>
      <c r="T31" s="624" t="s">
        <v>113</v>
      </c>
      <c r="U31" s="624"/>
      <c r="V31" s="624"/>
      <c r="W31" s="638" t="s">
        <v>212</v>
      </c>
      <c r="X31" s="624"/>
      <c r="Y31" s="634" t="s">
        <v>49</v>
      </c>
      <c r="Z31" s="624">
        <v>2</v>
      </c>
      <c r="AA31" s="637" t="str">
        <f>VLOOKUP(Y31,Source!F:F,1,FALSE)</f>
        <v>Dept. of Correction</v>
      </c>
    </row>
    <row r="32" spans="1:27" s="637" customFormat="1" x14ac:dyDescent="0.25">
      <c r="A32" s="624" t="str">
        <f t="shared" si="4"/>
        <v>Dept. of Correction3</v>
      </c>
      <c r="B32" s="625" t="s">
        <v>260</v>
      </c>
      <c r="C32" s="624" t="s">
        <v>721</v>
      </c>
      <c r="D32" s="626" t="s">
        <v>310</v>
      </c>
      <c r="E32" s="671" t="s">
        <v>311</v>
      </c>
      <c r="F32" s="628">
        <v>103.03</v>
      </c>
      <c r="G32" s="672" t="s">
        <v>312</v>
      </c>
      <c r="H32" s="672" t="s">
        <v>138</v>
      </c>
      <c r="I32" s="630" t="s">
        <v>265</v>
      </c>
      <c r="J32" s="631">
        <v>1742</v>
      </c>
      <c r="K32" s="632">
        <v>40515</v>
      </c>
      <c r="L32" s="633">
        <v>2011</v>
      </c>
      <c r="M32" s="628">
        <v>103.03</v>
      </c>
      <c r="N32" s="634" t="s">
        <v>308</v>
      </c>
      <c r="O32" s="634" t="s">
        <v>1050</v>
      </c>
      <c r="P32" s="624"/>
      <c r="Q32" s="624"/>
      <c r="R32" s="624"/>
      <c r="S32" s="624"/>
      <c r="T32" s="624" t="s">
        <v>113</v>
      </c>
      <c r="U32" s="635">
        <v>0.13639999999999999</v>
      </c>
      <c r="V32" s="636">
        <f t="shared" ref="V32:V38" si="5">M32*8760*U32</f>
        <v>123106.83792000001</v>
      </c>
      <c r="W32" s="624"/>
      <c r="X32" s="624"/>
      <c r="Y32" s="634" t="s">
        <v>49</v>
      </c>
      <c r="Z32" s="624">
        <v>3</v>
      </c>
      <c r="AA32" s="637" t="str">
        <f>VLOOKUP(Y32,Source!F:F,1,FALSE)</f>
        <v>Dept. of Correction</v>
      </c>
    </row>
    <row r="33" spans="1:27" s="637" customFormat="1" x14ac:dyDescent="0.25">
      <c r="A33" s="624" t="str">
        <f t="shared" si="4"/>
        <v>Dept. of Correction4</v>
      </c>
      <c r="B33" s="625" t="s">
        <v>260</v>
      </c>
      <c r="C33" s="624" t="s">
        <v>721</v>
      </c>
      <c r="D33" s="626"/>
      <c r="E33" s="634" t="s">
        <v>313</v>
      </c>
      <c r="F33" s="628">
        <v>60</v>
      </c>
      <c r="G33" s="625" t="s">
        <v>314</v>
      </c>
      <c r="H33" s="638" t="s">
        <v>138</v>
      </c>
      <c r="I33" s="624" t="s">
        <v>265</v>
      </c>
      <c r="J33" s="631">
        <v>1742</v>
      </c>
      <c r="K33" s="632"/>
      <c r="L33" s="633">
        <v>2008</v>
      </c>
      <c r="M33" s="628">
        <v>60</v>
      </c>
      <c r="N33" s="634" t="s">
        <v>308</v>
      </c>
      <c r="O33" s="634" t="s">
        <v>1050</v>
      </c>
      <c r="P33" s="625"/>
      <c r="Q33" s="625"/>
      <c r="R33" s="625"/>
      <c r="S33" s="625"/>
      <c r="T33" s="624" t="s">
        <v>113</v>
      </c>
      <c r="U33" s="635">
        <v>0.13639999999999999</v>
      </c>
      <c r="V33" s="636">
        <f t="shared" si="5"/>
        <v>71691.839999999997</v>
      </c>
      <c r="W33" s="638" t="s">
        <v>142</v>
      </c>
      <c r="X33" s="625"/>
      <c r="Y33" s="634" t="s">
        <v>49</v>
      </c>
      <c r="Z33" s="624">
        <v>4</v>
      </c>
      <c r="AA33" s="637" t="str">
        <f>VLOOKUP(Y33,Source!F:F,1,FALSE)</f>
        <v>Dept. of Correction</v>
      </c>
    </row>
    <row r="34" spans="1:27" s="637" customFormat="1" x14ac:dyDescent="0.25">
      <c r="A34" s="624" t="str">
        <f t="shared" si="4"/>
        <v>Dept. of Correction5</v>
      </c>
      <c r="B34" s="625" t="s">
        <v>260</v>
      </c>
      <c r="C34" s="624" t="s">
        <v>720</v>
      </c>
      <c r="D34" s="626"/>
      <c r="E34" s="638" t="s">
        <v>315</v>
      </c>
      <c r="F34" s="628">
        <v>4</v>
      </c>
      <c r="G34" s="625" t="s">
        <v>316</v>
      </c>
      <c r="H34" s="638" t="s">
        <v>144</v>
      </c>
      <c r="I34" s="624" t="s">
        <v>265</v>
      </c>
      <c r="J34" s="670">
        <v>1702</v>
      </c>
      <c r="K34" s="632"/>
      <c r="L34" s="633">
        <v>2008</v>
      </c>
      <c r="M34" s="628">
        <v>4</v>
      </c>
      <c r="N34" s="634" t="s">
        <v>308</v>
      </c>
      <c r="O34" s="634" t="s">
        <v>1050</v>
      </c>
      <c r="P34" s="625"/>
      <c r="Q34" s="625"/>
      <c r="R34" s="625"/>
      <c r="S34" s="625"/>
      <c r="T34" s="624" t="s">
        <v>113</v>
      </c>
      <c r="U34" s="635">
        <v>0.13639999999999999</v>
      </c>
      <c r="V34" s="636">
        <f t="shared" si="5"/>
        <v>4779.4560000000001</v>
      </c>
      <c r="W34" s="638" t="s">
        <v>143</v>
      </c>
      <c r="X34" s="625"/>
      <c r="Y34" s="634" t="s">
        <v>49</v>
      </c>
      <c r="Z34" s="624">
        <v>5</v>
      </c>
      <c r="AA34" s="637" t="str">
        <f>VLOOKUP(Y34,Source!F:F,1,FALSE)</f>
        <v>Dept. of Correction</v>
      </c>
    </row>
    <row r="35" spans="1:27" s="637" customFormat="1" x14ac:dyDescent="0.25">
      <c r="A35" s="624" t="str">
        <f t="shared" si="4"/>
        <v>Dept. of Correction6</v>
      </c>
      <c r="B35" s="625" t="s">
        <v>260</v>
      </c>
      <c r="C35" s="624" t="s">
        <v>721</v>
      </c>
      <c r="D35" s="626"/>
      <c r="E35" s="634" t="s">
        <v>542</v>
      </c>
      <c r="F35" s="628">
        <v>72</v>
      </c>
      <c r="G35" s="625" t="s">
        <v>317</v>
      </c>
      <c r="H35" s="638" t="s">
        <v>144</v>
      </c>
      <c r="I35" s="624" t="s">
        <v>265</v>
      </c>
      <c r="J35" s="670">
        <v>1702</v>
      </c>
      <c r="K35" s="632"/>
      <c r="L35" s="633">
        <v>2008</v>
      </c>
      <c r="M35" s="628">
        <v>72</v>
      </c>
      <c r="N35" s="634" t="s">
        <v>308</v>
      </c>
      <c r="O35" s="634" t="s">
        <v>1050</v>
      </c>
      <c r="P35" s="625"/>
      <c r="Q35" s="625"/>
      <c r="R35" s="625"/>
      <c r="S35" s="625"/>
      <c r="T35" s="624" t="s">
        <v>113</v>
      </c>
      <c r="U35" s="635">
        <v>0.13639999999999999</v>
      </c>
      <c r="V35" s="636">
        <f t="shared" si="5"/>
        <v>86030.207999999999</v>
      </c>
      <c r="W35" s="638" t="s">
        <v>146</v>
      </c>
      <c r="X35" s="625"/>
      <c r="Y35" s="634" t="s">
        <v>49</v>
      </c>
      <c r="Z35" s="624">
        <v>6</v>
      </c>
      <c r="AA35" s="637" t="str">
        <f>VLOOKUP(Y35,Source!F:F,1,FALSE)</f>
        <v>Dept. of Correction</v>
      </c>
    </row>
    <row r="36" spans="1:27" s="637" customFormat="1" x14ac:dyDescent="0.25">
      <c r="A36" s="624" t="str">
        <f t="shared" si="4"/>
        <v>Dept. of Correction7</v>
      </c>
      <c r="B36" s="625" t="s">
        <v>260</v>
      </c>
      <c r="C36" s="638" t="s">
        <v>23</v>
      </c>
      <c r="D36" s="626" t="s">
        <v>318</v>
      </c>
      <c r="E36" s="638" t="s">
        <v>147</v>
      </c>
      <c r="F36" s="628">
        <v>3300</v>
      </c>
      <c r="G36" s="624" t="s">
        <v>319</v>
      </c>
      <c r="H36" s="638" t="s">
        <v>148</v>
      </c>
      <c r="I36" s="673" t="s">
        <v>265</v>
      </c>
      <c r="J36" s="631">
        <v>1440</v>
      </c>
      <c r="K36" s="632">
        <v>41306</v>
      </c>
      <c r="L36" s="633">
        <v>2012</v>
      </c>
      <c r="M36" s="628">
        <v>3300</v>
      </c>
      <c r="N36" s="634" t="s">
        <v>308</v>
      </c>
      <c r="O36" s="634" t="s">
        <v>1050</v>
      </c>
      <c r="P36" s="624"/>
      <c r="Q36" s="624"/>
      <c r="R36" s="624"/>
      <c r="S36" s="625"/>
      <c r="T36" s="624" t="s">
        <v>113</v>
      </c>
      <c r="U36" s="639">
        <v>0.26</v>
      </c>
      <c r="V36" s="636">
        <f t="shared" si="5"/>
        <v>7516080</v>
      </c>
      <c r="W36" s="638" t="s">
        <v>149</v>
      </c>
      <c r="X36" s="624"/>
      <c r="Y36" s="634" t="s">
        <v>49</v>
      </c>
      <c r="Z36" s="624">
        <v>7</v>
      </c>
      <c r="AA36" s="637" t="str">
        <f>VLOOKUP(Y36,Source!F:F,1,FALSE)</f>
        <v>Dept. of Correction</v>
      </c>
    </row>
    <row r="37" spans="1:27" s="637" customFormat="1" x14ac:dyDescent="0.25">
      <c r="A37" s="624" t="str">
        <f t="shared" si="4"/>
        <v>Dept. of Correction8</v>
      </c>
      <c r="B37" s="625" t="s">
        <v>260</v>
      </c>
      <c r="C37" s="624" t="s">
        <v>721</v>
      </c>
      <c r="D37" s="626" t="s">
        <v>320</v>
      </c>
      <c r="E37" s="671" t="s">
        <v>321</v>
      </c>
      <c r="F37" s="628">
        <v>80.5</v>
      </c>
      <c r="G37" s="672" t="s">
        <v>322</v>
      </c>
      <c r="H37" s="672" t="s">
        <v>136</v>
      </c>
      <c r="I37" s="630" t="s">
        <v>265</v>
      </c>
      <c r="J37" s="670">
        <v>2056</v>
      </c>
      <c r="K37" s="632">
        <v>40589</v>
      </c>
      <c r="L37" s="633">
        <v>2011</v>
      </c>
      <c r="M37" s="628">
        <v>80.5</v>
      </c>
      <c r="N37" s="634" t="s">
        <v>308</v>
      </c>
      <c r="O37" s="634" t="s">
        <v>1050</v>
      </c>
      <c r="P37" s="624"/>
      <c r="Q37" s="624"/>
      <c r="R37" s="624"/>
      <c r="S37" s="624"/>
      <c r="T37" s="624" t="s">
        <v>113</v>
      </c>
      <c r="U37" s="635">
        <v>0.13639999999999999</v>
      </c>
      <c r="V37" s="636">
        <f t="shared" si="5"/>
        <v>96186.551999999996</v>
      </c>
      <c r="W37" s="624"/>
      <c r="X37" s="624"/>
      <c r="Y37" s="634" t="s">
        <v>49</v>
      </c>
      <c r="Z37" s="624">
        <v>8</v>
      </c>
      <c r="AA37" s="637" t="str">
        <f>VLOOKUP(Y37,Source!F:F,1,FALSE)</f>
        <v>Dept. of Correction</v>
      </c>
    </row>
    <row r="38" spans="1:27" s="637" customFormat="1" x14ac:dyDescent="0.25">
      <c r="A38" s="624" t="str">
        <f t="shared" si="4"/>
        <v>Dept. of Correction9</v>
      </c>
      <c r="B38" s="625" t="s">
        <v>260</v>
      </c>
      <c r="C38" s="624" t="s">
        <v>721</v>
      </c>
      <c r="D38" s="626" t="s">
        <v>323</v>
      </c>
      <c r="E38" s="671" t="s">
        <v>324</v>
      </c>
      <c r="F38" s="628">
        <v>154.6</v>
      </c>
      <c r="G38" s="672" t="s">
        <v>325</v>
      </c>
      <c r="H38" s="672" t="s">
        <v>136</v>
      </c>
      <c r="I38" s="630" t="s">
        <v>265</v>
      </c>
      <c r="J38" s="670">
        <v>2056</v>
      </c>
      <c r="K38" s="632">
        <v>40623</v>
      </c>
      <c r="L38" s="633">
        <v>2011</v>
      </c>
      <c r="M38" s="628">
        <v>154.6</v>
      </c>
      <c r="N38" s="634" t="s">
        <v>308</v>
      </c>
      <c r="O38" s="634" t="s">
        <v>1050</v>
      </c>
      <c r="P38" s="624"/>
      <c r="Q38" s="624"/>
      <c r="R38" s="624"/>
      <c r="S38" s="624"/>
      <c r="T38" s="624" t="s">
        <v>113</v>
      </c>
      <c r="U38" s="635">
        <v>0.13639999999999999</v>
      </c>
      <c r="V38" s="636">
        <f t="shared" si="5"/>
        <v>184725.97439999998</v>
      </c>
      <c r="W38" s="624"/>
      <c r="X38" s="624"/>
      <c r="Y38" s="634" t="s">
        <v>49</v>
      </c>
      <c r="Z38" s="624">
        <v>9</v>
      </c>
      <c r="AA38" s="637" t="str">
        <f>VLOOKUP(Y38,Source!F:F,1,FALSE)</f>
        <v>Dept. of Correction</v>
      </c>
    </row>
    <row r="39" spans="1:27" x14ac:dyDescent="0.25">
      <c r="A39" s="45" t="str">
        <f t="shared" si="4"/>
        <v>Dept. of Developmental Services1</v>
      </c>
      <c r="B39" s="27" t="s">
        <v>277</v>
      </c>
      <c r="C39" s="10" t="s">
        <v>199</v>
      </c>
      <c r="D39" s="37" t="s">
        <v>335</v>
      </c>
      <c r="E39" s="36" t="s">
        <v>336</v>
      </c>
      <c r="F39" s="29">
        <v>625</v>
      </c>
      <c r="G39" s="45" t="s">
        <v>337</v>
      </c>
      <c r="H39" s="27" t="s">
        <v>181</v>
      </c>
      <c r="I39" s="45" t="s">
        <v>265</v>
      </c>
      <c r="J39" s="32">
        <v>2093</v>
      </c>
      <c r="K39" s="33">
        <v>41244</v>
      </c>
      <c r="L39" s="34">
        <v>2012</v>
      </c>
      <c r="M39" s="29">
        <v>625</v>
      </c>
      <c r="N39" s="35" t="s">
        <v>298</v>
      </c>
      <c r="O39" s="95" t="s">
        <v>1050</v>
      </c>
      <c r="P39" s="38"/>
      <c r="Q39" s="41"/>
      <c r="R39" s="45"/>
      <c r="S39" s="45"/>
      <c r="T39" s="45" t="s">
        <v>113</v>
      </c>
      <c r="U39" s="45"/>
      <c r="V39" s="45"/>
      <c r="W39" s="36" t="s">
        <v>338</v>
      </c>
      <c r="X39" s="45"/>
      <c r="Y39" s="28" t="s">
        <v>50</v>
      </c>
      <c r="Z39" s="45">
        <v>1</v>
      </c>
      <c r="AA39" t="str">
        <f>VLOOKUP(Y39,Source!F:F,1,FALSE)</f>
        <v>Dept. of Developmental Services</v>
      </c>
    </row>
    <row r="40" spans="1:27" x14ac:dyDescent="0.25">
      <c r="A40" s="45" t="str">
        <f t="shared" si="4"/>
        <v>Dept. of Developmental Services2</v>
      </c>
      <c r="B40" s="27" t="s">
        <v>260</v>
      </c>
      <c r="C40" s="106" t="s">
        <v>721</v>
      </c>
      <c r="D40" s="37" t="s">
        <v>339</v>
      </c>
      <c r="E40" s="36" t="s">
        <v>336</v>
      </c>
      <c r="F40" s="29">
        <v>501.6</v>
      </c>
      <c r="G40" s="45" t="s">
        <v>337</v>
      </c>
      <c r="H40" s="10" t="s">
        <v>181</v>
      </c>
      <c r="I40" s="45" t="s">
        <v>265</v>
      </c>
      <c r="J40" s="32">
        <v>2093</v>
      </c>
      <c r="K40" s="33">
        <v>41338</v>
      </c>
      <c r="L40" s="34">
        <v>2013</v>
      </c>
      <c r="M40" s="29">
        <v>501.6</v>
      </c>
      <c r="N40" s="45" t="s">
        <v>298</v>
      </c>
      <c r="O40" s="95" t="s">
        <v>1050</v>
      </c>
      <c r="P40" s="45"/>
      <c r="Q40" s="45"/>
      <c r="R40" s="45"/>
      <c r="S40" s="45"/>
      <c r="T40" s="45" t="s">
        <v>113</v>
      </c>
      <c r="U40" s="390">
        <v>0.13639999999999999</v>
      </c>
      <c r="V40" s="46">
        <f>M40*8760*U40</f>
        <v>599343.78240000003</v>
      </c>
      <c r="W40" s="45"/>
      <c r="X40" s="45"/>
      <c r="Y40" s="28" t="s">
        <v>50</v>
      </c>
      <c r="Z40" s="45">
        <v>2</v>
      </c>
      <c r="AA40" t="str">
        <f>VLOOKUP(Y40,Source!F:F,1,FALSE)</f>
        <v>Dept. of Developmental Services</v>
      </c>
    </row>
    <row r="41" spans="1:27" x14ac:dyDescent="0.25">
      <c r="A41" s="45" t="str">
        <f t="shared" si="4"/>
        <v>Dept. of Fire Services1</v>
      </c>
      <c r="B41" s="27" t="s">
        <v>260</v>
      </c>
      <c r="C41" s="106" t="s">
        <v>720</v>
      </c>
      <c r="D41" s="37"/>
      <c r="E41" s="36" t="s">
        <v>132</v>
      </c>
      <c r="F41" s="29">
        <v>72</v>
      </c>
      <c r="G41" s="27" t="s">
        <v>340</v>
      </c>
      <c r="H41" s="10" t="s">
        <v>133</v>
      </c>
      <c r="I41" s="45" t="s">
        <v>265</v>
      </c>
      <c r="J41" s="32">
        <v>1775</v>
      </c>
      <c r="K41" s="33"/>
      <c r="L41" s="34">
        <v>2010</v>
      </c>
      <c r="M41" s="29">
        <v>72</v>
      </c>
      <c r="N41" s="36" t="s">
        <v>300</v>
      </c>
      <c r="O41" s="95" t="s">
        <v>1050</v>
      </c>
      <c r="P41" s="27"/>
      <c r="Q41" s="45"/>
      <c r="R41" s="45"/>
      <c r="S41" s="27"/>
      <c r="T41" s="45" t="s">
        <v>113</v>
      </c>
      <c r="U41" s="390">
        <v>0.13639999999999999</v>
      </c>
      <c r="V41" s="46">
        <f>M41*8760*U41</f>
        <v>86030.207999999999</v>
      </c>
      <c r="W41" s="10" t="s">
        <v>132</v>
      </c>
      <c r="X41" s="27"/>
      <c r="Y41" s="28" t="s">
        <v>51</v>
      </c>
      <c r="Z41" s="45">
        <v>1</v>
      </c>
      <c r="AA41" t="str">
        <f>VLOOKUP(Y41,Source!F:F,1,FALSE)</f>
        <v>Dept. of Fire Services</v>
      </c>
    </row>
    <row r="42" spans="1:27" x14ac:dyDescent="0.25">
      <c r="A42" s="45" t="str">
        <f t="shared" si="4"/>
        <v>Dept. of Fish and Game1</v>
      </c>
      <c r="B42" s="27" t="s">
        <v>260</v>
      </c>
      <c r="C42" s="106" t="s">
        <v>720</v>
      </c>
      <c r="D42" s="37"/>
      <c r="E42" s="99" t="s">
        <v>601</v>
      </c>
      <c r="F42" s="29">
        <v>294</v>
      </c>
      <c r="G42" s="83" t="s">
        <v>602</v>
      </c>
      <c r="H42" s="82" t="s">
        <v>603</v>
      </c>
      <c r="I42" s="82" t="s">
        <v>265</v>
      </c>
      <c r="J42" s="32">
        <v>1581</v>
      </c>
      <c r="K42" s="82"/>
      <c r="L42" s="94">
        <v>2015</v>
      </c>
      <c r="M42" s="29">
        <v>294</v>
      </c>
      <c r="N42" s="99" t="s">
        <v>266</v>
      </c>
      <c r="O42" s="95" t="s">
        <v>1050</v>
      </c>
      <c r="P42" s="45"/>
      <c r="Q42" s="45"/>
      <c r="R42" s="45"/>
      <c r="S42" s="81"/>
      <c r="T42" s="45" t="s">
        <v>113</v>
      </c>
      <c r="U42" s="390">
        <v>0.13639999999999999</v>
      </c>
      <c r="V42" s="108">
        <f>M42*8760*U42</f>
        <v>351290.016</v>
      </c>
      <c r="W42" s="91" t="s">
        <v>75</v>
      </c>
      <c r="X42" s="81"/>
      <c r="Y42" s="56" t="s">
        <v>76</v>
      </c>
      <c r="Z42" s="81">
        <v>1</v>
      </c>
      <c r="AA42" t="str">
        <f>VLOOKUP(Y42,Source!F:F,1,FALSE)</f>
        <v>Dept. of Fish and Game</v>
      </c>
    </row>
    <row r="43" spans="1:27" x14ac:dyDescent="0.25">
      <c r="A43" s="45" t="str">
        <f t="shared" si="4"/>
        <v>Dept. of Mental Health1</v>
      </c>
      <c r="B43" s="27" t="s">
        <v>277</v>
      </c>
      <c r="C43" s="91" t="s">
        <v>199</v>
      </c>
      <c r="D43" s="37" t="s">
        <v>341</v>
      </c>
      <c r="E43" s="100" t="s">
        <v>342</v>
      </c>
      <c r="F43" s="29">
        <v>250</v>
      </c>
      <c r="G43" s="37" t="s">
        <v>343</v>
      </c>
      <c r="H43" s="91" t="s">
        <v>180</v>
      </c>
      <c r="I43" s="106" t="s">
        <v>265</v>
      </c>
      <c r="J43" s="32">
        <v>1602</v>
      </c>
      <c r="K43" s="33">
        <v>41183</v>
      </c>
      <c r="L43" s="34">
        <v>2013</v>
      </c>
      <c r="M43" s="29">
        <v>250</v>
      </c>
      <c r="N43" s="45" t="s">
        <v>298</v>
      </c>
      <c r="O43" s="95" t="s">
        <v>1050</v>
      </c>
      <c r="P43" s="45"/>
      <c r="Q43" s="45"/>
      <c r="R43" s="45"/>
      <c r="S43" s="45"/>
      <c r="T43" s="45" t="s">
        <v>113</v>
      </c>
      <c r="U43" s="106"/>
      <c r="V43" s="106"/>
      <c r="W43" s="45"/>
      <c r="X43" s="45"/>
      <c r="Y43" s="28" t="s">
        <v>52</v>
      </c>
      <c r="Z43" s="45">
        <v>1</v>
      </c>
      <c r="AA43" t="str">
        <f>VLOOKUP(Y43,Source!F:F,1,FALSE)</f>
        <v>Dept. of Mental Health</v>
      </c>
    </row>
    <row r="44" spans="1:27" x14ac:dyDescent="0.25">
      <c r="A44" s="45" t="str">
        <f t="shared" si="4"/>
        <v>DHCD Canton Housing Authority1</v>
      </c>
      <c r="B44" s="27" t="s">
        <v>260</v>
      </c>
      <c r="C44" s="106" t="s">
        <v>720</v>
      </c>
      <c r="D44" s="37" t="s">
        <v>344</v>
      </c>
      <c r="E44" s="84" t="s">
        <v>134</v>
      </c>
      <c r="F44" s="29">
        <v>51.07</v>
      </c>
      <c r="G44" s="101" t="s">
        <v>345</v>
      </c>
      <c r="H44" s="86" t="s">
        <v>135</v>
      </c>
      <c r="I44" s="87" t="s">
        <v>265</v>
      </c>
      <c r="J44" s="32">
        <v>2021</v>
      </c>
      <c r="K44" s="33">
        <v>40905</v>
      </c>
      <c r="L44" s="34">
        <v>2012</v>
      </c>
      <c r="M44" s="29">
        <v>51.07</v>
      </c>
      <c r="N44" s="45" t="s">
        <v>298</v>
      </c>
      <c r="O44" s="95" t="s">
        <v>1050</v>
      </c>
      <c r="P44" s="45"/>
      <c r="Q44" s="45"/>
      <c r="R44" s="45"/>
      <c r="S44" s="45"/>
      <c r="T44" s="45" t="s">
        <v>113</v>
      </c>
      <c r="U44" s="390">
        <v>0.13639999999999999</v>
      </c>
      <c r="V44" s="46">
        <f>M44*8760*U44</f>
        <v>61021.70448</v>
      </c>
      <c r="W44" s="45"/>
      <c r="X44" s="45"/>
      <c r="Y44" s="109" t="s">
        <v>346</v>
      </c>
      <c r="Z44" s="45">
        <v>1</v>
      </c>
      <c r="AA44" t="e">
        <f>VLOOKUP(Y44,Source!F:F,1,FALSE)</f>
        <v>#N/A</v>
      </c>
    </row>
    <row r="45" spans="1:27" x14ac:dyDescent="0.25">
      <c r="A45" s="45" t="str">
        <f t="shared" si="4"/>
        <v>Div. of Capital Asset Management1</v>
      </c>
      <c r="B45" s="27" t="s">
        <v>260</v>
      </c>
      <c r="C45" s="111" t="s">
        <v>112</v>
      </c>
      <c r="D45" s="37" t="s">
        <v>347</v>
      </c>
      <c r="E45" s="102" t="s">
        <v>348</v>
      </c>
      <c r="F45" s="29">
        <v>29.4</v>
      </c>
      <c r="G45" s="98" t="s">
        <v>724</v>
      </c>
      <c r="H45" s="98" t="s">
        <v>122</v>
      </c>
      <c r="I45" s="98" t="s">
        <v>265</v>
      </c>
      <c r="J45" s="32">
        <v>1523</v>
      </c>
      <c r="K45" s="33">
        <v>41023</v>
      </c>
      <c r="L45" s="34">
        <v>2012</v>
      </c>
      <c r="M45" s="29">
        <v>29.4</v>
      </c>
      <c r="N45" s="106" t="s">
        <v>285</v>
      </c>
      <c r="O45" s="95" t="s">
        <v>1050</v>
      </c>
      <c r="P45" s="45"/>
      <c r="Q45" s="45"/>
      <c r="R45" s="45"/>
      <c r="S45" s="45"/>
      <c r="T45" s="45" t="s">
        <v>113</v>
      </c>
      <c r="U45" s="390">
        <v>0.13639999999999999</v>
      </c>
      <c r="V45" s="46">
        <f>M45*8760*U45</f>
        <v>35129.001599999996</v>
      </c>
      <c r="W45" s="45"/>
      <c r="X45" s="45"/>
      <c r="Y45" s="56" t="s">
        <v>574</v>
      </c>
      <c r="Z45" s="45">
        <v>1</v>
      </c>
      <c r="AA45" t="str">
        <f>VLOOKUP(Y45,Source!F:F,1,FALSE)</f>
        <v>Div. of Capital Asset Management</v>
      </c>
    </row>
    <row r="46" spans="1:27" s="637" customFormat="1" x14ac:dyDescent="0.25">
      <c r="A46" s="624" t="str">
        <f t="shared" si="4"/>
        <v>Fitchburg State University1</v>
      </c>
      <c r="B46" s="625" t="s">
        <v>260</v>
      </c>
      <c r="C46" s="624" t="s">
        <v>720</v>
      </c>
      <c r="D46" s="626" t="s">
        <v>349</v>
      </c>
      <c r="E46" s="627" t="s">
        <v>350</v>
      </c>
      <c r="F46" s="628">
        <v>26.88</v>
      </c>
      <c r="G46" s="629" t="s">
        <v>351</v>
      </c>
      <c r="H46" s="629" t="s">
        <v>150</v>
      </c>
      <c r="I46" s="630" t="s">
        <v>265</v>
      </c>
      <c r="J46" s="631">
        <v>1420</v>
      </c>
      <c r="K46" s="632">
        <v>40679</v>
      </c>
      <c r="L46" s="633">
        <v>2011</v>
      </c>
      <c r="M46" s="628">
        <v>26.88</v>
      </c>
      <c r="N46" s="634" t="s">
        <v>266</v>
      </c>
      <c r="O46" s="634" t="s">
        <v>1050</v>
      </c>
      <c r="P46" s="624"/>
      <c r="Q46" s="624"/>
      <c r="R46" s="624"/>
      <c r="S46" s="624"/>
      <c r="T46" s="624" t="s">
        <v>113</v>
      </c>
      <c r="U46" s="635">
        <v>0.13639999999999999</v>
      </c>
      <c r="V46" s="636">
        <f>M46*8760*U46</f>
        <v>32117.944319999995</v>
      </c>
      <c r="W46" s="624"/>
      <c r="X46" s="624"/>
      <c r="Y46" s="627" t="s">
        <v>56</v>
      </c>
      <c r="Z46" s="624">
        <v>1</v>
      </c>
      <c r="AA46" s="637" t="str">
        <f>VLOOKUP(Y46,Source!F:F,1,FALSE)</f>
        <v>Fitchburg State University</v>
      </c>
    </row>
    <row r="47" spans="1:27" s="637" customFormat="1" x14ac:dyDescent="0.25">
      <c r="A47" s="624" t="str">
        <f t="shared" si="4"/>
        <v>Fitchburg State University2</v>
      </c>
      <c r="B47" s="625" t="s">
        <v>260</v>
      </c>
      <c r="C47" s="624" t="s">
        <v>720</v>
      </c>
      <c r="D47" s="626" t="s">
        <v>352</v>
      </c>
      <c r="E47" s="627" t="s">
        <v>353</v>
      </c>
      <c r="F47" s="628">
        <v>61.74</v>
      </c>
      <c r="G47" s="629" t="s">
        <v>351</v>
      </c>
      <c r="H47" s="629" t="s">
        <v>150</v>
      </c>
      <c r="I47" s="630" t="s">
        <v>265</v>
      </c>
      <c r="J47" s="631">
        <v>1420</v>
      </c>
      <c r="K47" s="632">
        <v>40679</v>
      </c>
      <c r="L47" s="633">
        <v>2011</v>
      </c>
      <c r="M47" s="628">
        <v>61.74</v>
      </c>
      <c r="N47" s="634" t="s">
        <v>266</v>
      </c>
      <c r="O47" s="634" t="s">
        <v>1050</v>
      </c>
      <c r="P47" s="624"/>
      <c r="Q47" s="624"/>
      <c r="R47" s="624"/>
      <c r="S47" s="624"/>
      <c r="T47" s="624" t="s">
        <v>113</v>
      </c>
      <c r="U47" s="635">
        <v>0.13639999999999999</v>
      </c>
      <c r="V47" s="636">
        <f>M47*8760*U47</f>
        <v>73770.903359999997</v>
      </c>
      <c r="W47" s="624"/>
      <c r="X47" s="624"/>
      <c r="Y47" s="627" t="s">
        <v>56</v>
      </c>
      <c r="Z47" s="624">
        <v>2</v>
      </c>
      <c r="AA47" s="637" t="str">
        <f>VLOOKUP(Y47,Source!F:F,1,FALSE)</f>
        <v>Fitchburg State University</v>
      </c>
    </row>
    <row r="48" spans="1:27" s="637" customFormat="1" x14ac:dyDescent="0.25">
      <c r="A48" s="624" t="str">
        <f t="shared" si="4"/>
        <v>Fitchburg State University3</v>
      </c>
      <c r="B48" s="625" t="s">
        <v>277</v>
      </c>
      <c r="C48" s="638" t="s">
        <v>199</v>
      </c>
      <c r="D48" s="626"/>
      <c r="E48" s="627" t="s">
        <v>56</v>
      </c>
      <c r="F48" s="674"/>
      <c r="G48" s="629" t="s">
        <v>351</v>
      </c>
      <c r="H48" s="629" t="s">
        <v>150</v>
      </c>
      <c r="I48" s="630" t="s">
        <v>265</v>
      </c>
      <c r="J48" s="631">
        <v>1420</v>
      </c>
      <c r="K48" s="632"/>
      <c r="L48" s="633">
        <v>2011</v>
      </c>
      <c r="M48" s="628"/>
      <c r="N48" s="634" t="s">
        <v>266</v>
      </c>
      <c r="O48" s="634" t="s">
        <v>1050</v>
      </c>
      <c r="P48" s="624"/>
      <c r="Q48" s="624"/>
      <c r="R48" s="624"/>
      <c r="S48" s="624"/>
      <c r="T48" s="624" t="s">
        <v>113</v>
      </c>
      <c r="U48" s="675"/>
      <c r="V48" s="636"/>
      <c r="W48" s="628" t="s">
        <v>613</v>
      </c>
      <c r="X48" s="624"/>
      <c r="Y48" s="627" t="s">
        <v>56</v>
      </c>
      <c r="Z48" s="624">
        <v>3</v>
      </c>
      <c r="AA48" s="637" t="str">
        <f>VLOOKUP(Y48,Source!F:F,1,FALSE)</f>
        <v>Fitchburg State University</v>
      </c>
    </row>
    <row r="49" spans="1:27" s="637" customFormat="1" x14ac:dyDescent="0.25">
      <c r="A49" s="624" t="str">
        <f t="shared" si="4"/>
        <v>Framingham State University1</v>
      </c>
      <c r="B49" s="625" t="s">
        <v>260</v>
      </c>
      <c r="C49" s="624" t="s">
        <v>720</v>
      </c>
      <c r="D49" s="626" t="s">
        <v>354</v>
      </c>
      <c r="E49" s="627" t="s">
        <v>355</v>
      </c>
      <c r="F49" s="628">
        <v>69.3</v>
      </c>
      <c r="G49" s="629" t="s">
        <v>356</v>
      </c>
      <c r="H49" s="629" t="s">
        <v>144</v>
      </c>
      <c r="I49" s="630" t="s">
        <v>265</v>
      </c>
      <c r="J49" s="631">
        <v>1701</v>
      </c>
      <c r="K49" s="632">
        <v>40688</v>
      </c>
      <c r="L49" s="633">
        <v>2011</v>
      </c>
      <c r="M49" s="628">
        <v>69.3</v>
      </c>
      <c r="N49" s="634" t="s">
        <v>266</v>
      </c>
      <c r="O49" s="634" t="s">
        <v>1050</v>
      </c>
      <c r="P49" s="624"/>
      <c r="Q49" s="624"/>
      <c r="R49" s="624"/>
      <c r="S49" s="624"/>
      <c r="T49" s="624" t="s">
        <v>113</v>
      </c>
      <c r="U49" s="635">
        <v>0.13639999999999999</v>
      </c>
      <c r="V49" s="636">
        <f t="shared" ref="V49:V54" si="6">M49*8760*U49</f>
        <v>82804.075199999992</v>
      </c>
      <c r="W49" s="624"/>
      <c r="X49" s="624"/>
      <c r="Y49" s="678" t="s">
        <v>57</v>
      </c>
      <c r="Z49" s="624">
        <v>1</v>
      </c>
      <c r="AA49" s="637" t="str">
        <f>VLOOKUP(Y49,Source!F:F,1,FALSE)</f>
        <v>Framingham State University</v>
      </c>
    </row>
    <row r="50" spans="1:27" s="637" customFormat="1" x14ac:dyDescent="0.25">
      <c r="A50" s="624" t="str">
        <f t="shared" si="4"/>
        <v>Framingham State University2</v>
      </c>
      <c r="B50" s="625" t="s">
        <v>260</v>
      </c>
      <c r="C50" s="624" t="s">
        <v>720</v>
      </c>
      <c r="D50" s="626" t="s">
        <v>357</v>
      </c>
      <c r="E50" s="627" t="s">
        <v>358</v>
      </c>
      <c r="F50" s="628">
        <v>29.4</v>
      </c>
      <c r="G50" s="629" t="s">
        <v>356</v>
      </c>
      <c r="H50" s="629" t="s">
        <v>144</v>
      </c>
      <c r="I50" s="630" t="s">
        <v>265</v>
      </c>
      <c r="J50" s="631">
        <v>1701</v>
      </c>
      <c r="K50" s="632">
        <v>40693</v>
      </c>
      <c r="L50" s="633">
        <v>2011</v>
      </c>
      <c r="M50" s="628">
        <v>29.4</v>
      </c>
      <c r="N50" s="634" t="s">
        <v>266</v>
      </c>
      <c r="O50" s="634" t="s">
        <v>1050</v>
      </c>
      <c r="P50" s="624"/>
      <c r="Q50" s="624"/>
      <c r="R50" s="624"/>
      <c r="S50" s="624"/>
      <c r="T50" s="624" t="s">
        <v>113</v>
      </c>
      <c r="U50" s="635">
        <v>0.13639999999999999</v>
      </c>
      <c r="V50" s="636">
        <f t="shared" si="6"/>
        <v>35129.001599999996</v>
      </c>
      <c r="W50" s="624"/>
      <c r="X50" s="624"/>
      <c r="Y50" s="678" t="s">
        <v>57</v>
      </c>
      <c r="Z50" s="624">
        <v>2</v>
      </c>
      <c r="AA50" s="637" t="str">
        <f>VLOOKUP(Y50,Source!F:F,1,FALSE)</f>
        <v>Framingham State University</v>
      </c>
    </row>
    <row r="51" spans="1:27" s="637" customFormat="1" x14ac:dyDescent="0.25">
      <c r="A51" s="624" t="str">
        <f>Y51&amp;Z51</f>
        <v>Greenfield Comm. College1</v>
      </c>
      <c r="B51" s="625" t="s">
        <v>260</v>
      </c>
      <c r="C51" s="624" t="s">
        <v>721</v>
      </c>
      <c r="D51" s="626" t="s">
        <v>359</v>
      </c>
      <c r="E51" s="680" t="s">
        <v>360</v>
      </c>
      <c r="F51" s="628">
        <v>78.540000000000006</v>
      </c>
      <c r="G51" s="673" t="s">
        <v>361</v>
      </c>
      <c r="H51" s="673" t="s">
        <v>151</v>
      </c>
      <c r="I51" s="673" t="s">
        <v>265</v>
      </c>
      <c r="J51" s="631">
        <v>1301</v>
      </c>
      <c r="K51" s="632">
        <v>40945</v>
      </c>
      <c r="L51" s="633">
        <v>2012</v>
      </c>
      <c r="M51" s="628">
        <v>78.540000000000006</v>
      </c>
      <c r="N51" s="634" t="s">
        <v>266</v>
      </c>
      <c r="O51" s="634" t="s">
        <v>1050</v>
      </c>
      <c r="P51" s="624"/>
      <c r="Q51" s="624"/>
      <c r="R51" s="624"/>
      <c r="S51" s="624"/>
      <c r="T51" s="624" t="s">
        <v>113</v>
      </c>
      <c r="U51" s="635">
        <v>0.13639999999999999</v>
      </c>
      <c r="V51" s="636">
        <f t="shared" si="6"/>
        <v>93844.618560000003</v>
      </c>
      <c r="W51" s="624"/>
      <c r="X51" s="624"/>
      <c r="Y51" s="684" t="s">
        <v>1195</v>
      </c>
      <c r="Z51" s="624">
        <v>1</v>
      </c>
      <c r="AA51" s="637" t="str">
        <f>VLOOKUP(Y51,Source!F:F,1,FALSE)</f>
        <v>Greenfield Comm. College</v>
      </c>
    </row>
    <row r="52" spans="1:27" ht="15.75" x14ac:dyDescent="0.25">
      <c r="A52" s="45" t="str">
        <f t="shared" si="4"/>
        <v>Mass. College of Liberal Arts1</v>
      </c>
      <c r="B52" s="27" t="s">
        <v>260</v>
      </c>
      <c r="C52" s="106" t="s">
        <v>720</v>
      </c>
      <c r="D52" s="37"/>
      <c r="E52" s="10" t="s">
        <v>1100</v>
      </c>
      <c r="F52" s="29">
        <v>13</v>
      </c>
      <c r="G52" s="37" t="s">
        <v>362</v>
      </c>
      <c r="H52" s="86" t="s">
        <v>155</v>
      </c>
      <c r="I52" s="45" t="s">
        <v>265</v>
      </c>
      <c r="J52" s="32">
        <v>1247</v>
      </c>
      <c r="K52" s="33"/>
      <c r="L52" s="34">
        <v>2014</v>
      </c>
      <c r="M52" s="29">
        <v>13</v>
      </c>
      <c r="N52" s="36" t="s">
        <v>266</v>
      </c>
      <c r="O52" s="99" t="s">
        <v>1050</v>
      </c>
      <c r="P52" s="45"/>
      <c r="Q52" s="45"/>
      <c r="R52" s="91"/>
      <c r="S52" s="27"/>
      <c r="T52" s="45" t="s">
        <v>113</v>
      </c>
      <c r="U52" s="390">
        <v>0.13639999999999999</v>
      </c>
      <c r="V52" s="46">
        <f t="shared" si="6"/>
        <v>15533.232</v>
      </c>
      <c r="W52" s="47" t="s">
        <v>364</v>
      </c>
      <c r="X52" s="81"/>
      <c r="Y52" s="55" t="s">
        <v>576</v>
      </c>
      <c r="Z52" s="45">
        <v>1</v>
      </c>
      <c r="AA52" t="str">
        <f>VLOOKUP(Y52,Source!F:F,1,FALSE)</f>
        <v>Mass. College of Liberal Arts</v>
      </c>
    </row>
    <row r="53" spans="1:27" x14ac:dyDescent="0.25">
      <c r="A53" s="45" t="str">
        <f t="shared" si="4"/>
        <v>Mass. College of Liberal Arts2</v>
      </c>
      <c r="B53" s="27" t="s">
        <v>260</v>
      </c>
      <c r="C53" s="106" t="s">
        <v>720</v>
      </c>
      <c r="D53" s="37" t="s">
        <v>365</v>
      </c>
      <c r="E53" s="101" t="s">
        <v>1101</v>
      </c>
      <c r="F53" s="29">
        <v>9</v>
      </c>
      <c r="G53" s="37" t="s">
        <v>362</v>
      </c>
      <c r="H53" s="86" t="s">
        <v>155</v>
      </c>
      <c r="I53" s="87" t="s">
        <v>265</v>
      </c>
      <c r="J53" s="32">
        <v>1247</v>
      </c>
      <c r="K53" s="33">
        <v>38640</v>
      </c>
      <c r="L53" s="34">
        <v>2014</v>
      </c>
      <c r="M53" s="29">
        <v>9</v>
      </c>
      <c r="N53" s="36" t="s">
        <v>266</v>
      </c>
      <c r="O53" s="99" t="s">
        <v>1050</v>
      </c>
      <c r="P53" s="106"/>
      <c r="Q53" s="106"/>
      <c r="R53" s="45"/>
      <c r="S53" s="45"/>
      <c r="T53" s="45" t="s">
        <v>113</v>
      </c>
      <c r="U53" s="390">
        <v>0.13639999999999999</v>
      </c>
      <c r="V53" s="108">
        <f t="shared" si="6"/>
        <v>10753.776</v>
      </c>
      <c r="W53" s="106" t="s">
        <v>1102</v>
      </c>
      <c r="X53" s="45"/>
      <c r="Y53" s="55" t="s">
        <v>576</v>
      </c>
      <c r="Z53" s="45">
        <v>2</v>
      </c>
      <c r="AA53" t="str">
        <f>VLOOKUP(Y53,Source!F:F,1,FALSE)</f>
        <v>Mass. College of Liberal Arts</v>
      </c>
    </row>
    <row r="54" spans="1:27" x14ac:dyDescent="0.25">
      <c r="A54" s="45" t="str">
        <f t="shared" si="4"/>
        <v>Mass. College of Liberal Arts3</v>
      </c>
      <c r="B54" s="27" t="s">
        <v>260</v>
      </c>
      <c r="C54" s="10" t="s">
        <v>23</v>
      </c>
      <c r="D54" s="37"/>
      <c r="E54" s="10" t="s">
        <v>366</v>
      </c>
      <c r="F54" s="29">
        <v>1</v>
      </c>
      <c r="G54" s="37" t="s">
        <v>362</v>
      </c>
      <c r="H54" s="10" t="s">
        <v>155</v>
      </c>
      <c r="I54" s="45" t="s">
        <v>265</v>
      </c>
      <c r="J54" s="32">
        <v>1247</v>
      </c>
      <c r="K54" s="33"/>
      <c r="L54" s="34">
        <v>2014</v>
      </c>
      <c r="M54" s="29">
        <v>1</v>
      </c>
      <c r="N54" s="36" t="s">
        <v>266</v>
      </c>
      <c r="O54" s="99" t="s">
        <v>1050</v>
      </c>
      <c r="P54" s="45"/>
      <c r="Q54" s="45"/>
      <c r="R54" s="106"/>
      <c r="S54" s="27"/>
      <c r="T54" s="45" t="s">
        <v>113</v>
      </c>
      <c r="U54" s="369">
        <v>0.26</v>
      </c>
      <c r="V54" s="46">
        <f t="shared" si="6"/>
        <v>2277.6</v>
      </c>
      <c r="W54" s="10"/>
      <c r="X54" s="106"/>
      <c r="Y54" s="55" t="s">
        <v>576</v>
      </c>
      <c r="Z54" s="45">
        <v>3</v>
      </c>
      <c r="AA54" t="str">
        <f>VLOOKUP(Y54,Source!F:F,1,FALSE)</f>
        <v>Mass. College of Liberal Arts</v>
      </c>
    </row>
    <row r="55" spans="1:27" ht="15.75" x14ac:dyDescent="0.25">
      <c r="A55" s="45" t="str">
        <f t="shared" si="4"/>
        <v>Mass. College of Liberal Arts4</v>
      </c>
      <c r="B55" s="27" t="s">
        <v>277</v>
      </c>
      <c r="C55" s="91" t="s">
        <v>199</v>
      </c>
      <c r="D55" s="37"/>
      <c r="E55" s="99" t="s">
        <v>363</v>
      </c>
      <c r="F55" s="29">
        <v>75</v>
      </c>
      <c r="G55" s="37" t="s">
        <v>362</v>
      </c>
      <c r="H55" s="10" t="s">
        <v>155</v>
      </c>
      <c r="I55" s="45" t="s">
        <v>265</v>
      </c>
      <c r="J55" s="32">
        <v>1247</v>
      </c>
      <c r="K55" s="33"/>
      <c r="L55" s="34">
        <v>2001</v>
      </c>
      <c r="M55" s="29">
        <v>75</v>
      </c>
      <c r="N55" s="36" t="s">
        <v>266</v>
      </c>
      <c r="O55" s="99" t="s">
        <v>1050</v>
      </c>
      <c r="P55" s="104"/>
      <c r="Q55" s="105"/>
      <c r="R55" s="106"/>
      <c r="S55" s="106"/>
      <c r="T55" s="45" t="s">
        <v>113</v>
      </c>
      <c r="U55" s="106"/>
      <c r="V55" s="106"/>
      <c r="W55" s="47" t="s">
        <v>367</v>
      </c>
      <c r="X55" s="106"/>
      <c r="Y55" s="55" t="s">
        <v>576</v>
      </c>
      <c r="Z55" s="45">
        <v>4</v>
      </c>
      <c r="AA55" t="str">
        <f>VLOOKUP(Y55,Source!F:F,1,FALSE)</f>
        <v>Mass. College of Liberal Arts</v>
      </c>
    </row>
    <row r="56" spans="1:27" s="116" customFormat="1" ht="15.75" x14ac:dyDescent="0.25">
      <c r="A56" s="106" t="str">
        <f t="shared" si="4"/>
        <v>Mass. College of Liberal Arts5</v>
      </c>
      <c r="B56" s="81" t="s">
        <v>277</v>
      </c>
      <c r="C56" s="91" t="s">
        <v>199</v>
      </c>
      <c r="D56" s="101"/>
      <c r="E56" s="99" t="s">
        <v>363</v>
      </c>
      <c r="F56" s="85">
        <v>197</v>
      </c>
      <c r="G56" s="101" t="s">
        <v>832</v>
      </c>
      <c r="H56" s="91" t="s">
        <v>155</v>
      </c>
      <c r="I56" s="106" t="s">
        <v>265</v>
      </c>
      <c r="J56" s="88">
        <v>1248</v>
      </c>
      <c r="K56" s="89">
        <v>43070</v>
      </c>
      <c r="L56" s="90">
        <v>2018</v>
      </c>
      <c r="M56" s="85">
        <v>197</v>
      </c>
      <c r="N56" s="99" t="s">
        <v>266</v>
      </c>
      <c r="O56" s="99" t="s">
        <v>1050</v>
      </c>
      <c r="P56" s="104"/>
      <c r="Q56" s="105"/>
      <c r="R56" s="106"/>
      <c r="S56" s="106"/>
      <c r="T56" s="106"/>
      <c r="U56" s="106"/>
      <c r="V56" s="106"/>
      <c r="W56" s="47"/>
      <c r="X56" s="106"/>
      <c r="Y56" s="55" t="s">
        <v>576</v>
      </c>
      <c r="Z56" s="106">
        <v>5</v>
      </c>
      <c r="AA56" s="116" t="str">
        <f>VLOOKUP(Y56,Source!F:F,1,FALSE)</f>
        <v>Mass. College of Liberal Arts</v>
      </c>
    </row>
    <row r="57" spans="1:27" x14ac:dyDescent="0.25">
      <c r="A57" s="45" t="str">
        <f t="shared" si="4"/>
        <v>Mass. Maritime Academy1</v>
      </c>
      <c r="B57" s="27" t="s">
        <v>260</v>
      </c>
      <c r="C57" s="106" t="s">
        <v>720</v>
      </c>
      <c r="D57" s="37" t="s">
        <v>368</v>
      </c>
      <c r="E57" s="10" t="s">
        <v>158</v>
      </c>
      <c r="F57" s="29">
        <v>81</v>
      </c>
      <c r="G57" s="37" t="s">
        <v>369</v>
      </c>
      <c r="H57" s="10" t="s">
        <v>160</v>
      </c>
      <c r="I57" s="45" t="s">
        <v>265</v>
      </c>
      <c r="J57" s="32">
        <v>2532</v>
      </c>
      <c r="K57" s="33">
        <v>39402</v>
      </c>
      <c r="L57" s="34">
        <v>2007</v>
      </c>
      <c r="M57" s="29">
        <v>81</v>
      </c>
      <c r="N57" s="36" t="s">
        <v>266</v>
      </c>
      <c r="O57" s="99" t="s">
        <v>1050</v>
      </c>
      <c r="P57" s="45"/>
      <c r="Q57" s="45"/>
      <c r="R57" s="91"/>
      <c r="S57" s="27"/>
      <c r="T57" s="45" t="s">
        <v>113</v>
      </c>
      <c r="U57" s="390">
        <v>0.13639999999999999</v>
      </c>
      <c r="V57" s="46">
        <f>M57*8760*U57</f>
        <v>96783.983999999997</v>
      </c>
      <c r="W57" s="10" t="s">
        <v>206</v>
      </c>
      <c r="X57" s="27"/>
      <c r="Y57" s="55" t="s">
        <v>577</v>
      </c>
      <c r="Z57" s="45">
        <v>1</v>
      </c>
      <c r="AA57" t="str">
        <f>VLOOKUP(Y57,Source!F:F,1,FALSE)</f>
        <v>Mass. Maritime Academy</v>
      </c>
    </row>
    <row r="58" spans="1:27" s="9" customFormat="1" x14ac:dyDescent="0.25">
      <c r="A58" s="45" t="str">
        <f t="shared" si="4"/>
        <v>Mass. Maritime Academy2</v>
      </c>
      <c r="B58" s="27" t="s">
        <v>260</v>
      </c>
      <c r="C58" s="106" t="s">
        <v>720</v>
      </c>
      <c r="D58" s="37"/>
      <c r="E58" s="10" t="s">
        <v>158</v>
      </c>
      <c r="F58" s="29">
        <v>103</v>
      </c>
      <c r="G58" s="37" t="s">
        <v>369</v>
      </c>
      <c r="H58" s="10" t="s">
        <v>160</v>
      </c>
      <c r="I58" s="45" t="s">
        <v>265</v>
      </c>
      <c r="J58" s="32">
        <v>2532</v>
      </c>
      <c r="K58" s="33"/>
      <c r="L58" s="34">
        <v>2014</v>
      </c>
      <c r="M58" s="29">
        <v>103</v>
      </c>
      <c r="N58" s="36" t="s">
        <v>266</v>
      </c>
      <c r="O58" s="99" t="s">
        <v>1050</v>
      </c>
      <c r="P58" s="45"/>
      <c r="Q58" s="45"/>
      <c r="R58" s="99"/>
      <c r="S58" s="27"/>
      <c r="T58" s="45" t="s">
        <v>113</v>
      </c>
      <c r="U58" s="390">
        <v>0.13639999999999999</v>
      </c>
      <c r="V58" s="46">
        <f>M58*8760*U58</f>
        <v>123070.992</v>
      </c>
      <c r="W58" s="10" t="s">
        <v>205</v>
      </c>
      <c r="X58" s="81"/>
      <c r="Y58" s="55" t="s">
        <v>577</v>
      </c>
      <c r="Z58" s="106">
        <v>2</v>
      </c>
      <c r="AA58" t="str">
        <f>VLOOKUP(Y58,Source!F:F,1,FALSE)</f>
        <v>Mass. Maritime Academy</v>
      </c>
    </row>
    <row r="59" spans="1:27" x14ac:dyDescent="0.25">
      <c r="A59" s="45" t="str">
        <f t="shared" si="4"/>
        <v>Mass. Maritime Academy3</v>
      </c>
      <c r="B59" s="27" t="s">
        <v>260</v>
      </c>
      <c r="C59" s="106" t="s">
        <v>720</v>
      </c>
      <c r="D59" s="37"/>
      <c r="E59" s="10" t="s">
        <v>158</v>
      </c>
      <c r="F59" s="29">
        <v>58</v>
      </c>
      <c r="G59" s="37" t="s">
        <v>369</v>
      </c>
      <c r="H59" s="10" t="s">
        <v>160</v>
      </c>
      <c r="I59" s="45" t="s">
        <v>265</v>
      </c>
      <c r="J59" s="32">
        <v>2532</v>
      </c>
      <c r="K59" s="33"/>
      <c r="L59" s="34">
        <v>2014</v>
      </c>
      <c r="M59" s="29">
        <v>58</v>
      </c>
      <c r="N59" s="36" t="s">
        <v>266</v>
      </c>
      <c r="O59" s="99" t="s">
        <v>1050</v>
      </c>
      <c r="P59" s="106"/>
      <c r="Q59" s="106"/>
      <c r="R59" s="99"/>
      <c r="S59" s="81"/>
      <c r="T59" s="45" t="s">
        <v>113</v>
      </c>
      <c r="U59" s="390">
        <v>0.13639999999999999</v>
      </c>
      <c r="V59" s="108">
        <f>M59*8760*U59</f>
        <v>69302.111999999994</v>
      </c>
      <c r="W59" s="10" t="s">
        <v>207</v>
      </c>
      <c r="X59" s="81"/>
      <c r="Y59" s="55" t="s">
        <v>577</v>
      </c>
      <c r="Z59" s="45">
        <v>3</v>
      </c>
      <c r="AA59" t="str">
        <f>VLOOKUP(Y59,Source!F:F,1,FALSE)</f>
        <v>Mass. Maritime Academy</v>
      </c>
    </row>
    <row r="60" spans="1:27" x14ac:dyDescent="0.25">
      <c r="A60" s="45" t="str">
        <f t="shared" si="4"/>
        <v>Mass. Maritime Academy4</v>
      </c>
      <c r="B60" s="27" t="s">
        <v>260</v>
      </c>
      <c r="C60" s="91" t="s">
        <v>23</v>
      </c>
      <c r="D60" s="37" t="s">
        <v>370</v>
      </c>
      <c r="E60" s="91" t="s">
        <v>159</v>
      </c>
      <c r="F60" s="29">
        <v>660</v>
      </c>
      <c r="G60" s="101" t="s">
        <v>369</v>
      </c>
      <c r="H60" s="91" t="s">
        <v>160</v>
      </c>
      <c r="I60" s="106" t="s">
        <v>265</v>
      </c>
      <c r="J60" s="32">
        <v>2532</v>
      </c>
      <c r="K60" s="33">
        <v>38882</v>
      </c>
      <c r="L60" s="34">
        <v>2006</v>
      </c>
      <c r="M60" s="29">
        <v>660</v>
      </c>
      <c r="N60" s="36" t="s">
        <v>266</v>
      </c>
      <c r="O60" s="99" t="s">
        <v>1050</v>
      </c>
      <c r="P60" s="45"/>
      <c r="Q60" s="45"/>
      <c r="R60" s="45"/>
      <c r="S60" s="81"/>
      <c r="T60" s="45" t="s">
        <v>113</v>
      </c>
      <c r="U60" s="369">
        <v>0.26</v>
      </c>
      <c r="V60" s="46">
        <f>M60*8760*U60</f>
        <v>1503216</v>
      </c>
      <c r="W60" s="91"/>
      <c r="X60" s="45"/>
      <c r="Y60" s="56" t="s">
        <v>577</v>
      </c>
      <c r="Z60" s="81">
        <v>4</v>
      </c>
      <c r="AA60" t="str">
        <f>VLOOKUP(Y60,Source!F:F,1,FALSE)</f>
        <v>Mass. Maritime Academy</v>
      </c>
    </row>
    <row r="61" spans="1:27" s="9" customFormat="1" x14ac:dyDescent="0.25">
      <c r="A61" s="45" t="str">
        <f t="shared" si="4"/>
        <v>Mass. Maritime Academy5</v>
      </c>
      <c r="B61" s="27" t="s">
        <v>277</v>
      </c>
      <c r="C61" s="91" t="s">
        <v>199</v>
      </c>
      <c r="D61" s="37" t="s">
        <v>371</v>
      </c>
      <c r="E61" s="91" t="s">
        <v>158</v>
      </c>
      <c r="F61" s="29">
        <v>195</v>
      </c>
      <c r="G61" s="101" t="s">
        <v>369</v>
      </c>
      <c r="H61" s="91" t="s">
        <v>160</v>
      </c>
      <c r="I61" s="106" t="s">
        <v>265</v>
      </c>
      <c r="J61" s="32">
        <v>2532</v>
      </c>
      <c r="K61" s="33">
        <v>39805</v>
      </c>
      <c r="L61" s="34">
        <v>2008</v>
      </c>
      <c r="M61" s="29">
        <v>195</v>
      </c>
      <c r="N61" s="36" t="s">
        <v>266</v>
      </c>
      <c r="O61" s="99" t="s">
        <v>1050</v>
      </c>
      <c r="P61" s="104"/>
      <c r="Q61" s="105"/>
      <c r="R61" s="45"/>
      <c r="S61" s="45"/>
      <c r="T61" s="45" t="s">
        <v>113</v>
      </c>
      <c r="U61" s="371"/>
      <c r="V61" s="106"/>
      <c r="W61" s="91" t="s">
        <v>158</v>
      </c>
      <c r="X61" s="45"/>
      <c r="Y61" s="56" t="s">
        <v>577</v>
      </c>
      <c r="Z61" s="106">
        <v>5</v>
      </c>
      <c r="AA61" t="str">
        <f>VLOOKUP(Y61,Source!F:F,1,FALSE)</f>
        <v>Mass. Maritime Academy</v>
      </c>
    </row>
    <row r="62" spans="1:27" x14ac:dyDescent="0.25">
      <c r="A62" s="45" t="str">
        <f t="shared" ref="A62:A72" si="7">Y62&amp;Z62</f>
        <v>Mass. Water Resources Authority1</v>
      </c>
      <c r="B62" s="27" t="s">
        <v>260</v>
      </c>
      <c r="C62" s="99" t="s">
        <v>201</v>
      </c>
      <c r="D62" s="37"/>
      <c r="E62" s="99" t="s">
        <v>432</v>
      </c>
      <c r="F62" s="29">
        <v>6000</v>
      </c>
      <c r="G62" s="97" t="s">
        <v>426</v>
      </c>
      <c r="H62" s="91" t="s">
        <v>162</v>
      </c>
      <c r="I62" s="31" t="s">
        <v>265</v>
      </c>
      <c r="J62" s="32">
        <v>2152</v>
      </c>
      <c r="K62" s="33"/>
      <c r="L62" s="34">
        <v>2002</v>
      </c>
      <c r="M62" s="29">
        <v>6000</v>
      </c>
      <c r="N62" s="95" t="s">
        <v>394</v>
      </c>
      <c r="O62" s="95" t="s">
        <v>1050</v>
      </c>
      <c r="P62" s="104"/>
      <c r="Q62" s="105"/>
      <c r="R62" s="45"/>
      <c r="S62" s="106"/>
      <c r="T62" s="45" t="s">
        <v>113</v>
      </c>
      <c r="U62" s="106"/>
      <c r="V62" s="106"/>
      <c r="W62" s="99" t="s">
        <v>165</v>
      </c>
      <c r="X62" s="45"/>
      <c r="Y62" s="56" t="s">
        <v>578</v>
      </c>
      <c r="Z62" s="81">
        <v>1</v>
      </c>
      <c r="AA62" t="str">
        <f>VLOOKUP(Y62,Source!F:F,1,FALSE)</f>
        <v>Mass. Water Resources Authority</v>
      </c>
    </row>
    <row r="63" spans="1:27" x14ac:dyDescent="0.25">
      <c r="A63" s="45" t="str">
        <f t="shared" si="7"/>
        <v>Mass. Water Resources Authority2</v>
      </c>
      <c r="B63" s="27" t="s">
        <v>260</v>
      </c>
      <c r="C63" s="91" t="s">
        <v>24</v>
      </c>
      <c r="D63" s="37" t="s">
        <v>433</v>
      </c>
      <c r="E63" s="99" t="s">
        <v>432</v>
      </c>
      <c r="F63" s="29">
        <v>2000</v>
      </c>
      <c r="G63" s="97" t="s">
        <v>426</v>
      </c>
      <c r="H63" s="91" t="s">
        <v>162</v>
      </c>
      <c r="I63" s="31" t="s">
        <v>265</v>
      </c>
      <c r="J63" s="32">
        <v>2152</v>
      </c>
      <c r="K63" s="33">
        <v>40179</v>
      </c>
      <c r="L63" s="34">
        <v>2003</v>
      </c>
      <c r="M63" s="29">
        <v>2000</v>
      </c>
      <c r="N63" s="95" t="s">
        <v>394</v>
      </c>
      <c r="O63" s="95" t="s">
        <v>1050</v>
      </c>
      <c r="P63" s="104"/>
      <c r="Q63" s="105"/>
      <c r="R63" s="45"/>
      <c r="S63" s="45"/>
      <c r="T63" s="45" t="s">
        <v>113</v>
      </c>
      <c r="U63" s="106">
        <v>0.32</v>
      </c>
      <c r="V63" s="106"/>
      <c r="W63" s="91" t="s">
        <v>164</v>
      </c>
      <c r="X63" s="45"/>
      <c r="Y63" s="56" t="s">
        <v>578</v>
      </c>
      <c r="Z63" s="81">
        <v>2</v>
      </c>
      <c r="AA63" t="str">
        <f>VLOOKUP(Y63,Source!F:F,1,FALSE)</f>
        <v>Mass. Water Resources Authority</v>
      </c>
    </row>
    <row r="64" spans="1:27" x14ac:dyDescent="0.25">
      <c r="A64" s="45" t="str">
        <f t="shared" si="7"/>
        <v>Mass. Water Resources Authority3</v>
      </c>
      <c r="B64" s="27" t="s">
        <v>260</v>
      </c>
      <c r="C64" s="10" t="s">
        <v>24</v>
      </c>
      <c r="D64" s="37" t="s">
        <v>415</v>
      </c>
      <c r="E64" s="36" t="s">
        <v>416</v>
      </c>
      <c r="F64" s="29">
        <v>2400</v>
      </c>
      <c r="G64" s="106"/>
      <c r="H64" s="10" t="s">
        <v>163</v>
      </c>
      <c r="I64" s="91"/>
      <c r="J64" s="106"/>
      <c r="K64" s="33">
        <v>40360</v>
      </c>
      <c r="L64" s="34">
        <v>1960</v>
      </c>
      <c r="M64" s="29">
        <v>2400</v>
      </c>
      <c r="N64" s="95" t="s">
        <v>394</v>
      </c>
      <c r="O64" s="95" t="s">
        <v>1050</v>
      </c>
      <c r="P64" s="104"/>
      <c r="Q64" s="105"/>
      <c r="R64" s="45"/>
      <c r="S64" s="106"/>
      <c r="T64" s="45" t="s">
        <v>113</v>
      </c>
      <c r="U64" s="106">
        <v>0.16</v>
      </c>
      <c r="V64" s="106"/>
      <c r="W64" s="10" t="s">
        <v>170</v>
      </c>
      <c r="X64" s="106"/>
      <c r="Y64" s="55" t="s">
        <v>578</v>
      </c>
      <c r="Z64" s="81">
        <v>3</v>
      </c>
      <c r="AA64" t="str">
        <f>VLOOKUP(Y64,Source!F:F,1,FALSE)</f>
        <v>Mass. Water Resources Authority</v>
      </c>
    </row>
    <row r="65" spans="1:27" x14ac:dyDescent="0.25">
      <c r="A65" s="45" t="str">
        <f t="shared" si="7"/>
        <v>Mass. Water Resources Authority4</v>
      </c>
      <c r="B65" s="27" t="s">
        <v>260</v>
      </c>
      <c r="C65" s="91" t="s">
        <v>24</v>
      </c>
      <c r="D65" s="37" t="s">
        <v>420</v>
      </c>
      <c r="E65" s="99" t="s">
        <v>421</v>
      </c>
      <c r="F65" s="29">
        <v>3500</v>
      </c>
      <c r="G65" s="106"/>
      <c r="H65" s="91" t="s">
        <v>172</v>
      </c>
      <c r="I65" s="91"/>
      <c r="J65" s="106"/>
      <c r="K65" s="33">
        <v>40360</v>
      </c>
      <c r="L65" s="34">
        <v>1950</v>
      </c>
      <c r="M65" s="29">
        <v>3500</v>
      </c>
      <c r="N65" s="95" t="s">
        <v>394</v>
      </c>
      <c r="O65" s="95" t="s">
        <v>1050</v>
      </c>
      <c r="P65" s="104"/>
      <c r="Q65" s="105"/>
      <c r="R65" s="45"/>
      <c r="S65" s="45"/>
      <c r="T65" s="45" t="s">
        <v>113</v>
      </c>
      <c r="U65" s="106">
        <v>0.34</v>
      </c>
      <c r="V65" s="106"/>
      <c r="W65" s="91" t="s">
        <v>171</v>
      </c>
      <c r="X65" s="45"/>
      <c r="Y65" s="55" t="s">
        <v>578</v>
      </c>
      <c r="Z65" s="81">
        <v>4</v>
      </c>
      <c r="AA65" t="str">
        <f>VLOOKUP(Y65,Source!F:F,1,FALSE)</f>
        <v>Mass. Water Resources Authority</v>
      </c>
    </row>
    <row r="66" spans="1:27" s="9" customFormat="1" x14ac:dyDescent="0.25">
      <c r="A66" s="45" t="str">
        <f t="shared" si="7"/>
        <v>Mass. Water Resources Authority5</v>
      </c>
      <c r="B66" s="27" t="s">
        <v>260</v>
      </c>
      <c r="C66" s="10" t="s">
        <v>24</v>
      </c>
      <c r="D66" s="37" t="s">
        <v>422</v>
      </c>
      <c r="E66" s="99" t="s">
        <v>423</v>
      </c>
      <c r="F66" s="29">
        <v>200</v>
      </c>
      <c r="G66" s="106"/>
      <c r="H66" s="10" t="s">
        <v>169</v>
      </c>
      <c r="I66" s="91"/>
      <c r="J66" s="106"/>
      <c r="K66" s="33">
        <v>40603</v>
      </c>
      <c r="L66" s="34">
        <v>2011</v>
      </c>
      <c r="M66" s="29">
        <v>200</v>
      </c>
      <c r="N66" s="35" t="s">
        <v>394</v>
      </c>
      <c r="O66" s="95" t="s">
        <v>1050</v>
      </c>
      <c r="P66" s="104"/>
      <c r="Q66" s="105"/>
      <c r="R66" s="106"/>
      <c r="S66" s="106"/>
      <c r="T66" s="45" t="s">
        <v>113</v>
      </c>
      <c r="U66" s="106">
        <v>0.56000000000000005</v>
      </c>
      <c r="V66" s="106"/>
      <c r="W66" s="10" t="s">
        <v>168</v>
      </c>
      <c r="X66" s="106"/>
      <c r="Y66" s="55" t="s">
        <v>578</v>
      </c>
      <c r="Z66" s="81">
        <v>5</v>
      </c>
      <c r="AA66" t="str">
        <f>VLOOKUP(Y66,Source!F:F,1,FALSE)</f>
        <v>Mass. Water Resources Authority</v>
      </c>
    </row>
    <row r="67" spans="1:27" s="9" customFormat="1" x14ac:dyDescent="0.25">
      <c r="A67" s="45" t="str">
        <f t="shared" si="7"/>
        <v>Mass. Water Resources Authority6</v>
      </c>
      <c r="B67" s="27" t="s">
        <v>260</v>
      </c>
      <c r="C67" s="106" t="s">
        <v>720</v>
      </c>
      <c r="D67" s="37" t="s">
        <v>429</v>
      </c>
      <c r="E67" s="96" t="s">
        <v>430</v>
      </c>
      <c r="F67" s="29">
        <v>180.6</v>
      </c>
      <c r="G67" s="97" t="s">
        <v>426</v>
      </c>
      <c r="H67" s="97" t="s">
        <v>162</v>
      </c>
      <c r="I67" s="87" t="s">
        <v>265</v>
      </c>
      <c r="J67" s="88">
        <v>2152</v>
      </c>
      <c r="K67" s="33">
        <v>40238</v>
      </c>
      <c r="L67" s="34">
        <v>2011</v>
      </c>
      <c r="M67" s="29">
        <v>180.6</v>
      </c>
      <c r="N67" s="35" t="s">
        <v>394</v>
      </c>
      <c r="O67" s="95" t="s">
        <v>1050</v>
      </c>
      <c r="P67" s="106"/>
      <c r="Q67" s="106"/>
      <c r="R67" s="106"/>
      <c r="S67" s="106"/>
      <c r="T67" s="45" t="s">
        <v>113</v>
      </c>
      <c r="U67" s="390">
        <v>0.13639999999999999</v>
      </c>
      <c r="V67" s="108">
        <f t="shared" ref="V67:V72" si="8">M67*8760*U67</f>
        <v>215792.43839999998</v>
      </c>
      <c r="W67" s="106"/>
      <c r="X67" s="106"/>
      <c r="Y67" s="55" t="s">
        <v>578</v>
      </c>
      <c r="Z67" s="81">
        <v>6</v>
      </c>
      <c r="AA67" t="str">
        <f>VLOOKUP(Y67,Source!F:F,1,FALSE)</f>
        <v>Mass. Water Resources Authority</v>
      </c>
    </row>
    <row r="68" spans="1:27" s="9" customFormat="1" x14ac:dyDescent="0.25">
      <c r="A68" s="45" t="str">
        <f t="shared" si="7"/>
        <v>Mass. Water Resources Authority7</v>
      </c>
      <c r="B68" s="27" t="s">
        <v>260</v>
      </c>
      <c r="C68" s="106" t="s">
        <v>720</v>
      </c>
      <c r="D68" s="37" t="s">
        <v>424</v>
      </c>
      <c r="E68" s="50" t="s">
        <v>425</v>
      </c>
      <c r="F68" s="29">
        <v>456.12</v>
      </c>
      <c r="G68" s="97" t="s">
        <v>426</v>
      </c>
      <c r="H68" s="97" t="s">
        <v>162</v>
      </c>
      <c r="I68" s="87" t="s">
        <v>265</v>
      </c>
      <c r="J68" s="32">
        <v>2152</v>
      </c>
      <c r="K68" s="33">
        <v>40667</v>
      </c>
      <c r="L68" s="34">
        <v>2011</v>
      </c>
      <c r="M68" s="29">
        <v>456.12</v>
      </c>
      <c r="N68" s="35" t="s">
        <v>394</v>
      </c>
      <c r="O68" s="95" t="s">
        <v>1103</v>
      </c>
      <c r="P68" s="106"/>
      <c r="Q68" s="106"/>
      <c r="R68" s="106"/>
      <c r="S68" s="106"/>
      <c r="T68" s="45" t="s">
        <v>113</v>
      </c>
      <c r="U68" s="390">
        <v>0.13639999999999999</v>
      </c>
      <c r="V68" s="46">
        <f t="shared" si="8"/>
        <v>545001.36768000002</v>
      </c>
      <c r="W68" s="106"/>
      <c r="X68" s="106"/>
      <c r="Y68" s="55" t="s">
        <v>578</v>
      </c>
      <c r="Z68" s="81">
        <v>7</v>
      </c>
      <c r="AA68" t="str">
        <f>VLOOKUP(Y68,Source!F:F,1,FALSE)</f>
        <v>Mass. Water Resources Authority</v>
      </c>
    </row>
    <row r="69" spans="1:27" s="9" customFormat="1" x14ac:dyDescent="0.25">
      <c r="A69" s="45" t="str">
        <f t="shared" si="7"/>
        <v>Mass. Water Resources Authority8</v>
      </c>
      <c r="B69" s="27" t="s">
        <v>260</v>
      </c>
      <c r="C69" s="106" t="s">
        <v>720</v>
      </c>
      <c r="D69" s="37" t="s">
        <v>427</v>
      </c>
      <c r="E69" s="96" t="s">
        <v>428</v>
      </c>
      <c r="F69" s="29">
        <v>99.8</v>
      </c>
      <c r="G69" s="97" t="s">
        <v>426</v>
      </c>
      <c r="H69" s="97" t="s">
        <v>162</v>
      </c>
      <c r="I69" s="87" t="s">
        <v>265</v>
      </c>
      <c r="J69" s="88">
        <v>2152</v>
      </c>
      <c r="K69" s="33">
        <v>39569</v>
      </c>
      <c r="L69" s="34">
        <v>2011</v>
      </c>
      <c r="M69" s="29">
        <v>99.8</v>
      </c>
      <c r="N69" s="35" t="s">
        <v>394</v>
      </c>
      <c r="O69" s="95" t="s">
        <v>1050</v>
      </c>
      <c r="P69" s="106"/>
      <c r="Q69" s="106"/>
      <c r="R69" s="45"/>
      <c r="S69" s="45"/>
      <c r="T69" s="45" t="s">
        <v>113</v>
      </c>
      <c r="U69" s="390">
        <v>0.13639999999999999</v>
      </c>
      <c r="V69" s="108">
        <f t="shared" si="8"/>
        <v>119247.42719999999</v>
      </c>
      <c r="W69" s="106"/>
      <c r="X69" s="45"/>
      <c r="Y69" s="56" t="s">
        <v>578</v>
      </c>
      <c r="Z69" s="27">
        <v>8</v>
      </c>
      <c r="AA69" t="str">
        <f>VLOOKUP(Y69,Source!F:F,1,FALSE)</f>
        <v>Mass. Water Resources Authority</v>
      </c>
    </row>
    <row r="70" spans="1:27" s="9" customFormat="1" x14ac:dyDescent="0.25">
      <c r="A70" s="45" t="str">
        <f t="shared" si="7"/>
        <v>Mass. Water Resources Authority9</v>
      </c>
      <c r="B70" s="27" t="s">
        <v>260</v>
      </c>
      <c r="C70" s="106" t="s">
        <v>721</v>
      </c>
      <c r="D70" s="37" t="s">
        <v>417</v>
      </c>
      <c r="E70" s="91" t="s">
        <v>418</v>
      </c>
      <c r="F70" s="29">
        <v>496</v>
      </c>
      <c r="G70" s="106" t="s">
        <v>419</v>
      </c>
      <c r="H70" s="91" t="s">
        <v>167</v>
      </c>
      <c r="I70" s="106" t="s">
        <v>265</v>
      </c>
      <c r="J70" s="88">
        <v>1752</v>
      </c>
      <c r="K70" s="33">
        <v>40544</v>
      </c>
      <c r="L70" s="34">
        <v>2011</v>
      </c>
      <c r="M70" s="29">
        <v>496</v>
      </c>
      <c r="N70" s="35" t="s">
        <v>394</v>
      </c>
      <c r="O70" s="95" t="s">
        <v>1050</v>
      </c>
      <c r="P70" s="106"/>
      <c r="Q70" s="106"/>
      <c r="R70" s="91"/>
      <c r="S70" s="81"/>
      <c r="T70" s="45" t="s">
        <v>113</v>
      </c>
      <c r="U70" s="390">
        <v>0.13639999999999999</v>
      </c>
      <c r="V70" s="108">
        <f t="shared" si="8"/>
        <v>592652.54399999999</v>
      </c>
      <c r="W70" s="91" t="s">
        <v>166</v>
      </c>
      <c r="X70" s="81"/>
      <c r="Y70" s="56" t="s">
        <v>578</v>
      </c>
      <c r="Z70" s="27">
        <v>9</v>
      </c>
      <c r="AA70" t="str">
        <f>VLOOKUP(Y70,Source!F:F,1,FALSE)</f>
        <v>Mass. Water Resources Authority</v>
      </c>
    </row>
    <row r="71" spans="1:27" s="9" customFormat="1" x14ac:dyDescent="0.25">
      <c r="A71" s="45" t="str">
        <f t="shared" si="7"/>
        <v>Mass. Water Resources Authority10</v>
      </c>
      <c r="B71" s="27" t="s">
        <v>260</v>
      </c>
      <c r="C71" s="91" t="s">
        <v>23</v>
      </c>
      <c r="D71" s="37" t="s">
        <v>412</v>
      </c>
      <c r="E71" s="99" t="s">
        <v>413</v>
      </c>
      <c r="F71" s="29">
        <v>1500</v>
      </c>
      <c r="G71" s="106" t="s">
        <v>414</v>
      </c>
      <c r="H71" s="91" t="s">
        <v>118</v>
      </c>
      <c r="I71" s="87" t="s">
        <v>265</v>
      </c>
      <c r="J71" s="32">
        <v>2129</v>
      </c>
      <c r="K71" s="33">
        <v>40830</v>
      </c>
      <c r="L71" s="34">
        <v>2011</v>
      </c>
      <c r="M71" s="29">
        <v>1500</v>
      </c>
      <c r="N71" s="35" t="s">
        <v>394</v>
      </c>
      <c r="O71" s="95" t="s">
        <v>1050</v>
      </c>
      <c r="P71" s="106"/>
      <c r="Q71" s="106"/>
      <c r="R71" s="106"/>
      <c r="S71" s="81"/>
      <c r="T71" s="45" t="s">
        <v>113</v>
      </c>
      <c r="U71" s="104">
        <v>0.26</v>
      </c>
      <c r="V71" s="46">
        <f t="shared" si="8"/>
        <v>3416400</v>
      </c>
      <c r="W71" s="91"/>
      <c r="X71" s="106"/>
      <c r="Y71" s="56" t="s">
        <v>578</v>
      </c>
      <c r="Z71" s="27">
        <v>10</v>
      </c>
      <c r="AA71" t="str">
        <f>VLOOKUP(Y71,Source!F:F,1,FALSE)</f>
        <v>Mass. Water Resources Authority</v>
      </c>
    </row>
    <row r="72" spans="1:27" s="9" customFormat="1" x14ac:dyDescent="0.25">
      <c r="A72" s="45" t="str">
        <f t="shared" si="7"/>
        <v>Mass. Water Resources Authority11</v>
      </c>
      <c r="B72" s="27" t="s">
        <v>260</v>
      </c>
      <c r="C72" s="91" t="s">
        <v>23</v>
      </c>
      <c r="D72" s="37" t="s">
        <v>431</v>
      </c>
      <c r="E72" s="99" t="s">
        <v>432</v>
      </c>
      <c r="F72" s="29">
        <v>1200</v>
      </c>
      <c r="G72" s="97" t="s">
        <v>426</v>
      </c>
      <c r="H72" s="91" t="s">
        <v>162</v>
      </c>
      <c r="I72" s="87" t="s">
        <v>265</v>
      </c>
      <c r="J72" s="32">
        <v>2152</v>
      </c>
      <c r="K72" s="33">
        <v>40179</v>
      </c>
      <c r="L72" s="90">
        <v>2010</v>
      </c>
      <c r="M72" s="29">
        <v>1200</v>
      </c>
      <c r="N72" s="35" t="s">
        <v>394</v>
      </c>
      <c r="O72" s="95" t="s">
        <v>1050</v>
      </c>
      <c r="P72" s="106"/>
      <c r="Q72" s="106"/>
      <c r="R72" s="106"/>
      <c r="S72" s="81"/>
      <c r="T72" s="45" t="s">
        <v>113</v>
      </c>
      <c r="U72" s="104">
        <v>0.26</v>
      </c>
      <c r="V72" s="46">
        <f t="shared" si="8"/>
        <v>2733120</v>
      </c>
      <c r="W72" s="91"/>
      <c r="X72" s="106"/>
      <c r="Y72" s="56" t="s">
        <v>578</v>
      </c>
      <c r="Z72" s="27">
        <v>11</v>
      </c>
      <c r="AA72" t="str">
        <f>VLOOKUP(Y72,Source!F:F,1,FALSE)</f>
        <v>Mass. Water Resources Authority</v>
      </c>
    </row>
    <row r="73" spans="1:27" s="658" customFormat="1" x14ac:dyDescent="0.25">
      <c r="A73" s="624" t="str">
        <f t="shared" ref="A73:A90" si="9">Y73&amp;Z73</f>
        <v>Massasoit Comm. College1</v>
      </c>
      <c r="B73" s="625" t="s">
        <v>260</v>
      </c>
      <c r="C73" s="624" t="s">
        <v>720</v>
      </c>
      <c r="D73" s="626" t="s">
        <v>372</v>
      </c>
      <c r="E73" s="627" t="s">
        <v>373</v>
      </c>
      <c r="F73" s="628">
        <v>87.78</v>
      </c>
      <c r="G73" s="629" t="s">
        <v>374</v>
      </c>
      <c r="H73" s="629" t="s">
        <v>375</v>
      </c>
      <c r="I73" s="630" t="s">
        <v>265</v>
      </c>
      <c r="J73" s="631">
        <v>2302</v>
      </c>
      <c r="K73" s="632">
        <v>40725</v>
      </c>
      <c r="L73" s="633">
        <v>2011</v>
      </c>
      <c r="M73" s="628">
        <v>87.78</v>
      </c>
      <c r="N73" s="634" t="s">
        <v>266</v>
      </c>
      <c r="O73" s="634" t="s">
        <v>1050</v>
      </c>
      <c r="P73" s="624"/>
      <c r="Q73" s="624"/>
      <c r="R73" s="624"/>
      <c r="S73" s="624"/>
      <c r="T73" s="624" t="s">
        <v>113</v>
      </c>
      <c r="U73" s="635">
        <v>0.13639999999999999</v>
      </c>
      <c r="V73" s="636">
        <f t="shared" ref="V73:V95" si="10">M73*8760*U73</f>
        <v>104885.16192</v>
      </c>
      <c r="W73" s="624"/>
      <c r="X73" s="624"/>
      <c r="Y73" s="627" t="s">
        <v>579</v>
      </c>
      <c r="Z73" s="624">
        <v>1</v>
      </c>
      <c r="AA73" s="637" t="str">
        <f>VLOOKUP(Y73,Source!F:F,1,FALSE)</f>
        <v>Massasoit Comm. College</v>
      </c>
    </row>
    <row r="74" spans="1:27" s="658" customFormat="1" x14ac:dyDescent="0.25">
      <c r="A74" s="624" t="str">
        <f t="shared" si="9"/>
        <v>Massasoit Comm. College2</v>
      </c>
      <c r="B74" s="625" t="s">
        <v>260</v>
      </c>
      <c r="C74" s="624" t="s">
        <v>720</v>
      </c>
      <c r="D74" s="626" t="s">
        <v>376</v>
      </c>
      <c r="E74" s="627" t="s">
        <v>377</v>
      </c>
      <c r="F74" s="628">
        <v>69.3</v>
      </c>
      <c r="G74" s="629" t="s">
        <v>374</v>
      </c>
      <c r="H74" s="629" t="s">
        <v>375</v>
      </c>
      <c r="I74" s="630" t="s">
        <v>265</v>
      </c>
      <c r="J74" s="631">
        <v>2302</v>
      </c>
      <c r="K74" s="632">
        <v>40725</v>
      </c>
      <c r="L74" s="633">
        <v>2011</v>
      </c>
      <c r="M74" s="628">
        <v>69.3</v>
      </c>
      <c r="N74" s="634" t="s">
        <v>266</v>
      </c>
      <c r="O74" s="634" t="s">
        <v>1050</v>
      </c>
      <c r="P74" s="624"/>
      <c r="Q74" s="624"/>
      <c r="R74" s="624"/>
      <c r="S74" s="624"/>
      <c r="T74" s="624" t="s">
        <v>113</v>
      </c>
      <c r="U74" s="635">
        <v>0.13639999999999999</v>
      </c>
      <c r="V74" s="636">
        <f t="shared" si="10"/>
        <v>82804.075199999992</v>
      </c>
      <c r="W74" s="624"/>
      <c r="X74" s="624"/>
      <c r="Y74" s="627" t="s">
        <v>579</v>
      </c>
      <c r="Z74" s="625">
        <v>2</v>
      </c>
      <c r="AA74" s="637" t="str">
        <f>VLOOKUP(Y74,Source!F:F,1,FALSE)</f>
        <v>Massasoit Comm. College</v>
      </c>
    </row>
    <row r="75" spans="1:27" s="658" customFormat="1" x14ac:dyDescent="0.25">
      <c r="A75" s="624" t="str">
        <f t="shared" si="9"/>
        <v>Massasoit Comm. College3</v>
      </c>
      <c r="B75" s="625" t="s">
        <v>260</v>
      </c>
      <c r="C75" s="624" t="s">
        <v>720</v>
      </c>
      <c r="D75" s="626" t="s">
        <v>378</v>
      </c>
      <c r="E75" s="627" t="s">
        <v>379</v>
      </c>
      <c r="F75" s="628">
        <v>50.8</v>
      </c>
      <c r="G75" s="629" t="s">
        <v>374</v>
      </c>
      <c r="H75" s="629" t="s">
        <v>375</v>
      </c>
      <c r="I75" s="630" t="s">
        <v>265</v>
      </c>
      <c r="J75" s="631">
        <v>2302</v>
      </c>
      <c r="K75" s="632">
        <v>40725</v>
      </c>
      <c r="L75" s="633">
        <v>2011</v>
      </c>
      <c r="M75" s="628">
        <v>50.8</v>
      </c>
      <c r="N75" s="634" t="s">
        <v>266</v>
      </c>
      <c r="O75" s="634" t="s">
        <v>1050</v>
      </c>
      <c r="P75" s="624"/>
      <c r="Q75" s="624"/>
      <c r="R75" s="624"/>
      <c r="S75" s="624"/>
      <c r="T75" s="624" t="s">
        <v>113</v>
      </c>
      <c r="U75" s="635">
        <v>0.13639999999999999</v>
      </c>
      <c r="V75" s="636">
        <f t="shared" si="10"/>
        <v>60699.091199999995</v>
      </c>
      <c r="W75" s="624"/>
      <c r="X75" s="624"/>
      <c r="Y75" s="627" t="s">
        <v>579</v>
      </c>
      <c r="Z75" s="624">
        <v>3</v>
      </c>
      <c r="AA75" s="637" t="str">
        <f>VLOOKUP(Y75,Source!F:F,1,FALSE)</f>
        <v>Massasoit Comm. College</v>
      </c>
    </row>
    <row r="76" spans="1:27" s="658" customFormat="1" x14ac:dyDescent="0.25">
      <c r="A76" s="624" t="str">
        <f t="shared" si="9"/>
        <v>Massasoit Comm. College4</v>
      </c>
      <c r="B76" s="625" t="s">
        <v>260</v>
      </c>
      <c r="C76" s="624" t="s">
        <v>720</v>
      </c>
      <c r="D76" s="626" t="s">
        <v>380</v>
      </c>
      <c r="E76" s="627" t="s">
        <v>381</v>
      </c>
      <c r="F76" s="628">
        <v>110.88</v>
      </c>
      <c r="G76" s="629" t="s">
        <v>374</v>
      </c>
      <c r="H76" s="629" t="s">
        <v>375</v>
      </c>
      <c r="I76" s="630" t="s">
        <v>265</v>
      </c>
      <c r="J76" s="631">
        <v>2302</v>
      </c>
      <c r="K76" s="632">
        <v>40725</v>
      </c>
      <c r="L76" s="633">
        <v>2011</v>
      </c>
      <c r="M76" s="628">
        <v>110.88</v>
      </c>
      <c r="N76" s="634" t="s">
        <v>266</v>
      </c>
      <c r="O76" s="634" t="s">
        <v>1050</v>
      </c>
      <c r="P76" s="624"/>
      <c r="Q76" s="624"/>
      <c r="R76" s="624"/>
      <c r="S76" s="624"/>
      <c r="T76" s="624" t="s">
        <v>113</v>
      </c>
      <c r="U76" s="635">
        <v>0.13639999999999999</v>
      </c>
      <c r="V76" s="636">
        <f t="shared" si="10"/>
        <v>132486.52031999998</v>
      </c>
      <c r="W76" s="624"/>
      <c r="X76" s="624"/>
      <c r="Y76" s="678" t="s">
        <v>579</v>
      </c>
      <c r="Z76" s="624">
        <v>4</v>
      </c>
      <c r="AA76" s="637" t="str">
        <f>VLOOKUP(Y76,Source!F:F,1,FALSE)</f>
        <v>Massasoit Comm. College</v>
      </c>
    </row>
    <row r="77" spans="1:27" s="658" customFormat="1" x14ac:dyDescent="0.25">
      <c r="A77" s="624" t="str">
        <f t="shared" si="9"/>
        <v>Massasoit Comm. College5</v>
      </c>
      <c r="B77" s="625" t="s">
        <v>260</v>
      </c>
      <c r="C77" s="624" t="s">
        <v>720</v>
      </c>
      <c r="D77" s="626" t="s">
        <v>382</v>
      </c>
      <c r="E77" s="627" t="s">
        <v>383</v>
      </c>
      <c r="F77" s="628">
        <v>50.82</v>
      </c>
      <c r="G77" s="629" t="s">
        <v>374</v>
      </c>
      <c r="H77" s="629" t="s">
        <v>375</v>
      </c>
      <c r="I77" s="630" t="s">
        <v>265</v>
      </c>
      <c r="J77" s="631">
        <v>2302</v>
      </c>
      <c r="K77" s="632">
        <v>40725</v>
      </c>
      <c r="L77" s="633">
        <v>2011</v>
      </c>
      <c r="M77" s="628">
        <v>50.82</v>
      </c>
      <c r="N77" s="634" t="s">
        <v>266</v>
      </c>
      <c r="O77" s="634" t="s">
        <v>1050</v>
      </c>
      <c r="P77" s="624"/>
      <c r="Q77" s="624"/>
      <c r="R77" s="624"/>
      <c r="S77" s="624"/>
      <c r="T77" s="624" t="s">
        <v>113</v>
      </c>
      <c r="U77" s="635">
        <v>0.13639999999999999</v>
      </c>
      <c r="V77" s="636">
        <f t="shared" si="10"/>
        <v>60722.98848</v>
      </c>
      <c r="W77" s="624"/>
      <c r="X77" s="624"/>
      <c r="Y77" s="678" t="s">
        <v>579</v>
      </c>
      <c r="Z77" s="624">
        <v>5</v>
      </c>
      <c r="AA77" s="637" t="str">
        <f>VLOOKUP(Y77,Source!F:F,1,FALSE)</f>
        <v>Massasoit Comm. College</v>
      </c>
    </row>
    <row r="78" spans="1:27" s="9" customFormat="1" x14ac:dyDescent="0.25">
      <c r="A78" s="45" t="str">
        <f t="shared" si="9"/>
        <v>MassDEP - owned1</v>
      </c>
      <c r="B78" s="27" t="s">
        <v>260</v>
      </c>
      <c r="C78" s="106" t="s">
        <v>720</v>
      </c>
      <c r="D78" s="37" t="s">
        <v>384</v>
      </c>
      <c r="E78" s="99" t="s">
        <v>130</v>
      </c>
      <c r="F78" s="29">
        <v>52.5</v>
      </c>
      <c r="G78" s="81" t="s">
        <v>385</v>
      </c>
      <c r="H78" s="10" t="s">
        <v>125</v>
      </c>
      <c r="I78" s="106" t="s">
        <v>265</v>
      </c>
      <c r="J78" s="32">
        <v>1843</v>
      </c>
      <c r="K78" s="33">
        <v>40981</v>
      </c>
      <c r="L78" s="34">
        <v>2012</v>
      </c>
      <c r="M78" s="29">
        <v>52.5</v>
      </c>
      <c r="N78" s="36" t="s">
        <v>300</v>
      </c>
      <c r="O78" s="99" t="s">
        <v>1050</v>
      </c>
      <c r="P78" s="81"/>
      <c r="Q78" s="106"/>
      <c r="R78" s="45"/>
      <c r="S78" s="81"/>
      <c r="T78" s="45" t="s">
        <v>113</v>
      </c>
      <c r="U78" s="390">
        <v>0.13639999999999999</v>
      </c>
      <c r="V78" s="108">
        <f t="shared" si="10"/>
        <v>62730.36</v>
      </c>
      <c r="W78" s="10" t="s">
        <v>131</v>
      </c>
      <c r="X78" s="81"/>
      <c r="Y78" s="55" t="s">
        <v>580</v>
      </c>
      <c r="Z78" s="106">
        <v>1</v>
      </c>
      <c r="AA78" t="str">
        <f>VLOOKUP(Y78,Source!F:F,1,FALSE)</f>
        <v>MassDEP - owned</v>
      </c>
    </row>
    <row r="79" spans="1:27" s="9" customFormat="1" x14ac:dyDescent="0.25">
      <c r="A79" s="45" t="str">
        <f t="shared" si="9"/>
        <v>MassDEP - owned2</v>
      </c>
      <c r="B79" s="27" t="s">
        <v>260</v>
      </c>
      <c r="C79" s="106" t="s">
        <v>720</v>
      </c>
      <c r="D79" s="37" t="s">
        <v>386</v>
      </c>
      <c r="E79" s="102" t="s">
        <v>387</v>
      </c>
      <c r="F79" s="29">
        <v>129.36000000000001</v>
      </c>
      <c r="G79" s="98" t="s">
        <v>388</v>
      </c>
      <c r="H79" s="98" t="s">
        <v>129</v>
      </c>
      <c r="I79" s="98" t="s">
        <v>265</v>
      </c>
      <c r="J79" s="32">
        <v>1107</v>
      </c>
      <c r="K79" s="33">
        <v>40980</v>
      </c>
      <c r="L79" s="34">
        <v>2012</v>
      </c>
      <c r="M79" s="29">
        <v>129.36000000000001</v>
      </c>
      <c r="N79" s="99" t="s">
        <v>300</v>
      </c>
      <c r="O79" s="99" t="s">
        <v>1050</v>
      </c>
      <c r="P79" s="45"/>
      <c r="Q79" s="45"/>
      <c r="R79" s="45"/>
      <c r="S79" s="106"/>
      <c r="T79" s="45" t="s">
        <v>113</v>
      </c>
      <c r="U79" s="390">
        <v>0.13639999999999999</v>
      </c>
      <c r="V79" s="46">
        <f t="shared" si="10"/>
        <v>154567.60704</v>
      </c>
      <c r="W79" s="106"/>
      <c r="X79" s="45"/>
      <c r="Y79" s="55" t="s">
        <v>580</v>
      </c>
      <c r="Z79" s="106">
        <v>2</v>
      </c>
      <c r="AA79" t="str">
        <f>VLOOKUP(Y79,Source!F:F,1,FALSE)</f>
        <v>MassDEP - owned</v>
      </c>
    </row>
    <row r="80" spans="1:27" s="9" customFormat="1" x14ac:dyDescent="0.25">
      <c r="A80" s="45" t="str">
        <f t="shared" si="9"/>
        <v>MassDOT - Highway &amp; Turnpike Divisions1</v>
      </c>
      <c r="B80" s="27" t="s">
        <v>260</v>
      </c>
      <c r="C80" s="10" t="s">
        <v>721</v>
      </c>
      <c r="D80" s="37"/>
      <c r="E80" s="103" t="s">
        <v>389</v>
      </c>
      <c r="F80" s="29">
        <v>70</v>
      </c>
      <c r="G80" s="101" t="s">
        <v>390</v>
      </c>
      <c r="H80" s="10" t="s">
        <v>192</v>
      </c>
      <c r="I80" s="106" t="s">
        <v>265</v>
      </c>
      <c r="J80" s="88">
        <v>1060</v>
      </c>
      <c r="K80" s="33"/>
      <c r="L80" s="34">
        <v>2013</v>
      </c>
      <c r="M80" s="29">
        <v>70</v>
      </c>
      <c r="N80" s="35" t="s">
        <v>391</v>
      </c>
      <c r="O80" s="95" t="s">
        <v>1050</v>
      </c>
      <c r="P80" s="81" t="s">
        <v>1106</v>
      </c>
      <c r="Q80" s="81"/>
      <c r="R80" s="81"/>
      <c r="S80" s="81"/>
      <c r="T80" s="45" t="s">
        <v>113</v>
      </c>
      <c r="U80" s="390">
        <v>0.13639999999999999</v>
      </c>
      <c r="V80" s="108">
        <f t="shared" si="10"/>
        <v>83640.479999999996</v>
      </c>
      <c r="W80" s="10" t="s">
        <v>193</v>
      </c>
      <c r="X80" s="81"/>
      <c r="Y80" s="55" t="s">
        <v>581</v>
      </c>
      <c r="Z80" s="27">
        <v>1</v>
      </c>
      <c r="AA80" t="str">
        <f>VLOOKUP(Y80,Source!F:F,1,FALSE)</f>
        <v>MassDOT - Highway &amp; Turnpike Divisions</v>
      </c>
    </row>
    <row r="81" spans="1:27" s="9" customFormat="1" x14ac:dyDescent="0.25">
      <c r="A81" s="45" t="str">
        <f t="shared" si="9"/>
        <v>MassDOT - Highway &amp; Turnpike Divisions2</v>
      </c>
      <c r="B81" s="27" t="s">
        <v>260</v>
      </c>
      <c r="C81" s="106" t="s">
        <v>721</v>
      </c>
      <c r="D81" s="37"/>
      <c r="E81" s="82" t="s">
        <v>587</v>
      </c>
      <c r="F81" s="29">
        <v>649</v>
      </c>
      <c r="G81" s="101" t="s">
        <v>594</v>
      </c>
      <c r="H81" s="10" t="s">
        <v>144</v>
      </c>
      <c r="I81" s="45" t="s">
        <v>265</v>
      </c>
      <c r="J81" s="32"/>
      <c r="K81" s="33">
        <v>41961</v>
      </c>
      <c r="L81" s="34">
        <v>2015</v>
      </c>
      <c r="M81" s="29">
        <v>649</v>
      </c>
      <c r="N81" s="35" t="s">
        <v>391</v>
      </c>
      <c r="O81" s="141" t="s">
        <v>1103</v>
      </c>
      <c r="P81" s="81" t="s">
        <v>1106</v>
      </c>
      <c r="Q81" s="81"/>
      <c r="R81" s="81"/>
      <c r="S81" s="27"/>
      <c r="T81" s="45" t="s">
        <v>113</v>
      </c>
      <c r="U81" s="390">
        <v>0.13639999999999999</v>
      </c>
      <c r="V81" s="46">
        <f t="shared" si="10"/>
        <v>775466.73599999992</v>
      </c>
      <c r="W81" s="10" t="s">
        <v>1116</v>
      </c>
      <c r="X81" s="27"/>
      <c r="Y81" s="55" t="s">
        <v>581</v>
      </c>
      <c r="Z81" s="27">
        <v>2</v>
      </c>
      <c r="AA81" t="str">
        <f>VLOOKUP(Y81,Source!F:F,1,FALSE)</f>
        <v>MassDOT - Highway &amp; Turnpike Divisions</v>
      </c>
    </row>
    <row r="82" spans="1:27" s="9" customFormat="1" x14ac:dyDescent="0.25">
      <c r="A82" s="45" t="str">
        <f t="shared" si="9"/>
        <v>MassDOT - Highway &amp; Turnpike Divisions3</v>
      </c>
      <c r="B82" s="27" t="s">
        <v>260</v>
      </c>
      <c r="C82" s="106" t="s">
        <v>721</v>
      </c>
      <c r="D82" s="37"/>
      <c r="E82" s="82" t="s">
        <v>588</v>
      </c>
      <c r="F82" s="29">
        <v>649</v>
      </c>
      <c r="G82" s="101" t="s">
        <v>594</v>
      </c>
      <c r="H82" s="10" t="s">
        <v>144</v>
      </c>
      <c r="I82" s="106" t="s">
        <v>265</v>
      </c>
      <c r="J82" s="88"/>
      <c r="K82" s="33">
        <v>41961</v>
      </c>
      <c r="L82" s="34">
        <v>2015</v>
      </c>
      <c r="M82" s="29">
        <v>649</v>
      </c>
      <c r="N82" s="35" t="s">
        <v>391</v>
      </c>
      <c r="O82" s="141" t="s">
        <v>1103</v>
      </c>
      <c r="P82" s="81" t="s">
        <v>1106</v>
      </c>
      <c r="Q82" s="81"/>
      <c r="R82" s="81"/>
      <c r="S82" s="81"/>
      <c r="T82" s="45" t="s">
        <v>113</v>
      </c>
      <c r="U82" s="390">
        <v>0.13639999999999999</v>
      </c>
      <c r="V82" s="108">
        <f t="shared" si="10"/>
        <v>775466.73599999992</v>
      </c>
      <c r="W82" s="10" t="s">
        <v>1116</v>
      </c>
      <c r="X82" s="81"/>
      <c r="Y82" s="55" t="s">
        <v>581</v>
      </c>
      <c r="Z82" s="27">
        <v>3</v>
      </c>
      <c r="AA82" t="str">
        <f>VLOOKUP(Y82,Source!F:F,1,FALSE)</f>
        <v>MassDOT - Highway &amp; Turnpike Divisions</v>
      </c>
    </row>
    <row r="83" spans="1:27" s="9" customFormat="1" x14ac:dyDescent="0.25">
      <c r="A83" s="45" t="str">
        <f t="shared" si="9"/>
        <v>MassDOT - Highway &amp; Turnpike Divisions4</v>
      </c>
      <c r="B83" s="27" t="s">
        <v>260</v>
      </c>
      <c r="C83" s="106" t="s">
        <v>721</v>
      </c>
      <c r="D83" s="37"/>
      <c r="E83" s="82" t="s">
        <v>589</v>
      </c>
      <c r="F83" s="29">
        <v>318</v>
      </c>
      <c r="G83" s="101" t="s">
        <v>595</v>
      </c>
      <c r="H83" s="10" t="s">
        <v>144</v>
      </c>
      <c r="I83" s="106" t="s">
        <v>265</v>
      </c>
      <c r="J83" s="88"/>
      <c r="K83" s="33">
        <v>41961</v>
      </c>
      <c r="L83" s="34">
        <v>2015</v>
      </c>
      <c r="M83" s="29">
        <v>318</v>
      </c>
      <c r="N83" s="35" t="s">
        <v>391</v>
      </c>
      <c r="O83" s="141" t="s">
        <v>1103</v>
      </c>
      <c r="P83" s="81" t="s">
        <v>1106</v>
      </c>
      <c r="Q83" s="81"/>
      <c r="R83" s="81"/>
      <c r="S83" s="81"/>
      <c r="T83" s="45" t="s">
        <v>113</v>
      </c>
      <c r="U83" s="390">
        <v>0.13639999999999999</v>
      </c>
      <c r="V83" s="108">
        <f t="shared" si="10"/>
        <v>379966.75199999998</v>
      </c>
      <c r="W83" s="10" t="s">
        <v>1116</v>
      </c>
      <c r="X83" s="81"/>
      <c r="Y83" s="55" t="s">
        <v>581</v>
      </c>
      <c r="Z83" s="27">
        <v>4</v>
      </c>
      <c r="AA83" t="str">
        <f>VLOOKUP(Y83,Source!F:F,1,FALSE)</f>
        <v>MassDOT - Highway &amp; Turnpike Divisions</v>
      </c>
    </row>
    <row r="84" spans="1:27" s="9" customFormat="1" x14ac:dyDescent="0.25">
      <c r="A84" s="45" t="str">
        <f t="shared" si="9"/>
        <v>MassDOT - Highway &amp; Turnpike Divisions5</v>
      </c>
      <c r="B84" s="27" t="s">
        <v>260</v>
      </c>
      <c r="C84" s="106" t="s">
        <v>721</v>
      </c>
      <c r="D84" s="37"/>
      <c r="E84" s="82" t="s">
        <v>590</v>
      </c>
      <c r="F84" s="29">
        <v>271</v>
      </c>
      <c r="G84" s="101" t="s">
        <v>596</v>
      </c>
      <c r="H84" s="10" t="s">
        <v>592</v>
      </c>
      <c r="I84" s="106" t="s">
        <v>265</v>
      </c>
      <c r="J84" s="88"/>
      <c r="K84" s="33">
        <v>41961</v>
      </c>
      <c r="L84" s="34">
        <v>2015</v>
      </c>
      <c r="M84" s="29">
        <v>271</v>
      </c>
      <c r="N84" s="35" t="s">
        <v>391</v>
      </c>
      <c r="O84" s="141" t="s">
        <v>1103</v>
      </c>
      <c r="P84" s="81" t="s">
        <v>1106</v>
      </c>
      <c r="Q84" s="81"/>
      <c r="R84" s="81"/>
      <c r="S84" s="81"/>
      <c r="T84" s="45" t="s">
        <v>113</v>
      </c>
      <c r="U84" s="390">
        <v>0.13639999999999999</v>
      </c>
      <c r="V84" s="108">
        <f t="shared" si="10"/>
        <v>323808.14399999997</v>
      </c>
      <c r="W84" s="10" t="s">
        <v>1116</v>
      </c>
      <c r="X84" s="81"/>
      <c r="Y84" s="55" t="s">
        <v>581</v>
      </c>
      <c r="Z84" s="27">
        <v>5</v>
      </c>
      <c r="AA84" t="str">
        <f>VLOOKUP(Y84,Source!F:F,1,FALSE)</f>
        <v>MassDOT - Highway &amp; Turnpike Divisions</v>
      </c>
    </row>
    <row r="85" spans="1:27" s="9" customFormat="1" x14ac:dyDescent="0.25">
      <c r="A85" s="45" t="str">
        <f t="shared" si="9"/>
        <v>MassDOT - Highway &amp; Turnpike Divisions6</v>
      </c>
      <c r="B85" s="27" t="s">
        <v>260</v>
      </c>
      <c r="C85" s="106" t="s">
        <v>721</v>
      </c>
      <c r="D85" s="37"/>
      <c r="E85" s="82" t="s">
        <v>591</v>
      </c>
      <c r="F85" s="29">
        <v>567</v>
      </c>
      <c r="G85" s="101" t="s">
        <v>597</v>
      </c>
      <c r="H85" s="10" t="s">
        <v>593</v>
      </c>
      <c r="I85" s="106" t="s">
        <v>265</v>
      </c>
      <c r="J85" s="88"/>
      <c r="K85" s="33">
        <v>42165</v>
      </c>
      <c r="L85" s="34">
        <v>2015</v>
      </c>
      <c r="M85" s="29">
        <v>567</v>
      </c>
      <c r="N85" s="35" t="s">
        <v>391</v>
      </c>
      <c r="O85" s="141" t="s">
        <v>1103</v>
      </c>
      <c r="P85" s="81" t="s">
        <v>1106</v>
      </c>
      <c r="Q85" s="81"/>
      <c r="R85" s="81"/>
      <c r="S85" s="81"/>
      <c r="T85" s="45" t="s">
        <v>113</v>
      </c>
      <c r="U85" s="390">
        <v>0.13639999999999999</v>
      </c>
      <c r="V85" s="108">
        <f t="shared" si="10"/>
        <v>677487.88799999992</v>
      </c>
      <c r="W85" s="10" t="s">
        <v>1116</v>
      </c>
      <c r="X85" s="81"/>
      <c r="Y85" s="55" t="s">
        <v>581</v>
      </c>
      <c r="Z85" s="27">
        <v>6</v>
      </c>
      <c r="AA85" t="str">
        <f>VLOOKUP(Y85,Source!F:F,1,FALSE)</f>
        <v>MassDOT - Highway &amp; Turnpike Divisions</v>
      </c>
    </row>
    <row r="86" spans="1:27" s="9" customFormat="1" ht="15.75" x14ac:dyDescent="0.25">
      <c r="A86" s="45" t="str">
        <f t="shared" si="9"/>
        <v>MassPort Authority1</v>
      </c>
      <c r="B86" s="27" t="s">
        <v>260</v>
      </c>
      <c r="C86" s="106" t="s">
        <v>720</v>
      </c>
      <c r="D86" s="37"/>
      <c r="E86" s="99" t="s">
        <v>392</v>
      </c>
      <c r="F86" s="29">
        <v>51</v>
      </c>
      <c r="G86" s="101" t="s">
        <v>393</v>
      </c>
      <c r="H86" s="91" t="s">
        <v>157</v>
      </c>
      <c r="I86" s="106" t="s">
        <v>265</v>
      </c>
      <c r="J86" s="32">
        <v>1730</v>
      </c>
      <c r="K86" s="33"/>
      <c r="L86" s="34">
        <v>2014</v>
      </c>
      <c r="M86" s="29">
        <v>51</v>
      </c>
      <c r="N86" s="35" t="s">
        <v>394</v>
      </c>
      <c r="O86" s="95" t="s">
        <v>1050</v>
      </c>
      <c r="P86" s="81"/>
      <c r="Q86" s="81"/>
      <c r="R86" s="81"/>
      <c r="S86" s="81"/>
      <c r="T86" s="45" t="s">
        <v>113</v>
      </c>
      <c r="U86" s="390">
        <v>0.13639999999999999</v>
      </c>
      <c r="V86" s="46">
        <f t="shared" si="10"/>
        <v>60938.063999999998</v>
      </c>
      <c r="W86" s="47" t="s">
        <v>395</v>
      </c>
      <c r="X86" s="81"/>
      <c r="Y86" s="77" t="s">
        <v>78</v>
      </c>
      <c r="Z86" s="27">
        <v>1</v>
      </c>
      <c r="AA86" t="str">
        <f>VLOOKUP(Y86,Source!F:F,1,FALSE)</f>
        <v>MassPort Authority</v>
      </c>
    </row>
    <row r="87" spans="1:27" s="9" customFormat="1" x14ac:dyDescent="0.25">
      <c r="A87" s="45" t="str">
        <f t="shared" si="9"/>
        <v>MassPort Authority2</v>
      </c>
      <c r="B87" s="27" t="s">
        <v>260</v>
      </c>
      <c r="C87" s="106" t="s">
        <v>720</v>
      </c>
      <c r="D87" s="37" t="s">
        <v>396</v>
      </c>
      <c r="E87" s="84" t="s">
        <v>397</v>
      </c>
      <c r="F87" s="29">
        <v>276.64</v>
      </c>
      <c r="G87" s="101" t="s">
        <v>398</v>
      </c>
      <c r="H87" s="86" t="s">
        <v>118</v>
      </c>
      <c r="I87" s="31" t="s">
        <v>265</v>
      </c>
      <c r="J87" s="32">
        <v>2128</v>
      </c>
      <c r="K87" s="33">
        <v>40905</v>
      </c>
      <c r="L87" s="34">
        <v>2012</v>
      </c>
      <c r="M87" s="29">
        <v>276.64</v>
      </c>
      <c r="N87" s="35" t="s">
        <v>394</v>
      </c>
      <c r="O87" s="95" t="s">
        <v>1103</v>
      </c>
      <c r="P87" s="45"/>
      <c r="Q87" s="45"/>
      <c r="R87" s="45"/>
      <c r="S87" s="45"/>
      <c r="T87" s="45" t="s">
        <v>113</v>
      </c>
      <c r="U87" s="390">
        <v>0.13639999999999999</v>
      </c>
      <c r="V87" s="46">
        <f t="shared" si="10"/>
        <v>330547.17695999995</v>
      </c>
      <c r="W87" s="45"/>
      <c r="X87" s="45"/>
      <c r="Y87" s="77" t="s">
        <v>78</v>
      </c>
      <c r="Z87" s="27">
        <v>2</v>
      </c>
      <c r="AA87" t="str">
        <f>VLOOKUP(Y87,Source!F:F,1,FALSE)</f>
        <v>MassPort Authority</v>
      </c>
    </row>
    <row r="88" spans="1:27" s="9" customFormat="1" x14ac:dyDescent="0.25">
      <c r="A88" s="45" t="str">
        <f t="shared" si="9"/>
        <v>MassPort Authority3</v>
      </c>
      <c r="B88" s="27" t="s">
        <v>260</v>
      </c>
      <c r="C88" s="106" t="s">
        <v>720</v>
      </c>
      <c r="D88" s="37" t="s">
        <v>399</v>
      </c>
      <c r="E88" s="84" t="s">
        <v>400</v>
      </c>
      <c r="F88" s="29">
        <v>93.18</v>
      </c>
      <c r="G88" s="101" t="s">
        <v>398</v>
      </c>
      <c r="H88" s="86" t="s">
        <v>118</v>
      </c>
      <c r="I88" s="31" t="s">
        <v>265</v>
      </c>
      <c r="J88" s="32">
        <v>2128</v>
      </c>
      <c r="K88" s="33">
        <v>40905</v>
      </c>
      <c r="L88" s="34">
        <v>2012</v>
      </c>
      <c r="M88" s="29">
        <v>93.18</v>
      </c>
      <c r="N88" s="35" t="s">
        <v>394</v>
      </c>
      <c r="O88" s="95" t="s">
        <v>1103</v>
      </c>
      <c r="P88" s="45"/>
      <c r="Q88" s="45"/>
      <c r="R88" s="45"/>
      <c r="S88" s="45"/>
      <c r="T88" s="45" t="s">
        <v>113</v>
      </c>
      <c r="U88" s="390">
        <v>0.13639999999999999</v>
      </c>
      <c r="V88" s="46">
        <f t="shared" si="10"/>
        <v>111337.42752</v>
      </c>
      <c r="W88" s="45"/>
      <c r="X88" s="45"/>
      <c r="Y88" s="77" t="s">
        <v>78</v>
      </c>
      <c r="Z88" s="27">
        <v>3</v>
      </c>
      <c r="AA88" t="str">
        <f>VLOOKUP(Y88,Source!F:F,1,FALSE)</f>
        <v>MassPort Authority</v>
      </c>
    </row>
    <row r="89" spans="1:27" x14ac:dyDescent="0.25">
      <c r="A89" s="45" t="str">
        <f t="shared" si="9"/>
        <v>MassPort Authority4</v>
      </c>
      <c r="B89" s="27" t="s">
        <v>260</v>
      </c>
      <c r="C89" s="106" t="s">
        <v>720</v>
      </c>
      <c r="D89" s="37"/>
      <c r="E89" s="91" t="s">
        <v>153</v>
      </c>
      <c r="F89" s="29">
        <v>200</v>
      </c>
      <c r="G89" s="101" t="s">
        <v>398</v>
      </c>
      <c r="H89" s="10" t="s">
        <v>118</v>
      </c>
      <c r="I89" s="106" t="s">
        <v>265</v>
      </c>
      <c r="J89" s="32">
        <v>2128</v>
      </c>
      <c r="K89" s="33"/>
      <c r="L89" s="34">
        <v>2012</v>
      </c>
      <c r="M89" s="29">
        <v>200</v>
      </c>
      <c r="N89" s="35" t="s">
        <v>394</v>
      </c>
      <c r="O89" s="95" t="s">
        <v>1050</v>
      </c>
      <c r="P89" s="81"/>
      <c r="Q89" s="81"/>
      <c r="R89" s="81"/>
      <c r="S89" s="27"/>
      <c r="T89" s="45" t="s">
        <v>113</v>
      </c>
      <c r="U89" s="390">
        <v>0.13639999999999999</v>
      </c>
      <c r="V89" s="46">
        <f t="shared" si="10"/>
        <v>238972.79999999999</v>
      </c>
      <c r="W89" s="10" t="s">
        <v>154</v>
      </c>
      <c r="X89" s="81"/>
      <c r="Y89" s="77" t="s">
        <v>78</v>
      </c>
      <c r="Z89" s="27">
        <v>4</v>
      </c>
      <c r="AA89" t="str">
        <f>VLOOKUP(Y89,Source!F:F,1,FALSE)</f>
        <v>MassPort Authority</v>
      </c>
    </row>
    <row r="90" spans="1:27" x14ac:dyDescent="0.25">
      <c r="A90" s="45" t="str">
        <f t="shared" si="9"/>
        <v>MassPort Authority5</v>
      </c>
      <c r="B90" s="27" t="s">
        <v>260</v>
      </c>
      <c r="C90" s="106" t="s">
        <v>720</v>
      </c>
      <c r="D90" s="37"/>
      <c r="E90" s="36" t="s">
        <v>401</v>
      </c>
      <c r="F90" s="29">
        <v>50</v>
      </c>
      <c r="G90" s="101" t="s">
        <v>398</v>
      </c>
      <c r="H90" s="10" t="s">
        <v>152</v>
      </c>
      <c r="I90" s="106" t="s">
        <v>265</v>
      </c>
      <c r="J90" s="32">
        <v>2128</v>
      </c>
      <c r="K90" s="33"/>
      <c r="L90" s="49">
        <v>2013</v>
      </c>
      <c r="M90" s="29">
        <v>50</v>
      </c>
      <c r="N90" s="35" t="s">
        <v>394</v>
      </c>
      <c r="O90" s="95" t="s">
        <v>1050</v>
      </c>
      <c r="P90" s="81"/>
      <c r="Q90" s="81"/>
      <c r="R90" s="81"/>
      <c r="S90" s="27"/>
      <c r="T90" s="45" t="s">
        <v>113</v>
      </c>
      <c r="U90" s="390">
        <v>0.13639999999999999</v>
      </c>
      <c r="V90" s="46">
        <f t="shared" si="10"/>
        <v>59743.199999999997</v>
      </c>
      <c r="W90" s="10" t="s">
        <v>402</v>
      </c>
      <c r="X90" s="81"/>
      <c r="Y90" s="77" t="s">
        <v>78</v>
      </c>
      <c r="Z90" s="27">
        <v>5</v>
      </c>
      <c r="AA90" t="str">
        <f>VLOOKUP(Y90,Source!F:F,1,FALSE)</f>
        <v>MassPort Authority</v>
      </c>
    </row>
    <row r="91" spans="1:27" x14ac:dyDescent="0.25">
      <c r="A91" s="45" t="str">
        <f t="shared" ref="A91:A141" si="11">Y91&amp;Z91</f>
        <v>MassPort Authority6</v>
      </c>
      <c r="B91" s="27" t="s">
        <v>260</v>
      </c>
      <c r="C91" s="106" t="s">
        <v>720</v>
      </c>
      <c r="D91" s="37"/>
      <c r="E91" s="36" t="s">
        <v>403</v>
      </c>
      <c r="F91" s="29">
        <v>81</v>
      </c>
      <c r="G91" s="101" t="s">
        <v>404</v>
      </c>
      <c r="H91" s="10" t="s">
        <v>152</v>
      </c>
      <c r="I91" s="106" t="s">
        <v>265</v>
      </c>
      <c r="J91" s="32">
        <v>2128</v>
      </c>
      <c r="K91" s="33"/>
      <c r="L91" s="49">
        <v>2013</v>
      </c>
      <c r="M91" s="29">
        <v>81</v>
      </c>
      <c r="N91" s="35" t="s">
        <v>394</v>
      </c>
      <c r="O91" s="95" t="s">
        <v>1050</v>
      </c>
      <c r="P91" s="81"/>
      <c r="Q91" s="81"/>
      <c r="R91" s="81"/>
      <c r="S91" s="81"/>
      <c r="T91" s="45" t="s">
        <v>113</v>
      </c>
      <c r="U91" s="390">
        <v>0.13639999999999999</v>
      </c>
      <c r="V91" s="108">
        <f t="shared" si="10"/>
        <v>96783.983999999997</v>
      </c>
      <c r="W91" s="91" t="s">
        <v>405</v>
      </c>
      <c r="X91" s="81"/>
      <c r="Y91" s="77" t="s">
        <v>78</v>
      </c>
      <c r="Z91" s="27">
        <v>6</v>
      </c>
      <c r="AA91" t="str">
        <f>VLOOKUP(Y91,Source!F:F,1,FALSE)</f>
        <v>MassPort Authority</v>
      </c>
    </row>
    <row r="92" spans="1:27" ht="15.75" x14ac:dyDescent="0.25">
      <c r="A92" s="45" t="str">
        <f t="shared" si="11"/>
        <v>MassPort Authority7</v>
      </c>
      <c r="B92" s="27" t="s">
        <v>260</v>
      </c>
      <c r="C92" s="106" t="s">
        <v>720</v>
      </c>
      <c r="D92" s="37"/>
      <c r="E92" s="36" t="s">
        <v>406</v>
      </c>
      <c r="F92" s="29">
        <v>121</v>
      </c>
      <c r="G92" s="101" t="s">
        <v>398</v>
      </c>
      <c r="H92" s="10" t="s">
        <v>152</v>
      </c>
      <c r="I92" s="106" t="s">
        <v>265</v>
      </c>
      <c r="J92" s="32">
        <v>2128</v>
      </c>
      <c r="K92" s="33"/>
      <c r="L92" s="34">
        <v>2014</v>
      </c>
      <c r="M92" s="29">
        <v>121</v>
      </c>
      <c r="N92" s="35" t="s">
        <v>394</v>
      </c>
      <c r="O92" s="95" t="s">
        <v>1050</v>
      </c>
      <c r="P92" s="81"/>
      <c r="Q92" s="81"/>
      <c r="R92" s="81"/>
      <c r="S92" s="81"/>
      <c r="T92" s="45" t="s">
        <v>113</v>
      </c>
      <c r="U92" s="390">
        <v>0.13639999999999999</v>
      </c>
      <c r="V92" s="108">
        <f t="shared" si="10"/>
        <v>144578.54399999999</v>
      </c>
      <c r="W92" s="47" t="s">
        <v>407</v>
      </c>
      <c r="X92" s="81"/>
      <c r="Y92" s="77" t="s">
        <v>78</v>
      </c>
      <c r="Z92" s="27">
        <v>7</v>
      </c>
      <c r="AA92" t="str">
        <f>VLOOKUP(Y92,Source!F:F,1,FALSE)</f>
        <v>MassPort Authority</v>
      </c>
    </row>
    <row r="93" spans="1:27" ht="15.75" x14ac:dyDescent="0.25">
      <c r="A93" s="45" t="str">
        <f t="shared" si="11"/>
        <v>MassPort Authority8</v>
      </c>
      <c r="B93" s="27" t="s">
        <v>260</v>
      </c>
      <c r="C93" s="47" t="s">
        <v>23</v>
      </c>
      <c r="D93" s="37"/>
      <c r="E93" s="36" t="s">
        <v>403</v>
      </c>
      <c r="F93" s="29">
        <v>20</v>
      </c>
      <c r="G93" s="101" t="s">
        <v>404</v>
      </c>
      <c r="H93" s="10" t="s">
        <v>152</v>
      </c>
      <c r="I93" s="106" t="s">
        <v>265</v>
      </c>
      <c r="J93" s="32">
        <v>2128</v>
      </c>
      <c r="K93" s="33"/>
      <c r="L93" s="34">
        <v>2014</v>
      </c>
      <c r="M93" s="29">
        <v>20</v>
      </c>
      <c r="N93" s="35" t="s">
        <v>394</v>
      </c>
      <c r="O93" s="95" t="s">
        <v>1050</v>
      </c>
      <c r="P93" s="106"/>
      <c r="Q93" s="106"/>
      <c r="R93" s="45"/>
      <c r="S93" s="81"/>
      <c r="T93" s="45" t="s">
        <v>113</v>
      </c>
      <c r="U93" s="104">
        <v>0.26</v>
      </c>
      <c r="V93" s="108">
        <f t="shared" si="10"/>
        <v>45552</v>
      </c>
      <c r="W93" s="81"/>
      <c r="X93" s="45"/>
      <c r="Y93" s="77" t="s">
        <v>78</v>
      </c>
      <c r="Z93" s="27">
        <v>8</v>
      </c>
      <c r="AA93" t="str">
        <f>VLOOKUP(Y93,Source!F:F,1,FALSE)</f>
        <v>MassPort Authority</v>
      </c>
    </row>
    <row r="94" spans="1:27" x14ac:dyDescent="0.25">
      <c r="A94" s="45" t="str">
        <f t="shared" si="11"/>
        <v>Mount Wachusett Comm. College1</v>
      </c>
      <c r="B94" s="27" t="s">
        <v>260</v>
      </c>
      <c r="C94" s="106" t="s">
        <v>720</v>
      </c>
      <c r="D94" s="37" t="s">
        <v>408</v>
      </c>
      <c r="E94" s="84" t="s">
        <v>409</v>
      </c>
      <c r="F94" s="29">
        <v>97.28</v>
      </c>
      <c r="G94" s="101" t="s">
        <v>410</v>
      </c>
      <c r="H94" s="86" t="s">
        <v>148</v>
      </c>
      <c r="I94" s="31" t="s">
        <v>265</v>
      </c>
      <c r="J94" s="32">
        <v>1440</v>
      </c>
      <c r="K94" s="33">
        <v>40070</v>
      </c>
      <c r="L94" s="34">
        <v>2011</v>
      </c>
      <c r="M94" s="29">
        <v>97.28</v>
      </c>
      <c r="N94" s="99" t="s">
        <v>266</v>
      </c>
      <c r="O94" s="99" t="s">
        <v>1050</v>
      </c>
      <c r="P94" s="106"/>
      <c r="Q94" s="106"/>
      <c r="R94" s="45"/>
      <c r="S94" s="45"/>
      <c r="T94" s="45" t="s">
        <v>113</v>
      </c>
      <c r="U94" s="390">
        <v>0.13639999999999999</v>
      </c>
      <c r="V94" s="108">
        <f t="shared" si="10"/>
        <v>116236.36992</v>
      </c>
      <c r="W94" s="106"/>
      <c r="X94" s="45"/>
      <c r="Y94" s="55" t="s">
        <v>582</v>
      </c>
      <c r="Z94" s="27">
        <v>1</v>
      </c>
      <c r="AA94" t="str">
        <f>VLOOKUP(Y94,Source!F:F,1,FALSE)</f>
        <v>Mount Wachusett Comm. College</v>
      </c>
    </row>
    <row r="95" spans="1:27" x14ac:dyDescent="0.25">
      <c r="A95" s="45" t="str">
        <f t="shared" si="11"/>
        <v>Mount Wachusett Comm. College2</v>
      </c>
      <c r="B95" s="27" t="s">
        <v>260</v>
      </c>
      <c r="C95" s="10" t="s">
        <v>23</v>
      </c>
      <c r="D95" s="37" t="s">
        <v>411</v>
      </c>
      <c r="E95" s="10" t="s">
        <v>161</v>
      </c>
      <c r="F95" s="29">
        <v>3300</v>
      </c>
      <c r="G95" s="101" t="s">
        <v>410</v>
      </c>
      <c r="H95" s="10" t="s">
        <v>148</v>
      </c>
      <c r="I95" s="87" t="s">
        <v>265</v>
      </c>
      <c r="J95" s="32">
        <v>1440</v>
      </c>
      <c r="K95" s="33">
        <v>40664</v>
      </c>
      <c r="L95" s="34">
        <v>2011</v>
      </c>
      <c r="M95" s="29">
        <v>3300</v>
      </c>
      <c r="N95" s="36" t="s">
        <v>266</v>
      </c>
      <c r="O95" s="99" t="s">
        <v>1050</v>
      </c>
      <c r="P95" s="45"/>
      <c r="Q95" s="45"/>
      <c r="R95" s="45"/>
      <c r="S95" s="27"/>
      <c r="T95" s="45" t="s">
        <v>113</v>
      </c>
      <c r="U95" s="104">
        <v>0.26</v>
      </c>
      <c r="V95" s="46">
        <f t="shared" si="10"/>
        <v>7516080</v>
      </c>
      <c r="W95" s="10" t="s">
        <v>149</v>
      </c>
      <c r="X95" s="106"/>
      <c r="Y95" s="56" t="s">
        <v>582</v>
      </c>
      <c r="Z95" s="27">
        <v>2</v>
      </c>
      <c r="AA95" t="str">
        <f>VLOOKUP(Y95,Source!F:F,1,FALSE)</f>
        <v>Mount Wachusett Comm. College</v>
      </c>
    </row>
    <row r="96" spans="1:27" x14ac:dyDescent="0.25">
      <c r="A96" s="45" t="str">
        <f t="shared" si="11"/>
        <v>Mount Wachusett Comm. College3</v>
      </c>
      <c r="B96" s="27" t="s">
        <v>277</v>
      </c>
      <c r="C96" s="91" t="s">
        <v>200</v>
      </c>
      <c r="D96" s="37"/>
      <c r="E96" s="91" t="s">
        <v>195</v>
      </c>
      <c r="F96" s="29">
        <v>400</v>
      </c>
      <c r="G96" s="101" t="s">
        <v>410</v>
      </c>
      <c r="H96" s="91" t="s">
        <v>148</v>
      </c>
      <c r="I96" s="31" t="s">
        <v>265</v>
      </c>
      <c r="J96" s="32">
        <v>1440</v>
      </c>
      <c r="K96" s="33"/>
      <c r="L96" s="90">
        <v>1984</v>
      </c>
      <c r="M96" s="29">
        <v>400</v>
      </c>
      <c r="N96" s="36" t="s">
        <v>266</v>
      </c>
      <c r="O96" s="99" t="s">
        <v>1050</v>
      </c>
      <c r="P96" s="104"/>
      <c r="Q96" s="105"/>
      <c r="R96" s="45"/>
      <c r="S96" s="45"/>
      <c r="T96" s="45" t="s">
        <v>113</v>
      </c>
      <c r="U96" s="106"/>
      <c r="V96" s="106"/>
      <c r="W96" s="91" t="s">
        <v>195</v>
      </c>
      <c r="X96" s="45"/>
      <c r="Y96" s="56" t="s">
        <v>582</v>
      </c>
      <c r="Z96" s="27">
        <v>3</v>
      </c>
      <c r="AA96" t="str">
        <f>VLOOKUP(Y96,Source!F:F,1,FALSE)</f>
        <v>Mount Wachusett Comm. College</v>
      </c>
    </row>
    <row r="97" spans="1:27" x14ac:dyDescent="0.25">
      <c r="A97" s="45" t="str">
        <f t="shared" si="11"/>
        <v>North Shore Comm. College1</v>
      </c>
      <c r="B97" s="27" t="s">
        <v>260</v>
      </c>
      <c r="C97" s="106" t="s">
        <v>720</v>
      </c>
      <c r="D97" s="37" t="s">
        <v>434</v>
      </c>
      <c r="E97" s="91" t="s">
        <v>435</v>
      </c>
      <c r="F97" s="29">
        <v>61</v>
      </c>
      <c r="G97" s="30" t="s">
        <v>436</v>
      </c>
      <c r="H97" s="91" t="s">
        <v>174</v>
      </c>
      <c r="I97" s="106" t="s">
        <v>265</v>
      </c>
      <c r="J97" s="32">
        <v>1923</v>
      </c>
      <c r="K97" s="33">
        <v>40544</v>
      </c>
      <c r="L97" s="90">
        <v>2010</v>
      </c>
      <c r="M97" s="29">
        <v>61</v>
      </c>
      <c r="N97" s="36" t="s">
        <v>266</v>
      </c>
      <c r="O97" s="99" t="s">
        <v>1050</v>
      </c>
      <c r="P97" s="45"/>
      <c r="Q97" s="45"/>
      <c r="R97" s="45"/>
      <c r="S97" s="81"/>
      <c r="T97" s="45" t="s">
        <v>113</v>
      </c>
      <c r="U97" s="390">
        <v>0.13639999999999999</v>
      </c>
      <c r="V97" s="46">
        <f>M97*8760*U97</f>
        <v>72886.703999999998</v>
      </c>
      <c r="W97" s="91" t="s">
        <v>173</v>
      </c>
      <c r="X97" s="81"/>
      <c r="Y97" s="28" t="s">
        <v>583</v>
      </c>
      <c r="Z97" s="27">
        <v>1</v>
      </c>
      <c r="AA97" t="str">
        <f>VLOOKUP(Y97,Source!F:F,1,FALSE)</f>
        <v>North Shore Comm. College</v>
      </c>
    </row>
    <row r="98" spans="1:27" x14ac:dyDescent="0.25">
      <c r="A98" s="45" t="str">
        <f t="shared" si="11"/>
        <v>North Shore Comm. College2</v>
      </c>
      <c r="B98" s="27" t="s">
        <v>260</v>
      </c>
      <c r="C98" s="106" t="s">
        <v>720</v>
      </c>
      <c r="D98" s="37" t="s">
        <v>437</v>
      </c>
      <c r="E98" s="84" t="s">
        <v>438</v>
      </c>
      <c r="F98" s="29">
        <v>345.98399999999998</v>
      </c>
      <c r="G98" s="86" t="s">
        <v>436</v>
      </c>
      <c r="H98" s="86" t="s">
        <v>174</v>
      </c>
      <c r="I98" s="87" t="s">
        <v>265</v>
      </c>
      <c r="J98" s="32">
        <v>1923</v>
      </c>
      <c r="K98" s="33">
        <v>40820</v>
      </c>
      <c r="L98" s="51">
        <v>2012</v>
      </c>
      <c r="M98" s="29">
        <v>345.98399999999998</v>
      </c>
      <c r="N98" s="36" t="s">
        <v>266</v>
      </c>
      <c r="O98" s="99" t="s">
        <v>1050</v>
      </c>
      <c r="P98" s="45"/>
      <c r="Q98" s="45"/>
      <c r="R98" s="45"/>
      <c r="S98" s="45"/>
      <c r="T98" s="45" t="s">
        <v>113</v>
      </c>
      <c r="U98" s="390">
        <v>0.13639999999999999</v>
      </c>
      <c r="V98" s="46">
        <f>M98*8760*U98</f>
        <v>413403.82617599994</v>
      </c>
      <c r="W98" s="45"/>
      <c r="X98" s="45"/>
      <c r="Y98" s="84" t="s">
        <v>583</v>
      </c>
      <c r="Z98" s="27">
        <v>2</v>
      </c>
      <c r="AA98" t="str">
        <f>VLOOKUP(Y98,Source!F:F,1,FALSE)</f>
        <v>North Shore Comm. College</v>
      </c>
    </row>
    <row r="99" spans="1:27" x14ac:dyDescent="0.25">
      <c r="A99" s="45" t="str">
        <f t="shared" si="11"/>
        <v>North Shore Comm. College3</v>
      </c>
      <c r="B99" s="27" t="s">
        <v>260</v>
      </c>
      <c r="C99" s="106" t="s">
        <v>720</v>
      </c>
      <c r="D99" s="37" t="s">
        <v>439</v>
      </c>
      <c r="E99" s="28" t="s">
        <v>440</v>
      </c>
      <c r="F99" s="29">
        <v>73.900000000000006</v>
      </c>
      <c r="G99" s="86" t="s">
        <v>436</v>
      </c>
      <c r="H99" s="30" t="s">
        <v>174</v>
      </c>
      <c r="I99" s="31" t="s">
        <v>265</v>
      </c>
      <c r="J99" s="32">
        <v>1923</v>
      </c>
      <c r="K99" s="33">
        <v>40676</v>
      </c>
      <c r="L99" s="51">
        <v>2011</v>
      </c>
      <c r="M99" s="29">
        <v>73.900000000000006</v>
      </c>
      <c r="N99" s="36" t="s">
        <v>266</v>
      </c>
      <c r="O99" s="99" t="s">
        <v>1050</v>
      </c>
      <c r="P99" s="45"/>
      <c r="Q99" s="45"/>
      <c r="R99" s="45"/>
      <c r="S99" s="45"/>
      <c r="T99" s="45" t="s">
        <v>113</v>
      </c>
      <c r="U99" s="390">
        <v>0.13639999999999999</v>
      </c>
      <c r="V99" s="46">
        <f>M99*8760*U99</f>
        <v>88300.449599999993</v>
      </c>
      <c r="W99" s="45"/>
      <c r="X99" s="45"/>
      <c r="Y99" s="84" t="s">
        <v>583</v>
      </c>
      <c r="Z99" s="27">
        <v>3</v>
      </c>
      <c r="AA99" t="str">
        <f>VLOOKUP(Y99,Source!F:F,1,FALSE)</f>
        <v>North Shore Comm. College</v>
      </c>
    </row>
    <row r="100" spans="1:27" x14ac:dyDescent="0.25">
      <c r="A100" s="45" t="str">
        <f t="shared" si="11"/>
        <v>Roxbury Comm. College1</v>
      </c>
      <c r="B100" s="27" t="s">
        <v>260</v>
      </c>
      <c r="C100" s="99" t="s">
        <v>722</v>
      </c>
      <c r="D100" s="82"/>
      <c r="E100" s="82" t="s">
        <v>614</v>
      </c>
      <c r="F100" s="107">
        <v>937</v>
      </c>
      <c r="G100" s="82" t="s">
        <v>617</v>
      </c>
      <c r="H100" s="91" t="s">
        <v>118</v>
      </c>
      <c r="I100" s="31" t="s">
        <v>265</v>
      </c>
      <c r="J100" s="88">
        <v>2120</v>
      </c>
      <c r="K100" s="82"/>
      <c r="L100" s="94">
        <v>2017</v>
      </c>
      <c r="M100" s="107">
        <v>937</v>
      </c>
      <c r="N100" s="82"/>
      <c r="O100" s="141" t="s">
        <v>1050</v>
      </c>
      <c r="P100" s="82"/>
      <c r="Q100" s="82"/>
      <c r="R100" s="82"/>
      <c r="S100" s="82"/>
      <c r="T100" s="82"/>
      <c r="U100" s="82"/>
      <c r="V100" s="82"/>
      <c r="W100" s="82"/>
      <c r="X100" s="82"/>
      <c r="Y100" s="109" t="s">
        <v>66</v>
      </c>
      <c r="Z100" s="27">
        <v>1</v>
      </c>
      <c r="AA100" s="80" t="str">
        <f>VLOOKUP(Y100,Source!F:F,1,FALSE)</f>
        <v>Roxbury Comm. College</v>
      </c>
    </row>
    <row r="101" spans="1:27" x14ac:dyDescent="0.25">
      <c r="A101" s="45" t="str">
        <f t="shared" si="11"/>
        <v>Salem State University1</v>
      </c>
      <c r="B101" s="27" t="s">
        <v>260</v>
      </c>
      <c r="C101" s="106" t="s">
        <v>720</v>
      </c>
      <c r="D101" s="37" t="s">
        <v>441</v>
      </c>
      <c r="E101" s="102" t="s">
        <v>442</v>
      </c>
      <c r="F101" s="29">
        <v>147.80000000000001</v>
      </c>
      <c r="G101" s="98" t="s">
        <v>443</v>
      </c>
      <c r="H101" s="98" t="s">
        <v>175</v>
      </c>
      <c r="I101" s="98" t="s">
        <v>265</v>
      </c>
      <c r="J101" s="32">
        <v>1970</v>
      </c>
      <c r="K101" s="33">
        <v>41011</v>
      </c>
      <c r="L101" s="51">
        <v>2012</v>
      </c>
      <c r="M101" s="29">
        <v>147.80000000000001</v>
      </c>
      <c r="N101" s="36" t="s">
        <v>266</v>
      </c>
      <c r="O101" s="99" t="s">
        <v>1050</v>
      </c>
      <c r="P101" s="45"/>
      <c r="Q101" s="45"/>
      <c r="R101" s="45"/>
      <c r="S101" s="45"/>
      <c r="T101" s="45" t="s">
        <v>113</v>
      </c>
      <c r="U101" s="390">
        <v>0.13639999999999999</v>
      </c>
      <c r="V101" s="46">
        <f>M101*8760*U101</f>
        <v>176600.89919999999</v>
      </c>
      <c r="W101" s="45"/>
      <c r="X101" s="45"/>
      <c r="Y101" s="76" t="s">
        <v>67</v>
      </c>
      <c r="Z101" s="27">
        <v>1</v>
      </c>
      <c r="AA101" t="str">
        <f>VLOOKUP(Y101,Source!F:F,1,FALSE)</f>
        <v>Salem State University</v>
      </c>
    </row>
    <row r="102" spans="1:27" x14ac:dyDescent="0.25">
      <c r="A102" s="45" t="str">
        <f t="shared" si="11"/>
        <v>Salem State University2</v>
      </c>
      <c r="B102" s="27" t="s">
        <v>260</v>
      </c>
      <c r="C102" s="106" t="s">
        <v>720</v>
      </c>
      <c r="D102" s="37" t="s">
        <v>444</v>
      </c>
      <c r="E102" s="84" t="s">
        <v>445</v>
      </c>
      <c r="F102" s="29">
        <v>68.900000000000006</v>
      </c>
      <c r="G102" s="37" t="s">
        <v>446</v>
      </c>
      <c r="H102" s="86" t="s">
        <v>175</v>
      </c>
      <c r="I102" s="31" t="s">
        <v>265</v>
      </c>
      <c r="J102" s="32">
        <v>1970</v>
      </c>
      <c r="K102" s="33" t="s">
        <v>447</v>
      </c>
      <c r="L102" s="90">
        <v>2009</v>
      </c>
      <c r="M102" s="29">
        <v>68.900000000000006</v>
      </c>
      <c r="N102" s="99" t="s">
        <v>266</v>
      </c>
      <c r="O102" s="99" t="s">
        <v>1050</v>
      </c>
      <c r="P102" s="106"/>
      <c r="Q102" s="106"/>
      <c r="R102" s="45"/>
      <c r="S102" s="45"/>
      <c r="T102" s="45" t="s">
        <v>113</v>
      </c>
      <c r="U102" s="390">
        <v>0.13639999999999999</v>
      </c>
      <c r="V102" s="108">
        <f>M102*8760*U102</f>
        <v>82326.1296</v>
      </c>
      <c r="W102" s="106"/>
      <c r="X102" s="45"/>
      <c r="Y102" s="102" t="s">
        <v>67</v>
      </c>
      <c r="Z102" s="27">
        <v>2</v>
      </c>
      <c r="AA102" t="str">
        <f>VLOOKUP(Y102,Source!F:F,1,FALSE)</f>
        <v>Salem State University</v>
      </c>
    </row>
    <row r="103" spans="1:27" x14ac:dyDescent="0.25">
      <c r="A103" s="45" t="str">
        <f t="shared" si="11"/>
        <v>Springfield Technical Comm. College1</v>
      </c>
      <c r="B103" s="27" t="s">
        <v>260</v>
      </c>
      <c r="C103" s="106" t="s">
        <v>720</v>
      </c>
      <c r="D103" s="37" t="s">
        <v>448</v>
      </c>
      <c r="E103" s="84" t="s">
        <v>449</v>
      </c>
      <c r="F103" s="29">
        <v>82</v>
      </c>
      <c r="G103" s="101" t="s">
        <v>450</v>
      </c>
      <c r="H103" s="86" t="s">
        <v>129</v>
      </c>
      <c r="I103" s="87" t="s">
        <v>265</v>
      </c>
      <c r="J103" s="32">
        <v>1102</v>
      </c>
      <c r="K103" s="33">
        <v>40017</v>
      </c>
      <c r="L103" s="51">
        <v>2011</v>
      </c>
      <c r="M103" s="29">
        <v>82</v>
      </c>
      <c r="N103" s="99" t="s">
        <v>266</v>
      </c>
      <c r="O103" s="99" t="s">
        <v>1050</v>
      </c>
      <c r="P103" s="45"/>
      <c r="Q103" s="45"/>
      <c r="R103" s="45"/>
      <c r="S103" s="106"/>
      <c r="T103" s="45" t="s">
        <v>113</v>
      </c>
      <c r="U103" s="390">
        <v>0.13639999999999999</v>
      </c>
      <c r="V103" s="46">
        <f>M103*8760*U103</f>
        <v>97978.847999999998</v>
      </c>
      <c r="W103" s="106"/>
      <c r="X103" s="106"/>
      <c r="Y103" s="110" t="s">
        <v>584</v>
      </c>
      <c r="Z103" s="27">
        <v>1</v>
      </c>
      <c r="AA103" t="str">
        <f>VLOOKUP(Y103,Source!F:F,1,FALSE)</f>
        <v>Springfield Technical Comm. College</v>
      </c>
    </row>
    <row r="104" spans="1:27" x14ac:dyDescent="0.25">
      <c r="A104" s="45" t="str">
        <f t="shared" si="11"/>
        <v>UMass Amherst1</v>
      </c>
      <c r="B104" s="27" t="s">
        <v>277</v>
      </c>
      <c r="C104" s="91" t="s">
        <v>199</v>
      </c>
      <c r="D104" s="37" t="s">
        <v>451</v>
      </c>
      <c r="E104" s="99" t="s">
        <v>197</v>
      </c>
      <c r="F104" s="29">
        <v>10000</v>
      </c>
      <c r="G104" s="101" t="s">
        <v>452</v>
      </c>
      <c r="H104" s="91" t="s">
        <v>128</v>
      </c>
      <c r="I104" s="87" t="s">
        <v>265</v>
      </c>
      <c r="J104" s="32">
        <v>1003</v>
      </c>
      <c r="K104" s="33">
        <v>39787</v>
      </c>
      <c r="L104" s="49">
        <v>2008</v>
      </c>
      <c r="M104" s="29">
        <v>10000</v>
      </c>
      <c r="N104" s="35" t="s">
        <v>453</v>
      </c>
      <c r="O104" s="95" t="s">
        <v>1050</v>
      </c>
      <c r="P104" s="104"/>
      <c r="Q104" s="105"/>
      <c r="R104" s="45"/>
      <c r="S104" s="45"/>
      <c r="T104" s="45" t="s">
        <v>113</v>
      </c>
      <c r="U104" s="106"/>
      <c r="V104" s="106"/>
      <c r="W104" s="99" t="s">
        <v>197</v>
      </c>
      <c r="X104" s="45"/>
      <c r="Y104" s="99" t="s">
        <v>69</v>
      </c>
      <c r="Z104" s="27">
        <v>1</v>
      </c>
      <c r="AA104" t="str">
        <f>VLOOKUP(Y104,Source!F:F,1,FALSE)</f>
        <v>UMass Amherst</v>
      </c>
    </row>
    <row r="105" spans="1:27" x14ac:dyDescent="0.25">
      <c r="A105" s="379" t="str">
        <f t="shared" si="11"/>
        <v>UMass Amherst2</v>
      </c>
      <c r="B105" s="380" t="s">
        <v>260</v>
      </c>
      <c r="C105" s="382" t="s">
        <v>721</v>
      </c>
      <c r="D105" s="381"/>
      <c r="E105" s="382" t="s">
        <v>69</v>
      </c>
      <c r="F105" s="383">
        <v>16.45</v>
      </c>
      <c r="G105" s="425" t="s">
        <v>454</v>
      </c>
      <c r="H105" s="384" t="s">
        <v>211</v>
      </c>
      <c r="I105" s="379" t="s">
        <v>265</v>
      </c>
      <c r="J105" s="385">
        <v>1373</v>
      </c>
      <c r="K105" s="386"/>
      <c r="L105" s="426">
        <v>2011</v>
      </c>
      <c r="M105" s="383">
        <v>16.45</v>
      </c>
      <c r="N105" s="427" t="s">
        <v>453</v>
      </c>
      <c r="O105" s="427" t="s">
        <v>1050</v>
      </c>
      <c r="P105" s="379"/>
      <c r="Q105" s="379"/>
      <c r="R105" s="379"/>
      <c r="S105" s="380"/>
      <c r="T105" s="379" t="s">
        <v>113</v>
      </c>
      <c r="U105" s="422">
        <v>0.13639999999999999</v>
      </c>
      <c r="V105" s="423">
        <f t="shared" ref="V105:V113" si="12">M105*8760*U105</f>
        <v>19655.5128</v>
      </c>
      <c r="W105" s="382" t="s">
        <v>210</v>
      </c>
      <c r="X105" s="380" t="s">
        <v>455</v>
      </c>
      <c r="Y105" s="382" t="s">
        <v>69</v>
      </c>
      <c r="Z105" s="380">
        <v>2</v>
      </c>
      <c r="AA105" t="str">
        <f>VLOOKUP(Y105,Source!F:F,1,FALSE)</f>
        <v>UMass Amherst</v>
      </c>
    </row>
    <row r="106" spans="1:27" s="126" customFormat="1" x14ac:dyDescent="0.25">
      <c r="A106" s="106" t="str">
        <f>Y106&amp;Z106</f>
        <v>UMass Amherst3</v>
      </c>
      <c r="B106" s="81" t="s">
        <v>260</v>
      </c>
      <c r="C106" s="99" t="s">
        <v>722</v>
      </c>
      <c r="D106" s="101"/>
      <c r="E106" s="99" t="s">
        <v>723</v>
      </c>
      <c r="F106" s="85">
        <v>336</v>
      </c>
      <c r="G106" s="83" t="s">
        <v>452</v>
      </c>
      <c r="H106" s="92" t="s">
        <v>128</v>
      </c>
      <c r="I106" s="141" t="s">
        <v>265</v>
      </c>
      <c r="J106" s="88">
        <v>1003</v>
      </c>
      <c r="K106" s="89">
        <v>42419</v>
      </c>
      <c r="L106" s="49">
        <v>2016</v>
      </c>
      <c r="M106" s="85">
        <v>336</v>
      </c>
      <c r="N106" s="95" t="s">
        <v>453</v>
      </c>
      <c r="O106" s="95" t="s">
        <v>1050</v>
      </c>
      <c r="P106" s="106"/>
      <c r="Q106" s="106"/>
      <c r="R106" s="106"/>
      <c r="S106" s="81"/>
      <c r="T106" s="106" t="s">
        <v>113</v>
      </c>
      <c r="U106" s="390">
        <v>0.13639999999999999</v>
      </c>
      <c r="V106" s="108">
        <f t="shared" si="12"/>
        <v>401474.304</v>
      </c>
      <c r="W106" s="99"/>
      <c r="X106" s="81"/>
      <c r="Y106" s="99" t="s">
        <v>69</v>
      </c>
      <c r="Z106" s="81">
        <v>3</v>
      </c>
      <c r="AA106" s="126" t="str">
        <f>VLOOKUP(Y106,Source!F:F,1,FALSE)</f>
        <v>UMass Amherst</v>
      </c>
    </row>
    <row r="107" spans="1:27" x14ac:dyDescent="0.25">
      <c r="A107" s="428" t="str">
        <f t="shared" si="11"/>
        <v>UMass Boston1</v>
      </c>
      <c r="B107" s="429" t="s">
        <v>260</v>
      </c>
      <c r="C107" s="428" t="s">
        <v>720</v>
      </c>
      <c r="D107" s="430" t="s">
        <v>456</v>
      </c>
      <c r="E107" s="431" t="s">
        <v>457</v>
      </c>
      <c r="F107" s="432">
        <v>73.92</v>
      </c>
      <c r="G107" s="433" t="s">
        <v>458</v>
      </c>
      <c r="H107" s="433" t="s">
        <v>118</v>
      </c>
      <c r="I107" s="433" t="s">
        <v>265</v>
      </c>
      <c r="J107" s="434">
        <v>2125</v>
      </c>
      <c r="K107" s="435">
        <v>40828</v>
      </c>
      <c r="L107" s="436">
        <v>2012</v>
      </c>
      <c r="M107" s="432">
        <v>73.92</v>
      </c>
      <c r="N107" s="437" t="s">
        <v>453</v>
      </c>
      <c r="O107" s="437" t="s">
        <v>1050</v>
      </c>
      <c r="P107" s="428"/>
      <c r="Q107" s="428"/>
      <c r="R107" s="428"/>
      <c r="S107" s="428"/>
      <c r="T107" s="428" t="s">
        <v>113</v>
      </c>
      <c r="U107" s="438">
        <v>0.13639999999999999</v>
      </c>
      <c r="V107" s="439">
        <f t="shared" si="12"/>
        <v>88324.346880000012</v>
      </c>
      <c r="W107" s="428"/>
      <c r="X107" s="428"/>
      <c r="Y107" s="431" t="s">
        <v>70</v>
      </c>
      <c r="Z107" s="429">
        <v>1</v>
      </c>
      <c r="AA107" t="str">
        <f>VLOOKUP(Y107,Source!F:F,1,FALSE)</f>
        <v>UMass Boston</v>
      </c>
    </row>
    <row r="108" spans="1:27" x14ac:dyDescent="0.25">
      <c r="A108" s="45" t="str">
        <f t="shared" si="11"/>
        <v>UMass Dartmouth1</v>
      </c>
      <c r="B108" s="27" t="s">
        <v>260</v>
      </c>
      <c r="C108" s="106" t="s">
        <v>720</v>
      </c>
      <c r="D108" s="37" t="s">
        <v>459</v>
      </c>
      <c r="E108" s="28" t="s">
        <v>460</v>
      </c>
      <c r="F108" s="29">
        <v>92.4</v>
      </c>
      <c r="G108" s="30" t="s">
        <v>461</v>
      </c>
      <c r="H108" s="30" t="s">
        <v>176</v>
      </c>
      <c r="I108" s="31" t="s">
        <v>265</v>
      </c>
      <c r="J108" s="32">
        <v>2747</v>
      </c>
      <c r="K108" s="33">
        <v>40708</v>
      </c>
      <c r="L108" s="49">
        <v>2011</v>
      </c>
      <c r="M108" s="29">
        <v>92.4</v>
      </c>
      <c r="N108" s="35" t="s">
        <v>453</v>
      </c>
      <c r="O108" s="95" t="s">
        <v>1050</v>
      </c>
      <c r="P108" s="45"/>
      <c r="Q108" s="45"/>
      <c r="R108" s="45"/>
      <c r="S108" s="45"/>
      <c r="T108" s="45" t="s">
        <v>113</v>
      </c>
      <c r="U108" s="390">
        <v>0.13639999999999999</v>
      </c>
      <c r="V108" s="46">
        <f t="shared" si="12"/>
        <v>110405.43359999999</v>
      </c>
      <c r="W108" s="45"/>
      <c r="X108" s="45"/>
      <c r="Y108" s="28" t="s">
        <v>71</v>
      </c>
      <c r="Z108" s="27">
        <v>1</v>
      </c>
      <c r="AA108" t="str">
        <f>VLOOKUP(Y108,Source!F:F,1,FALSE)</f>
        <v>UMass Dartmouth</v>
      </c>
    </row>
    <row r="109" spans="1:27" x14ac:dyDescent="0.25">
      <c r="A109" s="45" t="str">
        <f t="shared" si="11"/>
        <v>UMass Dartmouth2</v>
      </c>
      <c r="B109" s="27" t="s">
        <v>260</v>
      </c>
      <c r="C109" s="106" t="s">
        <v>720</v>
      </c>
      <c r="D109" s="37" t="s">
        <v>462</v>
      </c>
      <c r="E109" s="28" t="s">
        <v>463</v>
      </c>
      <c r="F109" s="29">
        <v>44.1</v>
      </c>
      <c r="G109" s="30" t="s">
        <v>461</v>
      </c>
      <c r="H109" s="30" t="s">
        <v>176</v>
      </c>
      <c r="I109" s="31" t="s">
        <v>265</v>
      </c>
      <c r="J109" s="32">
        <v>2747</v>
      </c>
      <c r="K109" s="33">
        <v>40708</v>
      </c>
      <c r="L109" s="49">
        <v>2011</v>
      </c>
      <c r="M109" s="29">
        <v>44.1</v>
      </c>
      <c r="N109" s="35" t="s">
        <v>453</v>
      </c>
      <c r="O109" s="95" t="s">
        <v>1050</v>
      </c>
      <c r="P109" s="45"/>
      <c r="Q109" s="45"/>
      <c r="R109" s="45"/>
      <c r="S109" s="45"/>
      <c r="T109" s="45" t="s">
        <v>113</v>
      </c>
      <c r="U109" s="390">
        <v>0.13639999999999999</v>
      </c>
      <c r="V109" s="46">
        <f t="shared" si="12"/>
        <v>52693.502399999998</v>
      </c>
      <c r="W109" s="45"/>
      <c r="X109" s="45"/>
      <c r="Y109" s="28" t="s">
        <v>71</v>
      </c>
      <c r="Z109" s="27">
        <v>2</v>
      </c>
      <c r="AA109" t="str">
        <f>VLOOKUP(Y109,Source!F:F,1,FALSE)</f>
        <v>UMass Dartmouth</v>
      </c>
    </row>
    <row r="110" spans="1:27" x14ac:dyDescent="0.25">
      <c r="A110" s="45" t="str">
        <f t="shared" si="11"/>
        <v>UMass Dartmouth3</v>
      </c>
      <c r="B110" s="27" t="s">
        <v>260</v>
      </c>
      <c r="C110" s="106" t="s">
        <v>720</v>
      </c>
      <c r="D110" s="37" t="s">
        <v>464</v>
      </c>
      <c r="E110" s="84" t="s">
        <v>465</v>
      </c>
      <c r="F110" s="29">
        <v>44.1</v>
      </c>
      <c r="G110" s="30" t="s">
        <v>461</v>
      </c>
      <c r="H110" s="86" t="s">
        <v>176</v>
      </c>
      <c r="I110" s="31" t="s">
        <v>265</v>
      </c>
      <c r="J110" s="32">
        <v>2747</v>
      </c>
      <c r="K110" s="33">
        <v>40708</v>
      </c>
      <c r="L110" s="49">
        <v>2011</v>
      </c>
      <c r="M110" s="29">
        <v>44.1</v>
      </c>
      <c r="N110" s="35" t="s">
        <v>453</v>
      </c>
      <c r="O110" s="95" t="s">
        <v>1050</v>
      </c>
      <c r="P110" s="45"/>
      <c r="Q110" s="45"/>
      <c r="R110" s="45"/>
      <c r="S110" s="106"/>
      <c r="T110" s="45" t="s">
        <v>113</v>
      </c>
      <c r="U110" s="390">
        <v>0.13639999999999999</v>
      </c>
      <c r="V110" s="46">
        <f t="shared" si="12"/>
        <v>52693.502399999998</v>
      </c>
      <c r="W110" s="106"/>
      <c r="X110" s="45"/>
      <c r="Y110" s="28" t="s">
        <v>71</v>
      </c>
      <c r="Z110" s="27">
        <v>3</v>
      </c>
      <c r="AA110" t="str">
        <f>VLOOKUP(Y110,Source!F:F,1,FALSE)</f>
        <v>UMass Dartmouth</v>
      </c>
    </row>
    <row r="111" spans="1:27" x14ac:dyDescent="0.25">
      <c r="A111" s="45" t="str">
        <f t="shared" si="11"/>
        <v>UMass Dartmouth4</v>
      </c>
      <c r="B111" s="27" t="s">
        <v>260</v>
      </c>
      <c r="C111" s="106" t="s">
        <v>720</v>
      </c>
      <c r="D111" s="37" t="s">
        <v>466</v>
      </c>
      <c r="E111" s="84" t="s">
        <v>467</v>
      </c>
      <c r="F111" s="29">
        <v>44.1</v>
      </c>
      <c r="G111" s="30" t="s">
        <v>461</v>
      </c>
      <c r="H111" s="86" t="s">
        <v>176</v>
      </c>
      <c r="I111" s="31" t="s">
        <v>265</v>
      </c>
      <c r="J111" s="32">
        <v>2747</v>
      </c>
      <c r="K111" s="33">
        <v>40708</v>
      </c>
      <c r="L111" s="49">
        <v>2011</v>
      </c>
      <c r="M111" s="29">
        <v>44.1</v>
      </c>
      <c r="N111" s="35" t="s">
        <v>453</v>
      </c>
      <c r="O111" s="95" t="s">
        <v>1050</v>
      </c>
      <c r="P111" s="106"/>
      <c r="Q111" s="106"/>
      <c r="R111" s="45"/>
      <c r="S111" s="45"/>
      <c r="T111" s="45" t="s">
        <v>113</v>
      </c>
      <c r="U111" s="390">
        <v>0.13639999999999999</v>
      </c>
      <c r="V111" s="108">
        <f t="shared" si="12"/>
        <v>52693.502399999998</v>
      </c>
      <c r="W111" s="106"/>
      <c r="X111" s="45"/>
      <c r="Y111" s="28" t="s">
        <v>71</v>
      </c>
      <c r="Z111" s="27">
        <v>4</v>
      </c>
      <c r="AA111" t="str">
        <f>VLOOKUP(Y111,Source!F:F,1,FALSE)</f>
        <v>UMass Dartmouth</v>
      </c>
    </row>
    <row r="112" spans="1:27" x14ac:dyDescent="0.25">
      <c r="A112" s="45" t="str">
        <f t="shared" si="11"/>
        <v>UMass Dartmouth5</v>
      </c>
      <c r="B112" s="27" t="s">
        <v>260</v>
      </c>
      <c r="C112" s="106" t="s">
        <v>720</v>
      </c>
      <c r="D112" s="37" t="s">
        <v>468</v>
      </c>
      <c r="E112" s="28" t="s">
        <v>469</v>
      </c>
      <c r="F112" s="29">
        <v>44.1</v>
      </c>
      <c r="G112" s="30" t="s">
        <v>461</v>
      </c>
      <c r="H112" s="30" t="s">
        <v>176</v>
      </c>
      <c r="I112" s="87" t="s">
        <v>265</v>
      </c>
      <c r="J112" s="32">
        <v>2747</v>
      </c>
      <c r="K112" s="33">
        <v>40708</v>
      </c>
      <c r="L112" s="49">
        <v>2011</v>
      </c>
      <c r="M112" s="29">
        <v>44.1</v>
      </c>
      <c r="N112" s="35" t="s">
        <v>453</v>
      </c>
      <c r="O112" s="95" t="s">
        <v>1050</v>
      </c>
      <c r="P112" s="45"/>
      <c r="Q112" s="45"/>
      <c r="R112" s="45"/>
      <c r="S112" s="45"/>
      <c r="T112" s="45" t="s">
        <v>113</v>
      </c>
      <c r="U112" s="390">
        <v>0.13639999999999999</v>
      </c>
      <c r="V112" s="46">
        <f t="shared" si="12"/>
        <v>52693.502399999998</v>
      </c>
      <c r="W112" s="45"/>
      <c r="X112" s="45"/>
      <c r="Y112" s="28" t="s">
        <v>71</v>
      </c>
      <c r="Z112" s="27">
        <v>5</v>
      </c>
      <c r="AA112" t="str">
        <f>VLOOKUP(Y112,Source!F:F,1,FALSE)</f>
        <v>UMass Dartmouth</v>
      </c>
    </row>
    <row r="113" spans="1:27" x14ac:dyDescent="0.25">
      <c r="A113" s="45" t="str">
        <f t="shared" si="11"/>
        <v>UMass Dartmouth6</v>
      </c>
      <c r="B113" s="27" t="s">
        <v>260</v>
      </c>
      <c r="C113" s="91" t="s">
        <v>23</v>
      </c>
      <c r="D113" s="37" t="s">
        <v>470</v>
      </c>
      <c r="E113" s="91" t="s">
        <v>71</v>
      </c>
      <c r="F113" s="29">
        <v>600</v>
      </c>
      <c r="G113" s="30" t="s">
        <v>461</v>
      </c>
      <c r="H113" s="91" t="s">
        <v>176</v>
      </c>
      <c r="I113" s="87" t="s">
        <v>265</v>
      </c>
      <c r="J113" s="32">
        <v>2747</v>
      </c>
      <c r="K113" s="33">
        <v>41334</v>
      </c>
      <c r="L113" s="34">
        <v>2013</v>
      </c>
      <c r="M113" s="29">
        <v>600</v>
      </c>
      <c r="N113" s="35" t="s">
        <v>453</v>
      </c>
      <c r="O113" s="95" t="s">
        <v>1050</v>
      </c>
      <c r="P113" s="45"/>
      <c r="Q113" s="45"/>
      <c r="R113" s="45"/>
      <c r="S113" s="81"/>
      <c r="T113" s="45" t="s">
        <v>113</v>
      </c>
      <c r="U113" s="104">
        <v>0.26</v>
      </c>
      <c r="V113" s="46">
        <f t="shared" si="12"/>
        <v>1366560</v>
      </c>
      <c r="W113" s="91" t="s">
        <v>177</v>
      </c>
      <c r="X113" s="45"/>
      <c r="Y113" s="28" t="s">
        <v>71</v>
      </c>
      <c r="Z113" s="27">
        <v>6</v>
      </c>
      <c r="AA113" t="str">
        <f>VLOOKUP(Y113,Source!F:F,1,FALSE)</f>
        <v>UMass Dartmouth</v>
      </c>
    </row>
    <row r="114" spans="1:27" x14ac:dyDescent="0.25">
      <c r="A114" s="45" t="str">
        <f t="shared" si="11"/>
        <v>UMass Dartmouth7</v>
      </c>
      <c r="B114" s="27" t="s">
        <v>277</v>
      </c>
      <c r="C114" s="99" t="s">
        <v>199</v>
      </c>
      <c r="D114" s="37" t="s">
        <v>471</v>
      </c>
      <c r="E114" s="91" t="s">
        <v>71</v>
      </c>
      <c r="F114" s="29">
        <v>1600</v>
      </c>
      <c r="G114" s="30" t="s">
        <v>461</v>
      </c>
      <c r="H114" s="91" t="s">
        <v>176</v>
      </c>
      <c r="I114" s="87" t="s">
        <v>265</v>
      </c>
      <c r="J114" s="32">
        <v>2747</v>
      </c>
      <c r="K114" s="33">
        <v>41426</v>
      </c>
      <c r="L114" s="34">
        <v>2013</v>
      </c>
      <c r="M114" s="29">
        <v>1600</v>
      </c>
      <c r="N114" s="35" t="s">
        <v>453</v>
      </c>
      <c r="O114" s="95" t="s">
        <v>1050</v>
      </c>
      <c r="P114" s="104"/>
      <c r="Q114" s="105"/>
      <c r="R114" s="45"/>
      <c r="S114" s="45"/>
      <c r="T114" s="45" t="s">
        <v>113</v>
      </c>
      <c r="U114" s="106"/>
      <c r="V114" s="106"/>
      <c r="W114" s="91" t="s">
        <v>71</v>
      </c>
      <c r="X114" s="45"/>
      <c r="Y114" s="28" t="s">
        <v>71</v>
      </c>
      <c r="Z114" s="27">
        <v>7</v>
      </c>
      <c r="AA114" t="str">
        <f>VLOOKUP(Y114,Source!F:F,1,FALSE)</f>
        <v>UMass Dartmouth</v>
      </c>
    </row>
    <row r="115" spans="1:27" x14ac:dyDescent="0.25">
      <c r="A115" s="45" t="str">
        <f t="shared" si="11"/>
        <v>UMass Lowell1</v>
      </c>
      <c r="B115" s="27" t="s">
        <v>260</v>
      </c>
      <c r="C115" s="106" t="s">
        <v>720</v>
      </c>
      <c r="D115" s="37" t="s">
        <v>472</v>
      </c>
      <c r="E115" s="28" t="s">
        <v>473</v>
      </c>
      <c r="F115" s="29">
        <v>46.2</v>
      </c>
      <c r="G115" s="30" t="s">
        <v>474</v>
      </c>
      <c r="H115" s="30" t="s">
        <v>178</v>
      </c>
      <c r="I115" s="30" t="s">
        <v>265</v>
      </c>
      <c r="J115" s="32">
        <v>1854</v>
      </c>
      <c r="K115" s="33">
        <v>40777</v>
      </c>
      <c r="L115" s="34">
        <v>2012</v>
      </c>
      <c r="M115" s="29">
        <v>46.2</v>
      </c>
      <c r="N115" s="35" t="s">
        <v>453</v>
      </c>
      <c r="O115" s="95" t="s">
        <v>1050</v>
      </c>
      <c r="P115" s="45"/>
      <c r="Q115" s="45"/>
      <c r="R115" s="45"/>
      <c r="S115" s="45"/>
      <c r="T115" s="45" t="s">
        <v>113</v>
      </c>
      <c r="U115" s="390">
        <v>0.13639999999999999</v>
      </c>
      <c r="V115" s="46">
        <f>M115*8760*U115</f>
        <v>55202.716799999995</v>
      </c>
      <c r="W115" s="45"/>
      <c r="X115" s="45"/>
      <c r="Y115" s="28" t="s">
        <v>72</v>
      </c>
      <c r="Z115" s="27">
        <v>1</v>
      </c>
      <c r="AA115" t="str">
        <f>VLOOKUP(Y115,Source!F:F,1,FALSE)</f>
        <v>UMass Lowell</v>
      </c>
    </row>
    <row r="116" spans="1:27" x14ac:dyDescent="0.25">
      <c r="A116" s="45" t="str">
        <f t="shared" si="11"/>
        <v>UMass Lowell2</v>
      </c>
      <c r="B116" s="27" t="s">
        <v>260</v>
      </c>
      <c r="C116" s="106" t="s">
        <v>720</v>
      </c>
      <c r="D116" s="37" t="s">
        <v>475</v>
      </c>
      <c r="E116" s="84" t="s">
        <v>476</v>
      </c>
      <c r="F116" s="29">
        <v>70.56</v>
      </c>
      <c r="G116" s="30" t="s">
        <v>474</v>
      </c>
      <c r="H116" s="86" t="s">
        <v>178</v>
      </c>
      <c r="I116" s="86" t="s">
        <v>265</v>
      </c>
      <c r="J116" s="32">
        <v>1854</v>
      </c>
      <c r="K116" s="33">
        <v>40777</v>
      </c>
      <c r="L116" s="34">
        <v>2012</v>
      </c>
      <c r="M116" s="29">
        <v>70.56</v>
      </c>
      <c r="N116" s="35" t="s">
        <v>453</v>
      </c>
      <c r="O116" s="95" t="s">
        <v>1050</v>
      </c>
      <c r="P116" s="106"/>
      <c r="Q116" s="106"/>
      <c r="R116" s="45"/>
      <c r="S116" s="45"/>
      <c r="T116" s="45" t="s">
        <v>113</v>
      </c>
      <c r="U116" s="390">
        <v>0.13639999999999999</v>
      </c>
      <c r="V116" s="108">
        <f>M116*8760*U116</f>
        <v>84309.603839999996</v>
      </c>
      <c r="W116" s="106"/>
      <c r="X116" s="45"/>
      <c r="Y116" s="28" t="s">
        <v>72</v>
      </c>
      <c r="Z116" s="27">
        <v>2</v>
      </c>
      <c r="AA116" t="str">
        <f>VLOOKUP(Y116,Source!F:F,1,FALSE)</f>
        <v>UMass Lowell</v>
      </c>
    </row>
    <row r="117" spans="1:27" x14ac:dyDescent="0.25">
      <c r="A117" s="45" t="str">
        <f t="shared" si="11"/>
        <v>UMass Lowell3</v>
      </c>
      <c r="B117" s="27" t="s">
        <v>260</v>
      </c>
      <c r="C117" s="106" t="s">
        <v>720</v>
      </c>
      <c r="D117" s="37" t="s">
        <v>477</v>
      </c>
      <c r="E117" s="84" t="s">
        <v>478</v>
      </c>
      <c r="F117" s="29">
        <v>83.16</v>
      </c>
      <c r="G117" s="30" t="s">
        <v>474</v>
      </c>
      <c r="H117" s="86" t="s">
        <v>178</v>
      </c>
      <c r="I117" s="86" t="s">
        <v>265</v>
      </c>
      <c r="J117" s="32">
        <v>1854</v>
      </c>
      <c r="K117" s="33">
        <v>40743</v>
      </c>
      <c r="L117" s="34">
        <v>2012</v>
      </c>
      <c r="M117" s="29">
        <v>83.16</v>
      </c>
      <c r="N117" s="35" t="s">
        <v>453</v>
      </c>
      <c r="O117" s="95" t="s">
        <v>1050</v>
      </c>
      <c r="P117" s="106"/>
      <c r="Q117" s="106"/>
      <c r="R117" s="45"/>
      <c r="S117" s="45"/>
      <c r="T117" s="45" t="s">
        <v>113</v>
      </c>
      <c r="U117" s="390">
        <v>0.13639999999999999</v>
      </c>
      <c r="V117" s="108">
        <f>M117*8760*U117</f>
        <v>99364.890239999993</v>
      </c>
      <c r="W117" s="106"/>
      <c r="X117" s="45"/>
      <c r="Y117" s="28" t="s">
        <v>72</v>
      </c>
      <c r="Z117" s="27">
        <v>3</v>
      </c>
      <c r="AA117" t="str">
        <f>VLOOKUP(Y117,Source!F:F,1,FALSE)</f>
        <v>UMass Lowell</v>
      </c>
    </row>
    <row r="118" spans="1:27" x14ac:dyDescent="0.25">
      <c r="A118" s="45" t="str">
        <f t="shared" si="11"/>
        <v>UMass Lowell4</v>
      </c>
      <c r="B118" s="27" t="s">
        <v>260</v>
      </c>
      <c r="C118" s="106" t="s">
        <v>720</v>
      </c>
      <c r="D118" s="37" t="s">
        <v>479</v>
      </c>
      <c r="E118" s="28" t="s">
        <v>480</v>
      </c>
      <c r="F118" s="29">
        <v>46.2</v>
      </c>
      <c r="G118" s="30" t="s">
        <v>474</v>
      </c>
      <c r="H118" s="30" t="s">
        <v>178</v>
      </c>
      <c r="I118" s="86" t="s">
        <v>265</v>
      </c>
      <c r="J118" s="32">
        <v>1854</v>
      </c>
      <c r="K118" s="33">
        <v>40777</v>
      </c>
      <c r="L118" s="34">
        <v>2012</v>
      </c>
      <c r="M118" s="29">
        <v>46.2</v>
      </c>
      <c r="N118" s="95" t="s">
        <v>453</v>
      </c>
      <c r="O118" s="95" t="s">
        <v>1050</v>
      </c>
      <c r="P118" s="45"/>
      <c r="Q118" s="45"/>
      <c r="R118" s="45"/>
      <c r="S118" s="45"/>
      <c r="T118" s="45" t="s">
        <v>113</v>
      </c>
      <c r="U118" s="390">
        <v>0.13639999999999999</v>
      </c>
      <c r="V118" s="46">
        <f>M118*8760*U118</f>
        <v>55202.716799999995</v>
      </c>
      <c r="W118" s="45"/>
      <c r="X118" s="45"/>
      <c r="Y118" s="28" t="s">
        <v>72</v>
      </c>
      <c r="Z118" s="27">
        <v>4</v>
      </c>
      <c r="AA118" t="str">
        <f>VLOOKUP(Y118,Source!F:F,1,FALSE)</f>
        <v>UMass Lowell</v>
      </c>
    </row>
    <row r="119" spans="1:27" x14ac:dyDescent="0.25">
      <c r="A119" s="45" t="str">
        <f t="shared" si="11"/>
        <v>UMass Lowell5</v>
      </c>
      <c r="B119" s="27" t="s">
        <v>260</v>
      </c>
      <c r="C119" s="99" t="s">
        <v>722</v>
      </c>
      <c r="D119" s="83"/>
      <c r="E119" s="28" t="s">
        <v>615</v>
      </c>
      <c r="F119" s="29">
        <v>200</v>
      </c>
      <c r="G119" s="30" t="s">
        <v>474</v>
      </c>
      <c r="H119" s="30" t="s">
        <v>178</v>
      </c>
      <c r="I119" s="86" t="s">
        <v>265</v>
      </c>
      <c r="J119" s="32">
        <v>1854</v>
      </c>
      <c r="K119" s="33"/>
      <c r="L119" s="93">
        <v>2017</v>
      </c>
      <c r="M119" s="29">
        <v>200</v>
      </c>
      <c r="N119" s="82"/>
      <c r="O119" s="95" t="s">
        <v>1050</v>
      </c>
      <c r="P119" s="82"/>
      <c r="Q119" s="82"/>
      <c r="R119" s="82"/>
      <c r="S119" s="82"/>
      <c r="T119" s="82"/>
      <c r="U119" s="82"/>
      <c r="V119" s="82"/>
      <c r="W119" s="82"/>
      <c r="X119" s="82"/>
      <c r="Y119" s="28" t="s">
        <v>72</v>
      </c>
      <c r="Z119" s="27">
        <v>5</v>
      </c>
      <c r="AA119" s="80" t="str">
        <f>VLOOKUP(Y119,Source!F:F,1,FALSE)</f>
        <v>UMass Lowell</v>
      </c>
    </row>
    <row r="120" spans="1:27" x14ac:dyDescent="0.25">
      <c r="A120" s="45" t="str">
        <f t="shared" si="11"/>
        <v>UMass Medical1</v>
      </c>
      <c r="B120" s="27" t="s">
        <v>277</v>
      </c>
      <c r="C120" s="10" t="s">
        <v>199</v>
      </c>
      <c r="D120" s="37" t="s">
        <v>481</v>
      </c>
      <c r="E120" s="99" t="s">
        <v>198</v>
      </c>
      <c r="F120" s="29">
        <v>7500</v>
      </c>
      <c r="G120" s="86" t="s">
        <v>482</v>
      </c>
      <c r="H120" s="10" t="s">
        <v>180</v>
      </c>
      <c r="I120" s="31" t="s">
        <v>265</v>
      </c>
      <c r="J120" s="32">
        <v>1655</v>
      </c>
      <c r="K120" s="33">
        <v>41091</v>
      </c>
      <c r="L120" s="34">
        <v>2012</v>
      </c>
      <c r="M120" s="29">
        <v>7500</v>
      </c>
      <c r="N120" s="95" t="s">
        <v>453</v>
      </c>
      <c r="O120" s="95" t="s">
        <v>1050</v>
      </c>
      <c r="P120" s="38"/>
      <c r="Q120" s="41"/>
      <c r="R120" s="45"/>
      <c r="S120" s="45"/>
      <c r="T120" s="45" t="s">
        <v>113</v>
      </c>
      <c r="U120" s="45"/>
      <c r="V120" s="45"/>
      <c r="W120" s="10" t="s">
        <v>198</v>
      </c>
      <c r="X120" s="45"/>
      <c r="Y120" s="28" t="s">
        <v>73</v>
      </c>
      <c r="Z120" s="27">
        <v>1</v>
      </c>
      <c r="AA120" t="str">
        <f>VLOOKUP(Y120,Source!F:F,1,FALSE)</f>
        <v>UMass Medical</v>
      </c>
    </row>
    <row r="121" spans="1:27" x14ac:dyDescent="0.25">
      <c r="A121" s="45" t="str">
        <f t="shared" si="11"/>
        <v>UMass Medical2</v>
      </c>
      <c r="B121" s="27" t="s">
        <v>277</v>
      </c>
      <c r="C121" s="91" t="s">
        <v>199</v>
      </c>
      <c r="D121" s="37" t="s">
        <v>481</v>
      </c>
      <c r="E121" s="99" t="s">
        <v>198</v>
      </c>
      <c r="F121" s="29">
        <v>10000</v>
      </c>
      <c r="G121" s="86" t="s">
        <v>482</v>
      </c>
      <c r="H121" s="91" t="s">
        <v>180</v>
      </c>
      <c r="I121" s="31" t="s">
        <v>265</v>
      </c>
      <c r="J121" s="32">
        <v>1655</v>
      </c>
      <c r="K121" s="33">
        <v>41091</v>
      </c>
      <c r="L121" s="34">
        <v>1974</v>
      </c>
      <c r="M121" s="29">
        <v>10000</v>
      </c>
      <c r="N121" s="95" t="s">
        <v>453</v>
      </c>
      <c r="O121" s="95" t="s">
        <v>1050</v>
      </c>
      <c r="P121" s="104"/>
      <c r="Q121" s="105"/>
      <c r="R121" s="45"/>
      <c r="S121" s="45"/>
      <c r="T121" s="45" t="s">
        <v>113</v>
      </c>
      <c r="U121" s="106"/>
      <c r="V121" s="106"/>
      <c r="W121" s="91" t="s">
        <v>198</v>
      </c>
      <c r="X121" s="45"/>
      <c r="Y121" s="28" t="s">
        <v>73</v>
      </c>
      <c r="Z121" s="27">
        <v>2</v>
      </c>
      <c r="AA121" t="str">
        <f>VLOOKUP(Y121,Source!F:F,1,FALSE)</f>
        <v>UMass Medical</v>
      </c>
    </row>
    <row r="122" spans="1:27" x14ac:dyDescent="0.25">
      <c r="A122" s="45" t="str">
        <f t="shared" si="11"/>
        <v>Westfield State University1</v>
      </c>
      <c r="B122" s="27" t="s">
        <v>260</v>
      </c>
      <c r="C122" s="106" t="s">
        <v>720</v>
      </c>
      <c r="D122" s="37" t="s">
        <v>483</v>
      </c>
      <c r="E122" s="84" t="s">
        <v>484</v>
      </c>
      <c r="F122" s="29">
        <v>37.799999999999997</v>
      </c>
      <c r="G122" s="86" t="s">
        <v>485</v>
      </c>
      <c r="H122" s="86" t="s">
        <v>179</v>
      </c>
      <c r="I122" s="87" t="s">
        <v>265</v>
      </c>
      <c r="J122" s="32">
        <v>1086</v>
      </c>
      <c r="K122" s="33">
        <v>40646</v>
      </c>
      <c r="L122" s="34">
        <v>2012</v>
      </c>
      <c r="M122" s="29">
        <v>37.799999999999997</v>
      </c>
      <c r="N122" s="36" t="s">
        <v>266</v>
      </c>
      <c r="O122" s="99" t="s">
        <v>1050</v>
      </c>
      <c r="P122" s="45"/>
      <c r="Q122" s="45"/>
      <c r="R122" s="45"/>
      <c r="S122" s="106"/>
      <c r="T122" s="45" t="s">
        <v>113</v>
      </c>
      <c r="U122" s="390">
        <v>0.13639999999999999</v>
      </c>
      <c r="V122" s="46">
        <f>M122*8760*U122</f>
        <v>45165.859199999999</v>
      </c>
      <c r="W122" s="106"/>
      <c r="X122" s="106"/>
      <c r="Y122" s="28" t="s">
        <v>74</v>
      </c>
      <c r="Z122" s="27">
        <v>1</v>
      </c>
      <c r="AA122" t="str">
        <f>VLOOKUP(Y122,Source!F:F,1,FALSE)</f>
        <v>Westfield State University</v>
      </c>
    </row>
    <row r="123" spans="1:27" x14ac:dyDescent="0.25">
      <c r="A123" s="45" t="str">
        <f t="shared" si="11"/>
        <v>Westfield State University2</v>
      </c>
      <c r="B123" s="27" t="s">
        <v>260</v>
      </c>
      <c r="C123" s="106" t="s">
        <v>720</v>
      </c>
      <c r="D123" s="37" t="s">
        <v>486</v>
      </c>
      <c r="E123" s="84" t="s">
        <v>487</v>
      </c>
      <c r="F123" s="29">
        <v>73.92</v>
      </c>
      <c r="G123" s="86" t="s">
        <v>485</v>
      </c>
      <c r="H123" s="86" t="s">
        <v>179</v>
      </c>
      <c r="I123" s="87" t="s">
        <v>265</v>
      </c>
      <c r="J123" s="32">
        <v>1086</v>
      </c>
      <c r="K123" s="89">
        <v>40646</v>
      </c>
      <c r="L123" s="90">
        <v>2012</v>
      </c>
      <c r="M123" s="29">
        <v>73.92</v>
      </c>
      <c r="N123" s="36" t="s">
        <v>266</v>
      </c>
      <c r="O123" s="99" t="s">
        <v>1050</v>
      </c>
      <c r="P123" s="45"/>
      <c r="Q123" s="45"/>
      <c r="R123" s="45"/>
      <c r="S123" s="106"/>
      <c r="T123" s="45" t="s">
        <v>113</v>
      </c>
      <c r="U123" s="390">
        <v>0.13639999999999999</v>
      </c>
      <c r="V123" s="46">
        <f>M123*8760*U123</f>
        <v>88324.346880000012</v>
      </c>
      <c r="W123" s="106"/>
      <c r="X123" s="106"/>
      <c r="Y123" s="84" t="s">
        <v>74</v>
      </c>
      <c r="Z123" s="27">
        <v>2</v>
      </c>
      <c r="AA123" t="str">
        <f>VLOOKUP(Y123,Source!F:F,1,FALSE)</f>
        <v>Westfield State University</v>
      </c>
    </row>
    <row r="124" spans="1:27" x14ac:dyDescent="0.25">
      <c r="A124" s="79" t="str">
        <f t="shared" si="11"/>
        <v>Worcester State University1</v>
      </c>
      <c r="B124" s="65" t="s">
        <v>277</v>
      </c>
      <c r="C124" s="72" t="s">
        <v>199</v>
      </c>
      <c r="D124" s="101" t="s">
        <v>488</v>
      </c>
      <c r="E124" s="91" t="s">
        <v>1145</v>
      </c>
      <c r="F124" s="85">
        <v>60</v>
      </c>
      <c r="G124" s="101" t="s">
        <v>489</v>
      </c>
      <c r="H124" s="91" t="s">
        <v>180</v>
      </c>
      <c r="I124" s="68" t="s">
        <v>265</v>
      </c>
      <c r="J124" s="69">
        <v>1602</v>
      </c>
      <c r="K124" s="70">
        <v>40396</v>
      </c>
      <c r="L124" s="71">
        <v>2011</v>
      </c>
      <c r="M124" s="67">
        <v>60</v>
      </c>
      <c r="N124" s="99" t="s">
        <v>266</v>
      </c>
      <c r="O124" s="99" t="s">
        <v>1050</v>
      </c>
      <c r="P124" s="104"/>
      <c r="Q124" s="105"/>
      <c r="R124" s="106"/>
      <c r="S124" s="106"/>
      <c r="T124" s="106" t="s">
        <v>113</v>
      </c>
      <c r="U124" s="106"/>
      <c r="V124" s="106"/>
      <c r="W124" s="91" t="s">
        <v>75</v>
      </c>
      <c r="X124" s="106"/>
      <c r="Y124" s="66" t="s">
        <v>75</v>
      </c>
      <c r="Z124" s="81">
        <v>1</v>
      </c>
      <c r="AA124" s="64" t="str">
        <f>VLOOKUP(Y124,Source!F:F,1,FALSE)</f>
        <v>Worcester State University</v>
      </c>
    </row>
    <row r="125" spans="1:27" x14ac:dyDescent="0.25">
      <c r="A125" s="79" t="str">
        <f t="shared" si="11"/>
        <v>Worcester State University2</v>
      </c>
      <c r="B125" s="73" t="s">
        <v>260</v>
      </c>
      <c r="C125" s="106" t="s">
        <v>720</v>
      </c>
      <c r="D125" s="101" t="s">
        <v>490</v>
      </c>
      <c r="E125" s="84" t="s">
        <v>1143</v>
      </c>
      <c r="F125" s="85">
        <v>40.768000000000001</v>
      </c>
      <c r="G125" s="101" t="s">
        <v>489</v>
      </c>
      <c r="H125" s="86" t="s">
        <v>180</v>
      </c>
      <c r="I125" s="75" t="s">
        <v>265</v>
      </c>
      <c r="J125" s="88">
        <v>1602</v>
      </c>
      <c r="K125" s="89">
        <v>40820</v>
      </c>
      <c r="L125" s="90">
        <v>2012</v>
      </c>
      <c r="M125" s="85">
        <v>40.768000000000001</v>
      </c>
      <c r="N125" s="59" t="s">
        <v>266</v>
      </c>
      <c r="O125" s="59" t="s">
        <v>1103</v>
      </c>
      <c r="P125" s="61"/>
      <c r="Q125" s="61"/>
      <c r="R125" s="61"/>
      <c r="S125" s="61"/>
      <c r="T125" s="61" t="s">
        <v>113</v>
      </c>
      <c r="U125" s="390">
        <v>0.13639999999999999</v>
      </c>
      <c r="V125" s="63">
        <f>M125*8760*U125</f>
        <v>48712.215551999994</v>
      </c>
      <c r="W125" s="61"/>
      <c r="X125" s="61"/>
      <c r="Y125" s="74" t="s">
        <v>75</v>
      </c>
      <c r="Z125" s="73">
        <v>2</v>
      </c>
      <c r="AA125" t="str">
        <f>VLOOKUP(Y125,Source!F:F,1,FALSE)</f>
        <v>Worcester State University</v>
      </c>
    </row>
    <row r="126" spans="1:27" x14ac:dyDescent="0.25">
      <c r="A126" s="379" t="str">
        <f t="shared" si="11"/>
        <v>Worcester State University3</v>
      </c>
      <c r="B126" s="380" t="s">
        <v>260</v>
      </c>
      <c r="C126" s="379" t="s">
        <v>720</v>
      </c>
      <c r="D126" s="381" t="s">
        <v>491</v>
      </c>
      <c r="E126" s="382" t="s">
        <v>1144</v>
      </c>
      <c r="F126" s="383">
        <v>105.4</v>
      </c>
      <c r="G126" s="381" t="s">
        <v>489</v>
      </c>
      <c r="H126" s="384" t="s">
        <v>180</v>
      </c>
      <c r="I126" s="379" t="s">
        <v>265</v>
      </c>
      <c r="J126" s="385">
        <v>1602</v>
      </c>
      <c r="K126" s="386">
        <v>40544</v>
      </c>
      <c r="L126" s="387">
        <v>2009</v>
      </c>
      <c r="M126" s="383">
        <v>105.4</v>
      </c>
      <c r="N126" s="59" t="s">
        <v>266</v>
      </c>
      <c r="O126" s="59" t="s">
        <v>1050</v>
      </c>
      <c r="P126" s="61"/>
      <c r="Q126" s="61"/>
      <c r="R126" s="61"/>
      <c r="S126" s="62"/>
      <c r="T126" s="61" t="s">
        <v>113</v>
      </c>
      <c r="U126" s="390">
        <v>0.13639999999999999</v>
      </c>
      <c r="V126" s="63">
        <f>M126*8760*U126</f>
        <v>125938.66559999999</v>
      </c>
      <c r="W126" s="60" t="s">
        <v>75</v>
      </c>
      <c r="X126" s="62"/>
      <c r="Y126" s="388" t="s">
        <v>75</v>
      </c>
      <c r="Z126" s="380">
        <v>3</v>
      </c>
      <c r="AA126" s="78" t="str">
        <f>VLOOKUP(Y126,Source!F:F,1,FALSE)</f>
        <v>Worcester State University</v>
      </c>
    </row>
    <row r="127" spans="1:27" x14ac:dyDescent="0.25">
      <c r="A127" s="106" t="str">
        <f t="shared" si="11"/>
        <v>MassDOT - Highway &amp; Turnpike Divisions7</v>
      </c>
      <c r="B127" s="81" t="s">
        <v>260</v>
      </c>
      <c r="C127" s="106" t="s">
        <v>721</v>
      </c>
      <c r="D127" s="141"/>
      <c r="E127" s="107" t="s">
        <v>1104</v>
      </c>
      <c r="F127" s="85">
        <v>649</v>
      </c>
      <c r="G127" s="141"/>
      <c r="H127" s="141" t="s">
        <v>1105</v>
      </c>
      <c r="I127" s="141" t="s">
        <v>265</v>
      </c>
      <c r="J127" s="88">
        <v>2166</v>
      </c>
      <c r="K127" s="89">
        <v>42650</v>
      </c>
      <c r="L127" s="94">
        <v>2016</v>
      </c>
      <c r="M127" s="85">
        <v>649</v>
      </c>
      <c r="N127" s="141" t="s">
        <v>391</v>
      </c>
      <c r="O127" s="141" t="s">
        <v>1103</v>
      </c>
      <c r="P127" s="141" t="s">
        <v>1106</v>
      </c>
      <c r="Q127" s="141"/>
      <c r="R127" s="141"/>
      <c r="S127" s="141"/>
      <c r="T127" s="141" t="s">
        <v>113</v>
      </c>
      <c r="U127" s="390">
        <v>0.13639999999999999</v>
      </c>
      <c r="V127" s="389">
        <v>775467</v>
      </c>
      <c r="W127" s="56" t="s">
        <v>1107</v>
      </c>
      <c r="X127" s="141"/>
      <c r="Y127" s="56" t="s">
        <v>581</v>
      </c>
      <c r="Z127" s="81">
        <v>7</v>
      </c>
      <c r="AA127" s="140" t="str">
        <f>VLOOKUP(Y127,Source!F:F,1,FALSE)</f>
        <v>MassDOT - Highway &amp; Turnpike Divisions</v>
      </c>
    </row>
    <row r="128" spans="1:27" x14ac:dyDescent="0.25">
      <c r="A128" s="106" t="str">
        <f t="shared" si="11"/>
        <v>MassDOT - Highway &amp; Turnpike Divisions8</v>
      </c>
      <c r="B128" s="81" t="s">
        <v>260</v>
      </c>
      <c r="C128" s="106" t="s">
        <v>721</v>
      </c>
      <c r="D128" s="141"/>
      <c r="E128" s="107" t="s">
        <v>1108</v>
      </c>
      <c r="F128" s="85">
        <v>649</v>
      </c>
      <c r="G128" s="141" t="s">
        <v>1109</v>
      </c>
      <c r="H128" s="141" t="s">
        <v>1110</v>
      </c>
      <c r="I128" s="141" t="s">
        <v>265</v>
      </c>
      <c r="J128" s="141"/>
      <c r="K128" s="89">
        <v>42668</v>
      </c>
      <c r="L128" s="94">
        <v>2016</v>
      </c>
      <c r="M128" s="85">
        <v>649</v>
      </c>
      <c r="N128" s="141" t="s">
        <v>391</v>
      </c>
      <c r="O128" s="141" t="s">
        <v>1103</v>
      </c>
      <c r="P128" s="141" t="s">
        <v>1106</v>
      </c>
      <c r="Q128" s="141"/>
      <c r="R128" s="141"/>
      <c r="S128" s="141"/>
      <c r="T128" s="141" t="s">
        <v>113</v>
      </c>
      <c r="U128" s="390">
        <v>0.13639999999999999</v>
      </c>
      <c r="V128" s="389">
        <v>775467</v>
      </c>
      <c r="W128" s="56" t="s">
        <v>1107</v>
      </c>
      <c r="X128" s="141"/>
      <c r="Y128" s="56" t="s">
        <v>581</v>
      </c>
      <c r="Z128" s="81">
        <v>8</v>
      </c>
      <c r="AA128" s="140" t="str">
        <f>VLOOKUP(Y128,Source!F:F,1,FALSE)</f>
        <v>MassDOT - Highway &amp; Turnpike Divisions</v>
      </c>
    </row>
    <row r="129" spans="1:27" x14ac:dyDescent="0.25">
      <c r="A129" s="106" t="str">
        <f t="shared" si="11"/>
        <v>MassDOT - Highway &amp; Turnpike Divisions9</v>
      </c>
      <c r="B129" s="81" t="s">
        <v>260</v>
      </c>
      <c r="C129" s="106" t="s">
        <v>721</v>
      </c>
      <c r="D129" s="141"/>
      <c r="E129" s="107" t="s">
        <v>1111</v>
      </c>
      <c r="F129" s="85">
        <v>490</v>
      </c>
      <c r="G129" s="141"/>
      <c r="H129" s="141" t="s">
        <v>797</v>
      </c>
      <c r="I129" s="141" t="s">
        <v>265</v>
      </c>
      <c r="J129" s="141"/>
      <c r="K129" s="89">
        <v>42795</v>
      </c>
      <c r="L129" s="94">
        <v>2017</v>
      </c>
      <c r="M129" s="85">
        <v>490</v>
      </c>
      <c r="N129" s="141" t="s">
        <v>391</v>
      </c>
      <c r="O129" s="141" t="s">
        <v>1103</v>
      </c>
      <c r="P129" s="141" t="s">
        <v>1112</v>
      </c>
      <c r="Q129" s="141"/>
      <c r="R129" s="141"/>
      <c r="S129" s="141"/>
      <c r="T129" s="141" t="s">
        <v>113</v>
      </c>
      <c r="U129" s="390">
        <v>0.13639999999999999</v>
      </c>
      <c r="V129" s="389">
        <v>585483</v>
      </c>
      <c r="W129" s="141" t="s">
        <v>1113</v>
      </c>
      <c r="X129" s="141"/>
      <c r="Y129" s="56" t="s">
        <v>581</v>
      </c>
      <c r="Z129" s="81">
        <v>9</v>
      </c>
      <c r="AA129" s="140" t="str">
        <f>VLOOKUP(Y129,Source!F:F,1,FALSE)</f>
        <v>MassDOT - Highway &amp; Turnpike Divisions</v>
      </c>
    </row>
    <row r="130" spans="1:27" x14ac:dyDescent="0.25">
      <c r="A130" s="106" t="str">
        <f t="shared" si="11"/>
        <v>MassDOT - Highway &amp; Turnpike Divisions10</v>
      </c>
      <c r="B130" s="81" t="s">
        <v>260</v>
      </c>
      <c r="C130" s="106" t="s">
        <v>721</v>
      </c>
      <c r="D130" s="141"/>
      <c r="E130" s="107" t="s">
        <v>1114</v>
      </c>
      <c r="F130" s="85">
        <v>50</v>
      </c>
      <c r="G130" s="141"/>
      <c r="H130" s="141" t="s">
        <v>797</v>
      </c>
      <c r="I130" s="141" t="s">
        <v>265</v>
      </c>
      <c r="J130" s="141"/>
      <c r="K130" s="89">
        <v>42795</v>
      </c>
      <c r="L130" s="94">
        <v>2017</v>
      </c>
      <c r="M130" s="85">
        <v>50</v>
      </c>
      <c r="N130" s="141" t="s">
        <v>391</v>
      </c>
      <c r="O130" s="141" t="s">
        <v>1103</v>
      </c>
      <c r="P130" s="141" t="s">
        <v>1115</v>
      </c>
      <c r="Q130" s="141"/>
      <c r="R130" s="141"/>
      <c r="S130" s="141"/>
      <c r="T130" s="141" t="s">
        <v>113</v>
      </c>
      <c r="U130" s="390">
        <v>0.13639999999999999</v>
      </c>
      <c r="V130" s="389">
        <v>59743</v>
      </c>
      <c r="W130" s="141" t="s">
        <v>1113</v>
      </c>
      <c r="X130" s="141"/>
      <c r="Y130" s="56" t="s">
        <v>581</v>
      </c>
      <c r="Z130" s="81">
        <v>10</v>
      </c>
      <c r="AA130" s="140" t="str">
        <f>VLOOKUP(Y130,Source!F:F,1,FALSE)</f>
        <v>MassDOT - Highway &amp; Turnpike Divisions</v>
      </c>
    </row>
    <row r="131" spans="1:27" x14ac:dyDescent="0.25">
      <c r="A131" s="106" t="str">
        <f t="shared" si="11"/>
        <v>Salem State University3</v>
      </c>
      <c r="B131" s="81" t="s">
        <v>260</v>
      </c>
      <c r="C131" s="106" t="s">
        <v>720</v>
      </c>
      <c r="E131" t="s">
        <v>1122</v>
      </c>
      <c r="F131" s="39">
        <v>178</v>
      </c>
      <c r="G131" t="s">
        <v>1117</v>
      </c>
      <c r="H131" t="s">
        <v>175</v>
      </c>
      <c r="I131" t="s">
        <v>265</v>
      </c>
      <c r="J131" s="88">
        <v>1970</v>
      </c>
      <c r="L131" s="40">
        <v>2019</v>
      </c>
      <c r="M131" s="39">
        <v>178</v>
      </c>
      <c r="N131" s="99" t="s">
        <v>266</v>
      </c>
      <c r="O131" s="140" t="s">
        <v>1103</v>
      </c>
      <c r="R131" t="s">
        <v>1124</v>
      </c>
      <c r="T131" t="s">
        <v>1123</v>
      </c>
      <c r="U131" s="390">
        <v>0.13639999999999999</v>
      </c>
      <c r="V131" s="108">
        <f t="shared" ref="V131:V140" si="13">M131*8760*U131</f>
        <v>212685.79199999999</v>
      </c>
      <c r="Y131" s="102" t="s">
        <v>67</v>
      </c>
      <c r="Z131">
        <v>3</v>
      </c>
      <c r="AA131" s="140" t="str">
        <f>VLOOKUP(Y131,Source!F:F,1,FALSE)</f>
        <v>Salem State University</v>
      </c>
    </row>
    <row r="132" spans="1:27" x14ac:dyDescent="0.25">
      <c r="A132" s="106" t="str">
        <f t="shared" si="11"/>
        <v>Salem State University4</v>
      </c>
      <c r="B132" s="81" t="s">
        <v>260</v>
      </c>
      <c r="C132" s="106" t="s">
        <v>720</v>
      </c>
      <c r="E132" t="s">
        <v>1118</v>
      </c>
      <c r="F132" s="39">
        <v>107</v>
      </c>
      <c r="G132" t="s">
        <v>1119</v>
      </c>
      <c r="H132" t="s">
        <v>175</v>
      </c>
      <c r="I132" t="s">
        <v>265</v>
      </c>
      <c r="J132" s="88">
        <v>1970</v>
      </c>
      <c r="L132" s="40">
        <v>2019</v>
      </c>
      <c r="M132" s="39">
        <v>107</v>
      </c>
      <c r="N132" s="99" t="s">
        <v>266</v>
      </c>
      <c r="O132" s="140" t="s">
        <v>1103</v>
      </c>
      <c r="R132" t="s">
        <v>1125</v>
      </c>
      <c r="T132" t="s">
        <v>1123</v>
      </c>
      <c r="U132" s="390">
        <v>0.13639999999999999</v>
      </c>
      <c r="V132" s="108">
        <f t="shared" si="13"/>
        <v>127850.44799999999</v>
      </c>
      <c r="Y132" s="102" t="s">
        <v>67</v>
      </c>
      <c r="Z132">
        <v>4</v>
      </c>
      <c r="AA132" s="140" t="str">
        <f>VLOOKUP(Y132,Source!F:F,1,FALSE)</f>
        <v>Salem State University</v>
      </c>
    </row>
    <row r="133" spans="1:27" x14ac:dyDescent="0.25">
      <c r="A133" s="379" t="str">
        <f t="shared" si="11"/>
        <v>Salem State University5</v>
      </c>
      <c r="B133" s="380" t="s">
        <v>260</v>
      </c>
      <c r="C133" s="379" t="s">
        <v>720</v>
      </c>
      <c r="E133" t="s">
        <v>1120</v>
      </c>
      <c r="F133" s="39">
        <v>102</v>
      </c>
      <c r="G133" t="s">
        <v>1121</v>
      </c>
      <c r="H133" t="s">
        <v>175</v>
      </c>
      <c r="I133" t="s">
        <v>265</v>
      </c>
      <c r="J133" s="385">
        <v>1970</v>
      </c>
      <c r="L133" s="40">
        <v>2019</v>
      </c>
      <c r="M133" s="39">
        <v>102</v>
      </c>
      <c r="N133" s="382" t="s">
        <v>266</v>
      </c>
      <c r="O133" s="140" t="s">
        <v>1103</v>
      </c>
      <c r="R133" t="s">
        <v>1126</v>
      </c>
      <c r="T133" t="s">
        <v>1123</v>
      </c>
      <c r="U133" s="422">
        <v>0.13639999999999999</v>
      </c>
      <c r="V133" s="423">
        <f t="shared" si="13"/>
        <v>121876.128</v>
      </c>
      <c r="Y133" s="424" t="s">
        <v>67</v>
      </c>
      <c r="Z133">
        <v>5</v>
      </c>
      <c r="AA133" s="140" t="str">
        <f>VLOOKUP(Y133,Source!F:F,1,FALSE)</f>
        <v>Salem State University</v>
      </c>
    </row>
    <row r="134" spans="1:27" x14ac:dyDescent="0.25">
      <c r="A134" s="106" t="str">
        <f t="shared" si="11"/>
        <v>UMass Amherst4</v>
      </c>
      <c r="B134" s="81" t="s">
        <v>260</v>
      </c>
      <c r="C134" s="99" t="s">
        <v>722</v>
      </c>
      <c r="D134" s="141"/>
      <c r="E134" s="99" t="s">
        <v>1135</v>
      </c>
      <c r="F134" s="107">
        <v>1918.44</v>
      </c>
      <c r="G134" s="83" t="s">
        <v>452</v>
      </c>
      <c r="H134" s="92" t="s">
        <v>128</v>
      </c>
      <c r="I134" s="141" t="s">
        <v>265</v>
      </c>
      <c r="J134" s="88">
        <v>1003</v>
      </c>
      <c r="K134" s="440">
        <v>42718</v>
      </c>
      <c r="L134" s="94">
        <v>2017</v>
      </c>
      <c r="M134" s="107">
        <v>1918.44</v>
      </c>
      <c r="N134" s="95" t="s">
        <v>453</v>
      </c>
      <c r="O134" s="141" t="s">
        <v>1103</v>
      </c>
      <c r="P134" s="141"/>
      <c r="Q134" s="141"/>
      <c r="R134" s="141"/>
      <c r="S134" s="141"/>
      <c r="T134" s="106" t="s">
        <v>113</v>
      </c>
      <c r="U134" s="390">
        <v>0.13639999999999999</v>
      </c>
      <c r="V134" s="108">
        <f t="shared" si="13"/>
        <v>2292274.8921600003</v>
      </c>
      <c r="W134" s="141"/>
      <c r="X134" s="141"/>
      <c r="Y134" s="99" t="s">
        <v>69</v>
      </c>
      <c r="Z134" s="81">
        <v>4</v>
      </c>
      <c r="AA134" s="140" t="str">
        <f>VLOOKUP(Y134,Source!F:F,1,FALSE)</f>
        <v>UMass Amherst</v>
      </c>
    </row>
    <row r="135" spans="1:27" x14ac:dyDescent="0.25">
      <c r="A135" s="106" t="str">
        <f t="shared" si="11"/>
        <v>UMass Amherst5</v>
      </c>
      <c r="B135" s="81" t="s">
        <v>260</v>
      </c>
      <c r="C135" s="99" t="s">
        <v>722</v>
      </c>
      <c r="D135" s="141"/>
      <c r="E135" s="99" t="s">
        <v>1141</v>
      </c>
      <c r="F135" s="107">
        <v>2568.87</v>
      </c>
      <c r="G135" s="83" t="s">
        <v>452</v>
      </c>
      <c r="H135" s="92" t="s">
        <v>128</v>
      </c>
      <c r="I135" s="141" t="s">
        <v>265</v>
      </c>
      <c r="J135" s="88">
        <v>1003</v>
      </c>
      <c r="K135" s="440">
        <v>42726</v>
      </c>
      <c r="L135" s="94">
        <v>2017</v>
      </c>
      <c r="M135" s="107">
        <v>2568.87</v>
      </c>
      <c r="N135" s="95" t="s">
        <v>453</v>
      </c>
      <c r="O135" s="95" t="s">
        <v>1103</v>
      </c>
      <c r="P135" s="141"/>
      <c r="Q135" s="141"/>
      <c r="R135" s="141"/>
      <c r="S135" s="141"/>
      <c r="T135" s="106" t="s">
        <v>113</v>
      </c>
      <c r="U135" s="390">
        <v>0.13639999999999999</v>
      </c>
      <c r="V135" s="108">
        <f t="shared" si="13"/>
        <v>3069450.2836799999</v>
      </c>
      <c r="W135" s="141"/>
      <c r="X135" s="141"/>
      <c r="Y135" s="99" t="s">
        <v>69</v>
      </c>
      <c r="Z135" s="81">
        <v>5</v>
      </c>
      <c r="AA135" s="140" t="str">
        <f>VLOOKUP(Y135,Source!F:F,1,FALSE)</f>
        <v>UMass Amherst</v>
      </c>
    </row>
    <row r="136" spans="1:27" x14ac:dyDescent="0.25">
      <c r="A136" s="106" t="str">
        <f t="shared" si="11"/>
        <v>UMass Amherst6</v>
      </c>
      <c r="B136" s="81" t="s">
        <v>260</v>
      </c>
      <c r="C136" s="99" t="s">
        <v>721</v>
      </c>
      <c r="D136" s="141"/>
      <c r="E136" s="141" t="s">
        <v>1136</v>
      </c>
      <c r="F136" s="107">
        <v>249.8</v>
      </c>
      <c r="G136" s="83" t="s">
        <v>452</v>
      </c>
      <c r="H136" s="92" t="s">
        <v>128</v>
      </c>
      <c r="I136" s="141" t="s">
        <v>265</v>
      </c>
      <c r="J136" s="88">
        <v>1003</v>
      </c>
      <c r="K136" s="440">
        <v>42642</v>
      </c>
      <c r="L136" s="94">
        <v>2017</v>
      </c>
      <c r="M136" s="107">
        <v>249.8</v>
      </c>
      <c r="N136" s="95" t="s">
        <v>453</v>
      </c>
      <c r="O136" s="95" t="s">
        <v>1103</v>
      </c>
      <c r="P136" s="141"/>
      <c r="Q136" s="141"/>
      <c r="R136" s="141"/>
      <c r="S136" s="141"/>
      <c r="T136" s="106" t="s">
        <v>113</v>
      </c>
      <c r="U136" s="390">
        <v>0.13639999999999999</v>
      </c>
      <c r="V136" s="108">
        <f t="shared" si="13"/>
        <v>298477.02720000001</v>
      </c>
      <c r="W136" s="141"/>
      <c r="X136" s="141"/>
      <c r="Y136" s="99" t="s">
        <v>69</v>
      </c>
      <c r="Z136" s="81">
        <v>6</v>
      </c>
      <c r="AA136" s="140" t="str">
        <f>VLOOKUP(Y136,Source!F:F,1,FALSE)</f>
        <v>UMass Amherst</v>
      </c>
    </row>
    <row r="137" spans="1:27" x14ac:dyDescent="0.25">
      <c r="A137" s="106" t="str">
        <f t="shared" si="11"/>
        <v>UMass Amherst7</v>
      </c>
      <c r="B137" s="81" t="s">
        <v>260</v>
      </c>
      <c r="C137" s="99" t="s">
        <v>721</v>
      </c>
      <c r="D137" s="141"/>
      <c r="E137" s="141" t="s">
        <v>1137</v>
      </c>
      <c r="F137" s="107">
        <v>154.66999999999999</v>
      </c>
      <c r="G137" s="83" t="s">
        <v>452</v>
      </c>
      <c r="H137" s="92" t="s">
        <v>128</v>
      </c>
      <c r="I137" s="141" t="s">
        <v>265</v>
      </c>
      <c r="J137" s="88">
        <v>1003</v>
      </c>
      <c r="K137" s="440">
        <v>42641</v>
      </c>
      <c r="L137" s="94">
        <v>2017</v>
      </c>
      <c r="M137" s="107">
        <v>154.66999999999999</v>
      </c>
      <c r="N137" s="95" t="s">
        <v>453</v>
      </c>
      <c r="O137" s="95" t="s">
        <v>1103</v>
      </c>
      <c r="P137" s="141"/>
      <c r="Q137" s="141"/>
      <c r="R137" s="141"/>
      <c r="S137" s="141"/>
      <c r="T137" s="106" t="s">
        <v>113</v>
      </c>
      <c r="U137" s="390">
        <v>0.13639999999999999</v>
      </c>
      <c r="V137" s="108">
        <f t="shared" si="13"/>
        <v>184809.61487999998</v>
      </c>
      <c r="W137" s="141"/>
      <c r="X137" s="141"/>
      <c r="Y137" s="99" t="s">
        <v>69</v>
      </c>
      <c r="Z137" s="81">
        <v>7</v>
      </c>
      <c r="AA137" s="140" t="str">
        <f>VLOOKUP(Y137,Source!F:F,1,FALSE)</f>
        <v>UMass Amherst</v>
      </c>
    </row>
    <row r="138" spans="1:27" x14ac:dyDescent="0.25">
      <c r="A138" s="106" t="str">
        <f t="shared" si="11"/>
        <v>UMass Amherst8</v>
      </c>
      <c r="B138" s="81" t="s">
        <v>260</v>
      </c>
      <c r="C138" s="99" t="s">
        <v>721</v>
      </c>
      <c r="D138" s="141"/>
      <c r="E138" s="141" t="s">
        <v>1138</v>
      </c>
      <c r="F138" s="107">
        <v>155.62</v>
      </c>
      <c r="G138" s="83" t="s">
        <v>452</v>
      </c>
      <c r="H138" s="92" t="s">
        <v>128</v>
      </c>
      <c r="I138" s="141" t="s">
        <v>265</v>
      </c>
      <c r="J138" s="88">
        <v>1003</v>
      </c>
      <c r="K138" s="440">
        <v>42718</v>
      </c>
      <c r="L138" s="94">
        <v>2017</v>
      </c>
      <c r="M138" s="107">
        <v>155.62</v>
      </c>
      <c r="N138" s="95" t="s">
        <v>453</v>
      </c>
      <c r="O138" s="95" t="s">
        <v>1103</v>
      </c>
      <c r="P138" s="141"/>
      <c r="Q138" s="141"/>
      <c r="R138" s="141"/>
      <c r="S138" s="141"/>
      <c r="T138" s="106" t="s">
        <v>113</v>
      </c>
      <c r="U138" s="390">
        <v>0.13639999999999999</v>
      </c>
      <c r="V138" s="108">
        <f t="shared" si="13"/>
        <v>185944.73567999998</v>
      </c>
      <c r="W138" s="141"/>
      <c r="X138" s="141"/>
      <c r="Y138" s="99" t="s">
        <v>69</v>
      </c>
      <c r="Z138" s="81">
        <v>8</v>
      </c>
      <c r="AA138" s="140" t="str">
        <f>VLOOKUP(Y138,Source!F:F,1,FALSE)</f>
        <v>UMass Amherst</v>
      </c>
    </row>
    <row r="139" spans="1:27" x14ac:dyDescent="0.25">
      <c r="A139" s="106" t="str">
        <f t="shared" si="11"/>
        <v>UMass Amherst9</v>
      </c>
      <c r="B139" s="81" t="s">
        <v>260</v>
      </c>
      <c r="C139" s="99" t="s">
        <v>721</v>
      </c>
      <c r="D139" s="141"/>
      <c r="E139" s="141" t="s">
        <v>1139</v>
      </c>
      <c r="F139" s="107">
        <v>30.87</v>
      </c>
      <c r="G139" s="83" t="s">
        <v>452</v>
      </c>
      <c r="H139" s="92" t="s">
        <v>128</v>
      </c>
      <c r="I139" s="141" t="s">
        <v>265</v>
      </c>
      <c r="J139" s="88">
        <v>1003</v>
      </c>
      <c r="K139" s="440">
        <v>42613</v>
      </c>
      <c r="L139" s="94">
        <v>2017</v>
      </c>
      <c r="M139" s="107">
        <v>30.87</v>
      </c>
      <c r="N139" s="95" t="s">
        <v>453</v>
      </c>
      <c r="O139" s="95" t="s">
        <v>1103</v>
      </c>
      <c r="P139" s="141"/>
      <c r="Q139" s="141"/>
      <c r="R139" s="141"/>
      <c r="S139" s="141"/>
      <c r="T139" s="106" t="s">
        <v>113</v>
      </c>
      <c r="U139" s="390">
        <v>0.13639999999999999</v>
      </c>
      <c r="V139" s="108">
        <f t="shared" si="13"/>
        <v>36885.451679999998</v>
      </c>
      <c r="W139" s="141"/>
      <c r="X139" s="141"/>
      <c r="Y139" s="99" t="s">
        <v>69</v>
      </c>
      <c r="Z139" s="81">
        <v>9</v>
      </c>
      <c r="AA139" s="140" t="str">
        <f>VLOOKUP(Y139,Source!F:F,1,FALSE)</f>
        <v>UMass Amherst</v>
      </c>
    </row>
    <row r="140" spans="1:27" x14ac:dyDescent="0.25">
      <c r="A140" s="106" t="str">
        <f t="shared" si="11"/>
        <v>UMass Amherst10</v>
      </c>
      <c r="B140" s="81" t="s">
        <v>260</v>
      </c>
      <c r="C140" s="99" t="s">
        <v>721</v>
      </c>
      <c r="D140" s="141"/>
      <c r="E140" s="141" t="s">
        <v>1140</v>
      </c>
      <c r="F140" s="107">
        <v>241.92</v>
      </c>
      <c r="G140" s="83" t="s">
        <v>452</v>
      </c>
      <c r="H140" s="92" t="s">
        <v>128</v>
      </c>
      <c r="I140" s="141" t="s">
        <v>265</v>
      </c>
      <c r="J140" s="88">
        <v>1003</v>
      </c>
      <c r="K140" s="440">
        <v>42648</v>
      </c>
      <c r="L140" s="94">
        <v>2017</v>
      </c>
      <c r="M140" s="107">
        <v>241.92</v>
      </c>
      <c r="N140" s="95" t="s">
        <v>453</v>
      </c>
      <c r="O140" s="95" t="s">
        <v>1103</v>
      </c>
      <c r="P140" s="141"/>
      <c r="Q140" s="141"/>
      <c r="R140" s="141"/>
      <c r="S140" s="141"/>
      <c r="T140" s="106" t="s">
        <v>113</v>
      </c>
      <c r="U140" s="390">
        <v>0.13639999999999999</v>
      </c>
      <c r="V140" s="108">
        <f t="shared" si="13"/>
        <v>289061.49887999997</v>
      </c>
      <c r="W140" s="141"/>
      <c r="X140" s="141"/>
      <c r="Y140" s="99" t="s">
        <v>69</v>
      </c>
      <c r="Z140" s="81">
        <v>10</v>
      </c>
      <c r="AA140" s="140" t="str">
        <f>VLOOKUP(Y140,Source!F:F,1,FALSE)</f>
        <v>UMass Amherst</v>
      </c>
    </row>
    <row r="141" spans="1:27" x14ac:dyDescent="0.25">
      <c r="A141" s="106" t="str">
        <f t="shared" si="11"/>
        <v>Bristol Comm. College5</v>
      </c>
      <c r="B141" s="81" t="s">
        <v>260</v>
      </c>
      <c r="C141" s="141" t="s">
        <v>1146</v>
      </c>
      <c r="D141" s="141"/>
      <c r="E141" s="84" t="s">
        <v>1148</v>
      </c>
      <c r="F141" s="107">
        <v>50</v>
      </c>
      <c r="G141" s="106" t="s">
        <v>279</v>
      </c>
      <c r="H141" s="91" t="s">
        <v>116</v>
      </c>
      <c r="I141" s="106" t="s">
        <v>265</v>
      </c>
      <c r="J141" s="88">
        <v>2720</v>
      </c>
      <c r="K141" s="89"/>
      <c r="L141" s="48">
        <v>2015</v>
      </c>
      <c r="M141" s="107">
        <v>50</v>
      </c>
      <c r="N141" s="99" t="s">
        <v>266</v>
      </c>
      <c r="O141" s="141" t="s">
        <v>1050</v>
      </c>
      <c r="P141" s="141"/>
      <c r="Q141" s="141"/>
      <c r="R141" s="141"/>
      <c r="S141" s="141"/>
      <c r="T141" s="141"/>
      <c r="U141" s="441">
        <v>0.13639999999999999</v>
      </c>
      <c r="V141" s="108">
        <f>M141*8760*U141</f>
        <v>59743.199999999997</v>
      </c>
      <c r="W141" s="141"/>
      <c r="X141" s="141"/>
      <c r="Y141" s="84" t="s">
        <v>569</v>
      </c>
      <c r="Z141" s="106">
        <v>5</v>
      </c>
      <c r="AA141" s="140" t="str">
        <f>VLOOKUP(Y141,Source!F:F,1,FALSE)</f>
        <v>Bristol Comm. College</v>
      </c>
    </row>
  </sheetData>
  <autoFilter ref="A1:AA141" xr:uid="{00000000-0009-0000-0000-000009000000}"/>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Q23"/>
  <sheetViews>
    <sheetView topLeftCell="D1" workbookViewId="0">
      <selection activeCell="K26" sqref="K26"/>
    </sheetView>
  </sheetViews>
  <sheetFormatPr defaultColWidth="9.140625" defaultRowHeight="15" x14ac:dyDescent="0.25"/>
  <cols>
    <col min="1" max="1" width="28.7109375" style="9" customWidth="1"/>
    <col min="2" max="2" width="19" style="9" bestFit="1" customWidth="1"/>
    <col min="3" max="3" width="30.7109375" style="9" bestFit="1" customWidth="1"/>
    <col min="4" max="4" width="8" style="9" bestFit="1" customWidth="1"/>
    <col min="5" max="5" width="12" style="9" bestFit="1" customWidth="1"/>
    <col min="6" max="6" width="46.5703125" style="9" bestFit="1" customWidth="1"/>
    <col min="7" max="7" width="37.5703125" style="9" customWidth="1"/>
    <col min="8" max="8" width="15.5703125" style="9" bestFit="1" customWidth="1"/>
    <col min="9" max="9" width="19.140625" style="616" bestFit="1" customWidth="1"/>
    <col min="10" max="10" width="16.28515625" style="606" customWidth="1"/>
    <col min="11" max="11" width="16.5703125" style="9" bestFit="1" customWidth="1"/>
    <col min="12" max="12" width="12.5703125" style="9" bestFit="1" customWidth="1"/>
    <col min="13" max="13" width="13.140625" style="9" bestFit="1" customWidth="1"/>
    <col min="14" max="14" width="57.85546875" style="9" bestFit="1" customWidth="1"/>
    <col min="15" max="15" width="13.5703125" style="9" customWidth="1"/>
    <col min="16" max="16384" width="9.140625" style="9"/>
  </cols>
  <sheetData>
    <row r="1" spans="1:17" ht="90" x14ac:dyDescent="0.25">
      <c r="A1" s="586" t="str">
        <f>E1&amp;P1</f>
        <v>Agency#</v>
      </c>
      <c r="B1" s="586" t="s">
        <v>217</v>
      </c>
      <c r="C1" s="586" t="s">
        <v>103</v>
      </c>
      <c r="D1" s="586" t="s">
        <v>255</v>
      </c>
      <c r="E1" s="586" t="s">
        <v>79</v>
      </c>
      <c r="F1" s="586" t="s">
        <v>104</v>
      </c>
      <c r="G1" s="586" t="s">
        <v>105</v>
      </c>
      <c r="H1" s="586" t="s">
        <v>106</v>
      </c>
      <c r="I1" s="609" t="s">
        <v>21</v>
      </c>
      <c r="J1" s="593" t="s">
        <v>495</v>
      </c>
      <c r="K1" s="587" t="s">
        <v>107</v>
      </c>
      <c r="L1" s="586" t="s">
        <v>109</v>
      </c>
      <c r="M1" s="586" t="s">
        <v>110</v>
      </c>
      <c r="N1" s="586" t="s">
        <v>111</v>
      </c>
      <c r="O1" s="586" t="s">
        <v>259</v>
      </c>
      <c r="P1" s="586" t="s">
        <v>493</v>
      </c>
    </row>
    <row r="2" spans="1:17" s="658" customFormat="1" x14ac:dyDescent="0.25">
      <c r="A2" s="625" t="str">
        <f>F2&amp;P2</f>
        <v>Bridgewater State University1</v>
      </c>
      <c r="B2" s="625" t="s">
        <v>492</v>
      </c>
      <c r="C2" s="638" t="s">
        <v>28</v>
      </c>
      <c r="D2" s="655" t="s">
        <v>266</v>
      </c>
      <c r="E2" s="634" t="s">
        <v>1177</v>
      </c>
      <c r="F2" s="634" t="s">
        <v>48</v>
      </c>
      <c r="G2" s="634" t="s">
        <v>1162</v>
      </c>
      <c r="H2" s="638" t="s">
        <v>114</v>
      </c>
      <c r="I2" s="666" t="s">
        <v>1190</v>
      </c>
      <c r="J2" s="667" t="s">
        <v>1190</v>
      </c>
      <c r="K2" s="656"/>
      <c r="L2" s="657" t="s">
        <v>113</v>
      </c>
      <c r="M2" s="638"/>
      <c r="N2" s="638" t="s">
        <v>1173</v>
      </c>
      <c r="O2" s="625"/>
      <c r="P2" s="625">
        <v>1</v>
      </c>
      <c r="Q2" s="658" t="str">
        <f>VLOOKUP(F2,Source!F:F,1,FALSE)</f>
        <v>Bridgewater State University</v>
      </c>
    </row>
    <row r="3" spans="1:17" s="658" customFormat="1" x14ac:dyDescent="0.25">
      <c r="A3" s="625" t="str">
        <f t="shared" ref="A3:A23" si="0">F3&amp;P3</f>
        <v>Bristol Comm. College1</v>
      </c>
      <c r="B3" s="660" t="s">
        <v>492</v>
      </c>
      <c r="C3" s="660" t="s">
        <v>1178</v>
      </c>
      <c r="D3" s="660" t="s">
        <v>266</v>
      </c>
      <c r="E3" s="660" t="s">
        <v>1179</v>
      </c>
      <c r="F3" s="641" t="s">
        <v>569</v>
      </c>
      <c r="G3" s="661" t="s">
        <v>1163</v>
      </c>
      <c r="H3" s="660" t="s">
        <v>116</v>
      </c>
      <c r="I3" s="668" t="s">
        <v>1190</v>
      </c>
      <c r="J3" s="669" t="s">
        <v>1190</v>
      </c>
      <c r="K3" s="662"/>
      <c r="L3" s="663" t="s">
        <v>113</v>
      </c>
      <c r="M3" s="660">
        <v>2016</v>
      </c>
      <c r="N3" s="661"/>
      <c r="O3" s="660"/>
      <c r="P3" s="660">
        <v>1</v>
      </c>
      <c r="Q3" s="658" t="str">
        <f>VLOOKUP(F3,Source!F:F,1,FALSE)</f>
        <v>Bristol Comm. College</v>
      </c>
    </row>
    <row r="4" spans="1:17" s="658" customFormat="1" x14ac:dyDescent="0.25">
      <c r="A4" s="625" t="str">
        <f t="shared" si="0"/>
        <v>Bristol Comm. College2</v>
      </c>
      <c r="B4" s="660" t="s">
        <v>492</v>
      </c>
      <c r="C4" s="660" t="s">
        <v>1180</v>
      </c>
      <c r="D4" s="660" t="s">
        <v>266</v>
      </c>
      <c r="E4" s="660" t="s">
        <v>1179</v>
      </c>
      <c r="F4" s="641" t="s">
        <v>569</v>
      </c>
      <c r="G4" s="661" t="s">
        <v>1163</v>
      </c>
      <c r="H4" s="660" t="s">
        <v>116</v>
      </c>
      <c r="I4" s="668" t="s">
        <v>1190</v>
      </c>
      <c r="J4" s="669" t="s">
        <v>1190</v>
      </c>
      <c r="K4" s="662"/>
      <c r="L4" s="663" t="s">
        <v>113</v>
      </c>
      <c r="M4" s="660">
        <v>2016</v>
      </c>
      <c r="N4" s="661"/>
      <c r="O4" s="660"/>
      <c r="P4" s="660">
        <v>2</v>
      </c>
      <c r="Q4" s="658" t="str">
        <f>VLOOKUP(F4,Source!F:F,1,FALSE)</f>
        <v>Bristol Comm. College</v>
      </c>
    </row>
    <row r="5" spans="1:17" s="658" customFormat="1" x14ac:dyDescent="0.25">
      <c r="A5" s="625" t="str">
        <f t="shared" si="0"/>
        <v>Bristol Comm. College3</v>
      </c>
      <c r="B5" s="660" t="s">
        <v>492</v>
      </c>
      <c r="C5" s="660" t="s">
        <v>28</v>
      </c>
      <c r="D5" s="660" t="s">
        <v>266</v>
      </c>
      <c r="E5" s="660" t="s">
        <v>1179</v>
      </c>
      <c r="F5" s="641" t="s">
        <v>569</v>
      </c>
      <c r="G5" s="660" t="s">
        <v>1164</v>
      </c>
      <c r="H5" s="660" t="s">
        <v>116</v>
      </c>
      <c r="I5" s="664">
        <v>181000</v>
      </c>
      <c r="J5" s="665" t="s">
        <v>496</v>
      </c>
      <c r="K5" s="660"/>
      <c r="L5" s="663" t="s">
        <v>113</v>
      </c>
      <c r="M5" s="660">
        <v>2016</v>
      </c>
      <c r="N5" s="660"/>
      <c r="O5" s="660"/>
      <c r="P5" s="660">
        <v>3</v>
      </c>
      <c r="Q5" s="658" t="str">
        <f>VLOOKUP(F5,Source!F:F,1,FALSE)</f>
        <v>Bristol Comm. College</v>
      </c>
    </row>
    <row r="6" spans="1:17" s="658" customFormat="1" x14ac:dyDescent="0.25">
      <c r="A6" s="625" t="str">
        <f t="shared" si="0"/>
        <v>Greenfield Comm. College1</v>
      </c>
      <c r="B6" s="660" t="s">
        <v>492</v>
      </c>
      <c r="C6" s="660" t="s">
        <v>1178</v>
      </c>
      <c r="D6" s="660" t="s">
        <v>266</v>
      </c>
      <c r="E6" s="660" t="s">
        <v>1198</v>
      </c>
      <c r="F6" s="679" t="s">
        <v>1195</v>
      </c>
      <c r="G6" s="660" t="s">
        <v>1196</v>
      </c>
      <c r="H6" s="660" t="s">
        <v>151</v>
      </c>
      <c r="I6" s="664" t="s">
        <v>1197</v>
      </c>
      <c r="J6" s="665" t="s">
        <v>1190</v>
      </c>
      <c r="K6" s="660">
        <v>1133896</v>
      </c>
      <c r="L6" s="663" t="s">
        <v>113</v>
      </c>
      <c r="M6" s="660">
        <v>2009</v>
      </c>
      <c r="N6" s="660"/>
      <c r="O6" s="660"/>
      <c r="P6" s="660">
        <v>1</v>
      </c>
      <c r="Q6" s="658" t="str">
        <f>VLOOKUP(F6,Source!F:F,1,FALSE)</f>
        <v>Greenfield Comm. College</v>
      </c>
    </row>
    <row r="7" spans="1:17" s="658" customFormat="1" x14ac:dyDescent="0.25">
      <c r="A7" s="625" t="str">
        <f t="shared" si="0"/>
        <v>Holyoke Comm. College1</v>
      </c>
      <c r="B7" s="660" t="s">
        <v>492</v>
      </c>
      <c r="C7" s="661" t="s">
        <v>28</v>
      </c>
      <c r="D7" s="661" t="s">
        <v>266</v>
      </c>
      <c r="E7" s="661" t="s">
        <v>1181</v>
      </c>
      <c r="F7" s="661" t="s">
        <v>58</v>
      </c>
      <c r="G7" s="661" t="s">
        <v>203</v>
      </c>
      <c r="H7" s="661" t="s">
        <v>204</v>
      </c>
      <c r="I7" s="668" t="s">
        <v>1190</v>
      </c>
      <c r="J7" s="669" t="s">
        <v>1190</v>
      </c>
      <c r="K7" s="662">
        <v>86978</v>
      </c>
      <c r="L7" s="663" t="s">
        <v>113</v>
      </c>
      <c r="M7" s="661"/>
      <c r="N7" s="661"/>
      <c r="O7" s="660"/>
      <c r="P7" s="660">
        <v>1</v>
      </c>
      <c r="Q7" s="658" t="str">
        <f>VLOOKUP(F7,Source!F:F,1,FALSE)</f>
        <v>Holyoke Comm. College</v>
      </c>
    </row>
    <row r="8" spans="1:17" x14ac:dyDescent="0.25">
      <c r="A8" s="591" t="str">
        <f t="shared" si="0"/>
        <v>Mass. Maritime Academy1</v>
      </c>
      <c r="B8" s="588" t="s">
        <v>492</v>
      </c>
      <c r="C8" s="591" t="s">
        <v>1178</v>
      </c>
      <c r="D8" s="589" t="s">
        <v>266</v>
      </c>
      <c r="E8" s="589" t="s">
        <v>1182</v>
      </c>
      <c r="F8" s="589" t="s">
        <v>577</v>
      </c>
      <c r="G8" s="589" t="s">
        <v>205</v>
      </c>
      <c r="H8" s="590" t="s">
        <v>160</v>
      </c>
      <c r="I8" s="612">
        <v>135</v>
      </c>
      <c r="J8" s="605" t="s">
        <v>1189</v>
      </c>
      <c r="K8" s="594"/>
      <c r="L8" s="595" t="s">
        <v>113</v>
      </c>
      <c r="M8" s="590">
        <v>2013</v>
      </c>
      <c r="N8" s="590"/>
      <c r="O8" s="591"/>
      <c r="P8" s="591">
        <v>1</v>
      </c>
      <c r="Q8" s="592" t="str">
        <f>VLOOKUP(F8,Source!F:F,1,FALSE)</f>
        <v>Mass. Maritime Academy</v>
      </c>
    </row>
    <row r="9" spans="1:17" x14ac:dyDescent="0.25">
      <c r="A9" s="591" t="str">
        <f t="shared" si="0"/>
        <v>Mass. Maritime Academy2</v>
      </c>
      <c r="B9" s="588" t="s">
        <v>492</v>
      </c>
      <c r="C9" s="590" t="s">
        <v>28</v>
      </c>
      <c r="D9" s="589" t="s">
        <v>266</v>
      </c>
      <c r="E9" s="589" t="s">
        <v>1182</v>
      </c>
      <c r="F9" s="590" t="s">
        <v>577</v>
      </c>
      <c r="G9" s="597" t="s">
        <v>1165</v>
      </c>
      <c r="H9" s="590" t="s">
        <v>160</v>
      </c>
      <c r="I9" s="610" t="s">
        <v>1190</v>
      </c>
      <c r="J9" s="585" t="s">
        <v>1190</v>
      </c>
      <c r="K9" s="594">
        <v>189200</v>
      </c>
      <c r="L9" s="595" t="s">
        <v>113</v>
      </c>
      <c r="M9" s="590">
        <v>2015</v>
      </c>
      <c r="N9" s="590"/>
      <c r="O9" s="591"/>
      <c r="P9" s="591">
        <v>2</v>
      </c>
      <c r="Q9" s="592" t="str">
        <f>VLOOKUP(F9,Source!F:F,1,FALSE)</f>
        <v>Mass. Maritime Academy</v>
      </c>
    </row>
    <row r="10" spans="1:17" x14ac:dyDescent="0.25">
      <c r="A10" s="591" t="str">
        <f t="shared" si="0"/>
        <v>Middlesex Comm. College1</v>
      </c>
      <c r="B10" s="588" t="s">
        <v>492</v>
      </c>
      <c r="C10" s="591" t="s">
        <v>1178</v>
      </c>
      <c r="D10" s="589" t="s">
        <v>266</v>
      </c>
      <c r="E10" s="589" t="s">
        <v>1183</v>
      </c>
      <c r="F10" s="589" t="s">
        <v>62</v>
      </c>
      <c r="G10" s="589" t="s">
        <v>156</v>
      </c>
      <c r="H10" s="589" t="s">
        <v>157</v>
      </c>
      <c r="I10" s="612" t="s">
        <v>1190</v>
      </c>
      <c r="J10" s="585" t="s">
        <v>1190</v>
      </c>
      <c r="K10" s="596">
        <v>324113</v>
      </c>
      <c r="L10" s="595" t="s">
        <v>113</v>
      </c>
      <c r="M10" s="590">
        <v>2013</v>
      </c>
      <c r="N10" s="590"/>
      <c r="O10" s="591"/>
      <c r="P10" s="591">
        <v>1</v>
      </c>
      <c r="Q10" s="592" t="str">
        <f>VLOOKUP(F10,Source!F:F,1,FALSE)</f>
        <v>Middlesex Comm. College</v>
      </c>
    </row>
    <row r="11" spans="1:17" x14ac:dyDescent="0.25">
      <c r="A11" s="591" t="str">
        <f t="shared" si="0"/>
        <v>Mount Wachusett Comm. College1</v>
      </c>
      <c r="B11" s="598" t="s">
        <v>492</v>
      </c>
      <c r="C11" s="600" t="s">
        <v>26</v>
      </c>
      <c r="D11" s="600" t="s">
        <v>266</v>
      </c>
      <c r="E11" s="600" t="s">
        <v>1184</v>
      </c>
      <c r="F11" s="600" t="s">
        <v>582</v>
      </c>
      <c r="G11" s="600" t="s">
        <v>208</v>
      </c>
      <c r="H11" s="600" t="s">
        <v>148</v>
      </c>
      <c r="I11" s="613">
        <v>75</v>
      </c>
      <c r="J11" s="606" t="s">
        <v>32</v>
      </c>
      <c r="K11" s="601"/>
      <c r="L11" s="603" t="s">
        <v>113</v>
      </c>
      <c r="M11" s="600">
        <v>2006</v>
      </c>
      <c r="N11" s="600"/>
      <c r="O11" s="599"/>
      <c r="P11" s="599">
        <v>1</v>
      </c>
      <c r="Q11" s="592" t="str">
        <f>VLOOKUP(F11,Source!F:F,1,FALSE)</f>
        <v>Mount Wachusett Comm. College</v>
      </c>
    </row>
    <row r="12" spans="1:17" x14ac:dyDescent="0.25">
      <c r="A12" s="591" t="str">
        <f t="shared" si="0"/>
        <v>North Shore Comm. College1</v>
      </c>
      <c r="B12" s="598" t="s">
        <v>492</v>
      </c>
      <c r="C12" s="599" t="s">
        <v>1178</v>
      </c>
      <c r="D12" s="600" t="s">
        <v>266</v>
      </c>
      <c r="E12" s="600" t="s">
        <v>1185</v>
      </c>
      <c r="F12" s="600" t="s">
        <v>583</v>
      </c>
      <c r="G12" s="600" t="s">
        <v>209</v>
      </c>
      <c r="H12" s="600" t="s">
        <v>174</v>
      </c>
      <c r="I12" s="611" t="s">
        <v>1190</v>
      </c>
      <c r="J12" s="604" t="s">
        <v>1190</v>
      </c>
      <c r="K12" s="601"/>
      <c r="L12" s="602" t="s">
        <v>113</v>
      </c>
      <c r="M12" s="600">
        <v>2011</v>
      </c>
      <c r="N12" s="600"/>
      <c r="O12" s="599"/>
      <c r="P12" s="599">
        <v>1</v>
      </c>
      <c r="Q12" s="592" t="str">
        <f>VLOOKUP(F12,Source!F:F,1,FALSE)</f>
        <v>North Shore Comm. College</v>
      </c>
    </row>
    <row r="13" spans="1:17" x14ac:dyDescent="0.25">
      <c r="A13" s="591" t="str">
        <f t="shared" si="0"/>
        <v>Quinsigamond Comm. College1</v>
      </c>
      <c r="B13" s="588" t="s">
        <v>492</v>
      </c>
      <c r="C13" s="590" t="s">
        <v>28</v>
      </c>
      <c r="D13" s="589" t="s">
        <v>266</v>
      </c>
      <c r="E13" s="589" t="s">
        <v>1186</v>
      </c>
      <c r="F13" s="590" t="s">
        <v>65</v>
      </c>
      <c r="G13" s="590" t="s">
        <v>196</v>
      </c>
      <c r="H13" s="590" t="s">
        <v>180</v>
      </c>
      <c r="I13" s="610" t="s">
        <v>1190</v>
      </c>
      <c r="J13" s="585" t="s">
        <v>1190</v>
      </c>
      <c r="K13" s="594">
        <v>52000</v>
      </c>
      <c r="L13" s="595" t="s">
        <v>113</v>
      </c>
      <c r="M13" s="590"/>
      <c r="N13" s="590"/>
      <c r="O13" s="591"/>
      <c r="P13" s="591">
        <v>1</v>
      </c>
      <c r="Q13" s="592" t="str">
        <f>VLOOKUP(F13,Source!F:F,1,FALSE)</f>
        <v>Quinsigamond Comm. College</v>
      </c>
    </row>
    <row r="14" spans="1:17" s="592" customFormat="1" x14ac:dyDescent="0.25">
      <c r="A14" s="591" t="str">
        <f t="shared" si="0"/>
        <v>Roxbury Comm. College1</v>
      </c>
      <c r="B14" s="588" t="s">
        <v>492</v>
      </c>
      <c r="C14" s="590" t="s">
        <v>1178</v>
      </c>
      <c r="D14" s="589" t="s">
        <v>266</v>
      </c>
      <c r="E14" s="589" t="s">
        <v>1199</v>
      </c>
      <c r="F14" s="590" t="s">
        <v>66</v>
      </c>
      <c r="G14" s="590" t="s">
        <v>1200</v>
      </c>
      <c r="H14" s="590" t="s">
        <v>118</v>
      </c>
      <c r="I14" s="610" t="s">
        <v>1203</v>
      </c>
      <c r="J14" s="585"/>
      <c r="K14" s="594">
        <v>3950000</v>
      </c>
      <c r="L14" s="595" t="s">
        <v>113</v>
      </c>
      <c r="M14" s="590">
        <v>2018</v>
      </c>
      <c r="N14" s="590"/>
      <c r="O14" s="591"/>
      <c r="P14" s="591">
        <v>1</v>
      </c>
      <c r="Q14" s="592" t="str">
        <f>VLOOKUP(F14,Source!F:F,1,FALSE)</f>
        <v>Roxbury Comm. College</v>
      </c>
    </row>
    <row r="15" spans="1:17" s="592" customFormat="1" x14ac:dyDescent="0.25">
      <c r="A15" s="591" t="str">
        <f t="shared" si="0"/>
        <v>Roxbury Comm. College2</v>
      </c>
      <c r="B15" s="588" t="s">
        <v>492</v>
      </c>
      <c r="C15" s="590" t="s">
        <v>28</v>
      </c>
      <c r="D15" s="589" t="s">
        <v>266</v>
      </c>
      <c r="E15" s="589" t="s">
        <v>1199</v>
      </c>
      <c r="F15" s="590" t="s">
        <v>66</v>
      </c>
      <c r="G15" s="590" t="s">
        <v>1201</v>
      </c>
      <c r="H15" s="590" t="s">
        <v>118</v>
      </c>
      <c r="I15" s="610" t="s">
        <v>1202</v>
      </c>
      <c r="J15" s="585" t="s">
        <v>842</v>
      </c>
      <c r="K15" s="594">
        <v>161800</v>
      </c>
      <c r="L15" s="595" t="s">
        <v>113</v>
      </c>
      <c r="M15" s="590">
        <v>2018</v>
      </c>
      <c r="N15" s="590"/>
      <c r="O15" s="591"/>
      <c r="P15" s="591">
        <v>2</v>
      </c>
      <c r="Q15" s="592" t="str">
        <f>VLOOKUP(F15,Source!F:F,1,FALSE)</f>
        <v>Roxbury Comm. College</v>
      </c>
    </row>
    <row r="16" spans="1:17" x14ac:dyDescent="0.25">
      <c r="A16" s="591" t="str">
        <f t="shared" si="0"/>
        <v>Salem State University1</v>
      </c>
      <c r="B16" s="588" t="s">
        <v>492</v>
      </c>
      <c r="C16" s="590" t="s">
        <v>1178</v>
      </c>
      <c r="D16" s="589" t="s">
        <v>266</v>
      </c>
      <c r="E16" s="589" t="s">
        <v>1187</v>
      </c>
      <c r="F16" s="590" t="s">
        <v>67</v>
      </c>
      <c r="G16" s="590" t="s">
        <v>1166</v>
      </c>
      <c r="H16" s="590" t="s">
        <v>175</v>
      </c>
      <c r="I16" s="610" t="s">
        <v>1190</v>
      </c>
      <c r="J16" s="585" t="s">
        <v>1190</v>
      </c>
      <c r="K16" s="594"/>
      <c r="L16" s="595" t="s">
        <v>113</v>
      </c>
      <c r="M16" s="590">
        <v>2014</v>
      </c>
      <c r="N16" s="590" t="s">
        <v>1174</v>
      </c>
      <c r="O16" s="591"/>
      <c r="P16" s="591">
        <v>1</v>
      </c>
      <c r="Q16" s="592" t="str">
        <f>VLOOKUP(F16,Source!F:F,1,FALSE)</f>
        <v>Salem State University</v>
      </c>
    </row>
    <row r="17" spans="1:17" s="592" customFormat="1" x14ac:dyDescent="0.25">
      <c r="A17" s="591" t="str">
        <f t="shared" si="0"/>
        <v>Springfield Technical Comm. College1</v>
      </c>
      <c r="B17" s="588" t="s">
        <v>492</v>
      </c>
      <c r="C17" s="590" t="s">
        <v>1178</v>
      </c>
      <c r="D17" s="589" t="s">
        <v>266</v>
      </c>
      <c r="E17" s="589" t="s">
        <v>1204</v>
      </c>
      <c r="F17" s="590" t="s">
        <v>584</v>
      </c>
      <c r="G17" s="590" t="s">
        <v>1205</v>
      </c>
      <c r="H17" s="590" t="s">
        <v>129</v>
      </c>
      <c r="I17" s="610">
        <v>2</v>
      </c>
      <c r="J17" s="585" t="s">
        <v>32</v>
      </c>
      <c r="K17" s="594"/>
      <c r="L17" s="595" t="s">
        <v>113</v>
      </c>
      <c r="M17" s="590"/>
      <c r="N17" s="590"/>
      <c r="O17" s="591"/>
      <c r="P17" s="591">
        <v>1</v>
      </c>
      <c r="Q17" s="592" t="str">
        <f>VLOOKUP(F17,Source!F:F,1,FALSE)</f>
        <v>Springfield Technical Comm. College</v>
      </c>
    </row>
    <row r="18" spans="1:17" x14ac:dyDescent="0.25">
      <c r="A18" s="591" t="str">
        <f t="shared" si="0"/>
        <v>UMass Amherst1</v>
      </c>
      <c r="B18" s="599" t="s">
        <v>492</v>
      </c>
      <c r="C18" s="599" t="s">
        <v>1178</v>
      </c>
      <c r="D18" s="599" t="s">
        <v>266</v>
      </c>
      <c r="E18" s="599" t="s">
        <v>1188</v>
      </c>
      <c r="F18" s="599" t="s">
        <v>69</v>
      </c>
      <c r="G18" s="599" t="s">
        <v>1167</v>
      </c>
      <c r="H18" s="599" t="s">
        <v>128</v>
      </c>
      <c r="I18" s="614" t="s">
        <v>1190</v>
      </c>
      <c r="J18" s="607" t="s">
        <v>1190</v>
      </c>
      <c r="K18" s="599"/>
      <c r="L18" s="595" t="s">
        <v>113</v>
      </c>
      <c r="M18" s="599"/>
      <c r="N18" s="599" t="s">
        <v>1175</v>
      </c>
      <c r="O18" s="599"/>
      <c r="P18" s="599">
        <v>1</v>
      </c>
      <c r="Q18" s="592" t="str">
        <f>VLOOKUP(F18,Source!F:F,1,FALSE)</f>
        <v>UMass Amherst</v>
      </c>
    </row>
    <row r="19" spans="1:17" x14ac:dyDescent="0.25">
      <c r="A19" s="591" t="str">
        <f t="shared" si="0"/>
        <v>UMass Amherst2</v>
      </c>
      <c r="B19" s="599" t="s">
        <v>492</v>
      </c>
      <c r="C19" s="599" t="s">
        <v>1178</v>
      </c>
      <c r="D19" s="599" t="s">
        <v>266</v>
      </c>
      <c r="E19" s="599" t="s">
        <v>1188</v>
      </c>
      <c r="F19" s="599" t="s">
        <v>69</v>
      </c>
      <c r="G19" s="599" t="s">
        <v>1168</v>
      </c>
      <c r="H19" s="599" t="s">
        <v>128</v>
      </c>
      <c r="I19" s="614">
        <v>20</v>
      </c>
      <c r="J19" s="608" t="s">
        <v>32</v>
      </c>
      <c r="K19" s="599"/>
      <c r="L19" s="595" t="s">
        <v>113</v>
      </c>
      <c r="M19" s="599"/>
      <c r="N19" s="599" t="s">
        <v>1176</v>
      </c>
      <c r="O19" s="599"/>
      <c r="P19" s="599">
        <v>2</v>
      </c>
      <c r="Q19" s="592" t="str">
        <f>VLOOKUP(F19,Source!F:F,1,FALSE)</f>
        <v>UMass Amherst</v>
      </c>
    </row>
    <row r="20" spans="1:17" x14ac:dyDescent="0.25">
      <c r="A20" s="591" t="str">
        <f t="shared" si="0"/>
        <v>UMass Amherst3</v>
      </c>
      <c r="B20" s="591" t="s">
        <v>492</v>
      </c>
      <c r="C20" s="591" t="s">
        <v>28</v>
      </c>
      <c r="D20" s="591" t="s">
        <v>266</v>
      </c>
      <c r="E20" s="591" t="s">
        <v>1188</v>
      </c>
      <c r="F20" s="591" t="s">
        <v>69</v>
      </c>
      <c r="G20" s="591" t="s">
        <v>1169</v>
      </c>
      <c r="H20" s="591" t="s">
        <v>1170</v>
      </c>
      <c r="I20" s="615">
        <v>14</v>
      </c>
      <c r="J20" s="608" t="s">
        <v>32</v>
      </c>
      <c r="K20" s="591"/>
      <c r="L20" s="595" t="s">
        <v>113</v>
      </c>
      <c r="M20" s="591">
        <v>2017</v>
      </c>
      <c r="N20" s="591"/>
      <c r="O20" s="591"/>
      <c r="P20" s="591">
        <v>3</v>
      </c>
      <c r="Q20" s="592" t="str">
        <f>VLOOKUP(F20,Source!F:F,1,FALSE)</f>
        <v>UMass Amherst</v>
      </c>
    </row>
    <row r="21" spans="1:17" s="592" customFormat="1" x14ac:dyDescent="0.25">
      <c r="A21" s="591" t="str">
        <f t="shared" si="0"/>
        <v>UMass Dartmouth1</v>
      </c>
      <c r="B21" s="591" t="s">
        <v>492</v>
      </c>
      <c r="C21" s="591" t="s">
        <v>28</v>
      </c>
      <c r="D21" s="591" t="s">
        <v>1206</v>
      </c>
      <c r="E21" s="591" t="s">
        <v>1188</v>
      </c>
      <c r="F21" s="591" t="s">
        <v>71</v>
      </c>
      <c r="G21" s="591" t="s">
        <v>1207</v>
      </c>
      <c r="H21" s="591" t="s">
        <v>176</v>
      </c>
      <c r="I21" s="615" t="s">
        <v>754</v>
      </c>
      <c r="J21" s="608"/>
      <c r="K21" s="591"/>
      <c r="L21" s="595" t="s">
        <v>113</v>
      </c>
      <c r="M21" s="591"/>
      <c r="N21" s="591"/>
      <c r="O21" s="591"/>
      <c r="P21" s="591">
        <v>1</v>
      </c>
      <c r="Q21" s="592" t="str">
        <f>VLOOKUP(F21,Source!F:F,1,FALSE)</f>
        <v>UMass Dartmouth</v>
      </c>
    </row>
    <row r="22" spans="1:17" x14ac:dyDescent="0.25">
      <c r="A22" s="591" t="str">
        <f t="shared" si="0"/>
        <v>UMass Lowell1</v>
      </c>
      <c r="B22" s="591" t="s">
        <v>492</v>
      </c>
      <c r="C22" s="591" t="s">
        <v>28</v>
      </c>
      <c r="D22" s="591" t="s">
        <v>266</v>
      </c>
      <c r="E22" s="591" t="s">
        <v>1188</v>
      </c>
      <c r="F22" s="591" t="s">
        <v>72</v>
      </c>
      <c r="G22" s="591" t="s">
        <v>1171</v>
      </c>
      <c r="H22" s="591" t="s">
        <v>1172</v>
      </c>
      <c r="I22" s="615">
        <v>134700000</v>
      </c>
      <c r="J22" s="608" t="s">
        <v>496</v>
      </c>
      <c r="K22" s="591"/>
      <c r="L22" s="595" t="s">
        <v>113</v>
      </c>
      <c r="M22" s="591">
        <v>2017</v>
      </c>
      <c r="N22" s="591"/>
      <c r="O22" s="591"/>
      <c r="P22" s="591">
        <v>1</v>
      </c>
      <c r="Q22" s="592" t="str">
        <f>VLOOKUP(F22,Source!F:F,1,FALSE)</f>
        <v>UMass Lowell</v>
      </c>
    </row>
    <row r="23" spans="1:17" x14ac:dyDescent="0.25">
      <c r="A23" s="591" t="str">
        <f t="shared" si="0"/>
        <v>UMass Lowell2</v>
      </c>
      <c r="B23" s="591" t="s">
        <v>492</v>
      </c>
      <c r="C23" s="591" t="s">
        <v>28</v>
      </c>
      <c r="D23" s="591" t="s">
        <v>266</v>
      </c>
      <c r="E23" s="591" t="s">
        <v>1188</v>
      </c>
      <c r="F23" s="591" t="s">
        <v>72</v>
      </c>
      <c r="G23" s="591" t="s">
        <v>1297</v>
      </c>
      <c r="H23" s="591" t="s">
        <v>1172</v>
      </c>
      <c r="I23" s="618" t="s">
        <v>842</v>
      </c>
      <c r="J23" s="608" t="s">
        <v>842</v>
      </c>
      <c r="K23" s="591"/>
      <c r="L23" s="591" t="s">
        <v>113</v>
      </c>
      <c r="M23" s="591"/>
      <c r="N23" s="591"/>
      <c r="O23" s="591"/>
      <c r="P23" s="591">
        <v>2</v>
      </c>
      <c r="Q23" s="592" t="str">
        <f>VLOOKUP(F23,Source!F:F,1,FALSE)</f>
        <v>UMass Lowell</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64"/>
  <sheetViews>
    <sheetView zoomScaleNormal="100" workbookViewId="0">
      <selection activeCell="B48" sqref="B48:H51"/>
    </sheetView>
  </sheetViews>
  <sheetFormatPr defaultColWidth="0" defaultRowHeight="15" zeroHeight="1" x14ac:dyDescent="0.25"/>
  <cols>
    <col min="1" max="1" width="2.140625" style="455" customWidth="1"/>
    <col min="2" max="2" width="14.7109375" style="455" customWidth="1"/>
    <col min="3" max="3" width="35" style="452" customWidth="1"/>
    <col min="4" max="7" width="23.140625" style="452" customWidth="1"/>
    <col min="8" max="8" width="65.85546875" style="452" customWidth="1"/>
    <col min="9" max="9" width="5.5703125" style="455" customWidth="1"/>
    <col min="10" max="10" width="1.85546875" style="452" hidden="1" customWidth="1"/>
    <col min="11" max="12" width="15.5703125" style="452" hidden="1" customWidth="1"/>
    <col min="13" max="13" width="16.28515625" style="452" hidden="1" customWidth="1"/>
    <col min="14" max="14" width="9.140625" style="452" hidden="1" customWidth="1"/>
    <col min="15" max="21" width="0" style="452" hidden="1" customWidth="1"/>
    <col min="22" max="16384" width="9.140625" style="452" hidden="1"/>
  </cols>
  <sheetData>
    <row r="1" spans="1:19" ht="15" customHeight="1" thickBot="1" x14ac:dyDescent="0.3">
      <c r="B1" s="1062" t="s">
        <v>504</v>
      </c>
      <c r="C1" s="1062"/>
      <c r="D1" s="1062"/>
      <c r="E1" s="1062"/>
      <c r="F1" s="1062"/>
      <c r="G1" s="1062"/>
      <c r="H1" s="1062"/>
      <c r="K1" s="474"/>
      <c r="L1" s="474"/>
      <c r="M1" s="474"/>
      <c r="N1" s="474"/>
    </row>
    <row r="2" spans="1:19" ht="15" customHeight="1" x14ac:dyDescent="0.25">
      <c r="B2" s="1150" t="s">
        <v>194</v>
      </c>
      <c r="C2" s="1144" t="s">
        <v>1208</v>
      </c>
      <c r="D2" s="1145"/>
      <c r="E2" s="1145"/>
      <c r="F2" s="1145"/>
      <c r="G2" s="1145"/>
      <c r="H2" s="1145"/>
      <c r="J2" s="474"/>
      <c r="K2" s="474"/>
      <c r="L2" s="474"/>
      <c r="M2" s="474"/>
      <c r="N2" s="474"/>
      <c r="O2" s="474"/>
      <c r="P2" s="474"/>
      <c r="Q2" s="474"/>
      <c r="R2" s="474"/>
      <c r="S2" s="474"/>
    </row>
    <row r="3" spans="1:19" ht="15" customHeight="1" x14ac:dyDescent="0.25">
      <c r="B3" s="1151"/>
      <c r="C3" s="1146"/>
      <c r="D3" s="1147"/>
      <c r="E3" s="1147"/>
      <c r="F3" s="1147"/>
      <c r="G3" s="1147"/>
      <c r="H3" s="1147"/>
      <c r="J3" s="474"/>
      <c r="K3" s="474"/>
      <c r="L3" s="474"/>
      <c r="M3" s="474"/>
      <c r="N3" s="474"/>
      <c r="O3" s="474"/>
      <c r="P3" s="474"/>
      <c r="Q3" s="474"/>
      <c r="R3" s="474"/>
      <c r="S3" s="474"/>
    </row>
    <row r="4" spans="1:19" ht="15" customHeight="1" x14ac:dyDescent="0.25">
      <c r="B4" s="1151"/>
      <c r="C4" s="1146"/>
      <c r="D4" s="1147"/>
      <c r="E4" s="1147"/>
      <c r="F4" s="1147"/>
      <c r="G4" s="1147"/>
      <c r="H4" s="1147"/>
      <c r="J4" s="474"/>
      <c r="K4" s="474"/>
      <c r="L4" s="474"/>
      <c r="M4" s="474"/>
      <c r="N4" s="474"/>
      <c r="O4" s="474"/>
      <c r="P4" s="474"/>
      <c r="Q4" s="474"/>
      <c r="R4" s="474"/>
      <c r="S4" s="474"/>
    </row>
    <row r="5" spans="1:19" ht="15" customHeight="1" thickBot="1" x14ac:dyDescent="0.3">
      <c r="B5" s="1151"/>
      <c r="C5" s="1146"/>
      <c r="D5" s="1147"/>
      <c r="E5" s="1147"/>
      <c r="F5" s="1147"/>
      <c r="G5" s="1147"/>
      <c r="H5" s="1147"/>
      <c r="J5" s="474"/>
      <c r="K5" s="474"/>
      <c r="L5" s="474"/>
      <c r="M5" s="474"/>
      <c r="N5" s="474"/>
    </row>
    <row r="6" spans="1:19" ht="15" customHeight="1" x14ac:dyDescent="0.25">
      <c r="B6" s="1151"/>
      <c r="C6" s="1148" t="s">
        <v>566</v>
      </c>
      <c r="D6" s="1149"/>
      <c r="E6" s="1149"/>
      <c r="F6" s="1149"/>
      <c r="G6" s="1149"/>
      <c r="H6" s="1149"/>
      <c r="J6" s="474"/>
      <c r="K6" s="474"/>
      <c r="L6" s="474"/>
      <c r="M6" s="474"/>
      <c r="N6" s="474"/>
    </row>
    <row r="7" spans="1:19" s="455" customFormat="1" x14ac:dyDescent="0.25">
      <c r="K7" s="475"/>
      <c r="L7" s="475"/>
      <c r="M7" s="475"/>
      <c r="N7" s="475"/>
      <c r="O7" s="475"/>
    </row>
    <row r="8" spans="1:19" ht="22.5" customHeight="1" thickBot="1" x14ac:dyDescent="0.3">
      <c r="B8" s="1153" t="s">
        <v>194</v>
      </c>
      <c r="C8" s="1153"/>
      <c r="D8" s="1153"/>
      <c r="E8" s="1153"/>
      <c r="F8" s="1153"/>
      <c r="G8" s="1153"/>
      <c r="H8" s="1153"/>
      <c r="K8" s="476"/>
      <c r="L8" s="477"/>
      <c r="M8" s="474"/>
      <c r="N8" s="474"/>
      <c r="O8" s="474"/>
    </row>
    <row r="9" spans="1:19" ht="26.25" customHeight="1" thickBot="1" x14ac:dyDescent="0.3">
      <c r="B9" s="478" t="s">
        <v>539</v>
      </c>
      <c r="C9" s="1154" t="s">
        <v>1073</v>
      </c>
      <c r="D9" s="1154"/>
      <c r="E9" s="1154"/>
      <c r="F9" s="1154"/>
      <c r="G9" s="1154"/>
      <c r="H9" s="1154"/>
      <c r="K9" s="297"/>
      <c r="L9" s="479"/>
      <c r="M9" s="474"/>
      <c r="N9" s="474"/>
      <c r="O9" s="474"/>
    </row>
    <row r="10" spans="1:19" ht="26.25" customHeight="1" x14ac:dyDescent="0.25">
      <c r="B10" s="480" t="s">
        <v>538</v>
      </c>
      <c r="C10" s="1155" t="s">
        <v>1209</v>
      </c>
      <c r="D10" s="1155"/>
      <c r="E10" s="1155"/>
      <c r="F10" s="1155"/>
      <c r="G10" s="1155"/>
      <c r="H10" s="1155"/>
      <c r="K10" s="296"/>
      <c r="L10" s="481"/>
      <c r="M10" s="474"/>
      <c r="N10" s="474"/>
      <c r="O10" s="474"/>
    </row>
    <row r="11" spans="1:19" s="455" customFormat="1" x14ac:dyDescent="0.25">
      <c r="K11" s="475"/>
      <c r="L11" s="475"/>
      <c r="M11" s="475"/>
      <c r="N11" s="475"/>
      <c r="O11" s="475"/>
    </row>
    <row r="12" spans="1:19" ht="21" x14ac:dyDescent="0.25">
      <c r="B12" s="1161" t="s">
        <v>539</v>
      </c>
      <c r="C12" s="1162"/>
      <c r="D12" s="1162"/>
      <c r="E12" s="1162"/>
      <c r="F12" s="1162"/>
      <c r="G12" s="1162"/>
      <c r="H12" s="1163"/>
      <c r="K12" s="474"/>
      <c r="L12" s="474"/>
      <c r="M12" s="474"/>
      <c r="N12" s="474"/>
      <c r="O12" s="474"/>
    </row>
    <row r="13" spans="1:19" ht="21" customHeight="1" x14ac:dyDescent="0.25">
      <c r="B13" s="1162" t="s">
        <v>565</v>
      </c>
      <c r="C13" s="1162"/>
      <c r="D13" s="1162"/>
      <c r="E13" s="1162"/>
      <c r="F13" s="1162"/>
      <c r="G13" s="1162"/>
      <c r="H13" s="1162"/>
      <c r="K13" s="474"/>
      <c r="L13" s="474"/>
      <c r="M13" s="474"/>
      <c r="N13" s="474"/>
      <c r="O13" s="474"/>
    </row>
    <row r="14" spans="1:19" s="13" customFormat="1" ht="19.5" thickBot="1" x14ac:dyDescent="0.35">
      <c r="A14" s="482"/>
      <c r="B14" s="1160" t="s">
        <v>540</v>
      </c>
      <c r="C14" s="1160"/>
      <c r="D14" s="1160"/>
      <c r="E14" s="1160"/>
      <c r="F14" s="1160"/>
      <c r="G14" s="1160"/>
      <c r="H14" s="1160"/>
      <c r="I14" s="482"/>
      <c r="K14" s="483"/>
      <c r="L14" s="483"/>
      <c r="M14" s="483"/>
      <c r="N14" s="483"/>
      <c r="O14" s="483"/>
    </row>
    <row r="15" spans="1:19" ht="15" customHeight="1" x14ac:dyDescent="0.25">
      <c r="B15" s="1156" t="s">
        <v>217</v>
      </c>
      <c r="C15" s="1156"/>
      <c r="D15" s="1156" t="s">
        <v>216</v>
      </c>
      <c r="E15" s="1156" t="s">
        <v>220</v>
      </c>
      <c r="F15" s="1156"/>
      <c r="G15" s="1156"/>
      <c r="H15" s="1156"/>
    </row>
    <row r="16" spans="1:19" ht="15" customHeight="1" thickBot="1" x14ac:dyDescent="0.3">
      <c r="B16" s="1157"/>
      <c r="C16" s="1157"/>
      <c r="D16" s="1157"/>
      <c r="E16" s="1157"/>
      <c r="F16" s="1157"/>
      <c r="G16" s="1157"/>
      <c r="H16" s="1157"/>
    </row>
    <row r="17" spans="1:9" s="485" customFormat="1" ht="16.5" customHeight="1" thickBot="1" x14ac:dyDescent="0.3">
      <c r="A17" s="484"/>
      <c r="B17" s="1152" t="s">
        <v>218</v>
      </c>
      <c r="C17" s="1152"/>
      <c r="D17" s="291"/>
      <c r="E17" s="1158"/>
      <c r="F17" s="1159"/>
      <c r="G17" s="1159"/>
      <c r="H17" s="1159"/>
      <c r="I17" s="484"/>
    </row>
    <row r="18" spans="1:9" s="487" customFormat="1" ht="16.5" customHeight="1" thickBot="1" x14ac:dyDescent="0.3">
      <c r="A18" s="486"/>
      <c r="B18" s="1164" t="s">
        <v>221</v>
      </c>
      <c r="C18" s="1164"/>
      <c r="D18" s="290">
        <f>SUM(D39:G39)</f>
        <v>0</v>
      </c>
      <c r="E18" s="1158"/>
      <c r="F18" s="1159"/>
      <c r="G18" s="1159"/>
      <c r="H18" s="1159"/>
      <c r="I18" s="486"/>
    </row>
    <row r="19" spans="1:9" s="487" customFormat="1" ht="16.5" customHeight="1" thickBot="1" x14ac:dyDescent="0.3">
      <c r="A19" s="486"/>
      <c r="B19" s="1164" t="s">
        <v>219</v>
      </c>
      <c r="C19" s="1164"/>
      <c r="D19" s="291"/>
      <c r="E19" s="1158"/>
      <c r="F19" s="1159"/>
      <c r="G19" s="1159"/>
      <c r="H19" s="1159"/>
      <c r="I19" s="486"/>
    </row>
    <row r="20" spans="1:9" s="489" customFormat="1" ht="16.5" customHeight="1" x14ac:dyDescent="0.25">
      <c r="A20" s="488"/>
      <c r="B20" s="1165" t="s">
        <v>712</v>
      </c>
      <c r="C20" s="1165"/>
      <c r="D20" s="292"/>
      <c r="E20" s="1166"/>
      <c r="F20" s="1167"/>
      <c r="G20" s="1167"/>
      <c r="H20" s="1167"/>
      <c r="I20" s="488"/>
    </row>
    <row r="21" spans="1:9" s="490" customFormat="1" ht="15.75" x14ac:dyDescent="0.25">
      <c r="C21" s="491"/>
      <c r="D21" s="492"/>
      <c r="E21" s="492"/>
      <c r="F21" s="493"/>
      <c r="G21" s="493"/>
      <c r="H21" s="493"/>
    </row>
    <row r="22" spans="1:9" ht="21" customHeight="1" x14ac:dyDescent="0.25">
      <c r="B22" s="1168" t="s">
        <v>538</v>
      </c>
      <c r="C22" s="1168"/>
      <c r="D22" s="1168"/>
      <c r="E22" s="1168"/>
      <c r="F22" s="1168"/>
      <c r="G22" s="1168"/>
      <c r="H22" s="1168"/>
    </row>
    <row r="23" spans="1:9" ht="21" customHeight="1" x14ac:dyDescent="0.25">
      <c r="B23" s="1169" t="s">
        <v>1132</v>
      </c>
      <c r="C23" s="1169"/>
      <c r="D23" s="1169"/>
      <c r="E23" s="1169"/>
      <c r="F23" s="1169"/>
      <c r="G23" s="1169"/>
      <c r="H23" s="1169"/>
    </row>
    <row r="24" spans="1:9" ht="16.5" thickBot="1" x14ac:dyDescent="0.3">
      <c r="B24" s="1160" t="s">
        <v>825</v>
      </c>
      <c r="C24" s="1160"/>
      <c r="D24" s="1160"/>
      <c r="E24" s="1160"/>
      <c r="F24" s="1160"/>
      <c r="G24" s="1160"/>
      <c r="H24" s="1160"/>
    </row>
    <row r="25" spans="1:9" s="485" customFormat="1" ht="30" customHeight="1" thickBot="1" x14ac:dyDescent="0.3">
      <c r="A25" s="484"/>
      <c r="B25" s="1170" t="s">
        <v>820</v>
      </c>
      <c r="C25" s="1170"/>
      <c r="D25" s="280" t="s">
        <v>821</v>
      </c>
      <c r="E25" s="280" t="s">
        <v>824</v>
      </c>
      <c r="F25" s="280" t="s">
        <v>823</v>
      </c>
      <c r="G25" s="280" t="s">
        <v>822</v>
      </c>
      <c r="H25" s="280" t="s">
        <v>220</v>
      </c>
      <c r="I25" s="484"/>
    </row>
    <row r="26" spans="1:9" s="487" customFormat="1" ht="17.25" customHeight="1" thickBot="1" x14ac:dyDescent="0.3">
      <c r="A26" s="486"/>
      <c r="B26" s="1171" t="s">
        <v>37</v>
      </c>
      <c r="C26" s="1171"/>
      <c r="D26" s="286"/>
      <c r="E26" s="287"/>
      <c r="F26" s="287"/>
      <c r="G26" s="287"/>
      <c r="H26" s="283"/>
      <c r="I26" s="486"/>
    </row>
    <row r="27" spans="1:9" s="487" customFormat="1" ht="17.25" customHeight="1" thickBot="1" x14ac:dyDescent="0.3">
      <c r="A27" s="486"/>
      <c r="B27" s="1171" t="s">
        <v>222</v>
      </c>
      <c r="C27" s="1171"/>
      <c r="D27" s="286"/>
      <c r="E27" s="287"/>
      <c r="F27" s="287"/>
      <c r="G27" s="287"/>
      <c r="H27" s="283"/>
      <c r="I27" s="486"/>
    </row>
    <row r="28" spans="1:9" s="487" customFormat="1" ht="17.25" customHeight="1" thickBot="1" x14ac:dyDescent="0.3">
      <c r="A28" s="486"/>
      <c r="B28" s="1171" t="s">
        <v>223</v>
      </c>
      <c r="C28" s="1171"/>
      <c r="D28" s="286"/>
      <c r="E28" s="287"/>
      <c r="F28" s="287"/>
      <c r="G28" s="287"/>
      <c r="H28" s="283"/>
      <c r="I28" s="486"/>
    </row>
    <row r="29" spans="1:9" s="487" customFormat="1" ht="17.25" customHeight="1" thickBot="1" x14ac:dyDescent="0.3">
      <c r="A29" s="486"/>
      <c r="B29" s="1171" t="s">
        <v>224</v>
      </c>
      <c r="C29" s="1171"/>
      <c r="D29" s="286"/>
      <c r="E29" s="287"/>
      <c r="F29" s="287"/>
      <c r="G29" s="287"/>
      <c r="H29" s="283"/>
      <c r="I29" s="486"/>
    </row>
    <row r="30" spans="1:9" s="487" customFormat="1" ht="17.25" customHeight="1" thickBot="1" x14ac:dyDescent="0.3">
      <c r="A30" s="486"/>
      <c r="B30" s="1171" t="s">
        <v>225</v>
      </c>
      <c r="C30" s="1171"/>
      <c r="D30" s="286"/>
      <c r="E30" s="287"/>
      <c r="F30" s="287"/>
      <c r="G30" s="287"/>
      <c r="H30" s="283"/>
      <c r="I30" s="486"/>
    </row>
    <row r="31" spans="1:9" s="487" customFormat="1" ht="17.25" customHeight="1" thickBot="1" x14ac:dyDescent="0.3">
      <c r="A31" s="486"/>
      <c r="B31" s="1171" t="s">
        <v>227</v>
      </c>
      <c r="C31" s="1171"/>
      <c r="D31" s="286"/>
      <c r="E31" s="287"/>
      <c r="F31" s="287"/>
      <c r="G31" s="287"/>
      <c r="H31" s="283"/>
      <c r="I31" s="486"/>
    </row>
    <row r="32" spans="1:9" s="487" customFormat="1" ht="17.25" customHeight="1" thickBot="1" x14ac:dyDescent="0.3">
      <c r="A32" s="486"/>
      <c r="B32" s="1171" t="s">
        <v>230</v>
      </c>
      <c r="C32" s="1171"/>
      <c r="D32" s="286"/>
      <c r="E32" s="287"/>
      <c r="F32" s="287"/>
      <c r="G32" s="287"/>
      <c r="H32" s="283"/>
      <c r="I32" s="486"/>
    </row>
    <row r="33" spans="1:9" s="487" customFormat="1" ht="17.25" customHeight="1" thickBot="1" x14ac:dyDescent="0.3">
      <c r="A33" s="486"/>
      <c r="B33" s="1171" t="s">
        <v>233</v>
      </c>
      <c r="C33" s="1171"/>
      <c r="D33" s="286"/>
      <c r="E33" s="287"/>
      <c r="F33" s="287"/>
      <c r="G33" s="287"/>
      <c r="H33" s="283"/>
      <c r="I33" s="486"/>
    </row>
    <row r="34" spans="1:9" s="487" customFormat="1" ht="17.25" customHeight="1" thickBot="1" x14ac:dyDescent="0.3">
      <c r="A34" s="486"/>
      <c r="B34" s="1171" t="s">
        <v>231</v>
      </c>
      <c r="C34" s="1171"/>
      <c r="D34" s="286"/>
      <c r="E34" s="287"/>
      <c r="F34" s="287"/>
      <c r="G34" s="287"/>
      <c r="H34" s="283"/>
      <c r="I34" s="486"/>
    </row>
    <row r="35" spans="1:9" s="494" customFormat="1" ht="17.25" customHeight="1" thickBot="1" x14ac:dyDescent="0.3">
      <c r="A35" s="455"/>
      <c r="B35" s="1171" t="s">
        <v>232</v>
      </c>
      <c r="C35" s="1171"/>
      <c r="D35" s="286"/>
      <c r="E35" s="287"/>
      <c r="F35" s="287"/>
      <c r="G35" s="287"/>
      <c r="H35" s="284"/>
      <c r="I35" s="455"/>
    </row>
    <row r="36" spans="1:9" s="485" customFormat="1" ht="17.25" customHeight="1" thickBot="1" x14ac:dyDescent="0.3">
      <c r="A36" s="484"/>
      <c r="B36" s="1175" t="s">
        <v>229</v>
      </c>
      <c r="C36" s="1175"/>
      <c r="D36" s="288"/>
      <c r="E36" s="289"/>
      <c r="F36" s="289"/>
      <c r="G36" s="289"/>
      <c r="H36" s="285"/>
      <c r="I36" s="484"/>
    </row>
    <row r="37" spans="1:9" s="487" customFormat="1" ht="17.25" customHeight="1" thickBot="1" x14ac:dyDescent="0.3">
      <c r="A37" s="486"/>
      <c r="B37" s="1171" t="s">
        <v>228</v>
      </c>
      <c r="C37" s="1171"/>
      <c r="D37" s="286"/>
      <c r="E37" s="287"/>
      <c r="F37" s="287"/>
      <c r="G37" s="287"/>
      <c r="H37" s="283"/>
      <c r="I37" s="486"/>
    </row>
    <row r="38" spans="1:9" s="487" customFormat="1" ht="17.25" customHeight="1" thickBot="1" x14ac:dyDescent="0.3">
      <c r="A38" s="486"/>
      <c r="B38" s="1171" t="s">
        <v>92</v>
      </c>
      <c r="C38" s="1171"/>
      <c r="D38" s="286"/>
      <c r="E38" s="287"/>
      <c r="F38" s="287"/>
      <c r="G38" s="287"/>
      <c r="H38" s="283"/>
      <c r="I38" s="486"/>
    </row>
    <row r="39" spans="1:9" ht="16.5" customHeight="1" x14ac:dyDescent="0.25">
      <c r="B39" s="1176" t="s">
        <v>826</v>
      </c>
      <c r="C39" s="1177"/>
      <c r="D39" s="282">
        <f>SUM(D26:D38)</f>
        <v>0</v>
      </c>
      <c r="E39" s="281">
        <f t="shared" ref="E39:G39" si="0">SUM(E26:E38)</f>
        <v>0</v>
      </c>
      <c r="F39" s="281">
        <f t="shared" si="0"/>
        <v>0</v>
      </c>
      <c r="G39" s="281">
        <f t="shared" si="0"/>
        <v>0</v>
      </c>
      <c r="H39" s="495"/>
    </row>
    <row r="40" spans="1:9" s="455" customFormat="1" x14ac:dyDescent="0.25">
      <c r="E40" s="496"/>
      <c r="F40" s="496"/>
      <c r="G40" s="496"/>
    </row>
    <row r="41" spans="1:9" ht="17.25" customHeight="1" x14ac:dyDescent="0.25">
      <c r="B41" s="1173" t="s">
        <v>705</v>
      </c>
      <c r="C41" s="1173"/>
      <c r="D41" s="1173"/>
      <c r="E41" s="1173"/>
      <c r="F41" s="1173"/>
      <c r="G41" s="1173"/>
      <c r="H41" s="1173"/>
    </row>
    <row r="42" spans="1:9" ht="15.75" customHeight="1" x14ac:dyDescent="0.25">
      <c r="B42" s="1172"/>
      <c r="C42" s="1172"/>
      <c r="D42" s="1172"/>
      <c r="E42" s="1172"/>
      <c r="F42" s="1172"/>
      <c r="G42" s="1172"/>
      <c r="H42" s="1172"/>
    </row>
    <row r="43" spans="1:9" ht="15.75" customHeight="1" x14ac:dyDescent="0.25">
      <c r="B43" s="1172"/>
      <c r="C43" s="1172"/>
      <c r="D43" s="1172"/>
      <c r="E43" s="1172"/>
      <c r="F43" s="1172"/>
      <c r="G43" s="1172"/>
      <c r="H43" s="1172"/>
    </row>
    <row r="44" spans="1:9" ht="15.75" customHeight="1" x14ac:dyDescent="0.25">
      <c r="B44" s="1172"/>
      <c r="C44" s="1172"/>
      <c r="D44" s="1172"/>
      <c r="E44" s="1172"/>
      <c r="F44" s="1172"/>
      <c r="G44" s="1172"/>
      <c r="H44" s="1172"/>
    </row>
    <row r="45" spans="1:9" ht="15.75" customHeight="1" x14ac:dyDescent="0.25">
      <c r="B45" s="1172"/>
      <c r="C45" s="1172"/>
      <c r="D45" s="1172"/>
      <c r="E45" s="1172"/>
      <c r="F45" s="1172"/>
      <c r="G45" s="1172"/>
      <c r="H45" s="1172"/>
    </row>
    <row r="46" spans="1:9" s="455" customFormat="1" x14ac:dyDescent="0.25"/>
    <row r="47" spans="1:9" ht="15.75" x14ac:dyDescent="0.25">
      <c r="B47" s="1173" t="s">
        <v>1968</v>
      </c>
      <c r="C47" s="1173"/>
      <c r="D47" s="1173"/>
      <c r="E47" s="1173"/>
      <c r="F47" s="1173"/>
      <c r="G47" s="1173"/>
      <c r="H47" s="1173"/>
    </row>
    <row r="48" spans="1:9" x14ac:dyDescent="0.25">
      <c r="B48" s="1174"/>
      <c r="C48" s="1174"/>
      <c r="D48" s="1174"/>
      <c r="E48" s="1174"/>
      <c r="F48" s="1174"/>
      <c r="G48" s="1174"/>
      <c r="H48" s="1174"/>
    </row>
    <row r="49" spans="2:8" x14ac:dyDescent="0.25">
      <c r="B49" s="1174"/>
      <c r="C49" s="1174"/>
      <c r="D49" s="1174"/>
      <c r="E49" s="1174"/>
      <c r="F49" s="1174"/>
      <c r="G49" s="1174"/>
      <c r="H49" s="1174"/>
    </row>
    <row r="50" spans="2:8" x14ac:dyDescent="0.25">
      <c r="B50" s="1174"/>
      <c r="C50" s="1174"/>
      <c r="D50" s="1174"/>
      <c r="E50" s="1174"/>
      <c r="F50" s="1174"/>
      <c r="G50" s="1174"/>
      <c r="H50" s="1174"/>
    </row>
    <row r="51" spans="2:8" ht="21" customHeight="1" x14ac:dyDescent="0.25">
      <c r="B51" s="1174"/>
      <c r="C51" s="1174"/>
      <c r="D51" s="1174"/>
      <c r="E51" s="1174"/>
      <c r="F51" s="1174"/>
      <c r="G51" s="1174"/>
      <c r="H51" s="1174"/>
    </row>
    <row r="52" spans="2:8" s="455" customFormat="1" ht="14.25" customHeight="1" x14ac:dyDescent="0.25"/>
    <row r="53" spans="2:8" s="455" customFormat="1" x14ac:dyDescent="0.25"/>
    <row r="54" spans="2:8" hidden="1" x14ac:dyDescent="0.25"/>
    <row r="55" spans="2:8" hidden="1" x14ac:dyDescent="0.25"/>
    <row r="56" spans="2:8" hidden="1" x14ac:dyDescent="0.25"/>
    <row r="57" spans="2:8" hidden="1" x14ac:dyDescent="0.25"/>
    <row r="58" spans="2:8" hidden="1" x14ac:dyDescent="0.25"/>
    <row r="59" spans="2:8" hidden="1" x14ac:dyDescent="0.25"/>
    <row r="60" spans="2:8" hidden="1" x14ac:dyDescent="0.25"/>
    <row r="61" spans="2:8" hidden="1" x14ac:dyDescent="0.25"/>
    <row r="62" spans="2:8" hidden="1" x14ac:dyDescent="0.25"/>
    <row r="63" spans="2:8" hidden="1" x14ac:dyDescent="0.25"/>
    <row r="64" spans="2:8"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t="0.75" hidden="1" customHeight="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t="2.25" hidden="1" customHeight="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s="455" customFormat="1" hidden="1" x14ac:dyDescent="0.25"/>
    <row r="155" s="455" customFormat="1" hidden="1" x14ac:dyDescent="0.25"/>
    <row r="156" s="455" customFormat="1" hidden="1" x14ac:dyDescent="0.25"/>
    <row r="157" s="455" customFormat="1" x14ac:dyDescent="0.25"/>
    <row r="158" s="455" customFormat="1" x14ac:dyDescent="0.25"/>
    <row r="159" hidden="1" x14ac:dyDescent="0.25"/>
    <row r="160" hidden="1" x14ac:dyDescent="0.25"/>
    <row r="161" hidden="1" x14ac:dyDescent="0.25"/>
    <row r="162" hidden="1" x14ac:dyDescent="0.25"/>
    <row r="163" hidden="1" x14ac:dyDescent="0.25"/>
    <row r="164" hidden="1" x14ac:dyDescent="0.25"/>
  </sheetData>
  <sheetProtection algorithmName="SHA-512" hashValue="lMIn72a49/4dZIINaKCm4J3fJPwAQto77Wk3IZYe4gL+b7llQpsLrSqM+USRHRYzlbfNhjPabqWUKqAJ7k/7nw==" saltValue="3meC9hHFZ/v5LhzszM811A==" spinCount="100000" sheet="1" selectLockedCells="1"/>
  <mergeCells count="43">
    <mergeCell ref="B42:H45"/>
    <mergeCell ref="B41:H41"/>
    <mergeCell ref="B48:H51"/>
    <mergeCell ref="B35:C35"/>
    <mergeCell ref="B36:C36"/>
    <mergeCell ref="B37:C37"/>
    <mergeCell ref="B38:C38"/>
    <mergeCell ref="B39:C39"/>
    <mergeCell ref="B47:H47"/>
    <mergeCell ref="B30:C30"/>
    <mergeCell ref="B31:C31"/>
    <mergeCell ref="B32:C32"/>
    <mergeCell ref="B33:C33"/>
    <mergeCell ref="B34:C34"/>
    <mergeCell ref="B25:C25"/>
    <mergeCell ref="B26:C26"/>
    <mergeCell ref="B27:C27"/>
    <mergeCell ref="B28:C28"/>
    <mergeCell ref="B29:C29"/>
    <mergeCell ref="B24:H24"/>
    <mergeCell ref="B15:C16"/>
    <mergeCell ref="B12:H12"/>
    <mergeCell ref="B13:H13"/>
    <mergeCell ref="B14:H14"/>
    <mergeCell ref="B18:C18"/>
    <mergeCell ref="B19:C19"/>
    <mergeCell ref="B20:C20"/>
    <mergeCell ref="E18:H18"/>
    <mergeCell ref="E19:H19"/>
    <mergeCell ref="E20:H20"/>
    <mergeCell ref="B22:H22"/>
    <mergeCell ref="B23:H23"/>
    <mergeCell ref="C2:H5"/>
    <mergeCell ref="B1:H1"/>
    <mergeCell ref="C6:H6"/>
    <mergeCell ref="B2:B6"/>
    <mergeCell ref="B17:C17"/>
    <mergeCell ref="B8:H8"/>
    <mergeCell ref="C9:H9"/>
    <mergeCell ref="C10:H10"/>
    <mergeCell ref="D15:D16"/>
    <mergeCell ref="E15:H16"/>
    <mergeCell ref="E17:H17"/>
  </mergeCell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01"/>
  <sheetViews>
    <sheetView zoomScaleNormal="100" workbookViewId="0">
      <selection activeCell="J19" sqref="J19:K19"/>
    </sheetView>
  </sheetViews>
  <sheetFormatPr defaultColWidth="0" defaultRowHeight="15.75" zeroHeight="1" x14ac:dyDescent="0.25"/>
  <cols>
    <col min="1" max="1" width="3.28515625" style="497" customWidth="1"/>
    <col min="2" max="2" width="10.42578125" style="497" customWidth="1"/>
    <col min="3" max="3" width="27" style="497" customWidth="1"/>
    <col min="4" max="4" width="8.7109375" style="497" customWidth="1"/>
    <col min="5" max="5" width="80.28515625" style="868" customWidth="1"/>
    <col min="6" max="6" width="31.5703125" style="497" customWidth="1"/>
    <col min="7" max="7" width="14.28515625" style="497" customWidth="1"/>
    <col min="8" max="8" width="13.5703125" style="500" customWidth="1"/>
    <col min="9" max="9" width="23.5703125" style="501" customWidth="1"/>
    <col min="10" max="10" width="9.28515625" style="501" customWidth="1"/>
    <col min="11" max="11" width="32.28515625" style="497" customWidth="1"/>
    <col min="12" max="12" width="8.5703125" style="502" customWidth="1"/>
    <col min="13" max="16384" width="9.140625" style="497" hidden="1"/>
  </cols>
  <sheetData>
    <row r="1" spans="2:19" ht="16.5" thickBot="1" x14ac:dyDescent="0.3">
      <c r="B1" s="1178" t="s">
        <v>504</v>
      </c>
      <c r="C1" s="1178"/>
      <c r="D1" s="1178"/>
      <c r="E1" s="1178"/>
      <c r="F1" s="1178"/>
      <c r="G1" s="1178"/>
      <c r="H1" s="1178"/>
      <c r="I1" s="1178"/>
      <c r="J1" s="1178"/>
      <c r="K1" s="1178"/>
      <c r="L1" s="172"/>
    </row>
    <row r="2" spans="2:19" ht="15.75" customHeight="1" x14ac:dyDescent="0.25">
      <c r="B2" s="898" t="s">
        <v>498</v>
      </c>
      <c r="C2" s="898"/>
      <c r="D2" s="898"/>
      <c r="E2" s="1179" t="s">
        <v>619</v>
      </c>
      <c r="F2" s="1180"/>
      <c r="G2" s="1180"/>
      <c r="H2" s="1180"/>
      <c r="I2" s="1180"/>
      <c r="J2" s="1180"/>
      <c r="K2" s="1180"/>
      <c r="L2" s="498"/>
      <c r="M2" s="498"/>
      <c r="N2" s="498"/>
      <c r="O2" s="498"/>
      <c r="P2" s="498"/>
      <c r="Q2" s="498"/>
      <c r="R2" s="498"/>
      <c r="S2" s="498"/>
    </row>
    <row r="3" spans="2:19" x14ac:dyDescent="0.25">
      <c r="B3" s="898"/>
      <c r="C3" s="898"/>
      <c r="D3" s="898"/>
      <c r="E3" s="1179"/>
      <c r="F3" s="1180"/>
      <c r="G3" s="1180"/>
      <c r="H3" s="1180"/>
      <c r="I3" s="1180"/>
      <c r="J3" s="1180"/>
      <c r="K3" s="1180"/>
      <c r="L3" s="498"/>
      <c r="M3" s="498"/>
      <c r="N3" s="498"/>
      <c r="O3" s="498"/>
      <c r="P3" s="498"/>
      <c r="Q3" s="498"/>
      <c r="R3" s="498"/>
      <c r="S3" s="498"/>
    </row>
    <row r="4" spans="2:19" ht="15.75" customHeight="1" thickBot="1" x14ac:dyDescent="0.3">
      <c r="B4" s="898"/>
      <c r="C4" s="898"/>
      <c r="D4" s="898"/>
      <c r="E4" s="1181" t="s">
        <v>620</v>
      </c>
      <c r="F4" s="1182"/>
      <c r="G4" s="1182"/>
      <c r="H4" s="1182"/>
      <c r="I4" s="1182"/>
      <c r="J4" s="1182"/>
      <c r="K4" s="1182"/>
      <c r="L4" s="499"/>
      <c r="M4" s="498"/>
      <c r="N4" s="498"/>
      <c r="O4" s="498"/>
      <c r="P4" s="498"/>
      <c r="Q4" s="498"/>
      <c r="R4" s="498"/>
      <c r="S4" s="498"/>
    </row>
    <row r="5" spans="2:19" ht="18" customHeight="1" x14ac:dyDescent="0.25">
      <c r="B5" s="898"/>
      <c r="C5" s="898"/>
      <c r="D5" s="898"/>
      <c r="E5" s="1183" t="s">
        <v>566</v>
      </c>
      <c r="F5" s="1184"/>
      <c r="G5" s="1184"/>
      <c r="H5" s="1184"/>
      <c r="I5" s="1184"/>
      <c r="J5" s="1184"/>
      <c r="K5" s="1184"/>
      <c r="L5" s="498"/>
      <c r="M5" s="498"/>
      <c r="N5" s="498"/>
      <c r="O5" s="498"/>
      <c r="P5" s="498"/>
      <c r="Q5" s="498"/>
      <c r="R5" s="498"/>
      <c r="S5" s="498"/>
    </row>
    <row r="6" spans="2:19" ht="18" customHeight="1" x14ac:dyDescent="0.25"/>
    <row r="7" spans="2:19" s="503" customFormat="1" ht="36.75" hidden="1" customHeight="1" x14ac:dyDescent="0.25">
      <c r="E7" s="1186" t="s">
        <v>5</v>
      </c>
      <c r="F7" s="1186"/>
      <c r="G7" s="1188" t="str">
        <f>'Contact Information'!J9</f>
        <v>Please select your answer from the dropdown</v>
      </c>
      <c r="H7" s="1188"/>
      <c r="I7" s="1188"/>
      <c r="J7" s="279"/>
      <c r="K7" s="504"/>
      <c r="L7" s="505"/>
    </row>
    <row r="8" spans="2:19" ht="21.75" hidden="1" customHeight="1" x14ac:dyDescent="0.25">
      <c r="H8" s="501"/>
      <c r="I8" s="497"/>
      <c r="J8" s="497"/>
    </row>
    <row r="9" spans="2:19" ht="3.75" customHeight="1" x14ac:dyDescent="0.25">
      <c r="E9" s="869"/>
      <c r="F9" s="506"/>
      <c r="G9" s="506"/>
      <c r="H9" s="506"/>
      <c r="I9" s="507"/>
      <c r="J9" s="507"/>
      <c r="K9" s="506"/>
    </row>
    <row r="10" spans="2:19" s="502" customFormat="1" ht="30.75" customHeight="1" thickBot="1" x14ac:dyDescent="0.3">
      <c r="B10" s="1153" t="s">
        <v>498</v>
      </c>
      <c r="C10" s="1153"/>
      <c r="D10" s="1153"/>
      <c r="E10" s="1153"/>
      <c r="F10" s="1153"/>
      <c r="G10" s="1153"/>
      <c r="H10" s="1153"/>
      <c r="I10" s="1153"/>
      <c r="J10" s="1153"/>
      <c r="K10" s="1153"/>
      <c r="L10" s="170"/>
    </row>
    <row r="11" spans="2:19" s="505" customFormat="1" ht="36" customHeight="1" thickBot="1" x14ac:dyDescent="0.3">
      <c r="B11" s="584" t="s">
        <v>539</v>
      </c>
      <c r="C11" s="1189" t="s">
        <v>1067</v>
      </c>
      <c r="D11" s="1189"/>
      <c r="E11" s="1189"/>
      <c r="F11" s="1189"/>
      <c r="G11" s="1189"/>
      <c r="H11" s="1189"/>
      <c r="I11" s="1189"/>
      <c r="J11" s="1189"/>
      <c r="K11" s="1189"/>
      <c r="L11" s="171"/>
    </row>
    <row r="12" spans="2:19" s="505" customFormat="1" ht="36" customHeight="1" x14ac:dyDescent="0.25">
      <c r="B12" s="278" t="s">
        <v>1047</v>
      </c>
      <c r="C12" s="1190" t="s">
        <v>1068</v>
      </c>
      <c r="D12" s="1190"/>
      <c r="E12" s="1190"/>
      <c r="F12" s="1190"/>
      <c r="G12" s="1190"/>
      <c r="H12" s="1190"/>
      <c r="I12" s="1190"/>
      <c r="J12" s="1190"/>
      <c r="K12" s="1190"/>
      <c r="L12" s="171"/>
    </row>
    <row r="13" spans="2:19" s="619" customFormat="1" ht="20.25" customHeight="1" x14ac:dyDescent="0.25">
      <c r="B13" s="623"/>
      <c r="E13" s="623"/>
      <c r="H13" s="620"/>
      <c r="I13" s="621"/>
      <c r="J13" s="621"/>
      <c r="L13" s="622"/>
    </row>
    <row r="14" spans="2:19" ht="21" x14ac:dyDescent="0.25">
      <c r="B14" s="1187" t="s">
        <v>545</v>
      </c>
      <c r="C14" s="1187"/>
      <c r="D14" s="1187"/>
      <c r="E14" s="1187"/>
      <c r="F14" s="1187"/>
      <c r="G14" s="1187"/>
      <c r="H14" s="1187"/>
      <c r="I14" s="1187"/>
      <c r="J14" s="1187"/>
      <c r="K14" s="1187"/>
      <c r="L14" s="168"/>
    </row>
    <row r="15" spans="2:19" ht="18.75" x14ac:dyDescent="0.25">
      <c r="B15" s="1137" t="s">
        <v>618</v>
      </c>
      <c r="C15" s="1137"/>
      <c r="D15" s="1137"/>
      <c r="E15" s="1137"/>
      <c r="F15" s="1137"/>
      <c r="G15" s="1137"/>
      <c r="H15" s="1137"/>
      <c r="I15" s="1137"/>
      <c r="J15" s="1137"/>
      <c r="K15" s="1137"/>
      <c r="L15" s="168"/>
    </row>
    <row r="16" spans="2:19" ht="15.75" customHeight="1" thickBot="1" x14ac:dyDescent="0.3">
      <c r="B16" s="1185" t="s">
        <v>819</v>
      </c>
      <c r="C16" s="1185"/>
      <c r="D16" s="1185"/>
      <c r="E16" s="1185"/>
      <c r="F16" s="1185"/>
      <c r="G16" s="1185"/>
      <c r="H16" s="1185"/>
      <c r="I16" s="1185"/>
      <c r="J16" s="1185"/>
      <c r="K16" s="1185"/>
      <c r="L16" s="169"/>
    </row>
    <row r="17" spans="2:12" ht="16.5" thickBot="1" x14ac:dyDescent="0.3">
      <c r="B17" s="1139" t="s">
        <v>1065</v>
      </c>
      <c r="C17" s="1139"/>
      <c r="D17" s="1139"/>
      <c r="E17" s="1139"/>
      <c r="F17" s="1139"/>
      <c r="G17" s="1139"/>
      <c r="H17" s="1139"/>
      <c r="I17" s="1139"/>
      <c r="J17" s="1139"/>
      <c r="K17" s="1139"/>
      <c r="L17" s="169"/>
    </row>
    <row r="18" spans="2:12" ht="41.25" customHeight="1" thickBot="1" x14ac:dyDescent="0.3">
      <c r="B18" s="272"/>
      <c r="C18" s="1199" t="s">
        <v>104</v>
      </c>
      <c r="D18" s="1199"/>
      <c r="E18" s="842" t="s">
        <v>105</v>
      </c>
      <c r="F18" s="273" t="s">
        <v>678</v>
      </c>
      <c r="G18" s="273" t="s">
        <v>621</v>
      </c>
      <c r="H18" s="274" t="s">
        <v>682</v>
      </c>
      <c r="I18" s="273" t="s">
        <v>1070</v>
      </c>
      <c r="J18" s="1194" t="s">
        <v>695</v>
      </c>
      <c r="K18" s="1194"/>
    </row>
    <row r="19" spans="2:12" ht="16.5" thickBot="1" x14ac:dyDescent="0.3">
      <c r="B19" s="508">
        <v>1</v>
      </c>
      <c r="C19" s="1193" t="str">
        <f>IFERROR(VLOOKUP($G$7&amp;$B19,'EV Charging Stations source'!A:AB,6,FALSE),"")</f>
        <v/>
      </c>
      <c r="D19" s="1193"/>
      <c r="E19" s="870" t="str">
        <f>IFERROR(VLOOKUP($G$7&amp;$B19,'EV Charging Stations source'!A:AB,7,FALSE),"")</f>
        <v/>
      </c>
      <c r="F19" s="509" t="str">
        <f>IFERROR(VLOOKUP($G$7&amp;$B19,'EV Charging Stations source'!A:AB,21,FALSE),"")</f>
        <v/>
      </c>
      <c r="G19" s="509" t="str">
        <f>IFERROR(VLOOKUP($G$7&amp;$B19,'EV Charging Stations source'!A:AB,22,FALSE),"")</f>
        <v/>
      </c>
      <c r="H19" s="510" t="str">
        <f>IFERROR(VLOOKUP($G$7&amp;$B19,'EV Charging Stations source'!A:AB,25,FALSE)," ")</f>
        <v xml:space="preserve"> </v>
      </c>
      <c r="I19" s="509" t="str">
        <f>IFERROR(VLOOKUP($G$7&amp;$B19,'EV Charging Stations source'!A:AB,16,FALSE)," ")</f>
        <v xml:space="preserve"> </v>
      </c>
      <c r="J19" s="1106"/>
      <c r="K19" s="1136"/>
    </row>
    <row r="20" spans="2:12" ht="16.5" thickBot="1" x14ac:dyDescent="0.3">
      <c r="B20" s="508">
        <v>2</v>
      </c>
      <c r="C20" s="1193" t="str">
        <f>IFERROR(VLOOKUP($G$7&amp;$B20,'EV Charging Stations source'!A:AB,6,FALSE),"")</f>
        <v/>
      </c>
      <c r="D20" s="1193"/>
      <c r="E20" s="870" t="str">
        <f>IFERROR(VLOOKUP($G$7&amp;$B20,'EV Charging Stations source'!A:AB,7,FALSE),"")</f>
        <v/>
      </c>
      <c r="F20" s="509" t="str">
        <f>IFERROR(VLOOKUP($G$7&amp;$B20,'EV Charging Stations source'!A:AB,21,FALSE),"")</f>
        <v/>
      </c>
      <c r="G20" s="509" t="str">
        <f>IFERROR(VLOOKUP($G$7&amp;$B20,'EV Charging Stations source'!A:AB,22,FALSE),"")</f>
        <v/>
      </c>
      <c r="H20" s="510" t="str">
        <f>IFERROR(VLOOKUP($G$7&amp;$B20,'EV Charging Stations source'!A:AB,25,FALSE)," ")</f>
        <v xml:space="preserve"> </v>
      </c>
      <c r="I20" s="509" t="str">
        <f>IFERROR(VLOOKUP($G$7&amp;$B20,'EV Charging Stations source'!A:AB,16,FALSE)," ")</f>
        <v xml:space="preserve"> </v>
      </c>
      <c r="J20" s="1106"/>
      <c r="K20" s="1136"/>
    </row>
    <row r="21" spans="2:12" ht="16.5" thickBot="1" x14ac:dyDescent="0.3">
      <c r="B21" s="508">
        <v>3</v>
      </c>
      <c r="C21" s="1193" t="str">
        <f>IFERROR(VLOOKUP($G$7&amp;$B21,'EV Charging Stations source'!A:AB,6,FALSE),"")</f>
        <v/>
      </c>
      <c r="D21" s="1193"/>
      <c r="E21" s="870" t="str">
        <f>IFERROR(VLOOKUP($G$7&amp;$B21,'EV Charging Stations source'!A:AB,7,FALSE),"")</f>
        <v/>
      </c>
      <c r="F21" s="509" t="str">
        <f>IFERROR(VLOOKUP($G$7&amp;$B21,'EV Charging Stations source'!A:AB,21,FALSE),"")</f>
        <v/>
      </c>
      <c r="G21" s="509" t="str">
        <f>IFERROR(VLOOKUP($G$7&amp;$B21,'EV Charging Stations source'!A:AB,22,FALSE),"")</f>
        <v/>
      </c>
      <c r="H21" s="510" t="str">
        <f>IFERROR(VLOOKUP($G$7&amp;$B21,'EV Charging Stations source'!A:AB,25,FALSE)," ")</f>
        <v xml:space="preserve"> </v>
      </c>
      <c r="I21" s="509" t="str">
        <f>IFERROR(VLOOKUP($G$7&amp;$B21,'EV Charging Stations source'!A:AB,16,FALSE)," ")</f>
        <v xml:space="preserve"> </v>
      </c>
      <c r="J21" s="1106"/>
      <c r="K21" s="1136"/>
    </row>
    <row r="22" spans="2:12" ht="16.5" thickBot="1" x14ac:dyDescent="0.3">
      <c r="B22" s="508">
        <v>4</v>
      </c>
      <c r="C22" s="1193" t="str">
        <f>IFERROR(VLOOKUP($G$7&amp;$B22,'EV Charging Stations source'!A:AB,6,FALSE),"")</f>
        <v/>
      </c>
      <c r="D22" s="1193"/>
      <c r="E22" s="870" t="str">
        <f>IFERROR(VLOOKUP($G$7&amp;$B22,'EV Charging Stations source'!A:AB,7,FALSE),"")</f>
        <v/>
      </c>
      <c r="F22" s="509" t="str">
        <f>IFERROR(VLOOKUP($G$7&amp;$B22,'EV Charging Stations source'!A:AB,21,FALSE),"")</f>
        <v/>
      </c>
      <c r="G22" s="509" t="str">
        <f>IFERROR(VLOOKUP($G$7&amp;$B22,'EV Charging Stations source'!A:AB,22,FALSE),"")</f>
        <v/>
      </c>
      <c r="H22" s="510" t="str">
        <f>IFERROR(VLOOKUP($G$7&amp;$B22,'EV Charging Stations source'!A:AB,25,FALSE)," ")</f>
        <v xml:space="preserve"> </v>
      </c>
      <c r="I22" s="509" t="str">
        <f>IFERROR(VLOOKUP($G$7&amp;$B22,'EV Charging Stations source'!A:AB,16,FALSE)," ")</f>
        <v xml:space="preserve"> </v>
      </c>
      <c r="J22" s="1106"/>
      <c r="K22" s="1136"/>
    </row>
    <row r="23" spans="2:12" ht="16.5" thickBot="1" x14ac:dyDescent="0.3">
      <c r="B23" s="508">
        <v>5</v>
      </c>
      <c r="C23" s="1193" t="str">
        <f>IFERROR(VLOOKUP($G$7&amp;$B23,'EV Charging Stations source'!A:AB,6,FALSE),"")</f>
        <v/>
      </c>
      <c r="D23" s="1193"/>
      <c r="E23" s="870" t="str">
        <f>IFERROR(VLOOKUP($G$7&amp;$B23,'EV Charging Stations source'!A:AB,7,FALSE),"")</f>
        <v/>
      </c>
      <c r="F23" s="509" t="str">
        <f>IFERROR(VLOOKUP($G$7&amp;$B23,'EV Charging Stations source'!A:AB,21,FALSE),"")</f>
        <v/>
      </c>
      <c r="G23" s="509" t="str">
        <f>IFERROR(VLOOKUP($G$7&amp;$B23,'EV Charging Stations source'!A:AB,22,FALSE),"")</f>
        <v/>
      </c>
      <c r="H23" s="510" t="str">
        <f>IFERROR(VLOOKUP($G$7&amp;$B23,'EV Charging Stations source'!A:AB,25,FALSE)," ")</f>
        <v xml:space="preserve"> </v>
      </c>
      <c r="I23" s="509" t="str">
        <f>IFERROR(VLOOKUP($G$7&amp;$B23,'EV Charging Stations source'!A:AB,16,FALSE)," ")</f>
        <v xml:space="preserve"> </v>
      </c>
      <c r="J23" s="1106"/>
      <c r="K23" s="1136"/>
    </row>
    <row r="24" spans="2:12" ht="16.5" thickBot="1" x14ac:dyDescent="0.3">
      <c r="B24" s="508">
        <v>6</v>
      </c>
      <c r="C24" s="1193" t="str">
        <f>IFERROR(VLOOKUP($G$7&amp;$B24,'EV Charging Stations source'!A:AB,6,FALSE),"")</f>
        <v/>
      </c>
      <c r="D24" s="1193"/>
      <c r="E24" s="870" t="str">
        <f>IFERROR(VLOOKUP($G$7&amp;$B24,'EV Charging Stations source'!A:AB,7,FALSE),"")</f>
        <v/>
      </c>
      <c r="F24" s="509" t="str">
        <f>IFERROR(VLOOKUP($G$7&amp;$B24,'EV Charging Stations source'!A:AB,21,FALSE),"")</f>
        <v/>
      </c>
      <c r="G24" s="509" t="str">
        <f>IFERROR(VLOOKUP($G$7&amp;$B24,'EV Charging Stations source'!A:AB,22,FALSE),"")</f>
        <v/>
      </c>
      <c r="H24" s="510" t="str">
        <f>IFERROR(VLOOKUP($G$7&amp;$B24,'EV Charging Stations source'!A:AB,25,FALSE)," ")</f>
        <v xml:space="preserve"> </v>
      </c>
      <c r="I24" s="509" t="str">
        <f>IFERROR(VLOOKUP($G$7&amp;$B24,'EV Charging Stations source'!A:AB,16,FALSE)," ")</f>
        <v xml:space="preserve"> </v>
      </c>
      <c r="J24" s="1106"/>
      <c r="K24" s="1136"/>
    </row>
    <row r="25" spans="2:12" ht="16.5" thickBot="1" x14ac:dyDescent="0.3">
      <c r="B25" s="508">
        <v>7</v>
      </c>
      <c r="C25" s="1193" t="str">
        <f>IFERROR(VLOOKUP($G$7&amp;$B25,'EV Charging Stations source'!A:AB,6,FALSE),"")</f>
        <v/>
      </c>
      <c r="D25" s="1193"/>
      <c r="E25" s="870" t="str">
        <f>IFERROR(VLOOKUP($G$7&amp;$B25,'EV Charging Stations source'!A:AB,7,FALSE),"")</f>
        <v/>
      </c>
      <c r="F25" s="509" t="str">
        <f>IFERROR(VLOOKUP($G$7&amp;$B25,'EV Charging Stations source'!A:AB,21,FALSE),"")</f>
        <v/>
      </c>
      <c r="G25" s="509" t="str">
        <f>IFERROR(VLOOKUP($G$7&amp;$B25,'EV Charging Stations source'!A:AB,22,FALSE),"")</f>
        <v/>
      </c>
      <c r="H25" s="510" t="str">
        <f>IFERROR(VLOOKUP($G$7&amp;$B25,'EV Charging Stations source'!A:AB,25,FALSE)," ")</f>
        <v xml:space="preserve"> </v>
      </c>
      <c r="I25" s="509" t="str">
        <f>IFERROR(VLOOKUP($G$7&amp;$B25,'EV Charging Stations source'!A:AB,16,FALSE)," ")</f>
        <v xml:space="preserve"> </v>
      </c>
      <c r="J25" s="1106"/>
      <c r="K25" s="1136"/>
    </row>
    <row r="26" spans="2:12" ht="16.5" thickBot="1" x14ac:dyDescent="0.3">
      <c r="B26" s="508">
        <v>8</v>
      </c>
      <c r="C26" s="1193" t="str">
        <f>IFERROR(VLOOKUP($G$7&amp;$B26,'EV Charging Stations source'!A:AB,6,FALSE),"")</f>
        <v/>
      </c>
      <c r="D26" s="1193"/>
      <c r="E26" s="870" t="str">
        <f>IFERROR(VLOOKUP($G$7&amp;$B26,'EV Charging Stations source'!A:AB,7,FALSE),"")</f>
        <v/>
      </c>
      <c r="F26" s="509" t="str">
        <f>IFERROR(VLOOKUP($G$7&amp;$B26,'EV Charging Stations source'!A:AB,21,FALSE),"")</f>
        <v/>
      </c>
      <c r="G26" s="509" t="str">
        <f>IFERROR(VLOOKUP($G$7&amp;$B26,'EV Charging Stations source'!A:AB,22,FALSE),"")</f>
        <v/>
      </c>
      <c r="H26" s="510" t="str">
        <f>IFERROR(VLOOKUP($G$7&amp;$B26,'EV Charging Stations source'!A:AB,25,FALSE)," ")</f>
        <v xml:space="preserve"> </v>
      </c>
      <c r="I26" s="509" t="str">
        <f>IFERROR(VLOOKUP($G$7&amp;$B26,'EV Charging Stations source'!A:AB,16,FALSE)," ")</f>
        <v xml:space="preserve"> </v>
      </c>
      <c r="J26" s="1106"/>
      <c r="K26" s="1136"/>
    </row>
    <row r="27" spans="2:12" ht="16.5" thickBot="1" x14ac:dyDescent="0.3">
      <c r="B27" s="508">
        <v>9</v>
      </c>
      <c r="C27" s="1193" t="str">
        <f>IFERROR(VLOOKUP($G$7&amp;$B27,'EV Charging Stations source'!A:AB,6,FALSE),"")</f>
        <v/>
      </c>
      <c r="D27" s="1193"/>
      <c r="E27" s="870" t="str">
        <f>IFERROR(VLOOKUP($G$7&amp;$B27,'EV Charging Stations source'!A:AB,7,FALSE),"")</f>
        <v/>
      </c>
      <c r="F27" s="509" t="str">
        <f>IFERROR(VLOOKUP($G$7&amp;$B27,'EV Charging Stations source'!A:AB,21,FALSE),"")</f>
        <v/>
      </c>
      <c r="G27" s="509" t="str">
        <f>IFERROR(VLOOKUP($G$7&amp;$B27,'EV Charging Stations source'!A:AB,22,FALSE),"")</f>
        <v/>
      </c>
      <c r="H27" s="510" t="str">
        <f>IFERROR(VLOOKUP($G$7&amp;$B27,'EV Charging Stations source'!A:AB,25,FALSE)," ")</f>
        <v xml:space="preserve"> </v>
      </c>
      <c r="I27" s="509" t="str">
        <f>IFERROR(VLOOKUP($G$7&amp;$B27,'EV Charging Stations source'!A:AB,16,FALSE)," ")</f>
        <v xml:space="preserve"> </v>
      </c>
      <c r="J27" s="1106"/>
      <c r="K27" s="1136"/>
    </row>
    <row r="28" spans="2:12" ht="16.5" thickBot="1" x14ac:dyDescent="0.3">
      <c r="B28" s="508">
        <v>10</v>
      </c>
      <c r="C28" s="1193" t="str">
        <f>IFERROR(VLOOKUP($G$7&amp;$B28,'EV Charging Stations source'!A:AB,6,FALSE),"")</f>
        <v/>
      </c>
      <c r="D28" s="1193"/>
      <c r="E28" s="870" t="str">
        <f>IFERROR(VLOOKUP($G$7&amp;$B28,'EV Charging Stations source'!A:AB,7,FALSE),"")</f>
        <v/>
      </c>
      <c r="F28" s="509" t="str">
        <f>IFERROR(VLOOKUP($G$7&amp;$B28,'EV Charging Stations source'!A:AB,21,FALSE),"")</f>
        <v/>
      </c>
      <c r="G28" s="509" t="str">
        <f>IFERROR(VLOOKUP($G$7&amp;$B28,'EV Charging Stations source'!A:AB,22,FALSE),"")</f>
        <v/>
      </c>
      <c r="H28" s="510" t="str">
        <f>IFERROR(VLOOKUP($G$7&amp;$B28,'EV Charging Stations source'!A:AB,25,FALSE)," ")</f>
        <v xml:space="preserve"> </v>
      </c>
      <c r="I28" s="509" t="str">
        <f>IFERROR(VLOOKUP($G$7&amp;$B28,'EV Charging Stations source'!A:AB,16,FALSE)," ")</f>
        <v xml:space="preserve"> </v>
      </c>
      <c r="J28" s="1106"/>
      <c r="K28" s="1136"/>
    </row>
    <row r="29" spans="2:12" ht="16.5" thickBot="1" x14ac:dyDescent="0.3">
      <c r="B29" s="508">
        <v>11</v>
      </c>
      <c r="C29" s="1193" t="str">
        <f>IFERROR(VLOOKUP($G$7&amp;$B29,'EV Charging Stations source'!A:AB,6,FALSE),"")</f>
        <v/>
      </c>
      <c r="D29" s="1193"/>
      <c r="E29" s="870" t="str">
        <f>IFERROR(VLOOKUP($G$7&amp;$B29,'EV Charging Stations source'!A:AB,7,FALSE),"")</f>
        <v/>
      </c>
      <c r="F29" s="509" t="str">
        <f>IFERROR(VLOOKUP($G$7&amp;$B29,'EV Charging Stations source'!A:AB,21,FALSE),"")</f>
        <v/>
      </c>
      <c r="G29" s="509" t="str">
        <f>IFERROR(VLOOKUP($G$7&amp;$B29,'EV Charging Stations source'!A:AB,22,FALSE),"")</f>
        <v/>
      </c>
      <c r="H29" s="510" t="str">
        <f>IFERROR(VLOOKUP($G$7&amp;$B29,'EV Charging Stations source'!A:AB,25,FALSE)," ")</f>
        <v xml:space="preserve"> </v>
      </c>
      <c r="I29" s="509" t="str">
        <f>IFERROR(VLOOKUP($G$7&amp;$B29,'EV Charging Stations source'!A:AB,16,FALSE)," ")</f>
        <v xml:space="preserve"> </v>
      </c>
      <c r="J29" s="1106"/>
      <c r="K29" s="1136"/>
    </row>
    <row r="30" spans="2:12" ht="16.5" thickBot="1" x14ac:dyDescent="0.3">
      <c r="B30" s="508">
        <v>12</v>
      </c>
      <c r="C30" s="1193" t="str">
        <f>IFERROR(VLOOKUP($G$7&amp;$B30,'EV Charging Stations source'!A:AB,6,FALSE),"")</f>
        <v/>
      </c>
      <c r="D30" s="1193"/>
      <c r="E30" s="870" t="str">
        <f>IFERROR(VLOOKUP($G$7&amp;$B30,'EV Charging Stations source'!A:AB,7,FALSE),"")</f>
        <v/>
      </c>
      <c r="F30" s="509" t="str">
        <f>IFERROR(VLOOKUP($G$7&amp;$B30,'EV Charging Stations source'!A:AB,21,FALSE),"")</f>
        <v/>
      </c>
      <c r="G30" s="509" t="str">
        <f>IFERROR(VLOOKUP($G$7&amp;$B30,'EV Charging Stations source'!A:AB,22,FALSE),"")</f>
        <v/>
      </c>
      <c r="H30" s="510" t="str">
        <f>IFERROR(VLOOKUP($G$7&amp;$B30,'EV Charging Stations source'!A:AB,25,FALSE)," ")</f>
        <v xml:space="preserve"> </v>
      </c>
      <c r="I30" s="509" t="str">
        <f>IFERROR(VLOOKUP($G$7&amp;$B30,'EV Charging Stations source'!A:AB,16,FALSE)," ")</f>
        <v xml:space="preserve"> </v>
      </c>
      <c r="J30" s="1106"/>
      <c r="K30" s="1136"/>
    </row>
    <row r="31" spans="2:12" ht="16.5" thickBot="1" x14ac:dyDescent="0.3">
      <c r="B31" s="508">
        <v>13</v>
      </c>
      <c r="C31" s="1193" t="str">
        <f>IFERROR(VLOOKUP($G$7&amp;$B31,'EV Charging Stations source'!A:AB,6,FALSE),"")</f>
        <v/>
      </c>
      <c r="D31" s="1193"/>
      <c r="E31" s="870" t="str">
        <f>IFERROR(VLOOKUP($G$7&amp;$B31,'EV Charging Stations source'!A:AB,7,FALSE),"")</f>
        <v/>
      </c>
      <c r="F31" s="509" t="str">
        <f>IFERROR(VLOOKUP($G$7&amp;$B31,'EV Charging Stations source'!A:AB,21,FALSE),"")</f>
        <v/>
      </c>
      <c r="G31" s="509" t="str">
        <f>IFERROR(VLOOKUP($G$7&amp;$B31,'EV Charging Stations source'!A:AB,22,FALSE),"")</f>
        <v/>
      </c>
      <c r="H31" s="510" t="str">
        <f>IFERROR(VLOOKUP($G$7&amp;$B31,'EV Charging Stations source'!A:AB,25,FALSE)," ")</f>
        <v xml:space="preserve"> </v>
      </c>
      <c r="I31" s="509" t="str">
        <f>IFERROR(VLOOKUP($G$7&amp;$B31,'EV Charging Stations source'!A:AB,16,FALSE)," ")</f>
        <v xml:space="preserve"> </v>
      </c>
      <c r="J31" s="1106"/>
      <c r="K31" s="1136"/>
    </row>
    <row r="32" spans="2:12" ht="16.5" thickBot="1" x14ac:dyDescent="0.3">
      <c r="B32" s="508">
        <v>14</v>
      </c>
      <c r="C32" s="1193" t="str">
        <f>IFERROR(VLOOKUP($G$7&amp;$B32,'EV Charging Stations source'!A:AB,6,FALSE),"")</f>
        <v/>
      </c>
      <c r="D32" s="1193"/>
      <c r="E32" s="870" t="str">
        <f>IFERROR(VLOOKUP($G$7&amp;$B32,'EV Charging Stations source'!A:AB,7,FALSE),"")</f>
        <v/>
      </c>
      <c r="F32" s="509" t="str">
        <f>IFERROR(VLOOKUP($G$7&amp;$B32,'EV Charging Stations source'!A:AB,21,FALSE),"")</f>
        <v/>
      </c>
      <c r="G32" s="509" t="str">
        <f>IFERROR(VLOOKUP($G$7&amp;$B32,'EV Charging Stations source'!A:AB,22,FALSE),"")</f>
        <v/>
      </c>
      <c r="H32" s="510" t="str">
        <f>IFERROR(VLOOKUP($G$7&amp;$B32,'EV Charging Stations source'!A:AB,25,FALSE)," ")</f>
        <v xml:space="preserve"> </v>
      </c>
      <c r="I32" s="509" t="str">
        <f>IFERROR(VLOOKUP($G$7&amp;$B32,'EV Charging Stations source'!A:AB,16,FALSE)," ")</f>
        <v xml:space="preserve"> </v>
      </c>
      <c r="J32" s="1106"/>
      <c r="K32" s="1136"/>
    </row>
    <row r="33" spans="2:12" ht="16.5" thickBot="1" x14ac:dyDescent="0.3">
      <c r="B33" s="508">
        <v>15</v>
      </c>
      <c r="C33" s="1193" t="str">
        <f>IFERROR(VLOOKUP($G$7&amp;$B33,'EV Charging Stations source'!A:AB,6,FALSE),"")</f>
        <v/>
      </c>
      <c r="D33" s="1193"/>
      <c r="E33" s="870" t="str">
        <f>IFERROR(VLOOKUP($G$7&amp;$B33,'EV Charging Stations source'!A:AB,7,FALSE),"")</f>
        <v/>
      </c>
      <c r="F33" s="509" t="str">
        <f>IFERROR(VLOOKUP($G$7&amp;$B33,'EV Charging Stations source'!A:AB,21,FALSE),"")</f>
        <v/>
      </c>
      <c r="G33" s="509" t="str">
        <f>IFERROR(VLOOKUP($G$7&amp;$B33,'EV Charging Stations source'!A:AB,22,FALSE),"")</f>
        <v/>
      </c>
      <c r="H33" s="510" t="str">
        <f>IFERROR(VLOOKUP($G$7&amp;$B33,'EV Charging Stations source'!A:AB,25,FALSE)," ")</f>
        <v xml:space="preserve"> </v>
      </c>
      <c r="I33" s="509" t="str">
        <f>IFERROR(VLOOKUP($G$7&amp;$B33,'EV Charging Stations source'!A:AB,16,FALSE)," ")</f>
        <v xml:space="preserve"> </v>
      </c>
      <c r="J33" s="1106"/>
      <c r="K33" s="1136"/>
    </row>
    <row r="34" spans="2:12" ht="16.5" thickBot="1" x14ac:dyDescent="0.3">
      <c r="B34" s="508">
        <v>16</v>
      </c>
      <c r="C34" s="1193" t="str">
        <f>IFERROR(VLOOKUP($G$7&amp;$B34,'EV Charging Stations source'!A:AB,6,FALSE),"")</f>
        <v/>
      </c>
      <c r="D34" s="1193"/>
      <c r="E34" s="870" t="str">
        <f>IFERROR(VLOOKUP($G$7&amp;$B34,'EV Charging Stations source'!A:AB,7,FALSE),"")</f>
        <v/>
      </c>
      <c r="F34" s="509" t="str">
        <f>IFERROR(VLOOKUP($G$7&amp;$B34,'EV Charging Stations source'!A:AB,21,FALSE),"")</f>
        <v/>
      </c>
      <c r="G34" s="509" t="str">
        <f>IFERROR(VLOOKUP($G$7&amp;$B34,'EV Charging Stations source'!A:AB,22,FALSE),"")</f>
        <v/>
      </c>
      <c r="H34" s="510" t="str">
        <f>IFERROR(VLOOKUP($G$7&amp;$B34,'EV Charging Stations source'!A:AB,25,FALSE)," ")</f>
        <v xml:space="preserve"> </v>
      </c>
      <c r="I34" s="509" t="str">
        <f>IFERROR(VLOOKUP($G$7&amp;$B34,'EV Charging Stations source'!A:AB,16,FALSE)," ")</f>
        <v xml:space="preserve"> </v>
      </c>
      <c r="J34" s="1106"/>
      <c r="K34" s="1136"/>
    </row>
    <row r="35" spans="2:12" ht="16.5" thickBot="1" x14ac:dyDescent="0.3">
      <c r="B35" s="508">
        <v>17</v>
      </c>
      <c r="C35" s="1193" t="str">
        <f>IFERROR(VLOOKUP($G$7&amp;$B35,'EV Charging Stations source'!A:AB,6,FALSE),"")</f>
        <v/>
      </c>
      <c r="D35" s="1193"/>
      <c r="E35" s="870" t="str">
        <f>IFERROR(VLOOKUP($G$7&amp;$B35,'EV Charging Stations source'!A:AB,7,FALSE),"")</f>
        <v/>
      </c>
      <c r="F35" s="509" t="str">
        <f>IFERROR(VLOOKUP($G$7&amp;$B35,'EV Charging Stations source'!A:AB,21,FALSE),"")</f>
        <v/>
      </c>
      <c r="G35" s="509" t="str">
        <f>IFERROR(VLOOKUP($G$7&amp;$B35,'EV Charging Stations source'!A:AB,22,FALSE),"")</f>
        <v/>
      </c>
      <c r="H35" s="510" t="str">
        <f>IFERROR(VLOOKUP($G$7&amp;$B35,'EV Charging Stations source'!A:AB,25,FALSE)," ")</f>
        <v xml:space="preserve"> </v>
      </c>
      <c r="I35" s="509" t="str">
        <f>IFERROR(VLOOKUP($G$7&amp;$B35,'EV Charging Stations source'!A:AB,16,FALSE)," ")</f>
        <v xml:space="preserve"> </v>
      </c>
      <c r="J35" s="1106"/>
      <c r="K35" s="1136"/>
    </row>
    <row r="36" spans="2:12" ht="16.5" thickBot="1" x14ac:dyDescent="0.3">
      <c r="B36" s="508">
        <v>18</v>
      </c>
      <c r="C36" s="1193" t="str">
        <f>IFERROR(VLOOKUP($G$7&amp;$B36,'EV Charging Stations source'!A:AB,6,FALSE),"")</f>
        <v/>
      </c>
      <c r="D36" s="1193"/>
      <c r="E36" s="870" t="str">
        <f>IFERROR(VLOOKUP($G$7&amp;$B36,'EV Charging Stations source'!A:AB,7,FALSE),"")</f>
        <v/>
      </c>
      <c r="F36" s="509" t="str">
        <f>IFERROR(VLOOKUP($G$7&amp;$B36,'EV Charging Stations source'!A:AB,21,FALSE),"")</f>
        <v/>
      </c>
      <c r="G36" s="509" t="str">
        <f>IFERROR(VLOOKUP($G$7&amp;$B36,'EV Charging Stations source'!A:AB,22,FALSE),"")</f>
        <v/>
      </c>
      <c r="H36" s="510" t="str">
        <f>IFERROR(VLOOKUP($G$7&amp;$B36,'EV Charging Stations source'!A:AB,25,FALSE)," ")</f>
        <v xml:space="preserve"> </v>
      </c>
      <c r="I36" s="509" t="str">
        <f>IFERROR(VLOOKUP($G$7&amp;$B36,'EV Charging Stations source'!A:AB,16,FALSE)," ")</f>
        <v xml:space="preserve"> </v>
      </c>
      <c r="J36" s="1106"/>
      <c r="K36" s="1136"/>
    </row>
    <row r="37" spans="2:12" ht="16.5" thickBot="1" x14ac:dyDescent="0.3">
      <c r="B37" s="508">
        <v>19</v>
      </c>
      <c r="C37" s="1193" t="str">
        <f>IFERROR(VLOOKUP($G$7&amp;$B37,'EV Charging Stations source'!A:AB,6,FALSE),"")</f>
        <v/>
      </c>
      <c r="D37" s="1193"/>
      <c r="E37" s="870" t="str">
        <f>IFERROR(VLOOKUP($G$7&amp;$B37,'EV Charging Stations source'!A:AB,7,FALSE),"")</f>
        <v/>
      </c>
      <c r="F37" s="509" t="str">
        <f>IFERROR(VLOOKUP($G$7&amp;$B37,'EV Charging Stations source'!A:AB,21,FALSE),"")</f>
        <v/>
      </c>
      <c r="G37" s="509" t="str">
        <f>IFERROR(VLOOKUP($G$7&amp;$B37,'EV Charging Stations source'!A:AB,22,FALSE),"")</f>
        <v/>
      </c>
      <c r="H37" s="510" t="str">
        <f>IFERROR(VLOOKUP($G$7&amp;$B37,'EV Charging Stations source'!A:AB,25,FALSE)," ")</f>
        <v xml:space="preserve"> </v>
      </c>
      <c r="I37" s="509" t="str">
        <f>IFERROR(VLOOKUP($G$7&amp;$B37,'EV Charging Stations source'!A:AB,16,FALSE)," ")</f>
        <v xml:space="preserve"> </v>
      </c>
      <c r="J37" s="1106"/>
      <c r="K37" s="1136"/>
    </row>
    <row r="38" spans="2:12" ht="16.5" thickBot="1" x14ac:dyDescent="0.3">
      <c r="B38" s="508">
        <v>20</v>
      </c>
      <c r="C38" s="1193" t="str">
        <f>IFERROR(VLOOKUP($G$7&amp;$B38,'EV Charging Stations source'!A:AB,6,FALSE),"")</f>
        <v/>
      </c>
      <c r="D38" s="1193"/>
      <c r="E38" s="870" t="str">
        <f>IFERROR(VLOOKUP($G$7&amp;$B38,'EV Charging Stations source'!A:AB,7,FALSE),"")</f>
        <v/>
      </c>
      <c r="F38" s="509" t="str">
        <f>IFERROR(VLOOKUP($G$7&amp;$B38,'EV Charging Stations source'!A:AB,21,FALSE),"")</f>
        <v/>
      </c>
      <c r="G38" s="509" t="str">
        <f>IFERROR(VLOOKUP($G$7&amp;$B38,'EV Charging Stations source'!A:AB,22,FALSE),"")</f>
        <v/>
      </c>
      <c r="H38" s="510" t="str">
        <f>IFERROR(VLOOKUP($G$7&amp;$B38,'EV Charging Stations source'!A:AB,25,FALSE)," ")</f>
        <v xml:space="preserve"> </v>
      </c>
      <c r="I38" s="509" t="str">
        <f>IFERROR(VLOOKUP($G$7&amp;$B38,'EV Charging Stations source'!A:AB,16,FALSE)," ")</f>
        <v xml:space="preserve"> </v>
      </c>
      <c r="J38" s="1106"/>
      <c r="K38" s="1136"/>
    </row>
    <row r="39" spans="2:12" ht="19.5" thickBot="1" x14ac:dyDescent="0.3">
      <c r="B39" s="1191" t="s">
        <v>1071</v>
      </c>
      <c r="C39" s="1191"/>
      <c r="D39" s="1191"/>
      <c r="E39" s="1191"/>
      <c r="F39" s="1191"/>
      <c r="G39" s="1191"/>
      <c r="H39" s="1191"/>
      <c r="I39" s="1191"/>
      <c r="J39" s="1191"/>
      <c r="K39" s="1191"/>
      <c r="L39" s="168"/>
    </row>
    <row r="40" spans="2:12" ht="16.5" thickBot="1" x14ac:dyDescent="0.3">
      <c r="B40" s="393"/>
      <c r="C40" s="1127"/>
      <c r="D40" s="1128"/>
      <c r="E40" s="871"/>
      <c r="F40" s="232" t="s">
        <v>1069</v>
      </c>
      <c r="G40" s="232" t="s">
        <v>1069</v>
      </c>
      <c r="H40" s="393"/>
      <c r="I40" s="232" t="s">
        <v>1069</v>
      </c>
      <c r="J40" s="1106"/>
      <c r="K40" s="1136"/>
    </row>
    <row r="41" spans="2:12" ht="16.5" thickBot="1" x14ac:dyDescent="0.3">
      <c r="B41" s="393"/>
      <c r="C41" s="1127"/>
      <c r="D41" s="1128"/>
      <c r="E41" s="871"/>
      <c r="F41" s="232" t="s">
        <v>1069</v>
      </c>
      <c r="G41" s="232" t="s">
        <v>1069</v>
      </c>
      <c r="H41" s="393"/>
      <c r="I41" s="232" t="s">
        <v>1069</v>
      </c>
      <c r="J41" s="1106"/>
      <c r="K41" s="1136"/>
    </row>
    <row r="42" spans="2:12" ht="16.5" thickBot="1" x14ac:dyDescent="0.3">
      <c r="B42" s="393"/>
      <c r="C42" s="1127"/>
      <c r="D42" s="1128"/>
      <c r="E42" s="871"/>
      <c r="F42" s="232" t="s">
        <v>1069</v>
      </c>
      <c r="G42" s="232" t="s">
        <v>1069</v>
      </c>
      <c r="H42" s="393"/>
      <c r="I42" s="232" t="s">
        <v>1069</v>
      </c>
      <c r="J42" s="1106"/>
      <c r="K42" s="1136"/>
    </row>
    <row r="43" spans="2:12" ht="16.5" thickBot="1" x14ac:dyDescent="0.3">
      <c r="B43" s="393"/>
      <c r="C43" s="1127"/>
      <c r="D43" s="1128"/>
      <c r="E43" s="871"/>
      <c r="F43" s="232" t="s">
        <v>1069</v>
      </c>
      <c r="G43" s="232" t="s">
        <v>1069</v>
      </c>
      <c r="H43" s="393"/>
      <c r="I43" s="232" t="s">
        <v>1069</v>
      </c>
      <c r="J43" s="1106"/>
      <c r="K43" s="1136"/>
    </row>
    <row r="44" spans="2:12" ht="16.5" thickBot="1" x14ac:dyDescent="0.3">
      <c r="B44" s="393"/>
      <c r="C44" s="1127"/>
      <c r="D44" s="1128"/>
      <c r="E44" s="871"/>
      <c r="F44" s="232" t="s">
        <v>1069</v>
      </c>
      <c r="G44" s="232" t="s">
        <v>1069</v>
      </c>
      <c r="H44" s="393"/>
      <c r="I44" s="232" t="s">
        <v>1069</v>
      </c>
      <c r="J44" s="1106"/>
      <c r="K44" s="1136"/>
    </row>
    <row r="45" spans="2:12" ht="23.25" customHeight="1" x14ac:dyDescent="0.25">
      <c r="B45" s="511"/>
      <c r="C45" s="511"/>
      <c r="D45" s="511"/>
      <c r="E45" s="872"/>
      <c r="F45" s="512"/>
      <c r="G45" s="512"/>
      <c r="H45" s="512"/>
      <c r="I45" s="513"/>
      <c r="J45" s="513"/>
      <c r="K45" s="502"/>
      <c r="L45" s="512"/>
    </row>
    <row r="46" spans="2:12" s="503" customFormat="1" ht="23.25" customHeight="1" x14ac:dyDescent="0.25">
      <c r="B46" s="1192" t="s">
        <v>1048</v>
      </c>
      <c r="C46" s="1192"/>
      <c r="D46" s="1192"/>
      <c r="E46" s="1192"/>
      <c r="F46" s="1192"/>
      <c r="G46" s="1192"/>
      <c r="H46" s="1192"/>
      <c r="I46" s="1192"/>
      <c r="J46" s="1192"/>
      <c r="K46" s="1192"/>
      <c r="L46" s="175"/>
    </row>
    <row r="47" spans="2:12" s="503" customFormat="1" ht="21" customHeight="1" x14ac:dyDescent="0.25">
      <c r="B47" s="1111" t="s">
        <v>1161</v>
      </c>
      <c r="C47" s="1111"/>
      <c r="D47" s="1111"/>
      <c r="E47" s="1111"/>
      <c r="F47" s="1111"/>
      <c r="G47" s="1111"/>
      <c r="H47" s="1111"/>
      <c r="I47" s="1111"/>
      <c r="J47" s="1111"/>
      <c r="K47" s="1111"/>
      <c r="L47" s="175"/>
    </row>
    <row r="48" spans="2:12" ht="18.75" customHeight="1" thickBot="1" x14ac:dyDescent="0.3">
      <c r="B48" s="1202" t="s">
        <v>1072</v>
      </c>
      <c r="C48" s="1202"/>
      <c r="D48" s="1202"/>
      <c r="E48" s="1202"/>
      <c r="F48" s="1202"/>
      <c r="G48" s="1202"/>
      <c r="H48" s="1202"/>
      <c r="I48" s="1202"/>
      <c r="J48" s="1202"/>
      <c r="K48" s="1202"/>
      <c r="L48" s="174"/>
    </row>
    <row r="49" spans="1:12" ht="48.75" customHeight="1" thickBot="1" x14ac:dyDescent="0.3">
      <c r="B49" s="394"/>
      <c r="C49" s="1199" t="s">
        <v>104</v>
      </c>
      <c r="D49" s="1199"/>
      <c r="E49" s="842" t="s">
        <v>105</v>
      </c>
      <c r="F49" s="394" t="s">
        <v>678</v>
      </c>
      <c r="G49" s="273" t="s">
        <v>621</v>
      </c>
      <c r="H49" s="273" t="s">
        <v>622</v>
      </c>
      <c r="I49" s="394" t="s">
        <v>733</v>
      </c>
      <c r="J49" s="394"/>
      <c r="K49" s="394" t="s">
        <v>220</v>
      </c>
    </row>
    <row r="50" spans="1:12" ht="18.75" customHeight="1" thickBot="1" x14ac:dyDescent="0.3">
      <c r="B50" s="393">
        <v>1</v>
      </c>
      <c r="C50" s="1203"/>
      <c r="D50" s="1204"/>
      <c r="E50" s="871"/>
      <c r="F50" s="232" t="s">
        <v>1069</v>
      </c>
      <c r="G50" s="232" t="s">
        <v>1069</v>
      </c>
      <c r="H50" s="393"/>
      <c r="I50" s="232" t="s">
        <v>1069</v>
      </c>
      <c r="J50" s="393"/>
      <c r="K50" s="393"/>
    </row>
    <row r="51" spans="1:12" ht="16.5" thickBot="1" x14ac:dyDescent="0.3">
      <c r="B51" s="393">
        <v>2</v>
      </c>
      <c r="C51" s="1127"/>
      <c r="D51" s="1128"/>
      <c r="E51" s="871"/>
      <c r="F51" s="232" t="s">
        <v>1069</v>
      </c>
      <c r="G51" s="232" t="s">
        <v>1069</v>
      </c>
      <c r="H51" s="393"/>
      <c r="I51" s="232" t="s">
        <v>1069</v>
      </c>
      <c r="J51" s="393"/>
      <c r="K51" s="393"/>
    </row>
    <row r="52" spans="1:12" ht="16.5" thickBot="1" x14ac:dyDescent="0.3">
      <c r="B52" s="393">
        <v>3</v>
      </c>
      <c r="C52" s="1127"/>
      <c r="D52" s="1128"/>
      <c r="E52" s="871"/>
      <c r="F52" s="232" t="s">
        <v>1069</v>
      </c>
      <c r="G52" s="232" t="s">
        <v>1069</v>
      </c>
      <c r="H52" s="393"/>
      <c r="I52" s="232" t="s">
        <v>1069</v>
      </c>
      <c r="J52" s="393"/>
      <c r="K52" s="393"/>
    </row>
    <row r="53" spans="1:12" ht="16.5" thickBot="1" x14ac:dyDescent="0.3">
      <c r="B53" s="393">
        <v>4</v>
      </c>
      <c r="C53" s="1127"/>
      <c r="D53" s="1128"/>
      <c r="E53" s="871"/>
      <c r="F53" s="232" t="s">
        <v>1069</v>
      </c>
      <c r="G53" s="232" t="s">
        <v>1069</v>
      </c>
      <c r="H53" s="393"/>
      <c r="I53" s="232" t="s">
        <v>1069</v>
      </c>
      <c r="J53" s="393"/>
      <c r="K53" s="393"/>
    </row>
    <row r="54" spans="1:12" ht="16.5" thickBot="1" x14ac:dyDescent="0.3">
      <c r="B54" s="393">
        <v>5</v>
      </c>
      <c r="C54" s="1127"/>
      <c r="D54" s="1128"/>
      <c r="E54" s="871"/>
      <c r="F54" s="232" t="s">
        <v>1069</v>
      </c>
      <c r="G54" s="232" t="s">
        <v>1069</v>
      </c>
      <c r="H54" s="393"/>
      <c r="I54" s="232" t="s">
        <v>1069</v>
      </c>
      <c r="J54" s="393"/>
      <c r="K54" s="393"/>
    </row>
    <row r="55" spans="1:12" ht="16.5" thickBot="1" x14ac:dyDescent="0.3">
      <c r="B55" s="393">
        <v>6</v>
      </c>
      <c r="C55" s="1127"/>
      <c r="D55" s="1128"/>
      <c r="E55" s="871"/>
      <c r="F55" s="232" t="s">
        <v>1069</v>
      </c>
      <c r="G55" s="232" t="s">
        <v>1069</v>
      </c>
      <c r="H55" s="393"/>
      <c r="I55" s="232" t="s">
        <v>1069</v>
      </c>
      <c r="J55" s="393"/>
      <c r="K55" s="393"/>
    </row>
    <row r="56" spans="1:12" ht="16.5" thickBot="1" x14ac:dyDescent="0.3">
      <c r="B56" s="393">
        <v>7</v>
      </c>
      <c r="C56" s="1127"/>
      <c r="D56" s="1128"/>
      <c r="E56" s="871"/>
      <c r="F56" s="232" t="s">
        <v>1069</v>
      </c>
      <c r="G56" s="232" t="s">
        <v>1069</v>
      </c>
      <c r="H56" s="393"/>
      <c r="I56" s="232" t="s">
        <v>1069</v>
      </c>
      <c r="J56" s="393"/>
      <c r="K56" s="393"/>
    </row>
    <row r="57" spans="1:12" ht="16.5" thickBot="1" x14ac:dyDescent="0.3">
      <c r="B57" s="393">
        <v>8</v>
      </c>
      <c r="C57" s="1127"/>
      <c r="D57" s="1128"/>
      <c r="E57" s="871"/>
      <c r="F57" s="232" t="s">
        <v>1069</v>
      </c>
      <c r="G57" s="232" t="s">
        <v>1069</v>
      </c>
      <c r="H57" s="393"/>
      <c r="I57" s="232" t="s">
        <v>1069</v>
      </c>
      <c r="J57" s="393"/>
      <c r="K57" s="393"/>
    </row>
    <row r="58" spans="1:12" ht="16.5" thickBot="1" x14ac:dyDescent="0.3">
      <c r="B58" s="393">
        <v>9</v>
      </c>
      <c r="C58" s="1127"/>
      <c r="D58" s="1128"/>
      <c r="E58" s="871"/>
      <c r="F58" s="232" t="s">
        <v>1069</v>
      </c>
      <c r="G58" s="232" t="s">
        <v>1069</v>
      </c>
      <c r="H58" s="393"/>
      <c r="I58" s="232" t="s">
        <v>1069</v>
      </c>
      <c r="J58" s="393"/>
      <c r="K58" s="393"/>
    </row>
    <row r="59" spans="1:12" ht="16.5" thickBot="1" x14ac:dyDescent="0.3">
      <c r="B59" s="393">
        <v>10</v>
      </c>
      <c r="C59" s="1127"/>
      <c r="D59" s="1128"/>
      <c r="E59" s="871"/>
      <c r="F59" s="232" t="s">
        <v>1069</v>
      </c>
      <c r="G59" s="232" t="s">
        <v>1069</v>
      </c>
      <c r="H59" s="393"/>
      <c r="I59" s="232" t="s">
        <v>1069</v>
      </c>
      <c r="J59" s="393"/>
      <c r="K59" s="393"/>
    </row>
    <row r="60" spans="1:12" ht="0.75" customHeight="1" thickBot="1" x14ac:dyDescent="0.3">
      <c r="F60" s="232" t="s">
        <v>1069</v>
      </c>
    </row>
    <row r="61" spans="1:12" ht="15.75" customHeight="1" x14ac:dyDescent="0.25"/>
    <row r="62" spans="1:12" x14ac:dyDescent="0.25"/>
    <row r="63" spans="1:12" s="19" customFormat="1" ht="23.25" customHeight="1" thickBot="1" x14ac:dyDescent="0.3">
      <c r="A63" s="502"/>
      <c r="B63" s="1197" t="s">
        <v>685</v>
      </c>
      <c r="C63" s="1197"/>
      <c r="D63" s="1197"/>
      <c r="E63" s="1197"/>
      <c r="F63" s="1197"/>
      <c r="G63" s="1197"/>
      <c r="H63" s="1198"/>
      <c r="I63" s="1195" t="s">
        <v>1069</v>
      </c>
      <c r="J63" s="1196"/>
      <c r="K63" s="1196"/>
    </row>
    <row r="64" spans="1:12" s="19" customFormat="1" ht="23.25" customHeight="1" x14ac:dyDescent="0.25">
      <c r="A64" s="497"/>
      <c r="B64" s="1201" t="str">
        <f>IF(I63="yes","Please provide details or provide attachment/link to this form below","")</f>
        <v/>
      </c>
      <c r="C64" s="1201"/>
      <c r="D64" s="1201"/>
      <c r="E64" s="1201"/>
      <c r="F64" s="1201"/>
      <c r="G64" s="1201"/>
      <c r="H64" s="1201"/>
      <c r="I64" s="1201"/>
      <c r="J64" s="1201"/>
      <c r="K64" s="1201"/>
      <c r="L64" s="502"/>
    </row>
    <row r="65" spans="1:12" s="19" customFormat="1" ht="48.75" customHeight="1" x14ac:dyDescent="0.25">
      <c r="A65" s="497"/>
      <c r="B65" s="1200"/>
      <c r="C65" s="1200"/>
      <c r="D65" s="1200"/>
      <c r="E65" s="1200"/>
      <c r="F65" s="1200"/>
      <c r="G65" s="1200"/>
      <c r="H65" s="1200"/>
      <c r="I65" s="1200"/>
      <c r="J65" s="1200"/>
      <c r="K65" s="1200"/>
      <c r="L65" s="502"/>
    </row>
    <row r="66" spans="1:12" x14ac:dyDescent="0.25"/>
    <row r="67" spans="1:12" ht="23.25" customHeight="1" thickBot="1" x14ac:dyDescent="0.3">
      <c r="A67" s="502"/>
      <c r="B67" s="1197" t="s">
        <v>686</v>
      </c>
      <c r="C67" s="1197"/>
      <c r="D67" s="1197"/>
      <c r="E67" s="1197"/>
      <c r="F67" s="1197"/>
      <c r="G67" s="1197"/>
      <c r="H67" s="1198"/>
      <c r="I67" s="1195" t="s">
        <v>1069</v>
      </c>
      <c r="J67" s="1196"/>
      <c r="K67" s="1196"/>
      <c r="L67" s="497"/>
    </row>
    <row r="68" spans="1:12" ht="23.25" customHeight="1" x14ac:dyDescent="0.25">
      <c r="B68" s="1205" t="str">
        <f>IF(I67="yes","Please list network provider and the % of stations covered below","")</f>
        <v/>
      </c>
      <c r="C68" s="1205"/>
      <c r="D68" s="1205"/>
      <c r="E68" s="1205"/>
      <c r="F68" s="1205"/>
      <c r="G68" s="1205"/>
      <c r="H68" s="1205"/>
      <c r="I68" s="1205"/>
      <c r="J68" s="1205"/>
      <c r="K68" s="1205"/>
    </row>
    <row r="69" spans="1:12" ht="53.25" customHeight="1" x14ac:dyDescent="0.25">
      <c r="B69" s="1206"/>
      <c r="C69" s="1206"/>
      <c r="D69" s="1206"/>
      <c r="E69" s="1206"/>
      <c r="F69" s="1206"/>
      <c r="G69" s="1206"/>
      <c r="H69" s="1206"/>
      <c r="I69" s="1206"/>
      <c r="J69" s="1206"/>
      <c r="K69" s="1206"/>
    </row>
    <row r="70" spans="1:12" x14ac:dyDescent="0.25"/>
    <row r="71" spans="1:12" ht="21" customHeight="1" thickBot="1" x14ac:dyDescent="0.3">
      <c r="B71" s="1197" t="s">
        <v>1966</v>
      </c>
      <c r="C71" s="1197"/>
      <c r="D71" s="1197"/>
      <c r="E71" s="1197"/>
      <c r="F71" s="1197"/>
      <c r="G71" s="1197"/>
      <c r="H71" s="1198"/>
      <c r="I71" s="1195" t="s">
        <v>1069</v>
      </c>
      <c r="J71" s="1196"/>
      <c r="K71" s="1196"/>
    </row>
    <row r="72" spans="1:12" ht="20.25" customHeight="1" x14ac:dyDescent="0.25">
      <c r="B72" s="1205" t="str">
        <f>IF(I71="yes","Please provide any details below","")</f>
        <v/>
      </c>
      <c r="C72" s="1205"/>
      <c r="D72" s="1205"/>
      <c r="E72" s="1205"/>
      <c r="F72" s="1205"/>
      <c r="G72" s="1205"/>
      <c r="H72" s="1205"/>
      <c r="I72" s="1205"/>
      <c r="J72" s="1205"/>
      <c r="K72" s="1205"/>
    </row>
    <row r="73" spans="1:12" ht="63.75" customHeight="1" x14ac:dyDescent="0.25">
      <c r="B73" s="1206"/>
      <c r="C73" s="1206"/>
      <c r="D73" s="1206"/>
      <c r="E73" s="1206"/>
      <c r="F73" s="1206"/>
      <c r="G73" s="1206"/>
      <c r="H73" s="1206"/>
      <c r="I73" s="1206"/>
      <c r="J73" s="1206"/>
      <c r="K73" s="1206"/>
    </row>
    <row r="74" spans="1:12" x14ac:dyDescent="0.25"/>
    <row r="75" spans="1:12" x14ac:dyDescent="0.25"/>
    <row r="76" spans="1:12" x14ac:dyDescent="0.25"/>
    <row r="77" spans="1:12" x14ac:dyDescent="0.25"/>
    <row r="78" spans="1:12" x14ac:dyDescent="0.25"/>
    <row r="79" spans="1:12" x14ac:dyDescent="0.25"/>
    <row r="80" spans="1:12"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sheetData>
  <sheetProtection algorithmName="SHA-512" hashValue="ScHe2YS4czsEY5nNYWgZAoIBxJSxYpz/KUNuoYhZMIwbJkODlmX6Gwv3HkUPLqvYnBK6tGpOo7Ubi2DLl7lCaQ==" saltValue="B/0YhKImkkxF0dYNjy2kCg==" spinCount="100000" sheet="1" selectLockedCells="1"/>
  <mergeCells count="93">
    <mergeCell ref="I71:K71"/>
    <mergeCell ref="B72:K72"/>
    <mergeCell ref="B73:K73"/>
    <mergeCell ref="B68:K68"/>
    <mergeCell ref="B69:K69"/>
    <mergeCell ref="C50:D50"/>
    <mergeCell ref="C51:D51"/>
    <mergeCell ref="C52:D52"/>
    <mergeCell ref="C53:D53"/>
    <mergeCell ref="B71:H71"/>
    <mergeCell ref="C18:D18"/>
    <mergeCell ref="C35:D35"/>
    <mergeCell ref="C36:D36"/>
    <mergeCell ref="C37:D37"/>
    <mergeCell ref="C38:D38"/>
    <mergeCell ref="C29:D29"/>
    <mergeCell ref="C30:D30"/>
    <mergeCell ref="C31:D31"/>
    <mergeCell ref="C32:D32"/>
    <mergeCell ref="C33:D33"/>
    <mergeCell ref="C24:D24"/>
    <mergeCell ref="C25:D25"/>
    <mergeCell ref="C26:D26"/>
    <mergeCell ref="C27:D27"/>
    <mergeCell ref="C19:D19"/>
    <mergeCell ref="C20:D20"/>
    <mergeCell ref="J35:K35"/>
    <mergeCell ref="J36:K36"/>
    <mergeCell ref="J37:K37"/>
    <mergeCell ref="J38:K38"/>
    <mergeCell ref="J28:K28"/>
    <mergeCell ref="J29:K29"/>
    <mergeCell ref="J30:K30"/>
    <mergeCell ref="J31:K31"/>
    <mergeCell ref="J32:K32"/>
    <mergeCell ref="J33:K33"/>
    <mergeCell ref="J34:K34"/>
    <mergeCell ref="I67:K67"/>
    <mergeCell ref="B67:H67"/>
    <mergeCell ref="C54:D54"/>
    <mergeCell ref="C49:D49"/>
    <mergeCell ref="J43:K43"/>
    <mergeCell ref="J44:K44"/>
    <mergeCell ref="B65:K65"/>
    <mergeCell ref="B64:K64"/>
    <mergeCell ref="B48:K48"/>
    <mergeCell ref="I63:K63"/>
    <mergeCell ref="B63:H63"/>
    <mergeCell ref="C55:D55"/>
    <mergeCell ref="C56:D56"/>
    <mergeCell ref="C57:D57"/>
    <mergeCell ref="C58:D58"/>
    <mergeCell ref="C59:D59"/>
    <mergeCell ref="J18:K18"/>
    <mergeCell ref="J19:K19"/>
    <mergeCell ref="J20:K20"/>
    <mergeCell ref="J21:K21"/>
    <mergeCell ref="J22:K22"/>
    <mergeCell ref="C21:D21"/>
    <mergeCell ref="C22:D22"/>
    <mergeCell ref="C23:D23"/>
    <mergeCell ref="J23:K23"/>
    <mergeCell ref="J24:K24"/>
    <mergeCell ref="J25:K25"/>
    <mergeCell ref="J26:K26"/>
    <mergeCell ref="J27:K27"/>
    <mergeCell ref="C28:D28"/>
    <mergeCell ref="C34:D34"/>
    <mergeCell ref="B39:K39"/>
    <mergeCell ref="B46:K46"/>
    <mergeCell ref="B47:K47"/>
    <mergeCell ref="C42:D42"/>
    <mergeCell ref="C43:D43"/>
    <mergeCell ref="C44:D44"/>
    <mergeCell ref="J41:K41"/>
    <mergeCell ref="J42:K42"/>
    <mergeCell ref="C40:D40"/>
    <mergeCell ref="C41:D41"/>
    <mergeCell ref="J40:K40"/>
    <mergeCell ref="B16:K16"/>
    <mergeCell ref="B17:K17"/>
    <mergeCell ref="B10:K10"/>
    <mergeCell ref="B15:K15"/>
    <mergeCell ref="E7:F7"/>
    <mergeCell ref="B14:K14"/>
    <mergeCell ref="G7:I7"/>
    <mergeCell ref="C11:K11"/>
    <mergeCell ref="C12:K12"/>
    <mergeCell ref="B2:D5"/>
    <mergeCell ref="B1:K1"/>
    <mergeCell ref="E2:K3"/>
    <mergeCell ref="E4:K4"/>
    <mergeCell ref="E5:K5"/>
  </mergeCells>
  <conditionalFormatting sqref="B68:K68">
    <cfRule type="expression" dxfId="24" priority="3">
      <formula>$I$67="yes"</formula>
    </cfRule>
  </conditionalFormatting>
  <conditionalFormatting sqref="B64:K64">
    <cfRule type="expression" dxfId="23" priority="2">
      <formula>$I$63="yes"</formula>
    </cfRule>
  </conditionalFormatting>
  <conditionalFormatting sqref="B72:K72">
    <cfRule type="expression" dxfId="22" priority="1">
      <formula>$I$71="yes"</formula>
    </cfRule>
  </conditionalFormatting>
  <dataValidations count="2">
    <dataValidation type="list" allowBlank="1" showInputMessage="1" showErrorMessage="1" sqref="G45" xr:uid="{00000000-0002-0000-0C00-000000000000}">
      <formula1>$V$1:$V$5</formula1>
    </dataValidation>
    <dataValidation type="list" allowBlank="1" showInputMessage="1" showErrorMessage="1" sqref="H45" xr:uid="{00000000-0002-0000-0C00-000001000000}">
      <formula1>$W$1:$W$4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C00-000002000000}">
          <x14:formula1>
            <xm:f>Source!$AB$1:$AB$4</xm:f>
          </x14:formula1>
          <xm:sqref>I40:I44 I50:J59</xm:sqref>
        </x14:dataValidation>
        <x14:dataValidation type="list" allowBlank="1" showInputMessage="1" showErrorMessage="1" xr:uid="{00000000-0002-0000-0C00-000003000000}">
          <x14:formula1>
            <xm:f>Source!$W$1:$W$5</xm:f>
          </x14:formula1>
          <xm:sqref>F50:F60 F40:F44</xm:sqref>
        </x14:dataValidation>
        <x14:dataValidation type="list" allowBlank="1" showInputMessage="1" showErrorMessage="1" xr:uid="{00000000-0002-0000-0C00-000004000000}">
          <x14:formula1>
            <xm:f>Source!$X$1:$X$4</xm:f>
          </x14:formula1>
          <xm:sqref>G49:G59 G40:G44</xm:sqref>
        </x14:dataValidation>
        <x14:dataValidation type="list" allowBlank="1" showInputMessage="1" showErrorMessage="1" xr:uid="{00000000-0002-0000-0C00-000005000000}">
          <x14:formula1>
            <xm:f>Source!$I$1:$I$3</xm:f>
          </x14:formula1>
          <xm:sqref>K45</xm:sqref>
        </x14:dataValidation>
        <x14:dataValidation type="list" allowBlank="1" showInputMessage="1" showErrorMessage="1" xr:uid="{00000000-0002-0000-0C00-000006000000}">
          <x14:formula1>
            <xm:f>Source!$A$1:$A$9</xm:f>
          </x14:formula1>
          <xm:sqref>I45:J45</xm:sqref>
        </x14:dataValidation>
        <x14:dataValidation type="list" allowBlank="1" showInputMessage="1" showErrorMessage="1" xr:uid="{00000000-0002-0000-0C00-000007000000}">
          <x14:formula1>
            <xm:f>Source!$X$2:$X$4</xm:f>
          </x14:formula1>
          <xm:sqref>G40:G44</xm:sqref>
        </x14:dataValidation>
        <x14:dataValidation type="list" allowBlank="1" showInputMessage="1" showErrorMessage="1" xr:uid="{00000000-0002-0000-0C00-000009000000}">
          <x14:formula1>
            <xm:f>Source!$T$1:$T$4</xm:f>
          </x14:formula1>
          <xm:sqref>I63:K63 I67:K67 I71:K71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952C1-5C15-4415-9616-4F715CBB0DA4}">
  <dimension ref="A1:AI2"/>
  <sheetViews>
    <sheetView workbookViewId="0">
      <selection activeCell="E23" sqref="E23"/>
    </sheetView>
  </sheetViews>
  <sheetFormatPr defaultColWidth="9.140625" defaultRowHeight="15" x14ac:dyDescent="0.25"/>
  <cols>
    <col min="1" max="1" width="37" style="150" customWidth="1"/>
    <col min="2" max="3" width="20.28515625" style="142" bestFit="1" customWidth="1"/>
    <col min="4" max="4" width="11.5703125" style="143" bestFit="1" customWidth="1"/>
    <col min="5" max="5" width="37.42578125" style="142" bestFit="1" customWidth="1"/>
    <col min="6" max="6" width="31" style="142" customWidth="1"/>
    <col min="7" max="7" width="37.140625" style="142" customWidth="1"/>
    <col min="8" max="8" width="13.42578125" style="142" bestFit="1" customWidth="1"/>
    <col min="9" max="11" width="9.140625" style="142"/>
    <col min="12" max="12" width="15.140625" style="142" customWidth="1"/>
    <col min="13" max="13" width="18.85546875" style="142" bestFit="1" customWidth="1"/>
    <col min="14" max="14" width="17.42578125" style="144" customWidth="1"/>
    <col min="15" max="15" width="16.7109375" style="145" bestFit="1" customWidth="1"/>
    <col min="16" max="16" width="19.7109375" style="142" bestFit="1" customWidth="1"/>
    <col min="17" max="17" width="9.140625" style="142"/>
    <col min="18" max="18" width="16" style="142" bestFit="1" customWidth="1"/>
    <col min="19" max="20" width="9.140625" style="142"/>
    <col min="21" max="21" width="17.7109375" style="145" customWidth="1"/>
    <col min="22" max="22" width="19.7109375" style="145" bestFit="1" customWidth="1"/>
    <col min="23" max="23" width="17.7109375" style="145" customWidth="1"/>
    <col min="24" max="24" width="9.140625" style="145"/>
    <col min="25" max="25" width="30.7109375" style="151" bestFit="1" customWidth="1"/>
    <col min="26" max="26" width="18.7109375" style="142" bestFit="1" customWidth="1"/>
    <col min="27" max="27" width="17.7109375" style="142" bestFit="1" customWidth="1"/>
    <col min="28" max="29" width="19.7109375" style="142" bestFit="1" customWidth="1"/>
    <col min="30" max="30" width="9.140625" style="142"/>
    <col min="31" max="31" width="14.42578125" style="139" bestFit="1" customWidth="1"/>
    <col min="32" max="32" width="19.28515625" style="142" bestFit="1" customWidth="1"/>
    <col min="33" max="33" width="9.140625" style="142"/>
    <col min="34" max="34" width="19.140625" style="142" bestFit="1" customWidth="1"/>
    <col min="35" max="35" width="9.140625" style="142"/>
    <col min="36" max="36" width="40.28515625" style="142" bestFit="1" customWidth="1"/>
    <col min="37" max="16384" width="9.140625" style="142"/>
  </cols>
  <sheetData>
    <row r="1" spans="1:35" s="145" customFormat="1" ht="38.25" x14ac:dyDescent="0.25">
      <c r="A1" s="164" t="s">
        <v>734</v>
      </c>
      <c r="B1" s="164" t="s">
        <v>217</v>
      </c>
      <c r="C1" s="164" t="s">
        <v>103</v>
      </c>
      <c r="D1" s="164" t="s">
        <v>725</v>
      </c>
      <c r="E1" s="164" t="s">
        <v>79</v>
      </c>
      <c r="F1" s="164" t="s">
        <v>104</v>
      </c>
      <c r="G1" s="164" t="s">
        <v>105</v>
      </c>
      <c r="H1" s="164" t="s">
        <v>251</v>
      </c>
      <c r="I1" s="164" t="s">
        <v>252</v>
      </c>
      <c r="J1" s="164" t="s">
        <v>623</v>
      </c>
      <c r="K1" s="164" t="s">
        <v>624</v>
      </c>
      <c r="L1" s="164" t="s">
        <v>625</v>
      </c>
      <c r="M1" s="164" t="s">
        <v>626</v>
      </c>
      <c r="N1" s="164" t="s">
        <v>726</v>
      </c>
      <c r="O1" s="164" t="s">
        <v>727</v>
      </c>
      <c r="P1" s="164" t="s">
        <v>733</v>
      </c>
      <c r="Q1" s="152" t="s">
        <v>728</v>
      </c>
      <c r="R1" s="152" t="s">
        <v>729</v>
      </c>
      <c r="S1" s="152" t="s">
        <v>730</v>
      </c>
      <c r="T1" s="152" t="s">
        <v>731</v>
      </c>
      <c r="U1" s="152" t="s">
        <v>678</v>
      </c>
      <c r="V1" s="152" t="s">
        <v>621</v>
      </c>
      <c r="W1" s="164" t="s">
        <v>627</v>
      </c>
      <c r="X1" s="164" t="s">
        <v>628</v>
      </c>
      <c r="Y1" s="165" t="s">
        <v>732</v>
      </c>
      <c r="Z1" s="164" t="s">
        <v>629</v>
      </c>
      <c r="AA1" s="164" t="s">
        <v>493</v>
      </c>
      <c r="AB1" s="140"/>
      <c r="AC1" s="146"/>
      <c r="AD1" s="146"/>
      <c r="AE1" s="133"/>
      <c r="AF1" s="146"/>
      <c r="AG1" s="146"/>
      <c r="AH1" s="146"/>
      <c r="AI1" s="146"/>
    </row>
    <row r="2" spans="1:35" s="696" customFormat="1" x14ac:dyDescent="0.25">
      <c r="A2" s="688" t="str">
        <f>E2&amp;AA21</f>
        <v>Holyoke Comm. College</v>
      </c>
      <c r="B2" s="688" t="s">
        <v>684</v>
      </c>
      <c r="C2" s="688" t="s">
        <v>684</v>
      </c>
      <c r="D2" s="688" t="s">
        <v>709</v>
      </c>
      <c r="E2" s="688" t="s">
        <v>58</v>
      </c>
      <c r="F2" s="688" t="s">
        <v>751</v>
      </c>
      <c r="G2" s="688" t="s">
        <v>1254</v>
      </c>
      <c r="H2" s="689" t="s">
        <v>204</v>
      </c>
      <c r="I2" s="689" t="s">
        <v>265</v>
      </c>
      <c r="J2" s="690" t="s">
        <v>643</v>
      </c>
      <c r="K2" s="689"/>
      <c r="L2" s="689"/>
      <c r="M2" s="689"/>
      <c r="N2" s="689" t="s">
        <v>742</v>
      </c>
      <c r="O2" s="689" t="s">
        <v>632</v>
      </c>
      <c r="P2" s="689" t="s">
        <v>737</v>
      </c>
      <c r="Q2" s="689"/>
      <c r="R2" s="689"/>
      <c r="S2" s="689"/>
      <c r="T2" s="689"/>
      <c r="U2" s="689" t="s">
        <v>512</v>
      </c>
      <c r="V2" s="689" t="s">
        <v>739</v>
      </c>
      <c r="W2" s="689">
        <v>2</v>
      </c>
      <c r="X2" s="688"/>
      <c r="Y2" s="691">
        <v>2020</v>
      </c>
      <c r="Z2" s="688"/>
      <c r="AA2" s="688">
        <v>1</v>
      </c>
      <c r="AB2" s="692" t="str">
        <f>VLOOKUP(E2,Source!F:F,1,FALSE)</f>
        <v>Holyoke Comm. College</v>
      </c>
      <c r="AC2" s="693"/>
      <c r="AD2" s="694"/>
      <c r="AE2" s="695"/>
      <c r="AF2" s="694"/>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A4B8DBA-F83E-4D42-AFC6-E73A3C6E4680}">
          <x14:formula1>
            <xm:f>Source!$I$1:$I$3</xm:f>
          </x14:formula1>
          <xm:sqref>O2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116"/>
  <sheetViews>
    <sheetView zoomScale="70" zoomScaleNormal="70" workbookViewId="0">
      <selection activeCell="A114" sqref="A114"/>
    </sheetView>
  </sheetViews>
  <sheetFormatPr defaultColWidth="9.140625" defaultRowHeight="15" x14ac:dyDescent="0.25"/>
  <cols>
    <col min="1" max="1" width="37" style="150" customWidth="1"/>
    <col min="2" max="3" width="20.28515625" style="142" bestFit="1" customWidth="1"/>
    <col min="4" max="4" width="11.5703125" style="143" bestFit="1" customWidth="1"/>
    <col min="5" max="5" width="37.42578125" style="142" bestFit="1" customWidth="1"/>
    <col min="6" max="6" width="31" style="142" customWidth="1"/>
    <col min="7" max="7" width="37.140625" style="142" customWidth="1"/>
    <col min="8" max="8" width="13.42578125" style="142" bestFit="1" customWidth="1"/>
    <col min="9" max="11" width="9.140625" style="142"/>
    <col min="12" max="12" width="15.140625" style="142" customWidth="1"/>
    <col min="13" max="13" width="18.85546875" style="142" bestFit="1" customWidth="1"/>
    <col min="14" max="14" width="17.42578125" style="144" customWidth="1"/>
    <col min="15" max="15" width="16.7109375" style="145" bestFit="1" customWidth="1"/>
    <col min="16" max="16" width="19.7109375" style="142" bestFit="1" customWidth="1"/>
    <col min="17" max="17" width="9.140625" style="142"/>
    <col min="18" max="18" width="16" style="142" bestFit="1" customWidth="1"/>
    <col min="19" max="20" width="9.140625" style="142"/>
    <col min="21" max="21" width="17.7109375" style="145" customWidth="1"/>
    <col min="22" max="22" width="19.7109375" style="145" bestFit="1" customWidth="1"/>
    <col min="23" max="23" width="17.7109375" style="145" customWidth="1"/>
    <col min="24" max="24" width="9.140625" style="145"/>
    <col min="25" max="25" width="30.7109375" style="151" bestFit="1" customWidth="1"/>
    <col min="26" max="26" width="18.7109375" style="142" bestFit="1" customWidth="1"/>
    <col min="27" max="27" width="17.7109375" style="142" bestFit="1" customWidth="1"/>
    <col min="28" max="29" width="19.7109375" style="142" bestFit="1" customWidth="1"/>
    <col min="30" max="30" width="9.140625" style="142"/>
    <col min="31" max="31" width="14.42578125" style="139" bestFit="1" customWidth="1"/>
    <col min="32" max="32" width="19.28515625" style="142" bestFit="1" customWidth="1"/>
    <col min="33" max="33" width="9.140625" style="142"/>
    <col min="34" max="34" width="19.140625" style="142" bestFit="1" customWidth="1"/>
    <col min="35" max="35" width="9.140625" style="142"/>
    <col min="36" max="36" width="40.28515625" style="142" bestFit="1" customWidth="1"/>
    <col min="37" max="16384" width="9.140625" style="142"/>
  </cols>
  <sheetData>
    <row r="1" spans="1:36" s="145" customFormat="1" ht="38.25" x14ac:dyDescent="0.25">
      <c r="A1" s="164" t="s">
        <v>734</v>
      </c>
      <c r="B1" s="164" t="s">
        <v>217</v>
      </c>
      <c r="C1" s="164" t="s">
        <v>103</v>
      </c>
      <c r="D1" s="164" t="s">
        <v>725</v>
      </c>
      <c r="E1" s="164" t="s">
        <v>79</v>
      </c>
      <c r="F1" s="164" t="s">
        <v>104</v>
      </c>
      <c r="G1" s="164" t="s">
        <v>105</v>
      </c>
      <c r="H1" s="164" t="s">
        <v>251</v>
      </c>
      <c r="I1" s="164" t="s">
        <v>252</v>
      </c>
      <c r="J1" s="164" t="s">
        <v>623</v>
      </c>
      <c r="K1" s="164" t="s">
        <v>624</v>
      </c>
      <c r="L1" s="164" t="s">
        <v>625</v>
      </c>
      <c r="M1" s="164" t="s">
        <v>626</v>
      </c>
      <c r="N1" s="164" t="s">
        <v>726</v>
      </c>
      <c r="O1" s="164" t="s">
        <v>727</v>
      </c>
      <c r="P1" s="164" t="s">
        <v>733</v>
      </c>
      <c r="Q1" s="152" t="s">
        <v>728</v>
      </c>
      <c r="R1" s="152" t="s">
        <v>729</v>
      </c>
      <c r="S1" s="152" t="s">
        <v>730</v>
      </c>
      <c r="T1" s="152" t="s">
        <v>731</v>
      </c>
      <c r="U1" s="152" t="s">
        <v>678</v>
      </c>
      <c r="V1" s="152" t="s">
        <v>621</v>
      </c>
      <c r="W1" s="164" t="s">
        <v>627</v>
      </c>
      <c r="X1" s="164" t="s">
        <v>628</v>
      </c>
      <c r="Y1" s="165" t="s">
        <v>732</v>
      </c>
      <c r="Z1" s="164" t="s">
        <v>629</v>
      </c>
      <c r="AA1" s="164" t="s">
        <v>493</v>
      </c>
      <c r="AB1" s="140"/>
      <c r="AC1" s="146"/>
      <c r="AD1" s="146"/>
      <c r="AE1" s="133"/>
      <c r="AF1" s="146"/>
      <c r="AG1" s="146"/>
      <c r="AH1" s="146"/>
      <c r="AI1" s="146"/>
    </row>
    <row r="2" spans="1:36" s="654" customFormat="1" x14ac:dyDescent="0.25">
      <c r="A2" s="648" t="str">
        <f t="shared" ref="A2:A40" si="0">E2&amp;AA2</f>
        <v>Bridgewater State University1</v>
      </c>
      <c r="B2" s="648" t="s">
        <v>684</v>
      </c>
      <c r="C2" s="648" t="s">
        <v>684</v>
      </c>
      <c r="D2" s="648" t="s">
        <v>266</v>
      </c>
      <c r="E2" s="648" t="s">
        <v>48</v>
      </c>
      <c r="F2" s="648" t="s">
        <v>735</v>
      </c>
      <c r="G2" s="648" t="s">
        <v>630</v>
      </c>
      <c r="H2" s="649" t="s">
        <v>114</v>
      </c>
      <c r="I2" s="649" t="s">
        <v>265</v>
      </c>
      <c r="J2" s="650" t="s">
        <v>631</v>
      </c>
      <c r="K2" s="649"/>
      <c r="L2" s="649"/>
      <c r="M2" s="649"/>
      <c r="N2" s="649" t="s">
        <v>736</v>
      </c>
      <c r="O2" s="649" t="s">
        <v>632</v>
      </c>
      <c r="P2" s="649" t="s">
        <v>737</v>
      </c>
      <c r="Q2" s="649"/>
      <c r="R2" s="649">
        <v>1</v>
      </c>
      <c r="S2" s="649"/>
      <c r="T2" s="649">
        <v>1</v>
      </c>
      <c r="U2" s="649" t="s">
        <v>512</v>
      </c>
      <c r="V2" s="649" t="s">
        <v>681</v>
      </c>
      <c r="W2" s="649">
        <v>1</v>
      </c>
      <c r="X2" s="648"/>
      <c r="Y2" s="651">
        <v>2014</v>
      </c>
      <c r="Z2" s="648"/>
      <c r="AA2" s="648">
        <v>1</v>
      </c>
      <c r="AB2" s="637" t="str">
        <f>VLOOKUP(E2,Source!F:F,1,FALSE)</f>
        <v>Bridgewater State University</v>
      </c>
      <c r="AC2" s="652"/>
      <c r="AD2" s="652"/>
      <c r="AE2" s="653"/>
      <c r="AF2" s="652"/>
    </row>
    <row r="3" spans="1:36" s="654" customFormat="1" x14ac:dyDescent="0.25">
      <c r="A3" s="648" t="str">
        <f t="shared" si="0"/>
        <v>Bridgewater State University2</v>
      </c>
      <c r="B3" s="648" t="s">
        <v>684</v>
      </c>
      <c r="C3" s="648" t="s">
        <v>684</v>
      </c>
      <c r="D3" s="648" t="s">
        <v>266</v>
      </c>
      <c r="E3" s="648" t="s">
        <v>48</v>
      </c>
      <c r="F3" s="648" t="s">
        <v>735</v>
      </c>
      <c r="G3" s="648" t="s">
        <v>630</v>
      </c>
      <c r="H3" s="649" t="s">
        <v>114</v>
      </c>
      <c r="I3" s="649" t="s">
        <v>265</v>
      </c>
      <c r="J3" s="650" t="s">
        <v>631</v>
      </c>
      <c r="K3" s="649"/>
      <c r="L3" s="649"/>
      <c r="M3" s="649"/>
      <c r="N3" s="649" t="s">
        <v>736</v>
      </c>
      <c r="O3" s="649" t="s">
        <v>632</v>
      </c>
      <c r="P3" s="649" t="s">
        <v>737</v>
      </c>
      <c r="Q3" s="649"/>
      <c r="R3" s="649">
        <v>1</v>
      </c>
      <c r="S3" s="649"/>
      <c r="T3" s="649">
        <v>1</v>
      </c>
      <c r="U3" s="649" t="s">
        <v>512</v>
      </c>
      <c r="V3" s="649" t="s">
        <v>681</v>
      </c>
      <c r="W3" s="649">
        <v>1</v>
      </c>
      <c r="X3" s="648"/>
      <c r="Y3" s="651">
        <v>2014</v>
      </c>
      <c r="Z3" s="648"/>
      <c r="AA3" s="648">
        <v>2</v>
      </c>
      <c r="AB3" s="637" t="str">
        <f>VLOOKUP(E3,Source!F:F,1,FALSE)</f>
        <v>Bridgewater State University</v>
      </c>
      <c r="AC3" s="652"/>
      <c r="AD3" s="652"/>
      <c r="AE3" s="653"/>
      <c r="AF3" s="652"/>
    </row>
    <row r="4" spans="1:36" s="654" customFormat="1" x14ac:dyDescent="0.25">
      <c r="A4" s="648" t="str">
        <f t="shared" si="0"/>
        <v>Bridgewater State University3</v>
      </c>
      <c r="B4" s="648" t="s">
        <v>684</v>
      </c>
      <c r="C4" s="648" t="s">
        <v>684</v>
      </c>
      <c r="D4" s="648" t="s">
        <v>266</v>
      </c>
      <c r="E4" s="648" t="s">
        <v>48</v>
      </c>
      <c r="F4" s="648" t="s">
        <v>735</v>
      </c>
      <c r="G4" s="648" t="s">
        <v>630</v>
      </c>
      <c r="H4" s="649" t="s">
        <v>114</v>
      </c>
      <c r="I4" s="649" t="s">
        <v>265</v>
      </c>
      <c r="J4" s="650" t="s">
        <v>631</v>
      </c>
      <c r="K4" s="649"/>
      <c r="L4" s="649"/>
      <c r="M4" s="649"/>
      <c r="N4" s="649" t="s">
        <v>736</v>
      </c>
      <c r="O4" s="649" t="s">
        <v>632</v>
      </c>
      <c r="P4" s="649" t="s">
        <v>737</v>
      </c>
      <c r="Q4" s="649"/>
      <c r="R4" s="649">
        <v>1</v>
      </c>
      <c r="S4" s="649"/>
      <c r="T4" s="649">
        <v>1</v>
      </c>
      <c r="U4" s="649" t="s">
        <v>512</v>
      </c>
      <c r="V4" s="649" t="s">
        <v>681</v>
      </c>
      <c r="W4" s="649">
        <v>1</v>
      </c>
      <c r="X4" s="648"/>
      <c r="Y4" s="651">
        <v>2014</v>
      </c>
      <c r="Z4" s="648"/>
      <c r="AA4" s="648">
        <v>3</v>
      </c>
      <c r="AB4" s="637" t="str">
        <f>VLOOKUP(E4,Source!F:F,1,FALSE)</f>
        <v>Bridgewater State University</v>
      </c>
      <c r="AC4" s="652"/>
      <c r="AD4" s="652"/>
      <c r="AE4" s="653"/>
      <c r="AF4" s="652"/>
    </row>
    <row r="5" spans="1:36" s="654" customFormat="1" x14ac:dyDescent="0.25">
      <c r="A5" s="648" t="str">
        <f t="shared" si="0"/>
        <v>Bristol Comm. College1</v>
      </c>
      <c r="B5" s="648" t="s">
        <v>684</v>
      </c>
      <c r="C5" s="648" t="s">
        <v>684</v>
      </c>
      <c r="D5" s="648" t="s">
        <v>266</v>
      </c>
      <c r="E5" s="659" t="s">
        <v>569</v>
      </c>
      <c r="F5" s="648" t="s">
        <v>738</v>
      </c>
      <c r="G5" s="648" t="s">
        <v>633</v>
      </c>
      <c r="H5" s="649" t="s">
        <v>116</v>
      </c>
      <c r="I5" s="649" t="s">
        <v>265</v>
      </c>
      <c r="J5" s="650" t="s">
        <v>634</v>
      </c>
      <c r="K5" s="649"/>
      <c r="L5" s="649"/>
      <c r="M5" s="649"/>
      <c r="N5" s="649" t="s">
        <v>736</v>
      </c>
      <c r="O5" s="649" t="s">
        <v>632</v>
      </c>
      <c r="P5" s="649" t="s">
        <v>737</v>
      </c>
      <c r="Q5" s="649"/>
      <c r="R5" s="649">
        <v>1</v>
      </c>
      <c r="S5" s="649"/>
      <c r="T5" s="649">
        <v>1</v>
      </c>
      <c r="U5" s="649" t="s">
        <v>512</v>
      </c>
      <c r="V5" s="649" t="s">
        <v>739</v>
      </c>
      <c r="W5" s="649">
        <v>2</v>
      </c>
      <c r="X5" s="648"/>
      <c r="Y5" s="651">
        <v>2016</v>
      </c>
      <c r="Z5" s="648" t="s">
        <v>635</v>
      </c>
      <c r="AA5" s="648">
        <v>1</v>
      </c>
      <c r="AB5" s="637" t="str">
        <f>VLOOKUP(E5,Source!F:F,1,FALSE)</f>
        <v>Bristol Comm. College</v>
      </c>
      <c r="AC5" s="652"/>
      <c r="AD5" s="652"/>
      <c r="AE5" s="653"/>
      <c r="AF5" s="652"/>
    </row>
    <row r="6" spans="1:36" x14ac:dyDescent="0.25">
      <c r="A6" s="153" t="str">
        <f t="shared" si="0"/>
        <v>Dept. of Conservation and Recreation1</v>
      </c>
      <c r="B6" s="153" t="s">
        <v>684</v>
      </c>
      <c r="C6" s="153" t="s">
        <v>684</v>
      </c>
      <c r="D6" s="153" t="s">
        <v>708</v>
      </c>
      <c r="E6" s="153" t="s">
        <v>573</v>
      </c>
      <c r="F6" s="153" t="s">
        <v>740</v>
      </c>
      <c r="G6" s="153" t="s">
        <v>741</v>
      </c>
      <c r="H6" s="154" t="s">
        <v>138</v>
      </c>
      <c r="I6" s="154" t="s">
        <v>265</v>
      </c>
      <c r="J6" s="155" t="s">
        <v>636</v>
      </c>
      <c r="K6" s="154"/>
      <c r="L6" s="154"/>
      <c r="M6" s="154"/>
      <c r="N6" s="154" t="s">
        <v>742</v>
      </c>
      <c r="O6" s="154" t="s">
        <v>632</v>
      </c>
      <c r="P6" s="154" t="s">
        <v>737</v>
      </c>
      <c r="Q6" s="154"/>
      <c r="R6" s="154">
        <v>1</v>
      </c>
      <c r="S6" s="154"/>
      <c r="T6" s="154">
        <v>1</v>
      </c>
      <c r="U6" s="154" t="s">
        <v>512</v>
      </c>
      <c r="V6" s="154" t="s">
        <v>739</v>
      </c>
      <c r="W6" s="154">
        <v>2</v>
      </c>
      <c r="X6" s="153"/>
      <c r="Y6" s="157">
        <v>2016</v>
      </c>
      <c r="Z6" s="153" t="s">
        <v>635</v>
      </c>
      <c r="AA6" s="153">
        <v>1</v>
      </c>
      <c r="AB6" s="140" t="str">
        <f>VLOOKUP(E6,Source!F:F,1,FALSE)</f>
        <v>Dept. of Conservation and Recreation</v>
      </c>
      <c r="AC6" s="143"/>
      <c r="AD6" s="143"/>
      <c r="AE6" s="134"/>
      <c r="AF6" s="143"/>
    </row>
    <row r="7" spans="1:36" x14ac:dyDescent="0.25">
      <c r="A7" s="153" t="str">
        <f t="shared" si="0"/>
        <v>Dept. of Conservation and Recreation2</v>
      </c>
      <c r="B7" s="153" t="s">
        <v>684</v>
      </c>
      <c r="C7" s="153" t="s">
        <v>684</v>
      </c>
      <c r="D7" s="153" t="s">
        <v>708</v>
      </c>
      <c r="E7" s="153" t="s">
        <v>573</v>
      </c>
      <c r="F7" s="153" t="s">
        <v>740</v>
      </c>
      <c r="G7" s="153" t="s">
        <v>743</v>
      </c>
      <c r="H7" s="154" t="s">
        <v>138</v>
      </c>
      <c r="I7" s="154" t="s">
        <v>265</v>
      </c>
      <c r="J7" s="155" t="s">
        <v>744</v>
      </c>
      <c r="K7" s="154"/>
      <c r="L7" s="154"/>
      <c r="M7" s="154"/>
      <c r="N7" s="154" t="s">
        <v>742</v>
      </c>
      <c r="O7" s="154" t="s">
        <v>632</v>
      </c>
      <c r="P7" s="154" t="s">
        <v>737</v>
      </c>
      <c r="Q7" s="154"/>
      <c r="R7" s="154">
        <v>1</v>
      </c>
      <c r="S7" s="154"/>
      <c r="T7" s="154">
        <v>1</v>
      </c>
      <c r="U7" s="154" t="s">
        <v>512</v>
      </c>
      <c r="V7" s="154" t="s">
        <v>739</v>
      </c>
      <c r="W7" s="154">
        <v>2</v>
      </c>
      <c r="X7" s="153"/>
      <c r="Y7" s="157">
        <v>2016</v>
      </c>
      <c r="Z7" s="153" t="s">
        <v>745</v>
      </c>
      <c r="AA7" s="153">
        <v>2</v>
      </c>
      <c r="AB7" s="140" t="str">
        <f>VLOOKUP(E7,Source!F:F,1,FALSE)</f>
        <v>Dept. of Conservation and Recreation</v>
      </c>
      <c r="AC7" s="132"/>
      <c r="AD7" s="132"/>
      <c r="AE7" s="136"/>
      <c r="AF7" s="132"/>
      <c r="AG7" s="61"/>
      <c r="AH7" s="61"/>
      <c r="AI7" s="61"/>
      <c r="AJ7" s="61"/>
    </row>
    <row r="8" spans="1:36" s="61" customFormat="1" x14ac:dyDescent="0.25">
      <c r="A8" s="153" t="str">
        <f t="shared" si="0"/>
        <v>Dept. of Public Health1</v>
      </c>
      <c r="B8" s="153" t="s">
        <v>684</v>
      </c>
      <c r="C8" s="153" t="s">
        <v>684</v>
      </c>
      <c r="D8" s="153" t="s">
        <v>709</v>
      </c>
      <c r="E8" s="153" t="s">
        <v>53</v>
      </c>
      <c r="F8" s="153" t="s">
        <v>748</v>
      </c>
      <c r="G8" s="153" t="s">
        <v>749</v>
      </c>
      <c r="H8" s="154" t="s">
        <v>638</v>
      </c>
      <c r="I8" s="154" t="s">
        <v>265</v>
      </c>
      <c r="J8" s="155" t="s">
        <v>639</v>
      </c>
      <c r="K8" s="154"/>
      <c r="L8" s="154" t="s">
        <v>640</v>
      </c>
      <c r="M8" s="154"/>
      <c r="N8" s="154" t="s">
        <v>736</v>
      </c>
      <c r="O8" s="154" t="s">
        <v>632</v>
      </c>
      <c r="P8" s="154" t="s">
        <v>737</v>
      </c>
      <c r="Q8" s="154"/>
      <c r="R8" s="154">
        <v>1</v>
      </c>
      <c r="S8" s="154"/>
      <c r="T8" s="154">
        <v>1</v>
      </c>
      <c r="U8" s="154" t="s">
        <v>512</v>
      </c>
      <c r="V8" s="154" t="s">
        <v>739</v>
      </c>
      <c r="W8" s="154">
        <v>2</v>
      </c>
      <c r="X8" s="153">
        <v>71604</v>
      </c>
      <c r="Y8" s="157">
        <v>2016</v>
      </c>
      <c r="Z8" s="153" t="s">
        <v>635</v>
      </c>
      <c r="AA8" s="153">
        <v>1</v>
      </c>
      <c r="AB8" s="140" t="str">
        <f>VLOOKUP(E8,Source!F:F,1,FALSE)</f>
        <v>Dept. of Public Health</v>
      </c>
      <c r="AC8" s="132"/>
      <c r="AD8" s="132"/>
      <c r="AE8" s="136"/>
      <c r="AF8" s="132"/>
    </row>
    <row r="9" spans="1:36" s="61" customFormat="1" x14ac:dyDescent="0.25">
      <c r="A9" s="153" t="str">
        <f t="shared" si="0"/>
        <v>Dept. of Public Health2</v>
      </c>
      <c r="B9" s="153" t="s">
        <v>684</v>
      </c>
      <c r="C9" s="153" t="s">
        <v>684</v>
      </c>
      <c r="D9" s="153" t="s">
        <v>709</v>
      </c>
      <c r="E9" s="153" t="s">
        <v>53</v>
      </c>
      <c r="F9" s="153" t="s">
        <v>748</v>
      </c>
      <c r="G9" s="153" t="s">
        <v>749</v>
      </c>
      <c r="H9" s="154" t="s">
        <v>638</v>
      </c>
      <c r="I9" s="154" t="s">
        <v>265</v>
      </c>
      <c r="J9" s="155" t="s">
        <v>639</v>
      </c>
      <c r="K9" s="154"/>
      <c r="L9" s="154" t="s">
        <v>640</v>
      </c>
      <c r="M9" s="154"/>
      <c r="N9" s="154" t="s">
        <v>736</v>
      </c>
      <c r="O9" s="154" t="s">
        <v>632</v>
      </c>
      <c r="P9" s="154" t="s">
        <v>737</v>
      </c>
      <c r="Q9" s="154"/>
      <c r="R9" s="154">
        <v>1</v>
      </c>
      <c r="S9" s="154"/>
      <c r="T9" s="154">
        <v>1</v>
      </c>
      <c r="U9" s="154" t="s">
        <v>512</v>
      </c>
      <c r="V9" s="154" t="s">
        <v>739</v>
      </c>
      <c r="W9" s="154">
        <v>2</v>
      </c>
      <c r="X9" s="153">
        <v>71604</v>
      </c>
      <c r="Y9" s="157">
        <v>2016</v>
      </c>
      <c r="Z9" s="153" t="s">
        <v>635</v>
      </c>
      <c r="AA9" s="153">
        <v>2</v>
      </c>
      <c r="AB9" s="140" t="str">
        <f>VLOOKUP(E9,Source!F:F,1,FALSE)</f>
        <v>Dept. of Public Health</v>
      </c>
      <c r="AC9" s="135"/>
      <c r="AD9" s="143"/>
      <c r="AE9" s="134"/>
      <c r="AF9" s="143"/>
      <c r="AG9" s="142"/>
      <c r="AH9" s="142"/>
      <c r="AI9" s="142"/>
      <c r="AJ9" s="142"/>
    </row>
    <row r="10" spans="1:36" s="61" customFormat="1" x14ac:dyDescent="0.25">
      <c r="A10" s="153" t="str">
        <f t="shared" si="0"/>
        <v>Dept. of Public Health3</v>
      </c>
      <c r="B10" s="153" t="s">
        <v>684</v>
      </c>
      <c r="C10" s="153" t="s">
        <v>684</v>
      </c>
      <c r="D10" s="153" t="s">
        <v>709</v>
      </c>
      <c r="E10" s="153" t="s">
        <v>53</v>
      </c>
      <c r="F10" s="153" t="s">
        <v>748</v>
      </c>
      <c r="G10" s="153" t="s">
        <v>749</v>
      </c>
      <c r="H10" s="154" t="s">
        <v>638</v>
      </c>
      <c r="I10" s="154" t="s">
        <v>265</v>
      </c>
      <c r="J10" s="155" t="s">
        <v>639</v>
      </c>
      <c r="K10" s="154"/>
      <c r="L10" s="154" t="s">
        <v>640</v>
      </c>
      <c r="M10" s="154"/>
      <c r="N10" s="154" t="s">
        <v>736</v>
      </c>
      <c r="O10" s="154" t="s">
        <v>632</v>
      </c>
      <c r="P10" s="154" t="s">
        <v>737</v>
      </c>
      <c r="Q10" s="154"/>
      <c r="R10" s="154">
        <v>1</v>
      </c>
      <c r="S10" s="154"/>
      <c r="T10" s="154">
        <v>1</v>
      </c>
      <c r="U10" s="154" t="s">
        <v>512</v>
      </c>
      <c r="V10" s="154" t="s">
        <v>739</v>
      </c>
      <c r="W10" s="154">
        <v>2</v>
      </c>
      <c r="X10" s="153">
        <v>71604</v>
      </c>
      <c r="Y10" s="157">
        <v>2016</v>
      </c>
      <c r="Z10" s="153" t="s">
        <v>635</v>
      </c>
      <c r="AA10" s="153">
        <v>3</v>
      </c>
      <c r="AB10" s="140" t="str">
        <f>VLOOKUP(E10,Source!F:F,1,FALSE)</f>
        <v>Dept. of Public Health</v>
      </c>
      <c r="AC10" s="135"/>
      <c r="AD10" s="143"/>
      <c r="AE10" s="134"/>
      <c r="AF10" s="143"/>
      <c r="AG10" s="142"/>
      <c r="AH10" s="142"/>
      <c r="AI10" s="142"/>
      <c r="AJ10" s="142"/>
    </row>
    <row r="11" spans="1:36" s="654" customFormat="1" x14ac:dyDescent="0.25">
      <c r="A11" s="648" t="str">
        <f t="shared" si="0"/>
        <v>Div. of Capital Asset Management1</v>
      </c>
      <c r="B11" s="648" t="s">
        <v>684</v>
      </c>
      <c r="C11" s="648" t="s">
        <v>684</v>
      </c>
      <c r="D11" s="648" t="s">
        <v>709</v>
      </c>
      <c r="E11" s="648" t="s">
        <v>574</v>
      </c>
      <c r="F11" s="648" t="s">
        <v>746</v>
      </c>
      <c r="G11" s="648" t="s">
        <v>605</v>
      </c>
      <c r="H11" s="649" t="s">
        <v>129</v>
      </c>
      <c r="I11" s="649" t="s">
        <v>265</v>
      </c>
      <c r="J11" s="650" t="s">
        <v>637</v>
      </c>
      <c r="K11" s="649"/>
      <c r="L11" s="649"/>
      <c r="M11" s="649"/>
      <c r="N11" s="649" t="s">
        <v>747</v>
      </c>
      <c r="O11" s="649" t="s">
        <v>632</v>
      </c>
      <c r="P11" s="649"/>
      <c r="Q11" s="649"/>
      <c r="R11" s="649">
        <v>1</v>
      </c>
      <c r="S11" s="649"/>
      <c r="T11" s="649">
        <v>1</v>
      </c>
      <c r="U11" s="649" t="s">
        <v>512</v>
      </c>
      <c r="V11" s="649" t="s">
        <v>739</v>
      </c>
      <c r="W11" s="649">
        <v>2</v>
      </c>
      <c r="X11" s="648"/>
      <c r="Y11" s="651">
        <v>2015</v>
      </c>
      <c r="Z11" s="648" t="s">
        <v>635</v>
      </c>
      <c r="AA11" s="648">
        <v>1</v>
      </c>
      <c r="AB11" s="637" t="str">
        <f>VLOOKUP(E11,Source!F:F,1,FALSE)</f>
        <v>Div. of Capital Asset Management</v>
      </c>
      <c r="AC11" s="685"/>
      <c r="AD11" s="652"/>
      <c r="AE11" s="653"/>
      <c r="AF11" s="652"/>
    </row>
    <row r="12" spans="1:36" s="652" customFormat="1" x14ac:dyDescent="0.25">
      <c r="A12" s="648" t="str">
        <f t="shared" si="0"/>
        <v>Div. of Capital Asset Management2</v>
      </c>
      <c r="B12" s="648" t="s">
        <v>684</v>
      </c>
      <c r="C12" s="648" t="s">
        <v>684</v>
      </c>
      <c r="D12" s="648" t="s">
        <v>709</v>
      </c>
      <c r="E12" s="648" t="s">
        <v>574</v>
      </c>
      <c r="F12" s="624" t="s">
        <v>812</v>
      </c>
      <c r="G12" s="648" t="s">
        <v>752</v>
      </c>
      <c r="H12" s="649" t="s">
        <v>118</v>
      </c>
      <c r="I12" s="649" t="s">
        <v>265</v>
      </c>
      <c r="J12" s="650" t="s">
        <v>753</v>
      </c>
      <c r="K12" s="649"/>
      <c r="L12" s="649"/>
      <c r="M12" s="649"/>
      <c r="N12" s="649" t="s">
        <v>747</v>
      </c>
      <c r="O12" s="649" t="s">
        <v>632</v>
      </c>
      <c r="P12" s="649" t="s">
        <v>737</v>
      </c>
      <c r="Q12" s="649"/>
      <c r="R12" s="649">
        <v>1</v>
      </c>
      <c r="S12" s="649"/>
      <c r="T12" s="649">
        <v>1</v>
      </c>
      <c r="U12" s="649" t="s">
        <v>512</v>
      </c>
      <c r="V12" s="649" t="s">
        <v>739</v>
      </c>
      <c r="W12" s="649">
        <v>2</v>
      </c>
      <c r="X12" s="648"/>
      <c r="Y12" s="651">
        <v>2019</v>
      </c>
      <c r="Z12" s="648" t="s">
        <v>635</v>
      </c>
      <c r="AA12" s="648">
        <v>2</v>
      </c>
      <c r="AB12" s="637" t="str">
        <f>VLOOKUP(E12,Source!F:F,1,FALSE)</f>
        <v>Div. of Capital Asset Management</v>
      </c>
      <c r="AC12" s="685"/>
      <c r="AE12" s="653"/>
    </row>
    <row r="13" spans="1:36" s="652" customFormat="1" x14ac:dyDescent="0.25">
      <c r="A13" s="648" t="str">
        <f t="shared" si="0"/>
        <v>Div. of Capital Asset Management3</v>
      </c>
      <c r="B13" s="648" t="s">
        <v>684</v>
      </c>
      <c r="C13" s="648" t="s">
        <v>684</v>
      </c>
      <c r="D13" s="648" t="s">
        <v>709</v>
      </c>
      <c r="E13" s="648" t="s">
        <v>574</v>
      </c>
      <c r="F13" s="624" t="s">
        <v>812</v>
      </c>
      <c r="G13" s="648" t="s">
        <v>2169</v>
      </c>
      <c r="H13" s="649" t="s">
        <v>118</v>
      </c>
      <c r="I13" s="649" t="s">
        <v>265</v>
      </c>
      <c r="J13" s="650" t="s">
        <v>2170</v>
      </c>
      <c r="K13" s="649"/>
      <c r="L13" s="649"/>
      <c r="M13" s="649"/>
      <c r="N13" s="649" t="s">
        <v>747</v>
      </c>
      <c r="O13" s="649" t="s">
        <v>632</v>
      </c>
      <c r="P13" s="649" t="s">
        <v>737</v>
      </c>
      <c r="Q13" s="649"/>
      <c r="R13" s="649">
        <v>1</v>
      </c>
      <c r="S13" s="649"/>
      <c r="T13" s="649">
        <v>1</v>
      </c>
      <c r="U13" s="649" t="s">
        <v>512</v>
      </c>
      <c r="V13" s="649" t="s">
        <v>739</v>
      </c>
      <c r="W13" s="649">
        <v>2</v>
      </c>
      <c r="X13" s="648"/>
      <c r="Y13" s="651">
        <v>2019</v>
      </c>
      <c r="Z13" s="648" t="s">
        <v>635</v>
      </c>
      <c r="AA13" s="648">
        <v>3</v>
      </c>
      <c r="AB13" s="637" t="str">
        <f>VLOOKUP(E13,Source!F:F,1,FALSE)</f>
        <v>Div. of Capital Asset Management</v>
      </c>
      <c r="AC13" s="685"/>
      <c r="AE13" s="653"/>
    </row>
    <row r="14" spans="1:36" s="652" customFormat="1" x14ac:dyDescent="0.25">
      <c r="A14" s="648" t="str">
        <f t="shared" si="0"/>
        <v>Div. of Capital Asset Management4</v>
      </c>
      <c r="B14" s="648" t="s">
        <v>684</v>
      </c>
      <c r="C14" s="648" t="s">
        <v>684</v>
      </c>
      <c r="D14" s="648" t="s">
        <v>709</v>
      </c>
      <c r="E14" s="648" t="s">
        <v>574</v>
      </c>
      <c r="F14" s="624" t="s">
        <v>812</v>
      </c>
      <c r="G14" s="648" t="s">
        <v>2171</v>
      </c>
      <c r="H14" s="649" t="s">
        <v>118</v>
      </c>
      <c r="I14" s="649" t="s">
        <v>265</v>
      </c>
      <c r="J14" s="650" t="s">
        <v>2172</v>
      </c>
      <c r="K14" s="649"/>
      <c r="L14" s="649"/>
      <c r="M14" s="649"/>
      <c r="N14" s="649" t="s">
        <v>747</v>
      </c>
      <c r="O14" s="649" t="s">
        <v>632</v>
      </c>
      <c r="P14" s="649" t="s">
        <v>737</v>
      </c>
      <c r="Q14" s="649"/>
      <c r="R14" s="649">
        <v>1</v>
      </c>
      <c r="S14" s="649"/>
      <c r="T14" s="649">
        <v>1</v>
      </c>
      <c r="U14" s="649" t="s">
        <v>512</v>
      </c>
      <c r="V14" s="649" t="s">
        <v>739</v>
      </c>
      <c r="W14" s="649">
        <v>2</v>
      </c>
      <c r="X14" s="648"/>
      <c r="Y14" s="651">
        <v>2019</v>
      </c>
      <c r="Z14" s="648" t="s">
        <v>635</v>
      </c>
      <c r="AA14" s="648">
        <v>4</v>
      </c>
      <c r="AB14" s="637" t="str">
        <f>VLOOKUP(E14,Source!F:F,1,FALSE)</f>
        <v>Div. of Capital Asset Management</v>
      </c>
      <c r="AC14" s="685"/>
      <c r="AE14" s="653"/>
    </row>
    <row r="15" spans="1:36" s="652" customFormat="1" x14ac:dyDescent="0.25">
      <c r="A15" s="648" t="str">
        <f t="shared" si="0"/>
        <v>Framingham State University1</v>
      </c>
      <c r="B15" s="648" t="s">
        <v>684</v>
      </c>
      <c r="C15" s="648" t="s">
        <v>684</v>
      </c>
      <c r="D15" s="648" t="s">
        <v>266</v>
      </c>
      <c r="E15" s="648" t="s">
        <v>57</v>
      </c>
      <c r="F15" s="624" t="s">
        <v>57</v>
      </c>
      <c r="G15" s="648" t="s">
        <v>356</v>
      </c>
      <c r="H15" s="649" t="s">
        <v>144</v>
      </c>
      <c r="I15" s="649" t="s">
        <v>265</v>
      </c>
      <c r="J15" s="650" t="s">
        <v>660</v>
      </c>
      <c r="K15" s="649"/>
      <c r="L15" s="649"/>
      <c r="M15" s="649"/>
      <c r="N15" s="649" t="s">
        <v>747</v>
      </c>
      <c r="O15" s="649" t="s">
        <v>632</v>
      </c>
      <c r="P15" s="649" t="s">
        <v>737</v>
      </c>
      <c r="Q15" s="649"/>
      <c r="R15" s="649">
        <v>1</v>
      </c>
      <c r="S15" s="649"/>
      <c r="T15" s="649">
        <v>1</v>
      </c>
      <c r="U15" s="649" t="s">
        <v>512</v>
      </c>
      <c r="V15" s="649" t="s">
        <v>739</v>
      </c>
      <c r="W15" s="649">
        <v>2</v>
      </c>
      <c r="X15" s="648"/>
      <c r="Y15" s="651">
        <v>2019</v>
      </c>
      <c r="Z15" s="648" t="s">
        <v>635</v>
      </c>
      <c r="AA15" s="648">
        <v>1</v>
      </c>
      <c r="AB15" s="637" t="str">
        <f>VLOOKUP(E15,Source!F:F,1,FALSE)</f>
        <v>Framingham State University</v>
      </c>
      <c r="AC15" s="685"/>
      <c r="AE15" s="653"/>
    </row>
    <row r="16" spans="1:36" s="654" customFormat="1" x14ac:dyDescent="0.25">
      <c r="A16" s="648" t="str">
        <f t="shared" si="0"/>
        <v>Greenfield Comm. College1</v>
      </c>
      <c r="B16" s="648" t="s">
        <v>684</v>
      </c>
      <c r="C16" s="648" t="s">
        <v>684</v>
      </c>
      <c r="D16" s="648" t="s">
        <v>709</v>
      </c>
      <c r="E16" s="648" t="s">
        <v>1195</v>
      </c>
      <c r="F16" s="648" t="s">
        <v>750</v>
      </c>
      <c r="G16" s="648" t="s">
        <v>606</v>
      </c>
      <c r="H16" s="649" t="s">
        <v>151</v>
      </c>
      <c r="I16" s="649" t="s">
        <v>265</v>
      </c>
      <c r="J16" s="650" t="s">
        <v>641</v>
      </c>
      <c r="K16" s="649"/>
      <c r="L16" s="649" t="s">
        <v>640</v>
      </c>
      <c r="M16" s="649"/>
      <c r="N16" s="649" t="s">
        <v>747</v>
      </c>
      <c r="O16" s="649" t="s">
        <v>632</v>
      </c>
      <c r="P16" s="649" t="s">
        <v>737</v>
      </c>
      <c r="Q16" s="649"/>
      <c r="R16" s="649">
        <v>1</v>
      </c>
      <c r="S16" s="649"/>
      <c r="T16" s="649">
        <v>1</v>
      </c>
      <c r="U16" s="649" t="s">
        <v>512</v>
      </c>
      <c r="V16" s="649" t="s">
        <v>681</v>
      </c>
      <c r="W16" s="649">
        <v>1</v>
      </c>
      <c r="X16" s="648">
        <v>72329</v>
      </c>
      <c r="Y16" s="651">
        <v>2015</v>
      </c>
      <c r="Z16" s="648" t="s">
        <v>635</v>
      </c>
      <c r="AA16" s="648">
        <v>1</v>
      </c>
      <c r="AB16" s="637" t="str">
        <f>VLOOKUP(E16,Source!F:F,1,FALSE)</f>
        <v>Greenfield Comm. College</v>
      </c>
      <c r="AC16" s="685"/>
      <c r="AD16" s="652"/>
      <c r="AE16" s="653"/>
      <c r="AF16" s="652"/>
    </row>
    <row r="17" spans="1:34" s="654" customFormat="1" x14ac:dyDescent="0.25">
      <c r="A17" s="648" t="str">
        <f t="shared" si="0"/>
        <v>Holyoke Comm. College1</v>
      </c>
      <c r="B17" s="648" t="s">
        <v>684</v>
      </c>
      <c r="C17" s="648" t="s">
        <v>684</v>
      </c>
      <c r="D17" s="648" t="s">
        <v>709</v>
      </c>
      <c r="E17" s="648" t="s">
        <v>58</v>
      </c>
      <c r="F17" s="648" t="s">
        <v>751</v>
      </c>
      <c r="G17" s="648" t="s">
        <v>642</v>
      </c>
      <c r="H17" s="649" t="s">
        <v>204</v>
      </c>
      <c r="I17" s="649" t="s">
        <v>265</v>
      </c>
      <c r="J17" s="650" t="s">
        <v>643</v>
      </c>
      <c r="K17" s="649"/>
      <c r="L17" s="649"/>
      <c r="M17" s="649"/>
      <c r="N17" s="649" t="s">
        <v>742</v>
      </c>
      <c r="O17" s="649" t="s">
        <v>632</v>
      </c>
      <c r="P17" s="649" t="s">
        <v>737</v>
      </c>
      <c r="Q17" s="649"/>
      <c r="R17" s="649">
        <v>1</v>
      </c>
      <c r="S17" s="649"/>
      <c r="T17" s="649">
        <v>1</v>
      </c>
      <c r="U17" s="649" t="s">
        <v>512</v>
      </c>
      <c r="V17" s="649" t="s">
        <v>739</v>
      </c>
      <c r="W17" s="649">
        <v>2</v>
      </c>
      <c r="X17" s="648"/>
      <c r="Y17" s="651">
        <v>2016</v>
      </c>
      <c r="Z17" s="648" t="s">
        <v>635</v>
      </c>
      <c r="AA17" s="648">
        <v>1</v>
      </c>
      <c r="AB17" s="637" t="str">
        <f>VLOOKUP(E17,Source!F:F,1,FALSE)</f>
        <v>Holyoke Comm. College</v>
      </c>
      <c r="AC17" s="685"/>
      <c r="AD17" s="652"/>
      <c r="AE17" s="653"/>
      <c r="AF17" s="652"/>
    </row>
    <row r="18" spans="1:34" s="654" customFormat="1" x14ac:dyDescent="0.25">
      <c r="A18" s="648" t="str">
        <f t="shared" si="0"/>
        <v>Mass. College of Art &amp; Design1</v>
      </c>
      <c r="B18" s="648" t="s">
        <v>684</v>
      </c>
      <c r="C18" s="648" t="s">
        <v>684</v>
      </c>
      <c r="D18" s="648" t="s">
        <v>266</v>
      </c>
      <c r="E18" s="648" t="s">
        <v>61</v>
      </c>
      <c r="F18" s="624" t="s">
        <v>813</v>
      </c>
      <c r="G18" s="648" t="s">
        <v>1256</v>
      </c>
      <c r="H18" s="649" t="s">
        <v>118</v>
      </c>
      <c r="I18" s="649" t="s">
        <v>265</v>
      </c>
      <c r="J18" s="650" t="s">
        <v>804</v>
      </c>
      <c r="K18" s="649"/>
      <c r="L18" s="649"/>
      <c r="M18" s="649"/>
      <c r="N18" s="649" t="s">
        <v>747</v>
      </c>
      <c r="O18" s="649" t="s">
        <v>632</v>
      </c>
      <c r="P18" s="649" t="s">
        <v>737</v>
      </c>
      <c r="Q18" s="649">
        <v>1</v>
      </c>
      <c r="R18" s="649"/>
      <c r="S18" s="649"/>
      <c r="T18" s="649">
        <v>1</v>
      </c>
      <c r="U18" s="649" t="s">
        <v>511</v>
      </c>
      <c r="V18" s="649" t="s">
        <v>681</v>
      </c>
      <c r="W18" s="649">
        <v>1</v>
      </c>
      <c r="X18" s="648"/>
      <c r="Y18" s="651" t="s">
        <v>754</v>
      </c>
      <c r="Z18" s="648" t="s">
        <v>710</v>
      </c>
      <c r="AA18" s="648">
        <v>1</v>
      </c>
      <c r="AB18" s="637" t="str">
        <f>VLOOKUP(E18,Source!F:F,1,FALSE)</f>
        <v>Mass. College of Art &amp; Design</v>
      </c>
      <c r="AC18" s="685"/>
      <c r="AD18" s="652"/>
      <c r="AE18" s="653"/>
      <c r="AF18" s="652"/>
    </row>
    <row r="19" spans="1:34" s="654" customFormat="1" x14ac:dyDescent="0.25">
      <c r="A19" s="648" t="str">
        <f t="shared" si="0"/>
        <v>Mass. College of Art &amp; Design2</v>
      </c>
      <c r="B19" s="648" t="s">
        <v>684</v>
      </c>
      <c r="C19" s="648" t="s">
        <v>684</v>
      </c>
      <c r="D19" s="648" t="s">
        <v>266</v>
      </c>
      <c r="E19" s="648" t="s">
        <v>61</v>
      </c>
      <c r="F19" s="624" t="s">
        <v>813</v>
      </c>
      <c r="G19" s="648" t="s">
        <v>1255</v>
      </c>
      <c r="H19" s="649" t="s">
        <v>118</v>
      </c>
      <c r="I19" s="649" t="s">
        <v>265</v>
      </c>
      <c r="J19" s="650" t="s">
        <v>804</v>
      </c>
      <c r="K19" s="649"/>
      <c r="L19" s="649"/>
      <c r="M19" s="649"/>
      <c r="N19" s="649" t="s">
        <v>747</v>
      </c>
      <c r="O19" s="649" t="s">
        <v>632</v>
      </c>
      <c r="P19" s="649" t="s">
        <v>737</v>
      </c>
      <c r="Q19" s="649">
        <v>1</v>
      </c>
      <c r="R19" s="649"/>
      <c r="S19" s="649"/>
      <c r="T19" s="649">
        <v>1</v>
      </c>
      <c r="U19" s="649" t="s">
        <v>511</v>
      </c>
      <c r="V19" s="649" t="s">
        <v>681</v>
      </c>
      <c r="W19" s="649">
        <v>1</v>
      </c>
      <c r="X19" s="648"/>
      <c r="Y19" s="651" t="s">
        <v>754</v>
      </c>
      <c r="Z19" s="648" t="s">
        <v>710</v>
      </c>
      <c r="AA19" s="648">
        <v>2</v>
      </c>
      <c r="AB19" s="637" t="str">
        <f>VLOOKUP(E19,Source!F:F,1,FALSE)</f>
        <v>Mass. College of Art &amp; Design</v>
      </c>
      <c r="AC19" s="652"/>
      <c r="AD19" s="652"/>
      <c r="AE19" s="653"/>
      <c r="AF19" s="652"/>
    </row>
    <row r="20" spans="1:34" s="654" customFormat="1" x14ac:dyDescent="0.25">
      <c r="A20" s="648" t="str">
        <f t="shared" si="0"/>
        <v>Mass. College of Art &amp; Design3</v>
      </c>
      <c r="B20" s="648" t="s">
        <v>684</v>
      </c>
      <c r="C20" s="648" t="s">
        <v>684</v>
      </c>
      <c r="D20" s="648" t="s">
        <v>266</v>
      </c>
      <c r="E20" s="648" t="s">
        <v>61</v>
      </c>
      <c r="F20" s="624" t="s">
        <v>813</v>
      </c>
      <c r="G20" s="648" t="s">
        <v>1255</v>
      </c>
      <c r="H20" s="649" t="s">
        <v>118</v>
      </c>
      <c r="I20" s="649" t="s">
        <v>265</v>
      </c>
      <c r="J20" s="650" t="s">
        <v>804</v>
      </c>
      <c r="K20" s="649"/>
      <c r="L20" s="649"/>
      <c r="M20" s="649"/>
      <c r="N20" s="649" t="s">
        <v>747</v>
      </c>
      <c r="O20" s="649" t="s">
        <v>632</v>
      </c>
      <c r="P20" s="649" t="s">
        <v>737</v>
      </c>
      <c r="Q20" s="649">
        <v>1</v>
      </c>
      <c r="R20" s="649"/>
      <c r="S20" s="649"/>
      <c r="T20" s="649">
        <v>1</v>
      </c>
      <c r="U20" s="649" t="s">
        <v>511</v>
      </c>
      <c r="V20" s="649" t="s">
        <v>681</v>
      </c>
      <c r="W20" s="649">
        <v>1</v>
      </c>
      <c r="X20" s="648"/>
      <c r="Y20" s="651" t="s">
        <v>754</v>
      </c>
      <c r="Z20" s="648" t="s">
        <v>710</v>
      </c>
      <c r="AA20" s="648">
        <v>3</v>
      </c>
      <c r="AB20" s="637" t="str">
        <f>VLOOKUP(E20,Source!F:F,1,FALSE)</f>
        <v>Mass. College of Art &amp; Design</v>
      </c>
      <c r="AC20" s="652"/>
      <c r="AD20" s="652"/>
      <c r="AE20" s="653"/>
      <c r="AF20" s="652"/>
    </row>
    <row r="21" spans="1:34" s="654" customFormat="1" x14ac:dyDescent="0.25">
      <c r="A21" s="648" t="str">
        <f t="shared" si="0"/>
        <v>Mass. College of Art &amp; Design4</v>
      </c>
      <c r="B21" s="648" t="s">
        <v>684</v>
      </c>
      <c r="C21" s="648" t="s">
        <v>684</v>
      </c>
      <c r="D21" s="648" t="s">
        <v>266</v>
      </c>
      <c r="E21" s="648" t="s">
        <v>61</v>
      </c>
      <c r="F21" s="624" t="s">
        <v>813</v>
      </c>
      <c r="G21" s="648" t="s">
        <v>1255</v>
      </c>
      <c r="H21" s="649" t="s">
        <v>118</v>
      </c>
      <c r="I21" s="649" t="s">
        <v>265</v>
      </c>
      <c r="J21" s="650" t="s">
        <v>804</v>
      </c>
      <c r="K21" s="649"/>
      <c r="L21" s="649"/>
      <c r="M21" s="649"/>
      <c r="N21" s="649" t="s">
        <v>747</v>
      </c>
      <c r="O21" s="649" t="s">
        <v>632</v>
      </c>
      <c r="P21" s="649" t="s">
        <v>737</v>
      </c>
      <c r="Q21" s="649">
        <v>1</v>
      </c>
      <c r="R21" s="649"/>
      <c r="S21" s="649"/>
      <c r="T21" s="649">
        <v>1</v>
      </c>
      <c r="U21" s="649" t="s">
        <v>511</v>
      </c>
      <c r="V21" s="649" t="s">
        <v>681</v>
      </c>
      <c r="W21" s="649">
        <v>1</v>
      </c>
      <c r="X21" s="648"/>
      <c r="Y21" s="651" t="s">
        <v>754</v>
      </c>
      <c r="Z21" s="648" t="s">
        <v>710</v>
      </c>
      <c r="AA21" s="648">
        <v>4</v>
      </c>
      <c r="AB21" s="637" t="str">
        <f>VLOOKUP(E21,Source!F:F,1,FALSE)</f>
        <v>Mass. College of Art &amp; Design</v>
      </c>
      <c r="AC21" s="652"/>
      <c r="AD21" s="652"/>
      <c r="AE21" s="653"/>
      <c r="AF21" s="652"/>
    </row>
    <row r="22" spans="1:34" s="654" customFormat="1" x14ac:dyDescent="0.25">
      <c r="A22" s="648" t="str">
        <f t="shared" si="0"/>
        <v>Mass. College of Art &amp; Design5</v>
      </c>
      <c r="B22" s="648" t="s">
        <v>684</v>
      </c>
      <c r="C22" s="648" t="s">
        <v>684</v>
      </c>
      <c r="D22" s="648" t="s">
        <v>266</v>
      </c>
      <c r="E22" s="648" t="s">
        <v>61</v>
      </c>
      <c r="F22" s="624" t="s">
        <v>813</v>
      </c>
      <c r="G22" s="648" t="s">
        <v>1255</v>
      </c>
      <c r="H22" s="649" t="s">
        <v>118</v>
      </c>
      <c r="I22" s="649" t="s">
        <v>265</v>
      </c>
      <c r="J22" s="650" t="s">
        <v>804</v>
      </c>
      <c r="K22" s="649"/>
      <c r="L22" s="649"/>
      <c r="M22" s="649"/>
      <c r="N22" s="649" t="s">
        <v>747</v>
      </c>
      <c r="O22" s="649" t="s">
        <v>632</v>
      </c>
      <c r="P22" s="649" t="s">
        <v>737</v>
      </c>
      <c r="Q22" s="649">
        <v>1</v>
      </c>
      <c r="R22" s="649"/>
      <c r="S22" s="649"/>
      <c r="T22" s="649">
        <v>1</v>
      </c>
      <c r="U22" s="649" t="s">
        <v>511</v>
      </c>
      <c r="V22" s="649" t="s">
        <v>681</v>
      </c>
      <c r="W22" s="649">
        <v>1</v>
      </c>
      <c r="X22" s="648"/>
      <c r="Y22" s="651" t="s">
        <v>754</v>
      </c>
      <c r="Z22" s="648" t="s">
        <v>710</v>
      </c>
      <c r="AA22" s="648">
        <v>5</v>
      </c>
      <c r="AB22" s="637" t="str">
        <f>VLOOKUP(E22,Source!F:F,1,FALSE)</f>
        <v>Mass. College of Art &amp; Design</v>
      </c>
      <c r="AC22" s="652"/>
      <c r="AD22" s="652"/>
      <c r="AE22" s="653"/>
      <c r="AF22" s="652"/>
    </row>
    <row r="23" spans="1:34" s="654" customFormat="1" x14ac:dyDescent="0.25">
      <c r="A23" s="648" t="str">
        <f t="shared" si="0"/>
        <v>Mass. College of Art &amp; Design6</v>
      </c>
      <c r="B23" s="648" t="s">
        <v>684</v>
      </c>
      <c r="C23" s="648" t="s">
        <v>684</v>
      </c>
      <c r="D23" s="648" t="s">
        <v>266</v>
      </c>
      <c r="E23" s="648" t="s">
        <v>61</v>
      </c>
      <c r="F23" s="624" t="s">
        <v>813</v>
      </c>
      <c r="G23" s="648" t="s">
        <v>1255</v>
      </c>
      <c r="H23" s="649" t="s">
        <v>118</v>
      </c>
      <c r="I23" s="649" t="s">
        <v>265</v>
      </c>
      <c r="J23" s="650" t="s">
        <v>804</v>
      </c>
      <c r="K23" s="649"/>
      <c r="L23" s="649"/>
      <c r="M23" s="649"/>
      <c r="N23" s="649" t="s">
        <v>747</v>
      </c>
      <c r="O23" s="649" t="s">
        <v>632</v>
      </c>
      <c r="P23" s="649" t="s">
        <v>737</v>
      </c>
      <c r="Q23" s="649">
        <v>1</v>
      </c>
      <c r="R23" s="649"/>
      <c r="S23" s="649"/>
      <c r="T23" s="649">
        <v>1</v>
      </c>
      <c r="U23" s="649" t="s">
        <v>511</v>
      </c>
      <c r="V23" s="649" t="s">
        <v>681</v>
      </c>
      <c r="W23" s="649">
        <v>1</v>
      </c>
      <c r="X23" s="648"/>
      <c r="Y23" s="651" t="s">
        <v>754</v>
      </c>
      <c r="Z23" s="648" t="s">
        <v>710</v>
      </c>
      <c r="AA23" s="648">
        <v>6</v>
      </c>
      <c r="AB23" s="637" t="str">
        <f>VLOOKUP(E23,Source!F:F,1,FALSE)</f>
        <v>Mass. College of Art &amp; Design</v>
      </c>
      <c r="AC23" s="652"/>
      <c r="AD23" s="652"/>
      <c r="AE23" s="653"/>
      <c r="AF23" s="652"/>
    </row>
    <row r="24" spans="1:34" x14ac:dyDescent="0.25">
      <c r="A24" s="153" t="str">
        <f t="shared" si="0"/>
        <v>Mass. College of Liberal Arts1</v>
      </c>
      <c r="B24" s="153" t="s">
        <v>684</v>
      </c>
      <c r="C24" s="153" t="s">
        <v>684</v>
      </c>
      <c r="D24" s="153" t="s">
        <v>755</v>
      </c>
      <c r="E24" s="153" t="s">
        <v>576</v>
      </c>
      <c r="F24" s="153" t="s">
        <v>756</v>
      </c>
      <c r="G24" s="153" t="s">
        <v>607</v>
      </c>
      <c r="H24" s="154" t="s">
        <v>155</v>
      </c>
      <c r="I24" s="154" t="s">
        <v>265</v>
      </c>
      <c r="J24" s="155" t="s">
        <v>644</v>
      </c>
      <c r="K24" s="154"/>
      <c r="L24" s="154" t="s">
        <v>640</v>
      </c>
      <c r="M24" s="154"/>
      <c r="N24" s="154" t="s">
        <v>736</v>
      </c>
      <c r="O24" s="154" t="s">
        <v>632</v>
      </c>
      <c r="P24" s="154" t="s">
        <v>737</v>
      </c>
      <c r="Q24" s="154"/>
      <c r="R24" s="154">
        <v>1</v>
      </c>
      <c r="S24" s="154"/>
      <c r="T24" s="154">
        <v>1</v>
      </c>
      <c r="U24" s="154" t="s">
        <v>512</v>
      </c>
      <c r="V24" s="154" t="s">
        <v>681</v>
      </c>
      <c r="W24" s="154">
        <v>1</v>
      </c>
      <c r="X24" s="153">
        <v>61293</v>
      </c>
      <c r="Y24" s="157" t="s">
        <v>754</v>
      </c>
      <c r="Z24" s="153" t="s">
        <v>635</v>
      </c>
      <c r="AA24" s="153">
        <v>1</v>
      </c>
      <c r="AB24" s="140" t="str">
        <f>VLOOKUP(E24,Source!F:F,1,FALSE)</f>
        <v>Mass. College of Liberal Arts</v>
      </c>
      <c r="AC24" s="143"/>
      <c r="AD24" s="143"/>
      <c r="AE24" s="134"/>
      <c r="AF24" s="143"/>
    </row>
    <row r="25" spans="1:34" x14ac:dyDescent="0.25">
      <c r="A25" s="153" t="str">
        <f t="shared" si="0"/>
        <v>MassDEP - leased1</v>
      </c>
      <c r="B25" s="153" t="s">
        <v>684</v>
      </c>
      <c r="C25" s="153" t="s">
        <v>684</v>
      </c>
      <c r="D25" s="153" t="s">
        <v>707</v>
      </c>
      <c r="E25" s="153" t="s">
        <v>585</v>
      </c>
      <c r="F25" s="153" t="s">
        <v>757</v>
      </c>
      <c r="G25" s="153" t="s">
        <v>758</v>
      </c>
      <c r="H25" s="154" t="s">
        <v>180</v>
      </c>
      <c r="I25" s="154" t="s">
        <v>265</v>
      </c>
      <c r="J25" s="155" t="s">
        <v>645</v>
      </c>
      <c r="K25" s="154"/>
      <c r="L25" s="154" t="s">
        <v>640</v>
      </c>
      <c r="M25" s="154"/>
      <c r="N25" s="154" t="s">
        <v>736</v>
      </c>
      <c r="O25" s="154" t="s">
        <v>632</v>
      </c>
      <c r="P25" s="154" t="s">
        <v>737</v>
      </c>
      <c r="Q25" s="154"/>
      <c r="R25" s="154">
        <v>1</v>
      </c>
      <c r="S25" s="154"/>
      <c r="T25" s="154">
        <v>1</v>
      </c>
      <c r="U25" s="154" t="s">
        <v>512</v>
      </c>
      <c r="V25" s="154" t="s">
        <v>739</v>
      </c>
      <c r="W25" s="154">
        <v>2</v>
      </c>
      <c r="X25" s="153">
        <v>64110</v>
      </c>
      <c r="Y25" s="158">
        <v>2014</v>
      </c>
      <c r="Z25" s="153" t="s">
        <v>635</v>
      </c>
      <c r="AA25" s="153">
        <v>1</v>
      </c>
      <c r="AB25" s="140" t="str">
        <f>VLOOKUP(E25,Source!F:F,1,FALSE)</f>
        <v>MassDEP - leased</v>
      </c>
      <c r="AC25" s="143"/>
      <c r="AD25" s="143"/>
      <c r="AE25" s="134"/>
      <c r="AF25" s="143"/>
    </row>
    <row r="26" spans="1:34" x14ac:dyDescent="0.25">
      <c r="A26" s="153" t="str">
        <f t="shared" si="0"/>
        <v>MassDEP - leased2</v>
      </c>
      <c r="B26" s="153" t="s">
        <v>684</v>
      </c>
      <c r="C26" s="153" t="s">
        <v>684</v>
      </c>
      <c r="D26" s="153" t="s">
        <v>707</v>
      </c>
      <c r="E26" s="153" t="s">
        <v>585</v>
      </c>
      <c r="F26" s="153" t="s">
        <v>759</v>
      </c>
      <c r="G26" s="153" t="s">
        <v>760</v>
      </c>
      <c r="H26" s="154" t="s">
        <v>646</v>
      </c>
      <c r="I26" s="154" t="s">
        <v>265</v>
      </c>
      <c r="J26" s="155" t="s">
        <v>647</v>
      </c>
      <c r="K26" s="154"/>
      <c r="L26" s="154"/>
      <c r="M26" s="154"/>
      <c r="N26" s="154" t="s">
        <v>742</v>
      </c>
      <c r="O26" s="154" t="s">
        <v>632</v>
      </c>
      <c r="P26" s="154" t="s">
        <v>737</v>
      </c>
      <c r="Q26" s="154"/>
      <c r="R26" s="154">
        <v>1</v>
      </c>
      <c r="S26" s="154"/>
      <c r="T26" s="154">
        <v>1</v>
      </c>
      <c r="U26" s="154" t="s">
        <v>512</v>
      </c>
      <c r="V26" s="154" t="s">
        <v>739</v>
      </c>
      <c r="W26" s="154">
        <v>2</v>
      </c>
      <c r="X26" s="153"/>
      <c r="Y26" s="158">
        <v>2016</v>
      </c>
      <c r="Z26" s="153" t="s">
        <v>635</v>
      </c>
      <c r="AA26" s="153">
        <v>2</v>
      </c>
      <c r="AB26" s="140" t="str">
        <f>VLOOKUP(E26,Source!F:F,1,FALSE)</f>
        <v>MassDEP - leased</v>
      </c>
      <c r="AC26" s="143"/>
      <c r="AD26" s="143"/>
      <c r="AE26" s="134"/>
      <c r="AF26" s="143"/>
      <c r="AG26" s="138"/>
      <c r="AH26" s="138"/>
    </row>
    <row r="27" spans="1:34" x14ac:dyDescent="0.25">
      <c r="A27" s="153" t="str">
        <f t="shared" si="0"/>
        <v>MassDEP - leased3</v>
      </c>
      <c r="B27" s="153" t="s">
        <v>684</v>
      </c>
      <c r="C27" s="153" t="s">
        <v>684</v>
      </c>
      <c r="D27" s="153" t="s">
        <v>707</v>
      </c>
      <c r="E27" s="153" t="s">
        <v>585</v>
      </c>
      <c r="F27" s="153" t="s">
        <v>761</v>
      </c>
      <c r="G27" s="153" t="s">
        <v>762</v>
      </c>
      <c r="H27" s="154" t="s">
        <v>648</v>
      </c>
      <c r="I27" s="154" t="s">
        <v>265</v>
      </c>
      <c r="J27" s="155" t="s">
        <v>649</v>
      </c>
      <c r="K27" s="154"/>
      <c r="L27" s="154"/>
      <c r="M27" s="154"/>
      <c r="N27" s="154" t="s">
        <v>742</v>
      </c>
      <c r="O27" s="154" t="s">
        <v>632</v>
      </c>
      <c r="P27" s="154" t="s">
        <v>737</v>
      </c>
      <c r="Q27" s="154"/>
      <c r="R27" s="154">
        <v>1</v>
      </c>
      <c r="S27" s="154"/>
      <c r="T27" s="154">
        <v>1</v>
      </c>
      <c r="U27" s="154" t="s">
        <v>512</v>
      </c>
      <c r="V27" s="154" t="s">
        <v>739</v>
      </c>
      <c r="W27" s="154">
        <v>2</v>
      </c>
      <c r="X27" s="153"/>
      <c r="Y27" s="157" t="s">
        <v>754</v>
      </c>
      <c r="Z27" s="153" t="s">
        <v>635</v>
      </c>
      <c r="AA27" s="153">
        <v>3</v>
      </c>
      <c r="AB27" s="140" t="str">
        <f>VLOOKUP(E27,Source!F:F,1,FALSE)</f>
        <v>MassDEP - leased</v>
      </c>
      <c r="AC27" s="143"/>
      <c r="AD27" s="143"/>
      <c r="AE27" s="134"/>
      <c r="AF27" s="143"/>
    </row>
    <row r="28" spans="1:34" x14ac:dyDescent="0.25">
      <c r="A28" s="153" t="str">
        <f t="shared" si="0"/>
        <v>MassDOT - Highway &amp; Turnpike Divisions1</v>
      </c>
      <c r="B28" s="153" t="s">
        <v>684</v>
      </c>
      <c r="C28" s="153" t="s">
        <v>684</v>
      </c>
      <c r="D28" s="153" t="s">
        <v>391</v>
      </c>
      <c r="E28" s="137" t="s">
        <v>581</v>
      </c>
      <c r="F28" s="141" t="s">
        <v>814</v>
      </c>
      <c r="G28" s="153" t="s">
        <v>811</v>
      </c>
      <c r="H28" s="154" t="s">
        <v>169</v>
      </c>
      <c r="I28" s="154" t="s">
        <v>265</v>
      </c>
      <c r="J28" s="155"/>
      <c r="K28" s="154"/>
      <c r="L28" s="154"/>
      <c r="M28" s="154"/>
      <c r="N28" s="154" t="s">
        <v>747</v>
      </c>
      <c r="O28" s="154" t="s">
        <v>632</v>
      </c>
      <c r="P28" s="154" t="s">
        <v>763</v>
      </c>
      <c r="Q28" s="154"/>
      <c r="R28" s="154">
        <v>1</v>
      </c>
      <c r="S28" s="154"/>
      <c r="T28" s="154">
        <v>1</v>
      </c>
      <c r="U28" s="154" t="s">
        <v>512</v>
      </c>
      <c r="V28" s="154" t="s">
        <v>739</v>
      </c>
      <c r="W28" s="154">
        <v>2</v>
      </c>
      <c r="X28" s="153"/>
      <c r="Y28" s="157">
        <v>2013</v>
      </c>
      <c r="Z28" s="153" t="s">
        <v>635</v>
      </c>
      <c r="AA28" s="153">
        <v>1</v>
      </c>
      <c r="AB28" s="140" t="str">
        <f>VLOOKUP(E28,Source!F:F,1,FALSE)</f>
        <v>MassDOT - Highway &amp; Turnpike Divisions</v>
      </c>
      <c r="AC28" s="143"/>
      <c r="AD28" s="143"/>
      <c r="AE28" s="134"/>
      <c r="AF28" s="143"/>
    </row>
    <row r="29" spans="1:34" x14ac:dyDescent="0.25">
      <c r="A29" s="153" t="str">
        <f t="shared" si="0"/>
        <v>MassDOT - Highway &amp; Turnpike Divisions2</v>
      </c>
      <c r="B29" s="153" t="s">
        <v>684</v>
      </c>
      <c r="C29" s="153" t="s">
        <v>684</v>
      </c>
      <c r="D29" s="153" t="s">
        <v>391</v>
      </c>
      <c r="E29" s="137" t="s">
        <v>581</v>
      </c>
      <c r="F29" s="153" t="s">
        <v>764</v>
      </c>
      <c r="G29" s="153" t="s">
        <v>650</v>
      </c>
      <c r="H29" s="154" t="s">
        <v>651</v>
      </c>
      <c r="I29" s="154" t="s">
        <v>265</v>
      </c>
      <c r="J29" s="155" t="s">
        <v>652</v>
      </c>
      <c r="K29" s="154"/>
      <c r="L29" s="154"/>
      <c r="M29" s="154"/>
      <c r="N29" s="154" t="s">
        <v>747</v>
      </c>
      <c r="O29" s="154" t="s">
        <v>632</v>
      </c>
      <c r="P29" s="154" t="s">
        <v>763</v>
      </c>
      <c r="Q29" s="154"/>
      <c r="R29" s="154">
        <v>1</v>
      </c>
      <c r="S29" s="154"/>
      <c r="T29" s="154">
        <v>1</v>
      </c>
      <c r="U29" s="154" t="s">
        <v>512</v>
      </c>
      <c r="V29" s="154" t="s">
        <v>681</v>
      </c>
      <c r="W29" s="154">
        <v>1</v>
      </c>
      <c r="X29" s="153"/>
      <c r="Y29" s="157">
        <v>2012</v>
      </c>
      <c r="Z29" s="153" t="s">
        <v>635</v>
      </c>
      <c r="AA29" s="153">
        <v>2</v>
      </c>
      <c r="AB29" s="140" t="str">
        <f>VLOOKUP(E29,Source!F:F,1,FALSE)</f>
        <v>MassDOT - Highway &amp; Turnpike Divisions</v>
      </c>
      <c r="AC29" s="143"/>
      <c r="AD29" s="143"/>
      <c r="AE29" s="134"/>
      <c r="AF29" s="143"/>
    </row>
    <row r="30" spans="1:34" x14ac:dyDescent="0.25">
      <c r="A30" s="153" t="str">
        <f t="shared" si="0"/>
        <v>MassDOT - Highway &amp; Turnpike Divisions3</v>
      </c>
      <c r="B30" s="153" t="s">
        <v>684</v>
      </c>
      <c r="C30" s="153" t="s">
        <v>684</v>
      </c>
      <c r="D30" s="153" t="s">
        <v>391</v>
      </c>
      <c r="E30" s="137" t="s">
        <v>581</v>
      </c>
      <c r="F30" s="153" t="s">
        <v>764</v>
      </c>
      <c r="G30" s="153" t="s">
        <v>650</v>
      </c>
      <c r="H30" s="154" t="s">
        <v>651</v>
      </c>
      <c r="I30" s="154" t="s">
        <v>265</v>
      </c>
      <c r="J30" s="155" t="s">
        <v>652</v>
      </c>
      <c r="K30" s="154"/>
      <c r="L30" s="154"/>
      <c r="M30" s="154"/>
      <c r="N30" s="154" t="s">
        <v>747</v>
      </c>
      <c r="O30" s="154" t="s">
        <v>632</v>
      </c>
      <c r="P30" s="154" t="s">
        <v>763</v>
      </c>
      <c r="Q30" s="154"/>
      <c r="R30" s="154">
        <v>1</v>
      </c>
      <c r="S30" s="154"/>
      <c r="T30" s="154">
        <v>1</v>
      </c>
      <c r="U30" s="154" t="s">
        <v>512</v>
      </c>
      <c r="V30" s="154" t="s">
        <v>681</v>
      </c>
      <c r="W30" s="154">
        <v>1</v>
      </c>
      <c r="X30" s="153"/>
      <c r="Y30" s="157">
        <v>2012</v>
      </c>
      <c r="Z30" s="153" t="s">
        <v>635</v>
      </c>
      <c r="AA30" s="153">
        <v>3</v>
      </c>
      <c r="AB30" s="140" t="str">
        <f>VLOOKUP(E30,Source!F:F,1,FALSE)</f>
        <v>MassDOT - Highway &amp; Turnpike Divisions</v>
      </c>
      <c r="AC30" s="143"/>
      <c r="AD30" s="143"/>
      <c r="AE30" s="134"/>
      <c r="AF30" s="143"/>
    </row>
    <row r="31" spans="1:34" x14ac:dyDescent="0.25">
      <c r="A31" s="153" t="str">
        <f t="shared" si="0"/>
        <v>MassDOT - Highway &amp; Turnpike Divisions4</v>
      </c>
      <c r="B31" s="153" t="s">
        <v>684</v>
      </c>
      <c r="C31" s="153" t="s">
        <v>684</v>
      </c>
      <c r="D31" s="153" t="s">
        <v>391</v>
      </c>
      <c r="E31" s="137" t="s">
        <v>581</v>
      </c>
      <c r="F31" s="153" t="s">
        <v>765</v>
      </c>
      <c r="G31" s="153" t="s">
        <v>653</v>
      </c>
      <c r="H31" s="154" t="s">
        <v>118</v>
      </c>
      <c r="I31" s="154" t="s">
        <v>265</v>
      </c>
      <c r="J31" s="155" t="s">
        <v>654</v>
      </c>
      <c r="K31" s="154"/>
      <c r="L31" s="154"/>
      <c r="M31" s="154"/>
      <c r="N31" s="154" t="s">
        <v>747</v>
      </c>
      <c r="O31" s="154" t="s">
        <v>632</v>
      </c>
      <c r="P31" s="154" t="s">
        <v>763</v>
      </c>
      <c r="Q31" s="154"/>
      <c r="R31" s="154">
        <v>1</v>
      </c>
      <c r="S31" s="154"/>
      <c r="T31" s="154">
        <v>1</v>
      </c>
      <c r="U31" s="154" t="s">
        <v>512</v>
      </c>
      <c r="V31" s="154" t="s">
        <v>739</v>
      </c>
      <c r="W31" s="154">
        <v>2</v>
      </c>
      <c r="X31" s="153"/>
      <c r="Y31" s="157">
        <v>2013</v>
      </c>
      <c r="Z31" s="153" t="s">
        <v>635</v>
      </c>
      <c r="AA31" s="153">
        <v>4</v>
      </c>
      <c r="AB31" s="140" t="str">
        <f>VLOOKUP(E31,Source!F:F,1,FALSE)</f>
        <v>MassDOT - Highway &amp; Turnpike Divisions</v>
      </c>
      <c r="AC31" s="143"/>
      <c r="AD31" s="143"/>
      <c r="AE31" s="134"/>
      <c r="AF31" s="143"/>
    </row>
    <row r="32" spans="1:34" x14ac:dyDescent="0.25">
      <c r="A32" s="153" t="str">
        <f t="shared" si="0"/>
        <v>MassDOT - Highway &amp; Turnpike Divisions5</v>
      </c>
      <c r="B32" s="153" t="s">
        <v>684</v>
      </c>
      <c r="C32" s="153" t="s">
        <v>684</v>
      </c>
      <c r="D32" s="153" t="s">
        <v>391</v>
      </c>
      <c r="E32" s="137" t="s">
        <v>581</v>
      </c>
      <c r="F32" s="141" t="s">
        <v>766</v>
      </c>
      <c r="G32" s="153" t="s">
        <v>655</v>
      </c>
      <c r="H32" s="154" t="s">
        <v>118</v>
      </c>
      <c r="I32" s="154" t="s">
        <v>265</v>
      </c>
      <c r="J32" s="155" t="s">
        <v>656</v>
      </c>
      <c r="K32" s="154"/>
      <c r="L32" s="154"/>
      <c r="M32" s="154"/>
      <c r="N32" s="154" t="s">
        <v>747</v>
      </c>
      <c r="O32" s="154" t="s">
        <v>632</v>
      </c>
      <c r="P32" s="154" t="s">
        <v>763</v>
      </c>
      <c r="Q32" s="154"/>
      <c r="R32" s="154">
        <v>1</v>
      </c>
      <c r="S32" s="154"/>
      <c r="T32" s="154">
        <v>1</v>
      </c>
      <c r="U32" s="154" t="s">
        <v>512</v>
      </c>
      <c r="V32" s="154" t="s">
        <v>681</v>
      </c>
      <c r="W32" s="154">
        <v>1</v>
      </c>
      <c r="X32" s="153"/>
      <c r="Y32" s="157">
        <v>2013</v>
      </c>
      <c r="Z32" s="153" t="s">
        <v>635</v>
      </c>
      <c r="AA32" s="153">
        <v>5</v>
      </c>
      <c r="AB32" s="140" t="str">
        <f>VLOOKUP(E32,Source!F:F,1,FALSE)</f>
        <v>MassDOT - Highway &amp; Turnpike Divisions</v>
      </c>
      <c r="AC32" s="143"/>
      <c r="AD32" s="143"/>
      <c r="AE32" s="134"/>
      <c r="AF32" s="143"/>
    </row>
    <row r="33" spans="1:32" x14ac:dyDescent="0.25">
      <c r="A33" s="153" t="str">
        <f t="shared" si="0"/>
        <v>MassDOT - Highway &amp; Turnpike Divisions6</v>
      </c>
      <c r="B33" s="153" t="s">
        <v>684</v>
      </c>
      <c r="C33" s="153" t="s">
        <v>684</v>
      </c>
      <c r="D33" s="153" t="s">
        <v>391</v>
      </c>
      <c r="E33" s="137" t="s">
        <v>581</v>
      </c>
      <c r="F33" s="141" t="s">
        <v>766</v>
      </c>
      <c r="G33" s="153" t="s">
        <v>655</v>
      </c>
      <c r="H33" s="154" t="s">
        <v>118</v>
      </c>
      <c r="I33" s="154" t="s">
        <v>265</v>
      </c>
      <c r="J33" s="155" t="s">
        <v>656</v>
      </c>
      <c r="K33" s="154"/>
      <c r="L33" s="154"/>
      <c r="M33" s="154"/>
      <c r="N33" s="154" t="s">
        <v>747</v>
      </c>
      <c r="O33" s="154" t="s">
        <v>632</v>
      </c>
      <c r="P33" s="154" t="s">
        <v>763</v>
      </c>
      <c r="Q33" s="154"/>
      <c r="R33" s="154">
        <v>1</v>
      </c>
      <c r="S33" s="154"/>
      <c r="T33" s="154">
        <v>1</v>
      </c>
      <c r="U33" s="154" t="s">
        <v>512</v>
      </c>
      <c r="V33" s="154" t="s">
        <v>681</v>
      </c>
      <c r="W33" s="154">
        <v>1</v>
      </c>
      <c r="X33" s="153"/>
      <c r="Y33" s="157">
        <v>2013</v>
      </c>
      <c r="Z33" s="153" t="s">
        <v>635</v>
      </c>
      <c r="AA33" s="153">
        <v>6</v>
      </c>
      <c r="AB33" s="140" t="str">
        <f>VLOOKUP(E33,Source!F:F,1,FALSE)</f>
        <v>MassDOT - Highway &amp; Turnpike Divisions</v>
      </c>
      <c r="AC33" s="143"/>
      <c r="AD33" s="143"/>
      <c r="AE33" s="134"/>
      <c r="AF33" s="143"/>
    </row>
    <row r="34" spans="1:32" x14ac:dyDescent="0.25">
      <c r="A34" s="153" t="str">
        <f t="shared" si="0"/>
        <v>MassDOT - Highway &amp; Turnpike Divisions7</v>
      </c>
      <c r="B34" s="153" t="s">
        <v>684</v>
      </c>
      <c r="C34" s="153" t="s">
        <v>684</v>
      </c>
      <c r="D34" s="153" t="s">
        <v>391</v>
      </c>
      <c r="E34" s="137" t="s">
        <v>581</v>
      </c>
      <c r="F34" s="141" t="s">
        <v>766</v>
      </c>
      <c r="G34" s="153" t="s">
        <v>655</v>
      </c>
      <c r="H34" s="154" t="s">
        <v>118</v>
      </c>
      <c r="I34" s="154" t="s">
        <v>265</v>
      </c>
      <c r="J34" s="155" t="s">
        <v>656</v>
      </c>
      <c r="K34" s="154"/>
      <c r="L34" s="154"/>
      <c r="M34" s="154"/>
      <c r="N34" s="154" t="s">
        <v>747</v>
      </c>
      <c r="O34" s="154" t="s">
        <v>632</v>
      </c>
      <c r="P34" s="154" t="s">
        <v>763</v>
      </c>
      <c r="Q34" s="154"/>
      <c r="R34" s="154">
        <v>1</v>
      </c>
      <c r="S34" s="154"/>
      <c r="T34" s="154">
        <v>1</v>
      </c>
      <c r="U34" s="154" t="s">
        <v>512</v>
      </c>
      <c r="V34" s="154" t="s">
        <v>681</v>
      </c>
      <c r="W34" s="154">
        <v>1</v>
      </c>
      <c r="X34" s="153"/>
      <c r="Y34" s="157">
        <v>2013</v>
      </c>
      <c r="Z34" s="153" t="s">
        <v>635</v>
      </c>
      <c r="AA34" s="153">
        <v>7</v>
      </c>
      <c r="AB34" s="140" t="str">
        <f>VLOOKUP(E34,Source!F:F,1,FALSE)</f>
        <v>MassDOT - Highway &amp; Turnpike Divisions</v>
      </c>
      <c r="AC34" s="143"/>
      <c r="AD34" s="143"/>
      <c r="AE34" s="134"/>
      <c r="AF34" s="143"/>
    </row>
    <row r="35" spans="1:32" x14ac:dyDescent="0.25">
      <c r="A35" s="153" t="str">
        <f t="shared" si="0"/>
        <v>MassDOT - Highway &amp; Turnpike Divisions8</v>
      </c>
      <c r="B35" s="153" t="s">
        <v>684</v>
      </c>
      <c r="C35" s="153" t="s">
        <v>684</v>
      </c>
      <c r="D35" s="153" t="s">
        <v>391</v>
      </c>
      <c r="E35" s="137" t="s">
        <v>581</v>
      </c>
      <c r="F35" s="141" t="s">
        <v>766</v>
      </c>
      <c r="G35" s="153" t="s">
        <v>655</v>
      </c>
      <c r="H35" s="154" t="s">
        <v>118</v>
      </c>
      <c r="I35" s="154" t="s">
        <v>265</v>
      </c>
      <c r="J35" s="155" t="s">
        <v>656</v>
      </c>
      <c r="K35" s="154"/>
      <c r="L35" s="154"/>
      <c r="M35" s="154"/>
      <c r="N35" s="154" t="s">
        <v>747</v>
      </c>
      <c r="O35" s="154" t="s">
        <v>632</v>
      </c>
      <c r="P35" s="154" t="s">
        <v>763</v>
      </c>
      <c r="Q35" s="154"/>
      <c r="R35" s="154">
        <v>1</v>
      </c>
      <c r="S35" s="154"/>
      <c r="T35" s="154">
        <v>1</v>
      </c>
      <c r="U35" s="154" t="s">
        <v>512</v>
      </c>
      <c r="V35" s="154" t="s">
        <v>681</v>
      </c>
      <c r="W35" s="154">
        <v>1</v>
      </c>
      <c r="X35" s="153"/>
      <c r="Y35" s="157">
        <v>2013</v>
      </c>
      <c r="Z35" s="153" t="s">
        <v>635</v>
      </c>
      <c r="AA35" s="153">
        <v>8</v>
      </c>
      <c r="AB35" s="140" t="str">
        <f>VLOOKUP(E35,Source!F:F,1,FALSE)</f>
        <v>MassDOT - Highway &amp; Turnpike Divisions</v>
      </c>
      <c r="AC35" s="143"/>
      <c r="AD35" s="143"/>
      <c r="AE35" s="134"/>
      <c r="AF35" s="143"/>
    </row>
    <row r="36" spans="1:32" x14ac:dyDescent="0.25">
      <c r="A36" s="153" t="str">
        <f t="shared" si="0"/>
        <v>MassDOT - Highway &amp; Turnpike Divisions9</v>
      </c>
      <c r="B36" s="153" t="s">
        <v>684</v>
      </c>
      <c r="C36" s="153" t="s">
        <v>684</v>
      </c>
      <c r="D36" s="153" t="s">
        <v>391</v>
      </c>
      <c r="E36" s="137" t="s">
        <v>581</v>
      </c>
      <c r="F36" s="141" t="s">
        <v>766</v>
      </c>
      <c r="G36" s="153" t="s">
        <v>655</v>
      </c>
      <c r="H36" s="154" t="s">
        <v>118</v>
      </c>
      <c r="I36" s="154" t="s">
        <v>265</v>
      </c>
      <c r="J36" s="155" t="s">
        <v>656</v>
      </c>
      <c r="K36" s="154"/>
      <c r="L36" s="154"/>
      <c r="M36" s="154"/>
      <c r="N36" s="154" t="s">
        <v>747</v>
      </c>
      <c r="O36" s="154" t="s">
        <v>632</v>
      </c>
      <c r="P36" s="154" t="s">
        <v>763</v>
      </c>
      <c r="Q36" s="154"/>
      <c r="R36" s="154">
        <v>1</v>
      </c>
      <c r="S36" s="154"/>
      <c r="T36" s="154">
        <v>1</v>
      </c>
      <c r="U36" s="154" t="s">
        <v>512</v>
      </c>
      <c r="V36" s="154" t="s">
        <v>681</v>
      </c>
      <c r="W36" s="154">
        <v>1</v>
      </c>
      <c r="X36" s="153"/>
      <c r="Y36" s="157">
        <v>2013</v>
      </c>
      <c r="Z36" s="153" t="s">
        <v>635</v>
      </c>
      <c r="AA36" s="153">
        <v>9</v>
      </c>
      <c r="AB36" s="140" t="str">
        <f>VLOOKUP(E36,Source!F:F,1,FALSE)</f>
        <v>MassDOT - Highway &amp; Turnpike Divisions</v>
      </c>
      <c r="AC36" s="143"/>
      <c r="AD36" s="143"/>
      <c r="AE36" s="134"/>
      <c r="AF36" s="143"/>
    </row>
    <row r="37" spans="1:32" x14ac:dyDescent="0.25">
      <c r="A37" s="153" t="str">
        <f t="shared" si="0"/>
        <v>MassDOT - Highway &amp; Turnpike Divisions10</v>
      </c>
      <c r="B37" s="153" t="s">
        <v>684</v>
      </c>
      <c r="C37" s="153" t="s">
        <v>684</v>
      </c>
      <c r="D37" s="153" t="s">
        <v>391</v>
      </c>
      <c r="E37" s="137" t="s">
        <v>581</v>
      </c>
      <c r="F37" s="153" t="s">
        <v>767</v>
      </c>
      <c r="G37" s="153" t="s">
        <v>768</v>
      </c>
      <c r="H37" s="154" t="s">
        <v>658</v>
      </c>
      <c r="I37" s="154" t="s">
        <v>265</v>
      </c>
      <c r="J37" s="155" t="s">
        <v>659</v>
      </c>
      <c r="K37" s="154"/>
      <c r="L37" s="154"/>
      <c r="M37" s="154"/>
      <c r="N37" s="154" t="s">
        <v>742</v>
      </c>
      <c r="O37" s="154" t="s">
        <v>632</v>
      </c>
      <c r="P37" s="154" t="s">
        <v>763</v>
      </c>
      <c r="Q37" s="154"/>
      <c r="R37" s="154">
        <v>1</v>
      </c>
      <c r="S37" s="154"/>
      <c r="T37" s="154">
        <v>1</v>
      </c>
      <c r="U37" s="154" t="s">
        <v>512</v>
      </c>
      <c r="V37" s="154" t="s">
        <v>681</v>
      </c>
      <c r="W37" s="154">
        <v>1</v>
      </c>
      <c r="X37" s="153"/>
      <c r="Y37" s="157">
        <v>2013</v>
      </c>
      <c r="Z37" s="153" t="s">
        <v>635</v>
      </c>
      <c r="AA37" s="153">
        <v>10</v>
      </c>
      <c r="AB37" s="140" t="str">
        <f>VLOOKUP(E37,Source!F:F,1,FALSE)</f>
        <v>MassDOT - Highway &amp; Turnpike Divisions</v>
      </c>
      <c r="AC37" s="143"/>
      <c r="AD37" s="143"/>
      <c r="AE37" s="134"/>
      <c r="AF37" s="143"/>
    </row>
    <row r="38" spans="1:32" x14ac:dyDescent="0.25">
      <c r="A38" s="153" t="str">
        <f t="shared" si="0"/>
        <v>MassDOT - Highway &amp; Turnpike Divisions11</v>
      </c>
      <c r="B38" s="153" t="s">
        <v>684</v>
      </c>
      <c r="C38" s="153" t="s">
        <v>684</v>
      </c>
      <c r="D38" s="153" t="s">
        <v>391</v>
      </c>
      <c r="E38" s="137" t="s">
        <v>581</v>
      </c>
      <c r="F38" s="153" t="s">
        <v>767</v>
      </c>
      <c r="G38" s="153" t="s">
        <v>768</v>
      </c>
      <c r="H38" s="154" t="s">
        <v>658</v>
      </c>
      <c r="I38" s="154" t="s">
        <v>265</v>
      </c>
      <c r="J38" s="155" t="s">
        <v>659</v>
      </c>
      <c r="K38" s="154"/>
      <c r="L38" s="154"/>
      <c r="M38" s="154"/>
      <c r="N38" s="154" t="s">
        <v>742</v>
      </c>
      <c r="O38" s="154" t="s">
        <v>632</v>
      </c>
      <c r="P38" s="154" t="s">
        <v>763</v>
      </c>
      <c r="Q38" s="154"/>
      <c r="R38" s="154">
        <v>1</v>
      </c>
      <c r="S38" s="154"/>
      <c r="T38" s="154">
        <v>1</v>
      </c>
      <c r="U38" s="154" t="s">
        <v>512</v>
      </c>
      <c r="V38" s="154" t="s">
        <v>681</v>
      </c>
      <c r="W38" s="154">
        <v>1</v>
      </c>
      <c r="X38" s="153"/>
      <c r="Y38" s="157">
        <v>2013</v>
      </c>
      <c r="Z38" s="153" t="s">
        <v>635</v>
      </c>
      <c r="AA38" s="153">
        <v>11</v>
      </c>
      <c r="AB38" s="140" t="str">
        <f>VLOOKUP(E38,Source!F:F,1,FALSE)</f>
        <v>MassDOT - Highway &amp; Turnpike Divisions</v>
      </c>
      <c r="AC38" s="143"/>
      <c r="AD38" s="143"/>
      <c r="AE38" s="134"/>
      <c r="AF38" s="143"/>
    </row>
    <row r="39" spans="1:32" x14ac:dyDescent="0.25">
      <c r="A39" s="153" t="str">
        <f t="shared" si="0"/>
        <v>MassDOT - Highway &amp; Turnpike Divisions12</v>
      </c>
      <c r="B39" s="153" t="s">
        <v>684</v>
      </c>
      <c r="C39" s="153" t="s">
        <v>684</v>
      </c>
      <c r="D39" s="153" t="s">
        <v>391</v>
      </c>
      <c r="E39" s="137" t="s">
        <v>581</v>
      </c>
      <c r="F39" s="153" t="s">
        <v>769</v>
      </c>
      <c r="G39" s="153" t="s">
        <v>770</v>
      </c>
      <c r="H39" s="154" t="s">
        <v>180</v>
      </c>
      <c r="I39" s="154" t="s">
        <v>265</v>
      </c>
      <c r="J39" s="155" t="s">
        <v>771</v>
      </c>
      <c r="K39" s="154"/>
      <c r="L39" s="154"/>
      <c r="M39" s="154"/>
      <c r="N39" s="154" t="s">
        <v>736</v>
      </c>
      <c r="O39" s="154" t="s">
        <v>632</v>
      </c>
      <c r="P39" s="154" t="s">
        <v>763</v>
      </c>
      <c r="Q39" s="154"/>
      <c r="R39" s="154">
        <v>1</v>
      </c>
      <c r="S39" s="154"/>
      <c r="T39" s="154">
        <v>1</v>
      </c>
      <c r="U39" s="154" t="s">
        <v>512</v>
      </c>
      <c r="V39" s="154" t="s">
        <v>739</v>
      </c>
      <c r="W39" s="154">
        <v>2</v>
      </c>
      <c r="X39" s="153"/>
      <c r="Y39" s="157">
        <v>2012</v>
      </c>
      <c r="Z39" s="153" t="s">
        <v>635</v>
      </c>
      <c r="AA39" s="153">
        <v>12</v>
      </c>
      <c r="AB39" s="140" t="str">
        <f>VLOOKUP(E39,Source!F:F,1,FALSE)</f>
        <v>MassDOT - Highway &amp; Turnpike Divisions</v>
      </c>
      <c r="AC39" s="143"/>
      <c r="AD39" s="143"/>
      <c r="AE39" s="134"/>
      <c r="AF39" s="143"/>
    </row>
    <row r="40" spans="1:32" x14ac:dyDescent="0.25">
      <c r="A40" s="153" t="str">
        <f t="shared" si="0"/>
        <v>MassDOT - Highway &amp; Turnpike Divisions13</v>
      </c>
      <c r="B40" s="153" t="s">
        <v>684</v>
      </c>
      <c r="C40" s="153" t="s">
        <v>684</v>
      </c>
      <c r="D40" s="153" t="s">
        <v>391</v>
      </c>
      <c r="E40" s="137" t="s">
        <v>581</v>
      </c>
      <c r="F40" s="141" t="s">
        <v>815</v>
      </c>
      <c r="G40" s="153" t="s">
        <v>792</v>
      </c>
      <c r="H40" s="154" t="s">
        <v>592</v>
      </c>
      <c r="I40" s="154" t="s">
        <v>265</v>
      </c>
      <c r="J40" s="155" t="s">
        <v>793</v>
      </c>
      <c r="K40" s="154"/>
      <c r="L40" s="154"/>
      <c r="M40" s="154"/>
      <c r="N40" s="154" t="s">
        <v>747</v>
      </c>
      <c r="O40" s="154" t="s">
        <v>632</v>
      </c>
      <c r="P40" s="154" t="s">
        <v>794</v>
      </c>
      <c r="Q40" s="154"/>
      <c r="R40" s="154"/>
      <c r="S40" s="154">
        <v>1</v>
      </c>
      <c r="T40" s="154">
        <v>1</v>
      </c>
      <c r="U40" s="154" t="s">
        <v>679</v>
      </c>
      <c r="V40" s="154" t="s">
        <v>681</v>
      </c>
      <c r="W40" s="160">
        <v>1</v>
      </c>
      <c r="X40" s="153"/>
      <c r="Y40" s="157">
        <v>2017</v>
      </c>
      <c r="Z40" s="153" t="s">
        <v>680</v>
      </c>
      <c r="AA40" s="153">
        <v>13</v>
      </c>
      <c r="AB40" s="140" t="str">
        <f>VLOOKUP(E40,Source!F:F,1,FALSE)</f>
        <v>MassDOT - Highway &amp; Turnpike Divisions</v>
      </c>
      <c r="AC40" s="143"/>
      <c r="AD40" s="143"/>
      <c r="AE40" s="134"/>
      <c r="AF40" s="143"/>
    </row>
    <row r="41" spans="1:32" x14ac:dyDescent="0.25">
      <c r="A41" s="153" t="str">
        <f t="shared" ref="A41:A80" si="1">E41&amp;AA41</f>
        <v>MassDOT - Highway &amp; Turnpike Divisions14</v>
      </c>
      <c r="B41" s="153" t="s">
        <v>684</v>
      </c>
      <c r="C41" s="153" t="s">
        <v>684</v>
      </c>
      <c r="D41" s="153" t="s">
        <v>391</v>
      </c>
      <c r="E41" s="137" t="s">
        <v>581</v>
      </c>
      <c r="F41" s="141" t="s">
        <v>815</v>
      </c>
      <c r="G41" s="153" t="s">
        <v>795</v>
      </c>
      <c r="H41" s="154" t="s">
        <v>144</v>
      </c>
      <c r="I41" s="154" t="s">
        <v>265</v>
      </c>
      <c r="J41" s="155" t="s">
        <v>660</v>
      </c>
      <c r="K41" s="154"/>
      <c r="L41" s="154"/>
      <c r="M41" s="154"/>
      <c r="N41" s="154" t="s">
        <v>747</v>
      </c>
      <c r="O41" s="154" t="s">
        <v>632</v>
      </c>
      <c r="P41" s="154" t="s">
        <v>794</v>
      </c>
      <c r="Q41" s="154"/>
      <c r="R41" s="154"/>
      <c r="S41" s="154">
        <v>1</v>
      </c>
      <c r="T41" s="154">
        <v>1</v>
      </c>
      <c r="U41" s="154" t="s">
        <v>679</v>
      </c>
      <c r="V41" s="154" t="s">
        <v>681</v>
      </c>
      <c r="W41" s="154">
        <v>1</v>
      </c>
      <c r="X41" s="153"/>
      <c r="Y41" s="157">
        <v>2017</v>
      </c>
      <c r="Z41" s="153"/>
      <c r="AA41" s="153">
        <v>14</v>
      </c>
      <c r="AB41" s="140" t="str">
        <f>VLOOKUP(E41,Source!F:F,1,FALSE)</f>
        <v>MassDOT - Highway &amp; Turnpike Divisions</v>
      </c>
      <c r="AC41" s="143"/>
      <c r="AD41" s="143"/>
      <c r="AE41" s="134"/>
      <c r="AF41" s="143"/>
    </row>
    <row r="42" spans="1:32" x14ac:dyDescent="0.25">
      <c r="A42" s="153" t="str">
        <f t="shared" si="1"/>
        <v>MassDOT - Highway &amp; Turnpike Divisions15</v>
      </c>
      <c r="B42" s="153" t="s">
        <v>684</v>
      </c>
      <c r="C42" s="153" t="s">
        <v>684</v>
      </c>
      <c r="D42" s="153" t="s">
        <v>391</v>
      </c>
      <c r="E42" s="137" t="s">
        <v>581</v>
      </c>
      <c r="F42" s="141" t="s">
        <v>816</v>
      </c>
      <c r="G42" s="153" t="s">
        <v>796</v>
      </c>
      <c r="H42" s="154" t="s">
        <v>797</v>
      </c>
      <c r="I42" s="154" t="s">
        <v>265</v>
      </c>
      <c r="J42" s="155" t="s">
        <v>798</v>
      </c>
      <c r="K42" s="154"/>
      <c r="L42" s="154"/>
      <c r="M42" s="154"/>
      <c r="N42" s="154" t="s">
        <v>747</v>
      </c>
      <c r="O42" s="154" t="s">
        <v>632</v>
      </c>
      <c r="P42" s="154" t="s">
        <v>763</v>
      </c>
      <c r="Q42" s="154"/>
      <c r="R42" s="154">
        <v>1</v>
      </c>
      <c r="S42" s="154"/>
      <c r="T42" s="154">
        <v>1</v>
      </c>
      <c r="U42" s="154" t="s">
        <v>512</v>
      </c>
      <c r="V42" s="154" t="s">
        <v>739</v>
      </c>
      <c r="W42" s="154">
        <v>2</v>
      </c>
      <c r="X42" s="153"/>
      <c r="Y42" s="157">
        <v>2017</v>
      </c>
      <c r="Z42" s="153"/>
      <c r="AA42" s="153">
        <v>15</v>
      </c>
      <c r="AB42" s="140" t="str">
        <f>VLOOKUP(E42,Source!F:F,1,FALSE)</f>
        <v>MassDOT - Highway &amp; Turnpike Divisions</v>
      </c>
      <c r="AC42" s="143"/>
      <c r="AD42" s="143"/>
      <c r="AE42" s="134"/>
      <c r="AF42" s="143"/>
    </row>
    <row r="43" spans="1:32" s="144" customFormat="1" x14ac:dyDescent="0.25">
      <c r="A43" s="153" t="str">
        <f t="shared" si="1"/>
        <v>MassDOT - Highway &amp; Turnpike Divisions16</v>
      </c>
      <c r="B43" s="153" t="s">
        <v>684</v>
      </c>
      <c r="C43" s="153" t="s">
        <v>684</v>
      </c>
      <c r="D43" s="153" t="s">
        <v>391</v>
      </c>
      <c r="E43" s="137" t="s">
        <v>581</v>
      </c>
      <c r="F43" s="141" t="s">
        <v>816</v>
      </c>
      <c r="G43" s="153" t="s">
        <v>796</v>
      </c>
      <c r="H43" s="154" t="s">
        <v>797</v>
      </c>
      <c r="I43" s="154" t="s">
        <v>265</v>
      </c>
      <c r="J43" s="155" t="s">
        <v>798</v>
      </c>
      <c r="K43" s="154"/>
      <c r="L43" s="154"/>
      <c r="M43" s="154"/>
      <c r="N43" s="154" t="s">
        <v>747</v>
      </c>
      <c r="O43" s="154" t="s">
        <v>632</v>
      </c>
      <c r="P43" s="154" t="s">
        <v>763</v>
      </c>
      <c r="Q43" s="154"/>
      <c r="R43" s="154">
        <v>1</v>
      </c>
      <c r="S43" s="154"/>
      <c r="T43" s="154">
        <v>1</v>
      </c>
      <c r="U43" s="154" t="s">
        <v>512</v>
      </c>
      <c r="V43" s="154" t="s">
        <v>739</v>
      </c>
      <c r="W43" s="154">
        <v>2</v>
      </c>
      <c r="X43" s="153"/>
      <c r="Y43" s="157">
        <v>2017</v>
      </c>
      <c r="Z43" s="153"/>
      <c r="AA43" s="153">
        <v>16</v>
      </c>
      <c r="AB43" s="140" t="str">
        <f>VLOOKUP(E43,Source!F:F,1,FALSE)</f>
        <v>MassDOT - Highway &amp; Turnpike Divisions</v>
      </c>
      <c r="AE43" s="134"/>
    </row>
    <row r="44" spans="1:32" x14ac:dyDescent="0.25">
      <c r="A44" s="153" t="str">
        <f t="shared" si="1"/>
        <v>MassDOT - Highway &amp; Turnpike Divisions17</v>
      </c>
      <c r="B44" s="153" t="s">
        <v>684</v>
      </c>
      <c r="C44" s="153" t="s">
        <v>684</v>
      </c>
      <c r="D44" s="153" t="s">
        <v>391</v>
      </c>
      <c r="E44" s="137" t="s">
        <v>581</v>
      </c>
      <c r="F44" s="141" t="s">
        <v>817</v>
      </c>
      <c r="G44" s="153" t="s">
        <v>799</v>
      </c>
      <c r="H44" s="154" t="s">
        <v>800</v>
      </c>
      <c r="I44" s="154" t="s">
        <v>265</v>
      </c>
      <c r="J44" s="155" t="s">
        <v>801</v>
      </c>
      <c r="K44" s="154"/>
      <c r="L44" s="154"/>
      <c r="M44" s="154"/>
      <c r="N44" s="154" t="s">
        <v>747</v>
      </c>
      <c r="O44" s="154" t="s">
        <v>632</v>
      </c>
      <c r="P44" s="154" t="s">
        <v>737</v>
      </c>
      <c r="Q44" s="154"/>
      <c r="R44" s="154"/>
      <c r="S44" s="154">
        <v>1</v>
      </c>
      <c r="T44" s="154">
        <v>1</v>
      </c>
      <c r="U44" s="154" t="s">
        <v>679</v>
      </c>
      <c r="V44" s="154" t="s">
        <v>681</v>
      </c>
      <c r="W44" s="160">
        <v>1</v>
      </c>
      <c r="X44" s="153"/>
      <c r="Y44" s="157">
        <v>2017</v>
      </c>
      <c r="Z44" s="153" t="s">
        <v>680</v>
      </c>
      <c r="AA44" s="153">
        <v>17</v>
      </c>
      <c r="AB44" s="140" t="str">
        <f>VLOOKUP(E44,Source!F:F,1,FALSE)</f>
        <v>MassDOT - Highway &amp; Turnpike Divisions</v>
      </c>
      <c r="AC44" s="143"/>
      <c r="AD44" s="143"/>
      <c r="AE44" s="134"/>
      <c r="AF44" s="143"/>
    </row>
    <row r="45" spans="1:32" x14ac:dyDescent="0.25">
      <c r="A45" s="153" t="str">
        <f t="shared" si="1"/>
        <v>MassDOT - Highway &amp; Turnpike Divisions18</v>
      </c>
      <c r="B45" s="153" t="s">
        <v>684</v>
      </c>
      <c r="C45" s="153" t="s">
        <v>684</v>
      </c>
      <c r="D45" s="153" t="s">
        <v>391</v>
      </c>
      <c r="E45" s="137" t="s">
        <v>581</v>
      </c>
      <c r="F45" s="141" t="s">
        <v>817</v>
      </c>
      <c r="G45" s="153" t="s">
        <v>802</v>
      </c>
      <c r="H45" s="154" t="s">
        <v>800</v>
      </c>
      <c r="I45" s="154" t="s">
        <v>265</v>
      </c>
      <c r="J45" s="155" t="s">
        <v>803</v>
      </c>
      <c r="K45" s="154"/>
      <c r="L45" s="154"/>
      <c r="M45" s="154"/>
      <c r="N45" s="154" t="s">
        <v>747</v>
      </c>
      <c r="O45" s="154" t="s">
        <v>632</v>
      </c>
      <c r="P45" s="154" t="s">
        <v>737</v>
      </c>
      <c r="Q45" s="154"/>
      <c r="R45" s="154"/>
      <c r="S45" s="154">
        <v>1</v>
      </c>
      <c r="T45" s="154">
        <v>1</v>
      </c>
      <c r="U45" s="154" t="s">
        <v>679</v>
      </c>
      <c r="V45" s="154" t="s">
        <v>681</v>
      </c>
      <c r="W45" s="160">
        <v>1</v>
      </c>
      <c r="X45" s="153"/>
      <c r="Y45" s="157">
        <v>2017</v>
      </c>
      <c r="Z45" s="153" t="s">
        <v>680</v>
      </c>
      <c r="AA45" s="153">
        <v>18</v>
      </c>
      <c r="AB45" s="140" t="str">
        <f>VLOOKUP(E45,Source!F:F,1,FALSE)</f>
        <v>MassDOT - Highway &amp; Turnpike Divisions</v>
      </c>
      <c r="AC45" s="143"/>
      <c r="AD45" s="143"/>
      <c r="AE45" s="134"/>
      <c r="AF45" s="143"/>
    </row>
    <row r="46" spans="1:32" x14ac:dyDescent="0.25">
      <c r="A46" s="153" t="str">
        <f t="shared" si="1"/>
        <v>MassDOT - Highway &amp; Turnpike Divisions19</v>
      </c>
      <c r="B46" s="153" t="s">
        <v>684</v>
      </c>
      <c r="C46" s="153" t="s">
        <v>684</v>
      </c>
      <c r="D46" s="153" t="s">
        <v>391</v>
      </c>
      <c r="E46" s="137" t="s">
        <v>581</v>
      </c>
      <c r="F46" s="141" t="s">
        <v>818</v>
      </c>
      <c r="G46" s="153" t="s">
        <v>805</v>
      </c>
      <c r="H46" s="154" t="s">
        <v>806</v>
      </c>
      <c r="I46" s="154" t="s">
        <v>265</v>
      </c>
      <c r="J46" s="155" t="s">
        <v>807</v>
      </c>
      <c r="K46" s="154"/>
      <c r="L46" s="154"/>
      <c r="M46" s="154"/>
      <c r="N46" s="154" t="s">
        <v>736</v>
      </c>
      <c r="O46" s="154" t="s">
        <v>632</v>
      </c>
      <c r="P46" s="154" t="s">
        <v>794</v>
      </c>
      <c r="Q46" s="154"/>
      <c r="R46" s="154"/>
      <c r="S46" s="154">
        <v>1</v>
      </c>
      <c r="T46" s="154">
        <v>1</v>
      </c>
      <c r="U46" s="154" t="s">
        <v>679</v>
      </c>
      <c r="V46" s="154" t="s">
        <v>681</v>
      </c>
      <c r="W46" s="154">
        <v>1</v>
      </c>
      <c r="X46" s="153"/>
      <c r="Y46" s="157">
        <v>2018</v>
      </c>
      <c r="Z46" s="153"/>
      <c r="AA46" s="153">
        <v>19</v>
      </c>
      <c r="AB46" s="140" t="str">
        <f>VLOOKUP(E46,Source!F:F,1,FALSE)</f>
        <v>MassDOT - Highway &amp; Turnpike Divisions</v>
      </c>
      <c r="AC46" s="143"/>
      <c r="AD46" s="143"/>
      <c r="AE46" s="134"/>
      <c r="AF46" s="143"/>
    </row>
    <row r="47" spans="1:32" s="143" customFormat="1" x14ac:dyDescent="0.25">
      <c r="A47" s="153" t="str">
        <f t="shared" si="1"/>
        <v>MassDOT - Highway &amp; Turnpike Divisions20</v>
      </c>
      <c r="B47" s="153" t="s">
        <v>684</v>
      </c>
      <c r="C47" s="153" t="s">
        <v>684</v>
      </c>
      <c r="D47" s="153" t="s">
        <v>391</v>
      </c>
      <c r="E47" s="137" t="s">
        <v>581</v>
      </c>
      <c r="F47" s="141" t="s">
        <v>818</v>
      </c>
      <c r="G47" s="153" t="s">
        <v>808</v>
      </c>
      <c r="H47" s="154" t="s">
        <v>806</v>
      </c>
      <c r="I47" s="154" t="s">
        <v>265</v>
      </c>
      <c r="J47" s="155" t="s">
        <v>809</v>
      </c>
      <c r="K47" s="154"/>
      <c r="L47" s="154"/>
      <c r="M47" s="154"/>
      <c r="N47" s="154" t="s">
        <v>736</v>
      </c>
      <c r="O47" s="154" t="s">
        <v>632</v>
      </c>
      <c r="P47" s="154" t="s">
        <v>794</v>
      </c>
      <c r="Q47" s="154"/>
      <c r="R47" s="154"/>
      <c r="S47" s="154">
        <v>1</v>
      </c>
      <c r="T47" s="154">
        <v>1</v>
      </c>
      <c r="U47" s="154" t="s">
        <v>679</v>
      </c>
      <c r="V47" s="154" t="s">
        <v>681</v>
      </c>
      <c r="W47" s="154">
        <v>1</v>
      </c>
      <c r="X47" s="153"/>
      <c r="Y47" s="157">
        <v>2018</v>
      </c>
      <c r="Z47" s="153"/>
      <c r="AA47" s="153">
        <v>20</v>
      </c>
      <c r="AB47" s="140" t="str">
        <f>VLOOKUP(E47,Source!F:F,1,FALSE)</f>
        <v>MassDOT - Highway &amp; Turnpike Divisions</v>
      </c>
      <c r="AE47" s="134"/>
    </row>
    <row r="48" spans="1:32" s="143" customFormat="1" x14ac:dyDescent="0.25">
      <c r="A48" s="153" t="str">
        <f t="shared" si="1"/>
        <v>MassPort Authority1</v>
      </c>
      <c r="B48" s="153" t="s">
        <v>684</v>
      </c>
      <c r="C48" s="153" t="s">
        <v>684</v>
      </c>
      <c r="D48" s="153" t="s">
        <v>772</v>
      </c>
      <c r="E48" s="153" t="s">
        <v>78</v>
      </c>
      <c r="F48" s="153" t="s">
        <v>772</v>
      </c>
      <c r="G48" s="153" t="s">
        <v>773</v>
      </c>
      <c r="H48" s="154" t="s">
        <v>144</v>
      </c>
      <c r="I48" s="154" t="s">
        <v>265</v>
      </c>
      <c r="J48" s="155" t="s">
        <v>660</v>
      </c>
      <c r="K48" s="154">
        <v>1701</v>
      </c>
      <c r="L48" s="154"/>
      <c r="M48" s="154" t="s">
        <v>661</v>
      </c>
      <c r="N48" s="154" t="s">
        <v>747</v>
      </c>
      <c r="O48" s="154" t="s">
        <v>632</v>
      </c>
      <c r="P48" s="154" t="s">
        <v>737</v>
      </c>
      <c r="Q48" s="154"/>
      <c r="R48" s="159">
        <v>1</v>
      </c>
      <c r="S48" s="159"/>
      <c r="T48" s="154">
        <v>1</v>
      </c>
      <c r="U48" s="154" t="s">
        <v>512</v>
      </c>
      <c r="V48" s="154" t="s">
        <v>739</v>
      </c>
      <c r="W48" s="154">
        <v>2</v>
      </c>
      <c r="X48" s="153"/>
      <c r="Y48" s="158">
        <v>2015</v>
      </c>
      <c r="Z48" s="153" t="s">
        <v>635</v>
      </c>
      <c r="AA48" s="153">
        <v>1</v>
      </c>
      <c r="AB48" s="140" t="str">
        <f>VLOOKUP(E48,Source!F:F,1,FALSE)</f>
        <v>MassPort Authority</v>
      </c>
      <c r="AE48" s="134"/>
    </row>
    <row r="49" spans="1:35" s="143" customFormat="1" x14ac:dyDescent="0.25">
      <c r="A49" s="153" t="str">
        <f t="shared" si="1"/>
        <v>MassPort Authority2</v>
      </c>
      <c r="B49" s="153" t="s">
        <v>684</v>
      </c>
      <c r="C49" s="153" t="s">
        <v>684</v>
      </c>
      <c r="D49" s="153" t="s">
        <v>772</v>
      </c>
      <c r="E49" s="153" t="s">
        <v>78</v>
      </c>
      <c r="F49" s="153" t="s">
        <v>772</v>
      </c>
      <c r="G49" s="153" t="s">
        <v>774</v>
      </c>
      <c r="H49" s="154" t="s">
        <v>144</v>
      </c>
      <c r="I49" s="154" t="s">
        <v>265</v>
      </c>
      <c r="J49" s="155" t="s">
        <v>660</v>
      </c>
      <c r="K49" s="154">
        <v>1701</v>
      </c>
      <c r="L49" s="154"/>
      <c r="M49" s="154" t="s">
        <v>661</v>
      </c>
      <c r="N49" s="154" t="s">
        <v>747</v>
      </c>
      <c r="O49" s="154" t="s">
        <v>632</v>
      </c>
      <c r="P49" s="154" t="s">
        <v>737</v>
      </c>
      <c r="Q49" s="154"/>
      <c r="R49" s="159">
        <v>1</v>
      </c>
      <c r="S49" s="159"/>
      <c r="T49" s="154">
        <v>1</v>
      </c>
      <c r="U49" s="154" t="s">
        <v>512</v>
      </c>
      <c r="V49" s="154" t="s">
        <v>739</v>
      </c>
      <c r="W49" s="154">
        <v>2</v>
      </c>
      <c r="X49" s="153"/>
      <c r="Y49" s="158">
        <v>2015</v>
      </c>
      <c r="Z49" s="153" t="s">
        <v>635</v>
      </c>
      <c r="AA49" s="153">
        <v>2</v>
      </c>
      <c r="AB49" s="140" t="str">
        <f>VLOOKUP(E49,Source!F:F,1,FALSE)</f>
        <v>MassPort Authority</v>
      </c>
      <c r="AC49" s="149"/>
      <c r="AD49" s="149"/>
      <c r="AE49" s="134"/>
      <c r="AF49" s="149"/>
    </row>
    <row r="50" spans="1:35" s="143" customFormat="1" x14ac:dyDescent="0.25">
      <c r="A50" s="153" t="str">
        <f t="shared" si="1"/>
        <v>MassPort Authority3</v>
      </c>
      <c r="B50" s="153" t="s">
        <v>684</v>
      </c>
      <c r="C50" s="153" t="s">
        <v>684</v>
      </c>
      <c r="D50" s="153" t="s">
        <v>772</v>
      </c>
      <c r="E50" s="153" t="s">
        <v>78</v>
      </c>
      <c r="F50" s="153" t="s">
        <v>810</v>
      </c>
      <c r="G50" s="153" t="s">
        <v>2173</v>
      </c>
      <c r="H50" s="154" t="s">
        <v>118</v>
      </c>
      <c r="I50" s="154" t="s">
        <v>265</v>
      </c>
      <c r="J50" s="155" t="s">
        <v>662</v>
      </c>
      <c r="K50" s="154"/>
      <c r="L50" s="154"/>
      <c r="M50" s="154"/>
      <c r="N50" s="154" t="s">
        <v>747</v>
      </c>
      <c r="O50" s="154" t="s">
        <v>632</v>
      </c>
      <c r="P50" s="154" t="s">
        <v>737</v>
      </c>
      <c r="Q50" s="154"/>
      <c r="R50" s="159">
        <v>1</v>
      </c>
      <c r="S50" s="159"/>
      <c r="T50" s="154">
        <v>1</v>
      </c>
      <c r="U50" s="154" t="s">
        <v>512</v>
      </c>
      <c r="V50" s="154" t="s">
        <v>739</v>
      </c>
      <c r="W50" s="154">
        <v>2</v>
      </c>
      <c r="X50" s="153"/>
      <c r="Y50" s="158">
        <v>2012</v>
      </c>
      <c r="Z50" s="153" t="s">
        <v>635</v>
      </c>
      <c r="AA50" s="153">
        <v>3</v>
      </c>
      <c r="AB50" s="140" t="str">
        <f>VLOOKUP(E50,Source!F:F,1,FALSE)</f>
        <v>MassPort Authority</v>
      </c>
      <c r="AE50" s="134"/>
      <c r="AG50" s="149"/>
      <c r="AH50" s="148"/>
      <c r="AI50" s="148"/>
    </row>
    <row r="51" spans="1:35" s="143" customFormat="1" x14ac:dyDescent="0.25">
      <c r="A51" s="153" t="str">
        <f t="shared" si="1"/>
        <v>MassPort Authority4</v>
      </c>
      <c r="B51" s="153" t="s">
        <v>684</v>
      </c>
      <c r="C51" s="153" t="s">
        <v>684</v>
      </c>
      <c r="D51" s="153" t="s">
        <v>772</v>
      </c>
      <c r="E51" s="153" t="s">
        <v>78</v>
      </c>
      <c r="F51" s="153" t="s">
        <v>810</v>
      </c>
      <c r="G51" s="153" t="s">
        <v>2173</v>
      </c>
      <c r="H51" s="154" t="s">
        <v>118</v>
      </c>
      <c r="I51" s="154" t="s">
        <v>265</v>
      </c>
      <c r="J51" s="155" t="s">
        <v>662</v>
      </c>
      <c r="K51" s="154"/>
      <c r="L51" s="154"/>
      <c r="M51" s="154"/>
      <c r="N51" s="154" t="s">
        <v>747</v>
      </c>
      <c r="O51" s="154" t="s">
        <v>632</v>
      </c>
      <c r="P51" s="154" t="s">
        <v>737</v>
      </c>
      <c r="Q51" s="154"/>
      <c r="R51" s="159">
        <v>1</v>
      </c>
      <c r="S51" s="159"/>
      <c r="T51" s="154">
        <v>1</v>
      </c>
      <c r="U51" s="154" t="s">
        <v>512</v>
      </c>
      <c r="V51" s="154" t="s">
        <v>739</v>
      </c>
      <c r="W51" s="154">
        <v>2</v>
      </c>
      <c r="X51" s="153"/>
      <c r="Y51" s="158">
        <v>2012</v>
      </c>
      <c r="Z51" s="153" t="s">
        <v>635</v>
      </c>
      <c r="AA51" s="153">
        <v>4</v>
      </c>
      <c r="AB51" s="140" t="str">
        <f>VLOOKUP(E51,Source!F:F,1,FALSE)</f>
        <v>MassPort Authority</v>
      </c>
      <c r="AE51" s="134"/>
    </row>
    <row r="52" spans="1:35" s="143" customFormat="1" x14ac:dyDescent="0.25">
      <c r="A52" s="153" t="str">
        <f t="shared" si="1"/>
        <v>MassPort Authority5</v>
      </c>
      <c r="B52" s="153" t="s">
        <v>684</v>
      </c>
      <c r="C52" s="153" t="s">
        <v>684</v>
      </c>
      <c r="D52" s="153" t="s">
        <v>772</v>
      </c>
      <c r="E52" s="153" t="s">
        <v>78</v>
      </c>
      <c r="F52" s="153" t="s">
        <v>810</v>
      </c>
      <c r="G52" s="153" t="s">
        <v>2174</v>
      </c>
      <c r="H52" s="154" t="s">
        <v>118</v>
      </c>
      <c r="I52" s="154" t="s">
        <v>265</v>
      </c>
      <c r="J52" s="155" t="s">
        <v>662</v>
      </c>
      <c r="K52" s="154"/>
      <c r="L52" s="154"/>
      <c r="M52" s="154"/>
      <c r="N52" s="154" t="s">
        <v>747</v>
      </c>
      <c r="O52" s="154" t="s">
        <v>632</v>
      </c>
      <c r="P52" s="154" t="s">
        <v>737</v>
      </c>
      <c r="Q52" s="154"/>
      <c r="R52" s="159">
        <v>1</v>
      </c>
      <c r="S52" s="159"/>
      <c r="T52" s="154">
        <v>1</v>
      </c>
      <c r="U52" s="154" t="s">
        <v>512</v>
      </c>
      <c r="V52" s="154" t="s">
        <v>739</v>
      </c>
      <c r="W52" s="154">
        <v>2</v>
      </c>
      <c r="X52" s="153"/>
      <c r="Y52" s="158">
        <v>2012</v>
      </c>
      <c r="Z52" s="153" t="s">
        <v>635</v>
      </c>
      <c r="AA52" s="153">
        <v>5</v>
      </c>
      <c r="AB52" s="140" t="str">
        <f>VLOOKUP(E52,Source!F:F,1,FALSE)</f>
        <v>MassPort Authority</v>
      </c>
      <c r="AE52" s="134"/>
    </row>
    <row r="53" spans="1:35" s="143" customFormat="1" x14ac:dyDescent="0.25">
      <c r="A53" s="153" t="str">
        <f t="shared" si="1"/>
        <v>MassPort Authority6</v>
      </c>
      <c r="B53" s="153" t="s">
        <v>684</v>
      </c>
      <c r="C53" s="153" t="s">
        <v>684</v>
      </c>
      <c r="D53" s="153" t="s">
        <v>772</v>
      </c>
      <c r="E53" s="153" t="s">
        <v>78</v>
      </c>
      <c r="F53" s="153" t="s">
        <v>810</v>
      </c>
      <c r="G53" s="153" t="s">
        <v>2174</v>
      </c>
      <c r="H53" s="154" t="s">
        <v>118</v>
      </c>
      <c r="I53" s="154" t="s">
        <v>265</v>
      </c>
      <c r="J53" s="155" t="s">
        <v>662</v>
      </c>
      <c r="K53" s="154"/>
      <c r="L53" s="154"/>
      <c r="M53" s="154"/>
      <c r="N53" s="154" t="s">
        <v>747</v>
      </c>
      <c r="O53" s="154" t="s">
        <v>632</v>
      </c>
      <c r="P53" s="154" t="s">
        <v>737</v>
      </c>
      <c r="Q53" s="154"/>
      <c r="R53" s="159">
        <v>1</v>
      </c>
      <c r="S53" s="159"/>
      <c r="T53" s="154">
        <v>1</v>
      </c>
      <c r="U53" s="154" t="s">
        <v>512</v>
      </c>
      <c r="V53" s="154" t="s">
        <v>739</v>
      </c>
      <c r="W53" s="154">
        <v>2</v>
      </c>
      <c r="X53" s="153"/>
      <c r="Y53" s="158">
        <v>2012</v>
      </c>
      <c r="Z53" s="153" t="s">
        <v>635</v>
      </c>
      <c r="AA53" s="153">
        <v>6</v>
      </c>
      <c r="AB53" s="140" t="str">
        <f>VLOOKUP(E53,Source!F:F,1,FALSE)</f>
        <v>MassPort Authority</v>
      </c>
      <c r="AE53" s="134"/>
    </row>
    <row r="54" spans="1:35" s="143" customFormat="1" x14ac:dyDescent="0.25">
      <c r="A54" s="153" t="str">
        <f t="shared" si="1"/>
        <v>MassPort Authority7</v>
      </c>
      <c r="B54" s="153" t="s">
        <v>684</v>
      </c>
      <c r="C54" s="153" t="s">
        <v>684</v>
      </c>
      <c r="D54" s="153" t="s">
        <v>772</v>
      </c>
      <c r="E54" s="153" t="s">
        <v>78</v>
      </c>
      <c r="F54" s="153" t="s">
        <v>810</v>
      </c>
      <c r="G54" s="156" t="s">
        <v>2175</v>
      </c>
      <c r="H54" s="154" t="s">
        <v>118</v>
      </c>
      <c r="I54" s="154" t="s">
        <v>265</v>
      </c>
      <c r="J54" s="155" t="s">
        <v>662</v>
      </c>
      <c r="K54" s="154"/>
      <c r="L54" s="154"/>
      <c r="M54" s="154"/>
      <c r="N54" s="154" t="s">
        <v>747</v>
      </c>
      <c r="O54" s="154" t="s">
        <v>632</v>
      </c>
      <c r="P54" s="154" t="s">
        <v>737</v>
      </c>
      <c r="Q54" s="154"/>
      <c r="R54" s="159">
        <v>1</v>
      </c>
      <c r="S54" s="159"/>
      <c r="T54" s="154">
        <v>1</v>
      </c>
      <c r="U54" s="154" t="s">
        <v>512</v>
      </c>
      <c r="V54" s="154" t="s">
        <v>739</v>
      </c>
      <c r="W54" s="154">
        <v>2</v>
      </c>
      <c r="X54" s="153"/>
      <c r="Y54" s="157">
        <v>2012</v>
      </c>
      <c r="Z54" s="153" t="s">
        <v>635</v>
      </c>
      <c r="AA54" s="153">
        <v>7</v>
      </c>
      <c r="AB54" s="140" t="str">
        <f>VLOOKUP(E54,Source!F:F,1,FALSE)</f>
        <v>MassPort Authority</v>
      </c>
      <c r="AE54" s="134"/>
    </row>
    <row r="55" spans="1:35" s="143" customFormat="1" x14ac:dyDescent="0.25">
      <c r="A55" s="153" t="str">
        <f t="shared" si="1"/>
        <v>MassPort Authority8</v>
      </c>
      <c r="B55" s="153" t="s">
        <v>684</v>
      </c>
      <c r="C55" s="153" t="s">
        <v>684</v>
      </c>
      <c r="D55" s="153" t="s">
        <v>772</v>
      </c>
      <c r="E55" s="153" t="s">
        <v>78</v>
      </c>
      <c r="F55" s="153" t="s">
        <v>810</v>
      </c>
      <c r="G55" s="156" t="s">
        <v>2175</v>
      </c>
      <c r="H55" s="154" t="s">
        <v>118</v>
      </c>
      <c r="I55" s="154" t="s">
        <v>265</v>
      </c>
      <c r="J55" s="155" t="s">
        <v>662</v>
      </c>
      <c r="K55" s="154"/>
      <c r="L55" s="154"/>
      <c r="M55" s="154"/>
      <c r="N55" s="154" t="s">
        <v>747</v>
      </c>
      <c r="O55" s="154" t="s">
        <v>632</v>
      </c>
      <c r="P55" s="154" t="s">
        <v>737</v>
      </c>
      <c r="Q55" s="154"/>
      <c r="R55" s="159">
        <v>1</v>
      </c>
      <c r="S55" s="159"/>
      <c r="T55" s="154">
        <v>1</v>
      </c>
      <c r="U55" s="154" t="s">
        <v>512</v>
      </c>
      <c r="V55" s="154" t="s">
        <v>739</v>
      </c>
      <c r="W55" s="154">
        <v>2</v>
      </c>
      <c r="X55" s="153"/>
      <c r="Y55" s="157">
        <v>2012</v>
      </c>
      <c r="Z55" s="153" t="s">
        <v>635</v>
      </c>
      <c r="AA55" s="153">
        <v>8</v>
      </c>
      <c r="AB55" s="140" t="str">
        <f>VLOOKUP(E55,Source!F:F,1,FALSE)</f>
        <v>MassPort Authority</v>
      </c>
      <c r="AE55" s="134"/>
    </row>
    <row r="56" spans="1:35" s="143" customFormat="1" x14ac:dyDescent="0.25">
      <c r="A56" s="153" t="str">
        <f t="shared" si="1"/>
        <v>MassPort Authority9</v>
      </c>
      <c r="B56" s="153" t="s">
        <v>684</v>
      </c>
      <c r="C56" s="153" t="s">
        <v>684</v>
      </c>
      <c r="D56" s="153" t="s">
        <v>772</v>
      </c>
      <c r="E56" s="153" t="s">
        <v>78</v>
      </c>
      <c r="F56" s="153" t="s">
        <v>810</v>
      </c>
      <c r="G56" s="156" t="s">
        <v>2176</v>
      </c>
      <c r="H56" s="154" t="s">
        <v>118</v>
      </c>
      <c r="I56" s="154" t="s">
        <v>265</v>
      </c>
      <c r="J56" s="155" t="s">
        <v>662</v>
      </c>
      <c r="K56" s="154"/>
      <c r="L56" s="154"/>
      <c r="M56" s="154"/>
      <c r="N56" s="154" t="s">
        <v>747</v>
      </c>
      <c r="O56" s="154" t="s">
        <v>632</v>
      </c>
      <c r="P56" s="154" t="s">
        <v>737</v>
      </c>
      <c r="Q56" s="154"/>
      <c r="R56" s="159">
        <v>1</v>
      </c>
      <c r="S56" s="159"/>
      <c r="T56" s="154">
        <v>1</v>
      </c>
      <c r="U56" s="154" t="s">
        <v>512</v>
      </c>
      <c r="V56" s="154" t="s">
        <v>739</v>
      </c>
      <c r="W56" s="154">
        <v>2</v>
      </c>
      <c r="X56" s="153"/>
      <c r="Y56" s="157">
        <v>2014</v>
      </c>
      <c r="Z56" s="153" t="s">
        <v>635</v>
      </c>
      <c r="AA56" s="153">
        <v>9</v>
      </c>
      <c r="AB56" s="140" t="str">
        <f>VLOOKUP(E56,Source!F:F,1,FALSE)</f>
        <v>MassPort Authority</v>
      </c>
      <c r="AE56" s="134"/>
    </row>
    <row r="57" spans="1:35" s="143" customFormat="1" x14ac:dyDescent="0.25">
      <c r="A57" s="153" t="str">
        <f t="shared" si="1"/>
        <v>MassPort Authority10</v>
      </c>
      <c r="B57" s="153" t="s">
        <v>684</v>
      </c>
      <c r="C57" s="153" t="s">
        <v>684</v>
      </c>
      <c r="D57" s="153" t="s">
        <v>772</v>
      </c>
      <c r="E57" s="153" t="s">
        <v>78</v>
      </c>
      <c r="F57" s="153" t="s">
        <v>810</v>
      </c>
      <c r="G57" s="156" t="s">
        <v>2176</v>
      </c>
      <c r="H57" s="154" t="s">
        <v>118</v>
      </c>
      <c r="I57" s="154" t="s">
        <v>265</v>
      </c>
      <c r="J57" s="155" t="s">
        <v>662</v>
      </c>
      <c r="K57" s="154"/>
      <c r="L57" s="154"/>
      <c r="M57" s="154"/>
      <c r="N57" s="154" t="s">
        <v>747</v>
      </c>
      <c r="O57" s="154" t="s">
        <v>632</v>
      </c>
      <c r="P57" s="154" t="s">
        <v>737</v>
      </c>
      <c r="Q57" s="154"/>
      <c r="R57" s="159">
        <v>1</v>
      </c>
      <c r="S57" s="159"/>
      <c r="T57" s="154">
        <v>1</v>
      </c>
      <c r="U57" s="154" t="s">
        <v>512</v>
      </c>
      <c r="V57" s="154" t="s">
        <v>739</v>
      </c>
      <c r="W57" s="154">
        <v>2</v>
      </c>
      <c r="X57" s="153"/>
      <c r="Y57" s="157">
        <v>2014</v>
      </c>
      <c r="Z57" s="153" t="s">
        <v>635</v>
      </c>
      <c r="AA57" s="153">
        <v>10</v>
      </c>
      <c r="AB57" s="140" t="str">
        <f>VLOOKUP(E57,Source!F:F,1,FALSE)</f>
        <v>MassPort Authority</v>
      </c>
      <c r="AE57" s="134"/>
    </row>
    <row r="58" spans="1:35" s="143" customFormat="1" x14ac:dyDescent="0.25">
      <c r="A58" s="153" t="str">
        <f t="shared" si="1"/>
        <v>MassPort Authority11</v>
      </c>
      <c r="B58" s="153" t="s">
        <v>684</v>
      </c>
      <c r="C58" s="153" t="s">
        <v>684</v>
      </c>
      <c r="D58" s="153" t="s">
        <v>772</v>
      </c>
      <c r="E58" s="153" t="s">
        <v>78</v>
      </c>
      <c r="F58" s="153" t="s">
        <v>810</v>
      </c>
      <c r="G58" s="153" t="s">
        <v>2176</v>
      </c>
      <c r="H58" s="154" t="s">
        <v>118</v>
      </c>
      <c r="I58" s="154" t="s">
        <v>265</v>
      </c>
      <c r="J58" s="155" t="s">
        <v>662</v>
      </c>
      <c r="K58" s="154"/>
      <c r="L58" s="154"/>
      <c r="M58" s="154"/>
      <c r="N58" s="154" t="s">
        <v>747</v>
      </c>
      <c r="O58" s="154" t="s">
        <v>632</v>
      </c>
      <c r="P58" s="154" t="s">
        <v>737</v>
      </c>
      <c r="Q58" s="154"/>
      <c r="R58" s="159">
        <v>1</v>
      </c>
      <c r="S58" s="159"/>
      <c r="T58" s="154">
        <v>1</v>
      </c>
      <c r="U58" s="154" t="s">
        <v>512</v>
      </c>
      <c r="V58" s="154" t="s">
        <v>739</v>
      </c>
      <c r="W58" s="154">
        <v>2</v>
      </c>
      <c r="X58" s="153"/>
      <c r="Y58" s="158">
        <v>2014</v>
      </c>
      <c r="Z58" s="153" t="s">
        <v>635</v>
      </c>
      <c r="AA58" s="153">
        <v>11</v>
      </c>
      <c r="AB58" s="140" t="str">
        <f>VLOOKUP(E58,Source!F:F,1,FALSE)</f>
        <v>MassPort Authority</v>
      </c>
      <c r="AE58" s="134"/>
    </row>
    <row r="59" spans="1:35" s="143" customFormat="1" x14ac:dyDescent="0.25">
      <c r="A59" s="153" t="str">
        <f t="shared" si="1"/>
        <v>MassPort Authority12</v>
      </c>
      <c r="B59" s="153" t="s">
        <v>684</v>
      </c>
      <c r="C59" s="153" t="s">
        <v>684</v>
      </c>
      <c r="D59" s="153" t="s">
        <v>772</v>
      </c>
      <c r="E59" s="153" t="s">
        <v>78</v>
      </c>
      <c r="F59" s="153" t="s">
        <v>810</v>
      </c>
      <c r="G59" s="153" t="s">
        <v>2176</v>
      </c>
      <c r="H59" s="154" t="s">
        <v>118</v>
      </c>
      <c r="I59" s="154" t="s">
        <v>265</v>
      </c>
      <c r="J59" s="155" t="s">
        <v>775</v>
      </c>
      <c r="K59" s="154"/>
      <c r="L59" s="154"/>
      <c r="M59" s="154"/>
      <c r="N59" s="154" t="s">
        <v>747</v>
      </c>
      <c r="O59" s="154" t="s">
        <v>632</v>
      </c>
      <c r="P59" s="154" t="s">
        <v>737</v>
      </c>
      <c r="Q59" s="154"/>
      <c r="R59" s="159">
        <v>1</v>
      </c>
      <c r="S59" s="159"/>
      <c r="T59" s="154">
        <v>1</v>
      </c>
      <c r="U59" s="154" t="s">
        <v>512</v>
      </c>
      <c r="V59" s="154" t="s">
        <v>739</v>
      </c>
      <c r="W59" s="154">
        <v>2</v>
      </c>
      <c r="X59" s="153"/>
      <c r="Y59" s="158">
        <v>2014</v>
      </c>
      <c r="Z59" s="153" t="s">
        <v>635</v>
      </c>
      <c r="AA59" s="153">
        <v>12</v>
      </c>
      <c r="AB59" s="140" t="str">
        <f>VLOOKUP(E59,Source!F:F,1,FALSE)</f>
        <v>MassPort Authority</v>
      </c>
      <c r="AC59" s="135"/>
      <c r="AE59" s="134"/>
    </row>
    <row r="60" spans="1:35" s="143" customFormat="1" x14ac:dyDescent="0.25">
      <c r="A60" s="153" t="str">
        <f t="shared" si="1"/>
        <v>MassPort Authority13</v>
      </c>
      <c r="B60" s="153" t="s">
        <v>684</v>
      </c>
      <c r="C60" s="153" t="s">
        <v>684</v>
      </c>
      <c r="D60" s="153" t="s">
        <v>772</v>
      </c>
      <c r="E60" s="153" t="s">
        <v>78</v>
      </c>
      <c r="F60" s="153" t="s">
        <v>810</v>
      </c>
      <c r="G60" s="153" t="s">
        <v>2177</v>
      </c>
      <c r="H60" s="154" t="s">
        <v>118</v>
      </c>
      <c r="I60" s="154" t="s">
        <v>265</v>
      </c>
      <c r="J60" s="155" t="s">
        <v>662</v>
      </c>
      <c r="K60" s="154"/>
      <c r="L60" s="154"/>
      <c r="M60" s="154"/>
      <c r="N60" s="154" t="s">
        <v>747</v>
      </c>
      <c r="O60" s="154" t="s">
        <v>632</v>
      </c>
      <c r="P60" s="154" t="s">
        <v>737</v>
      </c>
      <c r="Q60" s="154"/>
      <c r="R60" s="159">
        <v>1</v>
      </c>
      <c r="S60" s="159"/>
      <c r="T60" s="154">
        <v>1</v>
      </c>
      <c r="U60" s="154" t="s">
        <v>512</v>
      </c>
      <c r="V60" s="154" t="s">
        <v>739</v>
      </c>
      <c r="W60" s="154">
        <v>2</v>
      </c>
      <c r="X60" s="153"/>
      <c r="Y60" s="157">
        <v>2014</v>
      </c>
      <c r="Z60" s="153" t="s">
        <v>635</v>
      </c>
      <c r="AA60" s="153">
        <v>13</v>
      </c>
      <c r="AB60" s="140" t="str">
        <f>VLOOKUP(E60,Source!F:F,1,FALSE)</f>
        <v>MassPort Authority</v>
      </c>
      <c r="AC60" s="135"/>
      <c r="AE60" s="134"/>
    </row>
    <row r="61" spans="1:35" s="143" customFormat="1" x14ac:dyDescent="0.25">
      <c r="A61" s="153" t="str">
        <f t="shared" si="1"/>
        <v>MassPort Authority14</v>
      </c>
      <c r="B61" s="153" t="s">
        <v>684</v>
      </c>
      <c r="C61" s="153" t="s">
        <v>684</v>
      </c>
      <c r="D61" s="153" t="s">
        <v>772</v>
      </c>
      <c r="E61" s="153" t="s">
        <v>78</v>
      </c>
      <c r="F61" s="153" t="s">
        <v>810</v>
      </c>
      <c r="G61" s="153" t="s">
        <v>2177</v>
      </c>
      <c r="H61" s="154" t="s">
        <v>118</v>
      </c>
      <c r="I61" s="154" t="s">
        <v>265</v>
      </c>
      <c r="J61" s="155" t="s">
        <v>662</v>
      </c>
      <c r="K61" s="154"/>
      <c r="L61" s="154"/>
      <c r="M61" s="154"/>
      <c r="N61" s="154" t="s">
        <v>747</v>
      </c>
      <c r="O61" s="154" t="s">
        <v>632</v>
      </c>
      <c r="P61" s="154" t="s">
        <v>737</v>
      </c>
      <c r="Q61" s="154"/>
      <c r="R61" s="159">
        <v>1</v>
      </c>
      <c r="S61" s="159"/>
      <c r="T61" s="154">
        <v>1</v>
      </c>
      <c r="U61" s="154" t="s">
        <v>512</v>
      </c>
      <c r="V61" s="154" t="s">
        <v>739</v>
      </c>
      <c r="W61" s="154">
        <v>2</v>
      </c>
      <c r="X61" s="153"/>
      <c r="Y61" s="157">
        <v>2014</v>
      </c>
      <c r="Z61" s="153" t="s">
        <v>635</v>
      </c>
      <c r="AA61" s="153">
        <v>14</v>
      </c>
      <c r="AB61" s="140" t="str">
        <f>VLOOKUP(E61,Source!F:F,1,FALSE)</f>
        <v>MassPort Authority</v>
      </c>
      <c r="AE61" s="134"/>
      <c r="AG61" s="149"/>
      <c r="AH61" s="149"/>
    </row>
    <row r="62" spans="1:35" s="143" customFormat="1" x14ac:dyDescent="0.25">
      <c r="A62" s="153" t="str">
        <f t="shared" si="1"/>
        <v>MassPort Authority15</v>
      </c>
      <c r="B62" s="153" t="s">
        <v>684</v>
      </c>
      <c r="C62" s="153" t="s">
        <v>684</v>
      </c>
      <c r="D62" s="153" t="s">
        <v>772</v>
      </c>
      <c r="E62" s="153" t="s">
        <v>78</v>
      </c>
      <c r="F62" s="153" t="s">
        <v>810</v>
      </c>
      <c r="G62" s="153" t="s">
        <v>2177</v>
      </c>
      <c r="H62" s="154" t="s">
        <v>118</v>
      </c>
      <c r="I62" s="154" t="s">
        <v>265</v>
      </c>
      <c r="J62" s="155" t="s">
        <v>662</v>
      </c>
      <c r="K62" s="154">
        <v>2128</v>
      </c>
      <c r="L62" s="154"/>
      <c r="M62" s="154" t="s">
        <v>661</v>
      </c>
      <c r="N62" s="154" t="s">
        <v>747</v>
      </c>
      <c r="O62" s="154" t="s">
        <v>632</v>
      </c>
      <c r="P62" s="154" t="s">
        <v>737</v>
      </c>
      <c r="Q62" s="154"/>
      <c r="R62" s="159">
        <v>1</v>
      </c>
      <c r="S62" s="159"/>
      <c r="T62" s="154">
        <v>1</v>
      </c>
      <c r="U62" s="154" t="s">
        <v>512</v>
      </c>
      <c r="V62" s="154" t="s">
        <v>681</v>
      </c>
      <c r="W62" s="154">
        <v>1</v>
      </c>
      <c r="X62" s="153"/>
      <c r="Y62" s="157">
        <v>2014</v>
      </c>
      <c r="Z62" s="153" t="s">
        <v>635</v>
      </c>
      <c r="AA62" s="153">
        <v>15</v>
      </c>
      <c r="AB62" s="140" t="str">
        <f>VLOOKUP(E62,Source!F:F,1,FALSE)</f>
        <v>MassPort Authority</v>
      </c>
      <c r="AC62" s="135"/>
      <c r="AE62" s="134"/>
    </row>
    <row r="63" spans="1:35" s="143" customFormat="1" x14ac:dyDescent="0.25">
      <c r="A63" s="153" t="str">
        <f t="shared" si="1"/>
        <v>MassPort Authority16</v>
      </c>
      <c r="B63" s="153" t="s">
        <v>684</v>
      </c>
      <c r="C63" s="153" t="s">
        <v>684</v>
      </c>
      <c r="D63" s="153" t="s">
        <v>772</v>
      </c>
      <c r="E63" s="153" t="s">
        <v>78</v>
      </c>
      <c r="F63" s="153" t="s">
        <v>810</v>
      </c>
      <c r="G63" s="153" t="s">
        <v>2178</v>
      </c>
      <c r="H63" s="154" t="s">
        <v>118</v>
      </c>
      <c r="I63" s="154" t="s">
        <v>265</v>
      </c>
      <c r="J63" s="155" t="s">
        <v>2183</v>
      </c>
      <c r="K63" s="154"/>
      <c r="L63" s="154"/>
      <c r="M63" s="154"/>
      <c r="N63" s="154" t="s">
        <v>747</v>
      </c>
      <c r="O63" s="154" t="s">
        <v>632</v>
      </c>
      <c r="P63" s="154" t="s">
        <v>737</v>
      </c>
      <c r="Q63" s="154"/>
      <c r="R63" s="159"/>
      <c r="S63" s="159">
        <v>1</v>
      </c>
      <c r="T63" s="154">
        <v>1</v>
      </c>
      <c r="U63" s="154" t="s">
        <v>679</v>
      </c>
      <c r="V63" s="154" t="s">
        <v>681</v>
      </c>
      <c r="W63" s="154">
        <v>1</v>
      </c>
      <c r="X63" s="153"/>
      <c r="Y63" s="157">
        <v>2019</v>
      </c>
      <c r="Z63" s="153" t="s">
        <v>680</v>
      </c>
      <c r="AA63" s="153">
        <v>16</v>
      </c>
      <c r="AB63" s="140" t="str">
        <f>VLOOKUP(E63,Source!F:F,1,FALSE)</f>
        <v>MassPort Authority</v>
      </c>
      <c r="AC63" s="135"/>
      <c r="AE63" s="134"/>
    </row>
    <row r="64" spans="1:35" s="143" customFormat="1" x14ac:dyDescent="0.25">
      <c r="A64" s="153" t="str">
        <f t="shared" si="1"/>
        <v>MassPort Authority17</v>
      </c>
      <c r="B64" s="153" t="s">
        <v>684</v>
      </c>
      <c r="C64" s="153" t="s">
        <v>684</v>
      </c>
      <c r="D64" s="153" t="s">
        <v>772</v>
      </c>
      <c r="E64" s="153" t="s">
        <v>78</v>
      </c>
      <c r="F64" s="153" t="s">
        <v>810</v>
      </c>
      <c r="G64" s="153" t="s">
        <v>2178</v>
      </c>
      <c r="H64" s="154" t="s">
        <v>118</v>
      </c>
      <c r="I64" s="154" t="s">
        <v>265</v>
      </c>
      <c r="J64" s="155" t="s">
        <v>2184</v>
      </c>
      <c r="K64" s="154"/>
      <c r="L64" s="154"/>
      <c r="M64" s="154"/>
      <c r="N64" s="154" t="s">
        <v>747</v>
      </c>
      <c r="O64" s="154" t="s">
        <v>632</v>
      </c>
      <c r="P64" s="154" t="s">
        <v>737</v>
      </c>
      <c r="Q64" s="154"/>
      <c r="R64" s="159"/>
      <c r="S64" s="159">
        <v>1</v>
      </c>
      <c r="T64" s="154">
        <v>1</v>
      </c>
      <c r="U64" s="154" t="s">
        <v>679</v>
      </c>
      <c r="V64" s="154" t="s">
        <v>681</v>
      </c>
      <c r="W64" s="154">
        <v>1</v>
      </c>
      <c r="X64" s="153"/>
      <c r="Y64" s="157">
        <v>2019</v>
      </c>
      <c r="Z64" s="153" t="s">
        <v>680</v>
      </c>
      <c r="AA64" s="153">
        <v>17</v>
      </c>
      <c r="AB64" s="140" t="str">
        <f>VLOOKUP(E64,Source!F:F,1,FALSE)</f>
        <v>MassPort Authority</v>
      </c>
      <c r="AC64" s="135"/>
      <c r="AE64" s="134"/>
    </row>
    <row r="65" spans="1:32" s="143" customFormat="1" x14ac:dyDescent="0.25">
      <c r="A65" s="153" t="str">
        <f t="shared" si="1"/>
        <v>MassPort Authority18</v>
      </c>
      <c r="B65" s="153" t="s">
        <v>684</v>
      </c>
      <c r="C65" s="153" t="s">
        <v>684</v>
      </c>
      <c r="D65" s="153" t="s">
        <v>772</v>
      </c>
      <c r="E65" s="153" t="s">
        <v>78</v>
      </c>
      <c r="F65" s="153" t="s">
        <v>810</v>
      </c>
      <c r="G65" s="153" t="s">
        <v>2178</v>
      </c>
      <c r="H65" s="154" t="s">
        <v>118</v>
      </c>
      <c r="I65" s="154" t="s">
        <v>265</v>
      </c>
      <c r="J65" s="155" t="s">
        <v>2185</v>
      </c>
      <c r="K65" s="154"/>
      <c r="L65" s="154"/>
      <c r="M65" s="154"/>
      <c r="N65" s="154" t="s">
        <v>747</v>
      </c>
      <c r="O65" s="154" t="s">
        <v>632</v>
      </c>
      <c r="P65" s="154" t="s">
        <v>737</v>
      </c>
      <c r="Q65" s="154"/>
      <c r="R65" s="159"/>
      <c r="S65" s="159">
        <v>1</v>
      </c>
      <c r="T65" s="154">
        <v>1</v>
      </c>
      <c r="U65" s="154" t="s">
        <v>679</v>
      </c>
      <c r="V65" s="154" t="s">
        <v>681</v>
      </c>
      <c r="W65" s="154">
        <v>1</v>
      </c>
      <c r="X65" s="153"/>
      <c r="Y65" s="157">
        <v>2019</v>
      </c>
      <c r="Z65" s="153" t="s">
        <v>680</v>
      </c>
      <c r="AA65" s="153">
        <v>18</v>
      </c>
      <c r="AB65" s="140" t="str">
        <f>VLOOKUP(E65,Source!F:F,1,FALSE)</f>
        <v>MassPort Authority</v>
      </c>
      <c r="AC65" s="135"/>
      <c r="AE65" s="134"/>
    </row>
    <row r="66" spans="1:32" s="143" customFormat="1" x14ac:dyDescent="0.25">
      <c r="A66" s="153" t="str">
        <f t="shared" ref="A66:A68" si="2">E66&amp;AA66</f>
        <v>MassPort Authority19</v>
      </c>
      <c r="B66" s="153" t="s">
        <v>684</v>
      </c>
      <c r="C66" s="153" t="s">
        <v>684</v>
      </c>
      <c r="D66" s="153" t="s">
        <v>772</v>
      </c>
      <c r="E66" s="153" t="s">
        <v>78</v>
      </c>
      <c r="F66" s="153" t="s">
        <v>810</v>
      </c>
      <c r="G66" s="153" t="s">
        <v>2178</v>
      </c>
      <c r="H66" s="154" t="s">
        <v>118</v>
      </c>
      <c r="I66" s="154" t="s">
        <v>265</v>
      </c>
      <c r="J66" s="155" t="s">
        <v>662</v>
      </c>
      <c r="K66" s="154"/>
      <c r="L66" s="154"/>
      <c r="M66" s="154"/>
      <c r="N66" s="154" t="s">
        <v>747</v>
      </c>
      <c r="O66" s="154" t="s">
        <v>632</v>
      </c>
      <c r="P66" s="154" t="s">
        <v>737</v>
      </c>
      <c r="Q66" s="154"/>
      <c r="R66" s="159"/>
      <c r="S66" s="159">
        <v>1</v>
      </c>
      <c r="T66" s="154">
        <v>1</v>
      </c>
      <c r="U66" s="154" t="s">
        <v>679</v>
      </c>
      <c r="V66" s="154" t="s">
        <v>681</v>
      </c>
      <c r="W66" s="154">
        <v>1</v>
      </c>
      <c r="X66" s="153"/>
      <c r="Y66" s="157">
        <v>2019</v>
      </c>
      <c r="Z66" s="153" t="s">
        <v>680</v>
      </c>
      <c r="AA66" s="153">
        <v>19</v>
      </c>
      <c r="AB66" s="140" t="str">
        <f>VLOOKUP(E66,Source!F:F,1,FALSE)</f>
        <v>MassPort Authority</v>
      </c>
      <c r="AC66" s="135"/>
      <c r="AE66" s="134"/>
    </row>
    <row r="67" spans="1:32" s="143" customFormat="1" x14ac:dyDescent="0.25">
      <c r="A67" s="153" t="str">
        <f t="shared" si="2"/>
        <v>MassPort Authority17</v>
      </c>
      <c r="B67" s="153" t="s">
        <v>684</v>
      </c>
      <c r="C67" s="153" t="s">
        <v>684</v>
      </c>
      <c r="D67" s="153" t="s">
        <v>772</v>
      </c>
      <c r="E67" s="153" t="s">
        <v>78</v>
      </c>
      <c r="F67" s="153" t="s">
        <v>810</v>
      </c>
      <c r="G67" s="153" t="s">
        <v>2179</v>
      </c>
      <c r="H67" s="154" t="s">
        <v>118</v>
      </c>
      <c r="I67" s="154" t="s">
        <v>265</v>
      </c>
      <c r="J67" s="155" t="s">
        <v>662</v>
      </c>
      <c r="K67" s="154"/>
      <c r="L67" s="154"/>
      <c r="M67" s="154"/>
      <c r="N67" s="154" t="s">
        <v>747</v>
      </c>
      <c r="O67" s="154" t="s">
        <v>632</v>
      </c>
      <c r="P67" s="154" t="s">
        <v>737</v>
      </c>
      <c r="Q67" s="154"/>
      <c r="R67" s="159">
        <v>1</v>
      </c>
      <c r="S67" s="159"/>
      <c r="T67" s="154">
        <v>1</v>
      </c>
      <c r="U67" s="154" t="s">
        <v>512</v>
      </c>
      <c r="V67" s="154" t="s">
        <v>739</v>
      </c>
      <c r="W67" s="154">
        <v>2</v>
      </c>
      <c r="X67" s="153"/>
      <c r="Y67" s="157">
        <v>2019</v>
      </c>
      <c r="Z67" s="153" t="s">
        <v>635</v>
      </c>
      <c r="AA67" s="153">
        <v>17</v>
      </c>
      <c r="AB67" s="140" t="str">
        <f>VLOOKUP(E67,Source!F:F,1,FALSE)</f>
        <v>MassPort Authority</v>
      </c>
      <c r="AC67" s="135"/>
      <c r="AE67" s="134"/>
    </row>
    <row r="68" spans="1:32" s="143" customFormat="1" x14ac:dyDescent="0.25">
      <c r="A68" s="153" t="str">
        <f t="shared" si="2"/>
        <v>MassPort Authority18</v>
      </c>
      <c r="B68" s="153" t="s">
        <v>684</v>
      </c>
      <c r="C68" s="153" t="s">
        <v>684</v>
      </c>
      <c r="D68" s="153" t="s">
        <v>772</v>
      </c>
      <c r="E68" s="153" t="s">
        <v>78</v>
      </c>
      <c r="F68" s="153" t="s">
        <v>810</v>
      </c>
      <c r="G68" s="153" t="s">
        <v>2180</v>
      </c>
      <c r="H68" s="154" t="s">
        <v>118</v>
      </c>
      <c r="I68" s="154" t="s">
        <v>265</v>
      </c>
      <c r="J68" s="155" t="s">
        <v>662</v>
      </c>
      <c r="K68" s="154"/>
      <c r="L68" s="154"/>
      <c r="M68" s="154"/>
      <c r="N68" s="154" t="s">
        <v>747</v>
      </c>
      <c r="O68" s="154" t="s">
        <v>632</v>
      </c>
      <c r="P68" s="154" t="s">
        <v>737</v>
      </c>
      <c r="Q68" s="154"/>
      <c r="R68" s="159">
        <v>1</v>
      </c>
      <c r="S68" s="159"/>
      <c r="T68" s="154">
        <v>1</v>
      </c>
      <c r="U68" s="154" t="s">
        <v>512</v>
      </c>
      <c r="V68" s="154" t="s">
        <v>739</v>
      </c>
      <c r="W68" s="154">
        <v>2</v>
      </c>
      <c r="X68" s="153"/>
      <c r="Y68" s="157">
        <v>2019</v>
      </c>
      <c r="Z68" s="153" t="s">
        <v>635</v>
      </c>
      <c r="AA68" s="153">
        <v>18</v>
      </c>
      <c r="AB68" s="140" t="str">
        <f>VLOOKUP(E68,Source!F:F,1,FALSE)</f>
        <v>MassPort Authority</v>
      </c>
      <c r="AC68" s="135"/>
      <c r="AE68" s="134"/>
    </row>
    <row r="69" spans="1:32" s="143" customFormat="1" x14ac:dyDescent="0.25">
      <c r="A69" s="153" t="str">
        <f t="shared" si="1"/>
        <v>Mass. Water Resources Authority1</v>
      </c>
      <c r="B69" s="153" t="s">
        <v>684</v>
      </c>
      <c r="C69" s="153" t="s">
        <v>684</v>
      </c>
      <c r="D69" s="153" t="s">
        <v>2164</v>
      </c>
      <c r="E69" s="153" t="s">
        <v>578</v>
      </c>
      <c r="F69" s="153" t="s">
        <v>2165</v>
      </c>
      <c r="G69" s="153" t="s">
        <v>2166</v>
      </c>
      <c r="H69" s="154" t="s">
        <v>121</v>
      </c>
      <c r="I69" s="154" t="s">
        <v>265</v>
      </c>
      <c r="J69" s="155" t="s">
        <v>2167</v>
      </c>
      <c r="K69" s="154"/>
      <c r="L69" s="154"/>
      <c r="M69" s="154"/>
      <c r="N69" s="154" t="s">
        <v>747</v>
      </c>
      <c r="O69" s="154" t="s">
        <v>632</v>
      </c>
      <c r="P69" s="154" t="s">
        <v>763</v>
      </c>
      <c r="Q69" s="154"/>
      <c r="R69" s="159">
        <v>1</v>
      </c>
      <c r="S69" s="159"/>
      <c r="T69" s="154">
        <v>1</v>
      </c>
      <c r="U69" s="154" t="s">
        <v>512</v>
      </c>
      <c r="V69" s="154" t="s">
        <v>739</v>
      </c>
      <c r="W69" s="154">
        <v>2</v>
      </c>
      <c r="X69" s="153"/>
      <c r="Y69" s="157">
        <v>2018</v>
      </c>
      <c r="Z69" s="153" t="s">
        <v>635</v>
      </c>
      <c r="AA69" s="153">
        <v>1</v>
      </c>
      <c r="AB69" s="140" t="str">
        <f>VLOOKUP(E69,Source!F:F,1,FALSE)</f>
        <v>Mass. Water Resources Authority</v>
      </c>
      <c r="AC69" s="135"/>
      <c r="AE69" s="134"/>
    </row>
    <row r="70" spans="1:32" s="143" customFormat="1" x14ac:dyDescent="0.25">
      <c r="A70" s="153" t="str">
        <f t="shared" ref="A70" si="3">E70&amp;AA70</f>
        <v>Mass. Water Resources Authority2</v>
      </c>
      <c r="B70" s="153" t="s">
        <v>684</v>
      </c>
      <c r="C70" s="153" t="s">
        <v>684</v>
      </c>
      <c r="D70" s="153" t="s">
        <v>2164</v>
      </c>
      <c r="E70" s="153" t="s">
        <v>578</v>
      </c>
      <c r="F70" s="153" t="s">
        <v>2165</v>
      </c>
      <c r="G70" s="153" t="s">
        <v>2166</v>
      </c>
      <c r="H70" s="154" t="s">
        <v>121</v>
      </c>
      <c r="I70" s="154" t="s">
        <v>265</v>
      </c>
      <c r="J70" s="155" t="s">
        <v>2167</v>
      </c>
      <c r="K70" s="154"/>
      <c r="L70" s="154"/>
      <c r="M70" s="154"/>
      <c r="N70" s="154" t="s">
        <v>747</v>
      </c>
      <c r="O70" s="154" t="s">
        <v>632</v>
      </c>
      <c r="P70" s="154" t="s">
        <v>763</v>
      </c>
      <c r="Q70" s="154"/>
      <c r="R70" s="159">
        <v>1</v>
      </c>
      <c r="S70" s="159"/>
      <c r="T70" s="154">
        <v>1</v>
      </c>
      <c r="U70" s="154" t="s">
        <v>512</v>
      </c>
      <c r="V70" s="154" t="s">
        <v>739</v>
      </c>
      <c r="W70" s="154">
        <v>2</v>
      </c>
      <c r="X70" s="153"/>
      <c r="Y70" s="157">
        <v>2018</v>
      </c>
      <c r="Z70" s="153" t="s">
        <v>635</v>
      </c>
      <c r="AA70" s="153">
        <v>2</v>
      </c>
      <c r="AB70" s="140" t="str">
        <f>VLOOKUP(E70,Source!F:F,1,FALSE)</f>
        <v>Mass. Water Resources Authority</v>
      </c>
      <c r="AC70" s="135"/>
      <c r="AE70" s="134"/>
    </row>
    <row r="71" spans="1:32" s="143" customFormat="1" x14ac:dyDescent="0.25">
      <c r="A71" s="153" t="str">
        <f t="shared" si="1"/>
        <v>Quinsigamond Comm. College1</v>
      </c>
      <c r="B71" s="153" t="s">
        <v>684</v>
      </c>
      <c r="C71" s="153" t="s">
        <v>684</v>
      </c>
      <c r="D71" s="153" t="s">
        <v>266</v>
      </c>
      <c r="E71" s="153" t="s">
        <v>65</v>
      </c>
      <c r="F71" s="153" t="s">
        <v>776</v>
      </c>
      <c r="G71" s="153" t="s">
        <v>663</v>
      </c>
      <c r="H71" s="154" t="s">
        <v>180</v>
      </c>
      <c r="I71" s="154" t="s">
        <v>265</v>
      </c>
      <c r="J71" s="155" t="s">
        <v>645</v>
      </c>
      <c r="K71" s="154"/>
      <c r="L71" s="154"/>
      <c r="M71" s="154"/>
      <c r="N71" s="154" t="s">
        <v>736</v>
      </c>
      <c r="O71" s="154" t="s">
        <v>632</v>
      </c>
      <c r="P71" s="154" t="s">
        <v>737</v>
      </c>
      <c r="Q71" s="154"/>
      <c r="R71" s="159">
        <v>1</v>
      </c>
      <c r="S71" s="159"/>
      <c r="T71" s="154">
        <v>1</v>
      </c>
      <c r="U71" s="154" t="s">
        <v>512</v>
      </c>
      <c r="V71" s="154" t="s">
        <v>739</v>
      </c>
      <c r="W71" s="154">
        <v>2</v>
      </c>
      <c r="X71" s="153"/>
      <c r="Y71" s="158">
        <v>2014</v>
      </c>
      <c r="Z71" s="153" t="s">
        <v>635</v>
      </c>
      <c r="AA71" s="153">
        <v>1</v>
      </c>
      <c r="AB71" s="140" t="str">
        <f>VLOOKUP(E71,Source!F:F,1,FALSE)</f>
        <v>Quinsigamond Comm. College</v>
      </c>
      <c r="AC71" s="135"/>
      <c r="AE71" s="134"/>
    </row>
    <row r="72" spans="1:32" s="143" customFormat="1" x14ac:dyDescent="0.25">
      <c r="A72" s="153" t="str">
        <f t="shared" si="1"/>
        <v>Quinsigamond Comm. College2</v>
      </c>
      <c r="B72" s="153" t="s">
        <v>684</v>
      </c>
      <c r="C72" s="153" t="s">
        <v>684</v>
      </c>
      <c r="D72" s="153" t="s">
        <v>266</v>
      </c>
      <c r="E72" s="153" t="s">
        <v>65</v>
      </c>
      <c r="F72" s="153" t="s">
        <v>776</v>
      </c>
      <c r="G72" s="153" t="s">
        <v>664</v>
      </c>
      <c r="H72" s="154" t="s">
        <v>180</v>
      </c>
      <c r="I72" s="154" t="s">
        <v>265</v>
      </c>
      <c r="J72" s="155" t="s">
        <v>665</v>
      </c>
      <c r="K72" s="154"/>
      <c r="L72" s="154"/>
      <c r="M72" s="154"/>
      <c r="N72" s="154" t="s">
        <v>736</v>
      </c>
      <c r="O72" s="154" t="s">
        <v>632</v>
      </c>
      <c r="P72" s="154" t="s">
        <v>737</v>
      </c>
      <c r="Q72" s="154"/>
      <c r="R72" s="159">
        <v>1</v>
      </c>
      <c r="S72" s="159"/>
      <c r="T72" s="154">
        <v>1</v>
      </c>
      <c r="U72" s="154" t="s">
        <v>512</v>
      </c>
      <c r="V72" s="154" t="s">
        <v>739</v>
      </c>
      <c r="W72" s="154">
        <v>2</v>
      </c>
      <c r="X72" s="153"/>
      <c r="Y72" s="158">
        <v>2013</v>
      </c>
      <c r="Z72" s="153" t="s">
        <v>635</v>
      </c>
      <c r="AA72" s="153">
        <v>2</v>
      </c>
      <c r="AB72" s="140" t="str">
        <f>VLOOKUP(E72,Source!F:F,1,FALSE)</f>
        <v>Quinsigamond Comm. College</v>
      </c>
      <c r="AC72" s="135"/>
      <c r="AE72" s="134"/>
    </row>
    <row r="73" spans="1:32" s="143" customFormat="1" x14ac:dyDescent="0.25">
      <c r="A73" s="153" t="str">
        <f t="shared" si="1"/>
        <v>Roxbury Comm. College1</v>
      </c>
      <c r="B73" s="153" t="s">
        <v>684</v>
      </c>
      <c r="C73" s="153" t="s">
        <v>684</v>
      </c>
      <c r="D73" s="153" t="s">
        <v>266</v>
      </c>
      <c r="E73" s="153" t="s">
        <v>66</v>
      </c>
      <c r="F73" s="153" t="s">
        <v>777</v>
      </c>
      <c r="G73" s="153" t="s">
        <v>666</v>
      </c>
      <c r="H73" s="154" t="s">
        <v>118</v>
      </c>
      <c r="I73" s="154" t="s">
        <v>265</v>
      </c>
      <c r="J73" s="155" t="s">
        <v>657</v>
      </c>
      <c r="K73" s="154"/>
      <c r="L73" s="154"/>
      <c r="M73" s="154"/>
      <c r="N73" s="154" t="s">
        <v>747</v>
      </c>
      <c r="O73" s="154" t="s">
        <v>632</v>
      </c>
      <c r="P73" s="154" t="s">
        <v>737</v>
      </c>
      <c r="Q73" s="154"/>
      <c r="R73" s="159">
        <v>1</v>
      </c>
      <c r="S73" s="159"/>
      <c r="T73" s="154">
        <v>1</v>
      </c>
      <c r="U73" s="154" t="s">
        <v>512</v>
      </c>
      <c r="V73" s="154" t="s">
        <v>739</v>
      </c>
      <c r="W73" s="154">
        <v>2</v>
      </c>
      <c r="X73" s="153"/>
      <c r="Y73" s="157">
        <v>2017</v>
      </c>
      <c r="Z73" s="153" t="s">
        <v>635</v>
      </c>
      <c r="AA73" s="153">
        <v>1</v>
      </c>
      <c r="AB73" s="140" t="str">
        <f>VLOOKUP(E73,Source!F:F,1,FALSE)</f>
        <v>Roxbury Comm. College</v>
      </c>
      <c r="AC73" s="135"/>
      <c r="AE73" s="134"/>
    </row>
    <row r="74" spans="1:32" s="143" customFormat="1" x14ac:dyDescent="0.25">
      <c r="A74" s="153" t="str">
        <f t="shared" si="1"/>
        <v>Roxbury Comm. College2</v>
      </c>
      <c r="B74" s="153" t="s">
        <v>684</v>
      </c>
      <c r="C74" s="153" t="s">
        <v>684</v>
      </c>
      <c r="D74" s="153" t="s">
        <v>266</v>
      </c>
      <c r="E74" s="153" t="s">
        <v>66</v>
      </c>
      <c r="F74" s="153" t="s">
        <v>777</v>
      </c>
      <c r="G74" s="153" t="s">
        <v>666</v>
      </c>
      <c r="H74" s="154" t="s">
        <v>118</v>
      </c>
      <c r="I74" s="154" t="s">
        <v>265</v>
      </c>
      <c r="J74" s="155" t="s">
        <v>657</v>
      </c>
      <c r="K74" s="154"/>
      <c r="L74" s="154"/>
      <c r="M74" s="154"/>
      <c r="N74" s="154" t="s">
        <v>747</v>
      </c>
      <c r="O74" s="154" t="s">
        <v>632</v>
      </c>
      <c r="P74" s="154" t="s">
        <v>737</v>
      </c>
      <c r="Q74" s="154"/>
      <c r="R74" s="159">
        <v>1</v>
      </c>
      <c r="S74" s="159"/>
      <c r="T74" s="154">
        <v>1</v>
      </c>
      <c r="U74" s="154" t="s">
        <v>512</v>
      </c>
      <c r="V74" s="154" t="s">
        <v>739</v>
      </c>
      <c r="W74" s="154">
        <v>2</v>
      </c>
      <c r="X74" s="153"/>
      <c r="Y74" s="157">
        <v>2017</v>
      </c>
      <c r="Z74" s="153" t="s">
        <v>635</v>
      </c>
      <c r="AA74" s="153">
        <v>2</v>
      </c>
      <c r="AB74" s="140" t="str">
        <f>VLOOKUP(E74,Source!F:F,1,FALSE)</f>
        <v>Roxbury Comm. College</v>
      </c>
      <c r="AC74" s="135"/>
      <c r="AE74" s="134"/>
    </row>
    <row r="75" spans="1:32" s="143" customFormat="1" x14ac:dyDescent="0.25">
      <c r="A75" s="153" t="str">
        <f t="shared" si="1"/>
        <v>Roxbury Comm. College3</v>
      </c>
      <c r="B75" s="153" t="s">
        <v>684</v>
      </c>
      <c r="C75" s="153" t="s">
        <v>684</v>
      </c>
      <c r="D75" s="153" t="s">
        <v>266</v>
      </c>
      <c r="E75" s="153" t="s">
        <v>66</v>
      </c>
      <c r="F75" s="153" t="s">
        <v>777</v>
      </c>
      <c r="G75" s="153" t="s">
        <v>666</v>
      </c>
      <c r="H75" s="154" t="s">
        <v>118</v>
      </c>
      <c r="I75" s="154" t="s">
        <v>265</v>
      </c>
      <c r="J75" s="155" t="s">
        <v>657</v>
      </c>
      <c r="K75" s="154"/>
      <c r="L75" s="154"/>
      <c r="M75" s="154"/>
      <c r="N75" s="154" t="s">
        <v>747</v>
      </c>
      <c r="O75" s="154" t="s">
        <v>632</v>
      </c>
      <c r="P75" s="154" t="s">
        <v>737</v>
      </c>
      <c r="Q75" s="154"/>
      <c r="R75" s="159">
        <v>1</v>
      </c>
      <c r="S75" s="159"/>
      <c r="T75" s="154">
        <v>1</v>
      </c>
      <c r="U75" s="154" t="s">
        <v>512</v>
      </c>
      <c r="V75" s="154" t="s">
        <v>739</v>
      </c>
      <c r="W75" s="154">
        <v>2</v>
      </c>
      <c r="X75" s="153"/>
      <c r="Y75" s="157">
        <v>2017</v>
      </c>
      <c r="Z75" s="153" t="s">
        <v>635</v>
      </c>
      <c r="AA75" s="153">
        <v>3</v>
      </c>
      <c r="AB75" s="140" t="str">
        <f>VLOOKUP(E75,Source!F:F,1,FALSE)</f>
        <v>Roxbury Comm. College</v>
      </c>
      <c r="AC75" s="135"/>
      <c r="AE75" s="134"/>
    </row>
    <row r="76" spans="1:32" x14ac:dyDescent="0.25">
      <c r="A76" s="153" t="str">
        <f t="shared" si="1"/>
        <v>Salem State University1</v>
      </c>
      <c r="B76" s="153" t="s">
        <v>684</v>
      </c>
      <c r="C76" s="153" t="s">
        <v>684</v>
      </c>
      <c r="D76" s="153" t="s">
        <v>266</v>
      </c>
      <c r="E76" s="153" t="s">
        <v>67</v>
      </c>
      <c r="F76" s="153" t="s">
        <v>778</v>
      </c>
      <c r="G76" s="153" t="s">
        <v>667</v>
      </c>
      <c r="H76" s="154" t="s">
        <v>175</v>
      </c>
      <c r="I76" s="154" t="s">
        <v>265</v>
      </c>
      <c r="J76" s="155" t="s">
        <v>668</v>
      </c>
      <c r="K76" s="154"/>
      <c r="L76" s="154"/>
      <c r="M76" s="154"/>
      <c r="N76" s="154" t="s">
        <v>736</v>
      </c>
      <c r="O76" s="154" t="s">
        <v>632</v>
      </c>
      <c r="P76" s="154" t="s">
        <v>737</v>
      </c>
      <c r="Q76" s="154"/>
      <c r="R76" s="159">
        <v>1</v>
      </c>
      <c r="S76" s="159"/>
      <c r="T76" s="154">
        <v>1</v>
      </c>
      <c r="U76" s="154" t="s">
        <v>512</v>
      </c>
      <c r="V76" s="154" t="s">
        <v>739</v>
      </c>
      <c r="W76" s="154">
        <v>2</v>
      </c>
      <c r="X76" s="153"/>
      <c r="Y76" s="157" t="s">
        <v>754</v>
      </c>
      <c r="Z76" s="153"/>
      <c r="AA76" s="153">
        <v>1</v>
      </c>
      <c r="AB76" s="140" t="str">
        <f>VLOOKUP(E76,Source!F:F,1,FALSE)</f>
        <v>Salem State University</v>
      </c>
      <c r="AC76" s="135"/>
      <c r="AD76" s="143"/>
      <c r="AE76" s="134"/>
      <c r="AF76" s="143"/>
    </row>
    <row r="77" spans="1:32" x14ac:dyDescent="0.25">
      <c r="A77" s="153" t="str">
        <f t="shared" si="1"/>
        <v>Salem State University2</v>
      </c>
      <c r="B77" s="153" t="s">
        <v>684</v>
      </c>
      <c r="C77" s="153" t="s">
        <v>684</v>
      </c>
      <c r="D77" s="153" t="s">
        <v>266</v>
      </c>
      <c r="E77" s="153" t="s">
        <v>67</v>
      </c>
      <c r="F77" s="153" t="s">
        <v>778</v>
      </c>
      <c r="G77" s="153" t="s">
        <v>669</v>
      </c>
      <c r="H77" s="154" t="s">
        <v>175</v>
      </c>
      <c r="I77" s="154" t="s">
        <v>265</v>
      </c>
      <c r="J77" s="155" t="s">
        <v>668</v>
      </c>
      <c r="K77" s="154"/>
      <c r="L77" s="154"/>
      <c r="M77" s="154"/>
      <c r="N77" s="154" t="s">
        <v>736</v>
      </c>
      <c r="O77" s="154" t="s">
        <v>632</v>
      </c>
      <c r="P77" s="154" t="s">
        <v>737</v>
      </c>
      <c r="Q77" s="154"/>
      <c r="R77" s="159">
        <v>1</v>
      </c>
      <c r="S77" s="159"/>
      <c r="T77" s="154">
        <v>1</v>
      </c>
      <c r="U77" s="154" t="s">
        <v>512</v>
      </c>
      <c r="V77" s="154" t="s">
        <v>681</v>
      </c>
      <c r="W77" s="154">
        <v>1</v>
      </c>
      <c r="X77" s="153"/>
      <c r="Y77" s="157" t="s">
        <v>754</v>
      </c>
      <c r="Z77" s="153"/>
      <c r="AA77" s="153">
        <v>2</v>
      </c>
      <c r="AB77" s="140" t="str">
        <f>VLOOKUP(E77,Source!F:F,1,FALSE)</f>
        <v>Salem State University</v>
      </c>
      <c r="AC77" s="143"/>
      <c r="AD77" s="143"/>
      <c r="AE77" s="134"/>
      <c r="AF77" s="143"/>
    </row>
    <row r="78" spans="1:32" x14ac:dyDescent="0.25">
      <c r="A78" s="153" t="str">
        <f t="shared" si="1"/>
        <v>Salem State University3</v>
      </c>
      <c r="B78" s="153" t="s">
        <v>684</v>
      </c>
      <c r="C78" s="153" t="s">
        <v>684</v>
      </c>
      <c r="D78" s="153" t="s">
        <v>266</v>
      </c>
      <c r="E78" s="153" t="s">
        <v>67</v>
      </c>
      <c r="F78" s="153" t="s">
        <v>778</v>
      </c>
      <c r="G78" s="153" t="s">
        <v>669</v>
      </c>
      <c r="H78" s="154" t="s">
        <v>175</v>
      </c>
      <c r="I78" s="154" t="s">
        <v>265</v>
      </c>
      <c r="J78" s="155" t="s">
        <v>668</v>
      </c>
      <c r="K78" s="154"/>
      <c r="L78" s="154"/>
      <c r="M78" s="154"/>
      <c r="N78" s="154" t="s">
        <v>736</v>
      </c>
      <c r="O78" s="154" t="s">
        <v>632</v>
      </c>
      <c r="P78" s="154" t="s">
        <v>737</v>
      </c>
      <c r="Q78" s="154"/>
      <c r="R78" s="159">
        <v>1</v>
      </c>
      <c r="S78" s="159"/>
      <c r="T78" s="154">
        <v>1</v>
      </c>
      <c r="U78" s="154" t="s">
        <v>512</v>
      </c>
      <c r="V78" s="154" t="s">
        <v>739</v>
      </c>
      <c r="W78" s="154">
        <v>2</v>
      </c>
      <c r="X78" s="153"/>
      <c r="Y78" s="157" t="s">
        <v>754</v>
      </c>
      <c r="Z78" s="153"/>
      <c r="AA78" s="153">
        <v>3</v>
      </c>
      <c r="AB78" s="140" t="str">
        <f>VLOOKUP(E78,Source!F:F,1,FALSE)</f>
        <v>Salem State University</v>
      </c>
      <c r="AC78" s="135"/>
      <c r="AD78" s="143"/>
      <c r="AE78" s="134"/>
      <c r="AF78" s="143"/>
    </row>
    <row r="79" spans="1:32" x14ac:dyDescent="0.25">
      <c r="A79" s="153" t="str">
        <f t="shared" si="1"/>
        <v>Salem State University4</v>
      </c>
      <c r="B79" s="153" t="s">
        <v>684</v>
      </c>
      <c r="C79" s="153" t="s">
        <v>684</v>
      </c>
      <c r="D79" s="153" t="s">
        <v>266</v>
      </c>
      <c r="E79" s="153" t="s">
        <v>67</v>
      </c>
      <c r="F79" s="153" t="s">
        <v>778</v>
      </c>
      <c r="G79" s="153" t="s">
        <v>669</v>
      </c>
      <c r="H79" s="154" t="s">
        <v>175</v>
      </c>
      <c r="I79" s="154" t="s">
        <v>265</v>
      </c>
      <c r="J79" s="155" t="s">
        <v>668</v>
      </c>
      <c r="K79" s="154"/>
      <c r="L79" s="154"/>
      <c r="M79" s="154"/>
      <c r="N79" s="154" t="s">
        <v>736</v>
      </c>
      <c r="O79" s="154" t="s">
        <v>632</v>
      </c>
      <c r="P79" s="154" t="s">
        <v>737</v>
      </c>
      <c r="Q79" s="154"/>
      <c r="R79" s="159">
        <v>1</v>
      </c>
      <c r="S79" s="159"/>
      <c r="T79" s="154">
        <v>1</v>
      </c>
      <c r="U79" s="154" t="s">
        <v>512</v>
      </c>
      <c r="V79" s="154" t="s">
        <v>739</v>
      </c>
      <c r="W79" s="154">
        <v>2</v>
      </c>
      <c r="X79" s="153"/>
      <c r="Y79" s="157" t="s">
        <v>754</v>
      </c>
      <c r="Z79" s="153"/>
      <c r="AA79" s="153">
        <v>4</v>
      </c>
      <c r="AB79" s="140" t="str">
        <f>VLOOKUP(E79,Source!F:F,1,FALSE)</f>
        <v>Salem State University</v>
      </c>
      <c r="AC79" s="143"/>
      <c r="AD79" s="143"/>
      <c r="AE79" s="136"/>
      <c r="AF79" s="143"/>
    </row>
    <row r="80" spans="1:32" x14ac:dyDescent="0.25">
      <c r="A80" s="153" t="str">
        <f t="shared" si="1"/>
        <v>UMass Amherst1</v>
      </c>
      <c r="B80" s="153" t="s">
        <v>684</v>
      </c>
      <c r="C80" s="153" t="s">
        <v>684</v>
      </c>
      <c r="D80" s="153" t="s">
        <v>453</v>
      </c>
      <c r="E80" s="153" t="s">
        <v>69</v>
      </c>
      <c r="F80" s="153" t="s">
        <v>779</v>
      </c>
      <c r="G80" s="153" t="s">
        <v>608</v>
      </c>
      <c r="H80" s="154" t="s">
        <v>128</v>
      </c>
      <c r="I80" s="154" t="s">
        <v>265</v>
      </c>
      <c r="J80" s="155" t="s">
        <v>670</v>
      </c>
      <c r="K80" s="154"/>
      <c r="L80" s="154" t="s">
        <v>640</v>
      </c>
      <c r="M80" s="154"/>
      <c r="N80" s="154" t="s">
        <v>747</v>
      </c>
      <c r="O80" s="154" t="s">
        <v>632</v>
      </c>
      <c r="P80" s="154" t="s">
        <v>737</v>
      </c>
      <c r="Q80" s="154"/>
      <c r="R80" s="154">
        <v>1</v>
      </c>
      <c r="S80" s="154"/>
      <c r="T80" s="154">
        <v>1</v>
      </c>
      <c r="U80" s="154" t="s">
        <v>512</v>
      </c>
      <c r="V80" s="154" t="s">
        <v>739</v>
      </c>
      <c r="W80" s="154">
        <v>2</v>
      </c>
      <c r="X80" s="153">
        <v>61273</v>
      </c>
      <c r="Y80" s="157">
        <v>2014</v>
      </c>
      <c r="Z80" s="153" t="s">
        <v>635</v>
      </c>
      <c r="AA80" s="153">
        <v>1</v>
      </c>
      <c r="AB80" s="140" t="str">
        <f>VLOOKUP(E80,Source!F:F,1,FALSE)</f>
        <v>UMass Amherst</v>
      </c>
      <c r="AC80" s="143"/>
      <c r="AD80" s="143"/>
      <c r="AE80" s="136"/>
      <c r="AF80" s="143"/>
    </row>
    <row r="81" spans="1:32" x14ac:dyDescent="0.25">
      <c r="A81" s="153" t="str">
        <f t="shared" ref="A81:A116" si="4">E81&amp;AA81</f>
        <v>UMass Amherst2</v>
      </c>
      <c r="B81" s="153" t="s">
        <v>684</v>
      </c>
      <c r="C81" s="153" t="s">
        <v>684</v>
      </c>
      <c r="D81" s="153" t="s">
        <v>453</v>
      </c>
      <c r="E81" s="153" t="s">
        <v>69</v>
      </c>
      <c r="F81" s="153" t="s">
        <v>779</v>
      </c>
      <c r="G81" s="153" t="s">
        <v>608</v>
      </c>
      <c r="H81" s="154" t="s">
        <v>128</v>
      </c>
      <c r="I81" s="154" t="s">
        <v>265</v>
      </c>
      <c r="J81" s="155" t="s">
        <v>670</v>
      </c>
      <c r="K81" s="154"/>
      <c r="L81" s="154" t="s">
        <v>640</v>
      </c>
      <c r="M81" s="154"/>
      <c r="N81" s="154" t="s">
        <v>747</v>
      </c>
      <c r="O81" s="154" t="s">
        <v>632</v>
      </c>
      <c r="P81" s="154" t="s">
        <v>737</v>
      </c>
      <c r="Q81" s="154"/>
      <c r="R81" s="154">
        <v>1</v>
      </c>
      <c r="S81" s="154"/>
      <c r="T81" s="154">
        <v>1</v>
      </c>
      <c r="U81" s="154" t="s">
        <v>512</v>
      </c>
      <c r="V81" s="154" t="s">
        <v>739</v>
      </c>
      <c r="W81" s="154">
        <v>2</v>
      </c>
      <c r="X81" s="153">
        <v>61273</v>
      </c>
      <c r="Y81" s="157">
        <v>2014</v>
      </c>
      <c r="Z81" s="153" t="s">
        <v>635</v>
      </c>
      <c r="AA81" s="153">
        <v>2</v>
      </c>
      <c r="AB81" s="140" t="str">
        <f>VLOOKUP(E81,Source!F:F,1,FALSE)</f>
        <v>UMass Amherst</v>
      </c>
      <c r="AC81" s="143"/>
      <c r="AD81" s="143"/>
      <c r="AE81" s="134"/>
      <c r="AF81" s="143"/>
    </row>
    <row r="82" spans="1:32" x14ac:dyDescent="0.25">
      <c r="A82" s="153" t="str">
        <f t="shared" si="4"/>
        <v>UMass Amherst3</v>
      </c>
      <c r="B82" s="153" t="s">
        <v>684</v>
      </c>
      <c r="C82" s="153" t="s">
        <v>684</v>
      </c>
      <c r="D82" s="153" t="s">
        <v>453</v>
      </c>
      <c r="E82" s="153" t="s">
        <v>69</v>
      </c>
      <c r="F82" s="153" t="s">
        <v>779</v>
      </c>
      <c r="G82" s="153" t="s">
        <v>706</v>
      </c>
      <c r="H82" s="154" t="s">
        <v>128</v>
      </c>
      <c r="I82" s="154" t="s">
        <v>265</v>
      </c>
      <c r="J82" s="155" t="s">
        <v>670</v>
      </c>
      <c r="K82" s="154"/>
      <c r="L82" s="154"/>
      <c r="M82" s="154"/>
      <c r="N82" s="154" t="s">
        <v>747</v>
      </c>
      <c r="O82" s="154" t="s">
        <v>632</v>
      </c>
      <c r="P82" s="154" t="s">
        <v>737</v>
      </c>
      <c r="Q82" s="154"/>
      <c r="R82" s="154">
        <v>1</v>
      </c>
      <c r="S82" s="154"/>
      <c r="T82" s="154">
        <v>1</v>
      </c>
      <c r="U82" s="154" t="s">
        <v>512</v>
      </c>
      <c r="V82" s="154" t="s">
        <v>739</v>
      </c>
      <c r="W82" s="154">
        <v>2</v>
      </c>
      <c r="X82" s="153"/>
      <c r="Y82" s="157">
        <v>2016</v>
      </c>
      <c r="Z82" s="153"/>
      <c r="AA82" s="153">
        <v>3</v>
      </c>
      <c r="AB82" s="140" t="str">
        <f>VLOOKUP(E82,Source!F:F,1,FALSE)</f>
        <v>UMass Amherst</v>
      </c>
      <c r="AC82" s="143"/>
      <c r="AD82" s="143"/>
      <c r="AE82" s="134"/>
      <c r="AF82" s="143"/>
    </row>
    <row r="83" spans="1:32" x14ac:dyDescent="0.25">
      <c r="A83" s="153" t="str">
        <f t="shared" si="4"/>
        <v>UMass Amherst4</v>
      </c>
      <c r="B83" s="153" t="s">
        <v>684</v>
      </c>
      <c r="C83" s="153" t="s">
        <v>684</v>
      </c>
      <c r="D83" s="153" t="s">
        <v>453</v>
      </c>
      <c r="E83" s="153" t="s">
        <v>69</v>
      </c>
      <c r="F83" s="153" t="s">
        <v>779</v>
      </c>
      <c r="G83" s="153" t="s">
        <v>672</v>
      </c>
      <c r="H83" s="154" t="s">
        <v>128</v>
      </c>
      <c r="I83" s="154" t="s">
        <v>265</v>
      </c>
      <c r="J83" s="155" t="s">
        <v>670</v>
      </c>
      <c r="K83" s="154"/>
      <c r="L83" s="154" t="s">
        <v>640</v>
      </c>
      <c r="M83" s="154"/>
      <c r="N83" s="154" t="s">
        <v>747</v>
      </c>
      <c r="O83" s="154" t="s">
        <v>632</v>
      </c>
      <c r="P83" s="154" t="s">
        <v>737</v>
      </c>
      <c r="Q83" s="154"/>
      <c r="R83" s="154">
        <v>1</v>
      </c>
      <c r="S83" s="154"/>
      <c r="T83" s="154">
        <v>1</v>
      </c>
      <c r="U83" s="154" t="s">
        <v>512</v>
      </c>
      <c r="V83" s="154" t="s">
        <v>739</v>
      </c>
      <c r="W83" s="154">
        <v>2</v>
      </c>
      <c r="X83" s="153">
        <v>71556</v>
      </c>
      <c r="Y83" s="157">
        <v>2015</v>
      </c>
      <c r="Z83" s="153" t="s">
        <v>635</v>
      </c>
      <c r="AA83" s="153">
        <v>4</v>
      </c>
      <c r="AB83" s="140" t="str">
        <f>VLOOKUP(E83,Source!F:F,1,FALSE)</f>
        <v>UMass Amherst</v>
      </c>
      <c r="AC83" s="143"/>
      <c r="AD83" s="143"/>
      <c r="AE83" s="134"/>
      <c r="AF83" s="143"/>
    </row>
    <row r="84" spans="1:32" x14ac:dyDescent="0.25">
      <c r="A84" s="153" t="str">
        <f t="shared" si="4"/>
        <v>UMass Amherst5</v>
      </c>
      <c r="B84" s="153" t="s">
        <v>684</v>
      </c>
      <c r="C84" s="153" t="s">
        <v>684</v>
      </c>
      <c r="D84" s="153" t="s">
        <v>453</v>
      </c>
      <c r="E84" s="153" t="s">
        <v>69</v>
      </c>
      <c r="F84" s="153" t="s">
        <v>779</v>
      </c>
      <c r="G84" s="153" t="s">
        <v>671</v>
      </c>
      <c r="H84" s="154" t="s">
        <v>128</v>
      </c>
      <c r="I84" s="154" t="s">
        <v>265</v>
      </c>
      <c r="J84" s="155" t="s">
        <v>670</v>
      </c>
      <c r="K84" s="154">
        <v>1003</v>
      </c>
      <c r="L84" s="154"/>
      <c r="M84" s="154" t="s">
        <v>661</v>
      </c>
      <c r="N84" s="154" t="s">
        <v>747</v>
      </c>
      <c r="O84" s="154" t="s">
        <v>632</v>
      </c>
      <c r="P84" s="154"/>
      <c r="Q84" s="154"/>
      <c r="R84" s="159"/>
      <c r="S84" s="159">
        <v>1</v>
      </c>
      <c r="T84" s="154">
        <v>1</v>
      </c>
      <c r="U84" s="154" t="s">
        <v>679</v>
      </c>
      <c r="V84" s="154" t="s">
        <v>681</v>
      </c>
      <c r="W84" s="154">
        <v>1</v>
      </c>
      <c r="X84" s="153"/>
      <c r="Y84" s="157">
        <v>2015</v>
      </c>
      <c r="Z84" s="153" t="s">
        <v>680</v>
      </c>
      <c r="AA84" s="153">
        <v>5</v>
      </c>
      <c r="AB84" s="140" t="str">
        <f>VLOOKUP(E84,Source!F:F,1,FALSE)</f>
        <v>UMass Amherst</v>
      </c>
      <c r="AC84" s="143"/>
      <c r="AD84" s="143"/>
      <c r="AE84" s="136"/>
      <c r="AF84" s="143"/>
    </row>
    <row r="85" spans="1:32" x14ac:dyDescent="0.25">
      <c r="A85" s="153" t="str">
        <f t="shared" si="4"/>
        <v>UMass Amherst6</v>
      </c>
      <c r="B85" s="153" t="s">
        <v>684</v>
      </c>
      <c r="C85" s="153" t="s">
        <v>684</v>
      </c>
      <c r="D85" s="153" t="s">
        <v>453</v>
      </c>
      <c r="E85" s="153" t="s">
        <v>69</v>
      </c>
      <c r="F85" s="153" t="s">
        <v>779</v>
      </c>
      <c r="G85" s="153" t="s">
        <v>780</v>
      </c>
      <c r="H85" s="154" t="s">
        <v>128</v>
      </c>
      <c r="I85" s="154" t="s">
        <v>265</v>
      </c>
      <c r="J85" s="155" t="s">
        <v>670</v>
      </c>
      <c r="K85" s="154"/>
      <c r="L85" s="154" t="s">
        <v>640</v>
      </c>
      <c r="M85" s="154"/>
      <c r="N85" s="154" t="s">
        <v>747</v>
      </c>
      <c r="O85" s="154" t="s">
        <v>632</v>
      </c>
      <c r="P85" s="154" t="s">
        <v>737</v>
      </c>
      <c r="Q85" s="154"/>
      <c r="R85" s="154"/>
      <c r="S85" s="154">
        <v>1</v>
      </c>
      <c r="T85" s="154">
        <v>1</v>
      </c>
      <c r="U85" s="154" t="s">
        <v>679</v>
      </c>
      <c r="V85" s="154" t="s">
        <v>681</v>
      </c>
      <c r="W85" s="154">
        <v>1</v>
      </c>
      <c r="X85" s="153">
        <v>65376</v>
      </c>
      <c r="Y85" s="157">
        <v>2016</v>
      </c>
      <c r="Z85" s="153"/>
      <c r="AA85" s="153">
        <v>6</v>
      </c>
      <c r="AB85" s="140" t="str">
        <f>VLOOKUP(E85,Source!F:F,1,FALSE)</f>
        <v>UMass Amherst</v>
      </c>
      <c r="AC85" s="147"/>
      <c r="AD85" s="147"/>
      <c r="AE85" s="136"/>
      <c r="AF85" s="143"/>
    </row>
    <row r="86" spans="1:32" x14ac:dyDescent="0.25">
      <c r="A86" s="153" t="str">
        <f t="shared" si="4"/>
        <v>UMass Amherst7</v>
      </c>
      <c r="B86" s="153" t="s">
        <v>684</v>
      </c>
      <c r="C86" s="153" t="s">
        <v>684</v>
      </c>
      <c r="D86" s="153" t="s">
        <v>453</v>
      </c>
      <c r="E86" s="153" t="s">
        <v>69</v>
      </c>
      <c r="F86" s="153" t="s">
        <v>779</v>
      </c>
      <c r="G86" s="153" t="s">
        <v>781</v>
      </c>
      <c r="H86" s="154" t="s">
        <v>128</v>
      </c>
      <c r="I86" s="154" t="s">
        <v>265</v>
      </c>
      <c r="J86" s="155" t="s">
        <v>670</v>
      </c>
      <c r="K86" s="154"/>
      <c r="L86" s="154" t="s">
        <v>640</v>
      </c>
      <c r="M86" s="154"/>
      <c r="N86" s="154" t="s">
        <v>747</v>
      </c>
      <c r="O86" s="154" t="s">
        <v>632</v>
      </c>
      <c r="P86" s="154" t="s">
        <v>737</v>
      </c>
      <c r="Q86" s="154"/>
      <c r="R86" s="154">
        <v>1</v>
      </c>
      <c r="S86" s="154"/>
      <c r="T86" s="154">
        <v>1</v>
      </c>
      <c r="U86" s="154" t="s">
        <v>512</v>
      </c>
      <c r="V86" s="154" t="s">
        <v>739</v>
      </c>
      <c r="W86" s="154">
        <v>2</v>
      </c>
      <c r="X86" s="153">
        <v>72511</v>
      </c>
      <c r="Y86" s="157">
        <v>2014</v>
      </c>
      <c r="Z86" s="153" t="s">
        <v>635</v>
      </c>
      <c r="AA86" s="153">
        <v>7</v>
      </c>
      <c r="AB86" s="140" t="str">
        <f>VLOOKUP(E86,Source!F:F,1,FALSE)</f>
        <v>UMass Amherst</v>
      </c>
      <c r="AC86" s="143"/>
      <c r="AD86" s="143"/>
      <c r="AE86" s="136"/>
      <c r="AF86" s="143"/>
    </row>
    <row r="87" spans="1:32" x14ac:dyDescent="0.25">
      <c r="A87" s="153" t="str">
        <f t="shared" si="4"/>
        <v>UMass Amherst8</v>
      </c>
      <c r="B87" s="153" t="s">
        <v>684</v>
      </c>
      <c r="C87" s="153" t="s">
        <v>684</v>
      </c>
      <c r="D87" s="153" t="s">
        <v>453</v>
      </c>
      <c r="E87" s="153" t="s">
        <v>69</v>
      </c>
      <c r="F87" s="153" t="s">
        <v>779</v>
      </c>
      <c r="G87" s="153" t="s">
        <v>781</v>
      </c>
      <c r="H87" s="154" t="s">
        <v>128</v>
      </c>
      <c r="I87" s="154" t="s">
        <v>265</v>
      </c>
      <c r="J87" s="155" t="s">
        <v>670</v>
      </c>
      <c r="K87" s="154"/>
      <c r="L87" s="154" t="s">
        <v>640</v>
      </c>
      <c r="M87" s="154"/>
      <c r="N87" s="154" t="s">
        <v>747</v>
      </c>
      <c r="O87" s="154" t="s">
        <v>632</v>
      </c>
      <c r="P87" s="154" t="s">
        <v>737</v>
      </c>
      <c r="Q87" s="154"/>
      <c r="R87" s="154">
        <v>1</v>
      </c>
      <c r="S87" s="154"/>
      <c r="T87" s="154">
        <v>1</v>
      </c>
      <c r="U87" s="154" t="s">
        <v>512</v>
      </c>
      <c r="V87" s="154" t="s">
        <v>739</v>
      </c>
      <c r="W87" s="154">
        <v>2</v>
      </c>
      <c r="X87" s="153">
        <v>72511</v>
      </c>
      <c r="Y87" s="157">
        <v>2014</v>
      </c>
      <c r="Z87" s="153" t="s">
        <v>635</v>
      </c>
      <c r="AA87" s="153">
        <v>8</v>
      </c>
      <c r="AB87" s="140" t="str">
        <f>VLOOKUP(E87,Source!F:F,1,FALSE)</f>
        <v>UMass Amherst</v>
      </c>
      <c r="AC87" s="135"/>
      <c r="AD87" s="143"/>
      <c r="AE87" s="134"/>
      <c r="AF87" s="143"/>
    </row>
    <row r="88" spans="1:32" x14ac:dyDescent="0.25">
      <c r="A88" s="153" t="str">
        <f t="shared" si="4"/>
        <v>UMass Amherst9</v>
      </c>
      <c r="B88" s="153" t="s">
        <v>684</v>
      </c>
      <c r="C88" s="153" t="s">
        <v>684</v>
      </c>
      <c r="D88" s="153" t="s">
        <v>453</v>
      </c>
      <c r="E88" s="153" t="s">
        <v>69</v>
      </c>
      <c r="F88" s="153" t="s">
        <v>779</v>
      </c>
      <c r="G88" s="153" t="s">
        <v>782</v>
      </c>
      <c r="H88" s="154" t="s">
        <v>128</v>
      </c>
      <c r="I88" s="154" t="s">
        <v>265</v>
      </c>
      <c r="J88" s="155" t="s">
        <v>670</v>
      </c>
      <c r="K88" s="154"/>
      <c r="L88" s="154" t="s">
        <v>640</v>
      </c>
      <c r="M88" s="154"/>
      <c r="N88" s="154" t="s">
        <v>747</v>
      </c>
      <c r="O88" s="154" t="s">
        <v>632</v>
      </c>
      <c r="P88" s="154" t="s">
        <v>737</v>
      </c>
      <c r="Q88" s="154"/>
      <c r="R88" s="154">
        <v>1</v>
      </c>
      <c r="S88" s="154"/>
      <c r="T88" s="154">
        <v>1</v>
      </c>
      <c r="U88" s="154" t="s">
        <v>512</v>
      </c>
      <c r="V88" s="154" t="s">
        <v>739</v>
      </c>
      <c r="W88" s="154">
        <v>2</v>
      </c>
      <c r="X88" s="153">
        <v>72511</v>
      </c>
      <c r="Y88" s="157">
        <v>2016</v>
      </c>
      <c r="Z88" s="153" t="s">
        <v>635</v>
      </c>
      <c r="AA88" s="153">
        <v>9</v>
      </c>
      <c r="AB88" s="140" t="str">
        <f>VLOOKUP(E88,Source!F:F,1,FALSE)</f>
        <v>UMass Amherst</v>
      </c>
      <c r="AC88" s="143"/>
      <c r="AD88" s="143"/>
      <c r="AE88" s="134"/>
      <c r="AF88" s="143"/>
    </row>
    <row r="89" spans="1:32" x14ac:dyDescent="0.25">
      <c r="A89" s="153" t="str">
        <f t="shared" si="4"/>
        <v>UMass Amherst10</v>
      </c>
      <c r="B89" s="153" t="s">
        <v>684</v>
      </c>
      <c r="C89" s="153" t="s">
        <v>684</v>
      </c>
      <c r="D89" s="153" t="s">
        <v>453</v>
      </c>
      <c r="E89" s="153" t="s">
        <v>69</v>
      </c>
      <c r="F89" s="153" t="s">
        <v>779</v>
      </c>
      <c r="G89" s="153" t="s">
        <v>782</v>
      </c>
      <c r="H89" s="154" t="s">
        <v>128</v>
      </c>
      <c r="I89" s="154" t="s">
        <v>265</v>
      </c>
      <c r="J89" s="155" t="s">
        <v>670</v>
      </c>
      <c r="K89" s="154"/>
      <c r="L89" s="154" t="s">
        <v>640</v>
      </c>
      <c r="M89" s="154"/>
      <c r="N89" s="154" t="s">
        <v>747</v>
      </c>
      <c r="O89" s="154" t="s">
        <v>632</v>
      </c>
      <c r="P89" s="154" t="s">
        <v>737</v>
      </c>
      <c r="Q89" s="154"/>
      <c r="R89" s="154">
        <v>1</v>
      </c>
      <c r="S89" s="154"/>
      <c r="T89" s="154">
        <v>1</v>
      </c>
      <c r="U89" s="154" t="s">
        <v>512</v>
      </c>
      <c r="V89" s="154" t="s">
        <v>739</v>
      </c>
      <c r="W89" s="154">
        <v>2</v>
      </c>
      <c r="X89" s="153">
        <v>72511</v>
      </c>
      <c r="Y89" s="157">
        <v>2016</v>
      </c>
      <c r="Z89" s="153" t="s">
        <v>635</v>
      </c>
      <c r="AA89" s="153">
        <v>10</v>
      </c>
      <c r="AB89" s="140" t="str">
        <f>VLOOKUP(E89,Source!F:F,1,FALSE)</f>
        <v>UMass Amherst</v>
      </c>
      <c r="AC89" s="143"/>
      <c r="AD89" s="143"/>
      <c r="AE89" s="134"/>
      <c r="AF89" s="143"/>
    </row>
    <row r="90" spans="1:32" ht="25.5" x14ac:dyDescent="0.25">
      <c r="A90" s="153" t="str">
        <f t="shared" si="4"/>
        <v>UMass Amherst11</v>
      </c>
      <c r="B90" s="153" t="s">
        <v>684</v>
      </c>
      <c r="C90" s="153" t="s">
        <v>684</v>
      </c>
      <c r="D90" s="153" t="s">
        <v>453</v>
      </c>
      <c r="E90" s="153" t="s">
        <v>69</v>
      </c>
      <c r="F90" s="153" t="s">
        <v>779</v>
      </c>
      <c r="G90" s="867" t="s">
        <v>2189</v>
      </c>
      <c r="H90" s="154" t="s">
        <v>128</v>
      </c>
      <c r="I90" s="154" t="s">
        <v>265</v>
      </c>
      <c r="J90" s="155" t="s">
        <v>2192</v>
      </c>
      <c r="K90" s="154"/>
      <c r="L90" s="154"/>
      <c r="M90" s="154"/>
      <c r="N90" s="154" t="s">
        <v>747</v>
      </c>
      <c r="O90" s="154" t="s">
        <v>632</v>
      </c>
      <c r="P90" s="154" t="s">
        <v>737</v>
      </c>
      <c r="Q90" s="154"/>
      <c r="R90" s="154">
        <v>1</v>
      </c>
      <c r="S90" s="154"/>
      <c r="T90" s="154">
        <v>1</v>
      </c>
      <c r="U90" s="154" t="s">
        <v>512</v>
      </c>
      <c r="V90" s="154" t="s">
        <v>739</v>
      </c>
      <c r="W90" s="154">
        <v>2</v>
      </c>
      <c r="X90" s="153"/>
      <c r="Y90" s="157">
        <v>2017</v>
      </c>
      <c r="Z90" s="153" t="s">
        <v>635</v>
      </c>
      <c r="AA90" s="153">
        <v>11</v>
      </c>
      <c r="AB90" s="140" t="str">
        <f>VLOOKUP(E90,Source!F:F,1,FALSE)</f>
        <v>UMass Amherst</v>
      </c>
      <c r="AC90" s="143"/>
      <c r="AD90" s="143"/>
      <c r="AE90" s="134"/>
      <c r="AF90" s="143"/>
    </row>
    <row r="91" spans="1:32" ht="25.5" x14ac:dyDescent="0.25">
      <c r="A91" s="153" t="str">
        <f t="shared" si="4"/>
        <v>UMass Amherst12</v>
      </c>
      <c r="B91" s="153" t="s">
        <v>684</v>
      </c>
      <c r="C91" s="153" t="s">
        <v>684</v>
      </c>
      <c r="D91" s="153" t="s">
        <v>453</v>
      </c>
      <c r="E91" s="153" t="s">
        <v>69</v>
      </c>
      <c r="F91" s="153" t="s">
        <v>779</v>
      </c>
      <c r="G91" s="867" t="s">
        <v>2190</v>
      </c>
      <c r="H91" s="154" t="s">
        <v>128</v>
      </c>
      <c r="I91" s="154" t="s">
        <v>265</v>
      </c>
      <c r="J91" s="155" t="s">
        <v>2193</v>
      </c>
      <c r="K91" s="154"/>
      <c r="L91" s="154"/>
      <c r="M91" s="154"/>
      <c r="N91" s="154" t="s">
        <v>747</v>
      </c>
      <c r="O91" s="154" t="s">
        <v>632</v>
      </c>
      <c r="P91" s="154" t="s">
        <v>737</v>
      </c>
      <c r="Q91" s="154"/>
      <c r="R91" s="154">
        <v>1</v>
      </c>
      <c r="S91" s="154"/>
      <c r="T91" s="154">
        <v>1</v>
      </c>
      <c r="U91" s="154" t="s">
        <v>512</v>
      </c>
      <c r="V91" s="154" t="s">
        <v>739</v>
      </c>
      <c r="W91" s="154">
        <v>2</v>
      </c>
      <c r="X91" s="153"/>
      <c r="Y91" s="157">
        <v>2017</v>
      </c>
      <c r="Z91" s="153" t="s">
        <v>635</v>
      </c>
      <c r="AA91" s="153">
        <v>12</v>
      </c>
      <c r="AB91" s="140" t="str">
        <f>VLOOKUP(E91,Source!F:F,1,FALSE)</f>
        <v>UMass Amherst</v>
      </c>
      <c r="AC91" s="143"/>
      <c r="AD91" s="143"/>
      <c r="AE91" s="134"/>
      <c r="AF91" s="143"/>
    </row>
    <row r="92" spans="1:32" x14ac:dyDescent="0.25">
      <c r="A92" s="153" t="str">
        <f t="shared" si="4"/>
        <v>UMass Amherst13</v>
      </c>
      <c r="B92" s="153" t="s">
        <v>684</v>
      </c>
      <c r="C92" s="153" t="s">
        <v>684</v>
      </c>
      <c r="D92" s="153" t="s">
        <v>453</v>
      </c>
      <c r="E92" s="153" t="s">
        <v>69</v>
      </c>
      <c r="F92" s="153" t="s">
        <v>779</v>
      </c>
      <c r="G92" s="153" t="s">
        <v>2191</v>
      </c>
      <c r="H92" s="154" t="s">
        <v>128</v>
      </c>
      <c r="I92" s="154" t="s">
        <v>265</v>
      </c>
      <c r="J92" s="155" t="s">
        <v>2194</v>
      </c>
      <c r="K92" s="154"/>
      <c r="L92" s="154"/>
      <c r="M92" s="154"/>
      <c r="N92" s="154" t="s">
        <v>747</v>
      </c>
      <c r="O92" s="154" t="s">
        <v>632</v>
      </c>
      <c r="P92" s="154" t="s">
        <v>737</v>
      </c>
      <c r="Q92" s="154"/>
      <c r="R92" s="154">
        <v>1</v>
      </c>
      <c r="S92" s="154"/>
      <c r="T92" s="154">
        <v>1</v>
      </c>
      <c r="U92" s="154" t="s">
        <v>512</v>
      </c>
      <c r="V92" s="154" t="s">
        <v>739</v>
      </c>
      <c r="W92" s="154">
        <v>2</v>
      </c>
      <c r="X92" s="153"/>
      <c r="Y92" s="157">
        <v>2018</v>
      </c>
      <c r="Z92" s="153" t="s">
        <v>635</v>
      </c>
      <c r="AA92" s="153">
        <v>13</v>
      </c>
      <c r="AB92" s="140" t="str">
        <f>VLOOKUP(E92,Source!F:F,1,FALSE)</f>
        <v>UMass Amherst</v>
      </c>
      <c r="AC92" s="143"/>
      <c r="AD92" s="143"/>
      <c r="AE92" s="134"/>
      <c r="AF92" s="143"/>
    </row>
    <row r="93" spans="1:32" x14ac:dyDescent="0.25">
      <c r="A93" s="153" t="str">
        <f t="shared" si="4"/>
        <v>UMass Dartmouth1</v>
      </c>
      <c r="B93" s="153" t="s">
        <v>684</v>
      </c>
      <c r="C93" s="153" t="s">
        <v>684</v>
      </c>
      <c r="D93" s="153" t="s">
        <v>453</v>
      </c>
      <c r="E93" s="153" t="s">
        <v>71</v>
      </c>
      <c r="F93" s="153" t="s">
        <v>783</v>
      </c>
      <c r="G93" s="153" t="s">
        <v>673</v>
      </c>
      <c r="H93" s="154" t="s">
        <v>176</v>
      </c>
      <c r="I93" s="154" t="s">
        <v>265</v>
      </c>
      <c r="J93" s="155" t="s">
        <v>784</v>
      </c>
      <c r="K93" s="154"/>
      <c r="L93" s="154"/>
      <c r="M93" s="154"/>
      <c r="N93" s="154" t="s">
        <v>747</v>
      </c>
      <c r="O93" s="154" t="s">
        <v>632</v>
      </c>
      <c r="P93" s="154" t="s">
        <v>737</v>
      </c>
      <c r="Q93" s="154"/>
      <c r="R93" s="159">
        <v>1</v>
      </c>
      <c r="S93" s="159"/>
      <c r="T93" s="154">
        <v>1</v>
      </c>
      <c r="U93" s="154" t="s">
        <v>512</v>
      </c>
      <c r="V93" s="154" t="s">
        <v>739</v>
      </c>
      <c r="W93" s="154">
        <v>2</v>
      </c>
      <c r="X93" s="153"/>
      <c r="Y93" s="157">
        <v>2016</v>
      </c>
      <c r="Z93" s="153" t="s">
        <v>635</v>
      </c>
      <c r="AA93" s="153">
        <v>1</v>
      </c>
      <c r="AB93" s="140" t="str">
        <f>VLOOKUP(E93,Source!F:F,1,FALSE)</f>
        <v>UMass Dartmouth</v>
      </c>
      <c r="AC93" s="143"/>
      <c r="AD93" s="143"/>
      <c r="AE93" s="134"/>
      <c r="AF93" s="143"/>
    </row>
    <row r="94" spans="1:32" x14ac:dyDescent="0.25">
      <c r="A94" s="153" t="str">
        <f t="shared" si="4"/>
        <v>UMass Dartmouth2</v>
      </c>
      <c r="B94" s="153" t="s">
        <v>684</v>
      </c>
      <c r="C94" s="153" t="s">
        <v>684</v>
      </c>
      <c r="D94" s="153" t="s">
        <v>453</v>
      </c>
      <c r="E94" s="153" t="s">
        <v>71</v>
      </c>
      <c r="F94" s="153" t="s">
        <v>783</v>
      </c>
      <c r="G94" s="153" t="s">
        <v>788</v>
      </c>
      <c r="H94" s="154" t="s">
        <v>789</v>
      </c>
      <c r="I94" s="154" t="s">
        <v>265</v>
      </c>
      <c r="J94" s="155"/>
      <c r="K94" s="154"/>
      <c r="L94" s="154"/>
      <c r="M94" s="154"/>
      <c r="N94" s="154" t="s">
        <v>747</v>
      </c>
      <c r="O94" s="154" t="s">
        <v>632</v>
      </c>
      <c r="P94" s="154" t="s">
        <v>737</v>
      </c>
      <c r="Q94" s="154"/>
      <c r="R94" s="159">
        <v>1</v>
      </c>
      <c r="S94" s="159"/>
      <c r="T94" s="154">
        <v>1</v>
      </c>
      <c r="U94" s="154" t="s">
        <v>512</v>
      </c>
      <c r="V94" s="154" t="s">
        <v>739</v>
      </c>
      <c r="W94" s="154">
        <v>2</v>
      </c>
      <c r="X94" s="153"/>
      <c r="Y94" s="157">
        <v>2017</v>
      </c>
      <c r="Z94" s="153"/>
      <c r="AA94" s="153">
        <v>2</v>
      </c>
      <c r="AB94" s="140" t="str">
        <f>VLOOKUP(E94,Source!F:F,1,FALSE)</f>
        <v>UMass Dartmouth</v>
      </c>
      <c r="AC94" s="143"/>
      <c r="AD94" s="143"/>
      <c r="AE94" s="134"/>
      <c r="AF94" s="143"/>
    </row>
    <row r="95" spans="1:32" x14ac:dyDescent="0.25">
      <c r="A95" s="153" t="str">
        <f t="shared" si="4"/>
        <v>UMass Dartmouth3</v>
      </c>
      <c r="B95" s="153" t="s">
        <v>684</v>
      </c>
      <c r="C95" s="153" t="s">
        <v>684</v>
      </c>
      <c r="D95" s="153" t="s">
        <v>453</v>
      </c>
      <c r="E95" s="153" t="s">
        <v>71</v>
      </c>
      <c r="F95" s="153" t="s">
        <v>783</v>
      </c>
      <c r="G95" s="153" t="s">
        <v>788</v>
      </c>
      <c r="H95" s="154" t="s">
        <v>789</v>
      </c>
      <c r="I95" s="154" t="s">
        <v>265</v>
      </c>
      <c r="J95" s="155"/>
      <c r="K95" s="154"/>
      <c r="L95" s="154"/>
      <c r="M95" s="154"/>
      <c r="N95" s="154" t="s">
        <v>747</v>
      </c>
      <c r="O95" s="154" t="s">
        <v>632</v>
      </c>
      <c r="P95" s="154" t="s">
        <v>737</v>
      </c>
      <c r="Q95" s="154"/>
      <c r="R95" s="159">
        <v>1</v>
      </c>
      <c r="S95" s="159"/>
      <c r="T95" s="154">
        <v>1</v>
      </c>
      <c r="U95" s="154" t="s">
        <v>512</v>
      </c>
      <c r="V95" s="154" t="s">
        <v>739</v>
      </c>
      <c r="W95" s="154">
        <v>2</v>
      </c>
      <c r="X95" s="153"/>
      <c r="Y95" s="157">
        <v>2017</v>
      </c>
      <c r="Z95" s="153"/>
      <c r="AA95" s="153">
        <v>3</v>
      </c>
      <c r="AB95" s="140" t="str">
        <f>VLOOKUP(E95,Source!F:F,1,FALSE)</f>
        <v>UMass Dartmouth</v>
      </c>
      <c r="AC95" s="143"/>
      <c r="AD95" s="143"/>
      <c r="AE95" s="134"/>
      <c r="AF95" s="143"/>
    </row>
    <row r="96" spans="1:32" x14ac:dyDescent="0.25">
      <c r="A96" s="153" t="str">
        <f t="shared" si="4"/>
        <v>UMass Dartmouth4</v>
      </c>
      <c r="B96" s="153" t="s">
        <v>684</v>
      </c>
      <c r="C96" s="153" t="s">
        <v>684</v>
      </c>
      <c r="D96" s="153" t="s">
        <v>453</v>
      </c>
      <c r="E96" s="153" t="s">
        <v>71</v>
      </c>
      <c r="F96" s="153" t="s">
        <v>783</v>
      </c>
      <c r="G96" s="153" t="s">
        <v>788</v>
      </c>
      <c r="H96" s="154" t="s">
        <v>789</v>
      </c>
      <c r="I96" s="154" t="s">
        <v>265</v>
      </c>
      <c r="J96" s="155"/>
      <c r="K96" s="154"/>
      <c r="L96" s="154"/>
      <c r="M96" s="154"/>
      <c r="N96" s="154" t="s">
        <v>747</v>
      </c>
      <c r="O96" s="154" t="s">
        <v>632</v>
      </c>
      <c r="P96" s="154" t="s">
        <v>737</v>
      </c>
      <c r="Q96" s="154"/>
      <c r="R96" s="159">
        <v>1</v>
      </c>
      <c r="S96" s="159"/>
      <c r="T96" s="154">
        <v>1</v>
      </c>
      <c r="U96" s="154" t="s">
        <v>512</v>
      </c>
      <c r="V96" s="154" t="s">
        <v>739</v>
      </c>
      <c r="W96" s="154">
        <v>2</v>
      </c>
      <c r="X96" s="153"/>
      <c r="Y96" s="157">
        <v>2017</v>
      </c>
      <c r="Z96" s="153"/>
      <c r="AA96" s="153">
        <v>4</v>
      </c>
      <c r="AB96" s="140" t="str">
        <f>VLOOKUP(E96,Source!F:F,1,FALSE)</f>
        <v>UMass Dartmouth</v>
      </c>
      <c r="AC96" s="143"/>
      <c r="AD96" s="143"/>
      <c r="AE96" s="134"/>
      <c r="AF96" s="143"/>
    </row>
    <row r="97" spans="1:32" x14ac:dyDescent="0.25">
      <c r="A97" s="153" t="str">
        <f t="shared" si="4"/>
        <v>UMass Lowell1</v>
      </c>
      <c r="B97" s="153" t="s">
        <v>684</v>
      </c>
      <c r="C97" s="153" t="s">
        <v>684</v>
      </c>
      <c r="D97" s="153" t="s">
        <v>453</v>
      </c>
      <c r="E97" s="153" t="s">
        <v>72</v>
      </c>
      <c r="F97" s="153" t="s">
        <v>785</v>
      </c>
      <c r="G97" s="153" t="s">
        <v>786</v>
      </c>
      <c r="H97" s="154" t="s">
        <v>178</v>
      </c>
      <c r="I97" s="154" t="s">
        <v>265</v>
      </c>
      <c r="J97" s="155" t="s">
        <v>674</v>
      </c>
      <c r="K97" s="154"/>
      <c r="L97" s="154" t="s">
        <v>640</v>
      </c>
      <c r="M97" s="154"/>
      <c r="N97" s="154" t="s">
        <v>736</v>
      </c>
      <c r="O97" s="154" t="s">
        <v>632</v>
      </c>
      <c r="P97" s="154" t="s">
        <v>737</v>
      </c>
      <c r="Q97" s="154"/>
      <c r="R97" s="154">
        <v>1</v>
      </c>
      <c r="S97" s="154"/>
      <c r="T97" s="154">
        <v>1</v>
      </c>
      <c r="U97" s="154" t="s">
        <v>512</v>
      </c>
      <c r="V97" s="154" t="s">
        <v>739</v>
      </c>
      <c r="W97" s="154">
        <v>2</v>
      </c>
      <c r="X97" s="153">
        <v>65004</v>
      </c>
      <c r="Y97" s="157">
        <v>2015</v>
      </c>
      <c r="Z97" s="153" t="s">
        <v>635</v>
      </c>
      <c r="AA97" s="153">
        <v>1</v>
      </c>
      <c r="AB97" s="140" t="str">
        <f>VLOOKUP(E97,Source!F:F,1,FALSE)</f>
        <v>UMass Lowell</v>
      </c>
      <c r="AC97" s="143"/>
      <c r="AD97" s="143"/>
      <c r="AE97" s="134"/>
      <c r="AF97" s="143"/>
    </row>
    <row r="98" spans="1:32" x14ac:dyDescent="0.25">
      <c r="A98" s="153" t="str">
        <f t="shared" si="4"/>
        <v>UMass Lowell2</v>
      </c>
      <c r="B98" s="153" t="s">
        <v>684</v>
      </c>
      <c r="C98" s="153" t="s">
        <v>684</v>
      </c>
      <c r="D98" s="153" t="s">
        <v>453</v>
      </c>
      <c r="E98" s="153" t="s">
        <v>72</v>
      </c>
      <c r="F98" s="153" t="s">
        <v>785</v>
      </c>
      <c r="G98" s="153" t="s">
        <v>787</v>
      </c>
      <c r="H98" s="154" t="s">
        <v>178</v>
      </c>
      <c r="I98" s="154" t="s">
        <v>265</v>
      </c>
      <c r="J98" s="155" t="s">
        <v>674</v>
      </c>
      <c r="K98" s="154"/>
      <c r="L98" s="154"/>
      <c r="M98" s="154"/>
      <c r="N98" s="154" t="s">
        <v>736</v>
      </c>
      <c r="O98" s="154" t="s">
        <v>632</v>
      </c>
      <c r="P98" s="154" t="s">
        <v>737</v>
      </c>
      <c r="Q98" s="154"/>
      <c r="R98" s="154">
        <v>1</v>
      </c>
      <c r="S98" s="154"/>
      <c r="T98" s="154">
        <v>1</v>
      </c>
      <c r="U98" s="154" t="s">
        <v>512</v>
      </c>
      <c r="V98" s="154" t="s">
        <v>739</v>
      </c>
      <c r="W98" s="154">
        <v>2</v>
      </c>
      <c r="X98" s="153"/>
      <c r="Y98" s="157">
        <v>2016</v>
      </c>
      <c r="Z98" s="153" t="s">
        <v>635</v>
      </c>
      <c r="AA98" s="153">
        <v>2</v>
      </c>
      <c r="AB98" s="140" t="str">
        <f>VLOOKUP(E98,Source!F:F,1,FALSE)</f>
        <v>UMass Lowell</v>
      </c>
      <c r="AC98" s="143"/>
      <c r="AD98" s="143"/>
      <c r="AE98" s="134"/>
      <c r="AF98" s="143"/>
    </row>
    <row r="99" spans="1:32" x14ac:dyDescent="0.25">
      <c r="A99" s="153" t="str">
        <f t="shared" si="4"/>
        <v>UMass Lowell3</v>
      </c>
      <c r="B99" s="153" t="s">
        <v>684</v>
      </c>
      <c r="C99" s="153" t="s">
        <v>684</v>
      </c>
      <c r="D99" s="153" t="s">
        <v>453</v>
      </c>
      <c r="E99" s="153" t="s">
        <v>72</v>
      </c>
      <c r="F99" s="153" t="s">
        <v>785</v>
      </c>
      <c r="G99" s="153" t="s">
        <v>609</v>
      </c>
      <c r="H99" s="154" t="s">
        <v>178</v>
      </c>
      <c r="I99" s="154" t="s">
        <v>265</v>
      </c>
      <c r="J99" s="155" t="s">
        <v>674</v>
      </c>
      <c r="K99" s="154"/>
      <c r="L99" s="154"/>
      <c r="M99" s="154"/>
      <c r="N99" s="154" t="s">
        <v>736</v>
      </c>
      <c r="O99" s="154" t="s">
        <v>632</v>
      </c>
      <c r="P99" s="154" t="s">
        <v>737</v>
      </c>
      <c r="Q99" s="154"/>
      <c r="R99" s="154">
        <v>1</v>
      </c>
      <c r="S99" s="154"/>
      <c r="T99" s="154">
        <v>1</v>
      </c>
      <c r="U99" s="154" t="s">
        <v>512</v>
      </c>
      <c r="V99" s="154" t="s">
        <v>739</v>
      </c>
      <c r="W99" s="154">
        <v>2</v>
      </c>
      <c r="X99" s="153"/>
      <c r="Y99" s="157">
        <v>2016</v>
      </c>
      <c r="Z99" s="153" t="s">
        <v>635</v>
      </c>
      <c r="AA99" s="153">
        <v>3</v>
      </c>
      <c r="AB99" s="140" t="str">
        <f>VLOOKUP(E99,Source!F:F,1,FALSE)</f>
        <v>UMass Lowell</v>
      </c>
    </row>
    <row r="100" spans="1:32" x14ac:dyDescent="0.25">
      <c r="A100" s="153" t="str">
        <f t="shared" si="4"/>
        <v>UMass Lowell4</v>
      </c>
      <c r="B100" s="153" t="s">
        <v>684</v>
      </c>
      <c r="C100" s="153" t="s">
        <v>684</v>
      </c>
      <c r="D100" s="153" t="s">
        <v>453</v>
      </c>
      <c r="E100" s="153" t="s">
        <v>72</v>
      </c>
      <c r="F100" s="153" t="s">
        <v>785</v>
      </c>
      <c r="G100" s="153" t="s">
        <v>610</v>
      </c>
      <c r="H100" s="154" t="s">
        <v>178</v>
      </c>
      <c r="I100" s="154" t="s">
        <v>265</v>
      </c>
      <c r="J100" s="155" t="s">
        <v>674</v>
      </c>
      <c r="K100" s="154">
        <v>1854</v>
      </c>
      <c r="L100" s="154"/>
      <c r="M100" s="154" t="s">
        <v>661</v>
      </c>
      <c r="N100" s="154" t="s">
        <v>736</v>
      </c>
      <c r="O100" s="154" t="s">
        <v>632</v>
      </c>
      <c r="P100" s="154" t="s">
        <v>737</v>
      </c>
      <c r="Q100" s="154"/>
      <c r="R100" s="159">
        <v>1</v>
      </c>
      <c r="S100" s="159"/>
      <c r="T100" s="154">
        <v>1</v>
      </c>
      <c r="U100" s="154" t="s">
        <v>512</v>
      </c>
      <c r="V100" s="154" t="s">
        <v>739</v>
      </c>
      <c r="W100" s="154">
        <v>2</v>
      </c>
      <c r="X100" s="153"/>
      <c r="Y100" s="157">
        <v>2015</v>
      </c>
      <c r="Z100" s="153" t="s">
        <v>635</v>
      </c>
      <c r="AA100" s="153">
        <v>4</v>
      </c>
      <c r="AB100" s="140" t="str">
        <f>VLOOKUP(E100,Source!F:F,1,FALSE)</f>
        <v>UMass Lowell</v>
      </c>
    </row>
    <row r="101" spans="1:32" x14ac:dyDescent="0.25">
      <c r="A101" s="153" t="str">
        <f t="shared" si="4"/>
        <v>UMass Lowell5</v>
      </c>
      <c r="B101" s="153" t="s">
        <v>684</v>
      </c>
      <c r="C101" s="153" t="s">
        <v>684</v>
      </c>
      <c r="D101" s="153" t="s">
        <v>453</v>
      </c>
      <c r="E101" s="153" t="s">
        <v>72</v>
      </c>
      <c r="F101" s="153" t="s">
        <v>785</v>
      </c>
      <c r="G101" s="153" t="s">
        <v>610</v>
      </c>
      <c r="H101" s="154" t="s">
        <v>178</v>
      </c>
      <c r="I101" s="154" t="s">
        <v>265</v>
      </c>
      <c r="J101" s="155" t="s">
        <v>674</v>
      </c>
      <c r="K101" s="154"/>
      <c r="L101" s="154"/>
      <c r="M101" s="154"/>
      <c r="N101" s="154" t="s">
        <v>736</v>
      </c>
      <c r="O101" s="154" t="s">
        <v>632</v>
      </c>
      <c r="P101" s="154" t="s">
        <v>737</v>
      </c>
      <c r="Q101" s="154"/>
      <c r="R101" s="159">
        <v>1</v>
      </c>
      <c r="S101" s="159"/>
      <c r="T101" s="154">
        <v>1</v>
      </c>
      <c r="U101" s="154" t="s">
        <v>512</v>
      </c>
      <c r="V101" s="154" t="s">
        <v>739</v>
      </c>
      <c r="W101" s="154">
        <v>2</v>
      </c>
      <c r="X101" s="153"/>
      <c r="Y101" s="157">
        <v>2017</v>
      </c>
      <c r="Z101" s="153" t="s">
        <v>635</v>
      </c>
      <c r="AA101" s="153">
        <v>5</v>
      </c>
      <c r="AB101" s="140" t="str">
        <f>VLOOKUP(E101,Source!F:F,1,FALSE)</f>
        <v>UMass Lowell</v>
      </c>
    </row>
    <row r="102" spans="1:32" x14ac:dyDescent="0.25">
      <c r="A102" s="153" t="str">
        <f t="shared" si="4"/>
        <v>UMass Lowell6</v>
      </c>
      <c r="B102" s="153" t="s">
        <v>684</v>
      </c>
      <c r="C102" s="153" t="s">
        <v>684</v>
      </c>
      <c r="D102" s="153" t="s">
        <v>453</v>
      </c>
      <c r="E102" s="153" t="s">
        <v>72</v>
      </c>
      <c r="F102" s="153" t="s">
        <v>785</v>
      </c>
      <c r="G102" s="153" t="s">
        <v>786</v>
      </c>
      <c r="H102" s="154" t="s">
        <v>178</v>
      </c>
      <c r="I102" s="154" t="s">
        <v>265</v>
      </c>
      <c r="J102" s="155" t="s">
        <v>674</v>
      </c>
      <c r="K102" s="154"/>
      <c r="L102" s="154"/>
      <c r="M102" s="154"/>
      <c r="N102" s="154" t="s">
        <v>736</v>
      </c>
      <c r="O102" s="154" t="s">
        <v>632</v>
      </c>
      <c r="P102" s="154" t="s">
        <v>737</v>
      </c>
      <c r="Q102" s="154"/>
      <c r="R102" s="159">
        <v>1</v>
      </c>
      <c r="S102" s="159"/>
      <c r="T102" s="154">
        <v>1</v>
      </c>
      <c r="U102" s="154" t="s">
        <v>512</v>
      </c>
      <c r="V102" s="154" t="s">
        <v>739</v>
      </c>
      <c r="W102" s="154">
        <v>2</v>
      </c>
      <c r="X102" s="153"/>
      <c r="Y102" s="157">
        <v>2017</v>
      </c>
      <c r="Z102" s="153" t="s">
        <v>635</v>
      </c>
      <c r="AA102" s="153">
        <v>6</v>
      </c>
      <c r="AB102" s="140" t="str">
        <f>VLOOKUP(E102,Source!F:F,1,FALSE)</f>
        <v>UMass Lowell</v>
      </c>
    </row>
    <row r="103" spans="1:32" x14ac:dyDescent="0.25">
      <c r="A103" s="153" t="str">
        <f t="shared" si="4"/>
        <v>UMass Lowell7</v>
      </c>
      <c r="B103" s="153" t="s">
        <v>684</v>
      </c>
      <c r="C103" s="153" t="s">
        <v>684</v>
      </c>
      <c r="D103" s="153" t="s">
        <v>453</v>
      </c>
      <c r="E103" s="153" t="s">
        <v>72</v>
      </c>
      <c r="F103" s="153" t="s">
        <v>785</v>
      </c>
      <c r="G103" s="153" t="s">
        <v>1298</v>
      </c>
      <c r="H103" s="154" t="s">
        <v>178</v>
      </c>
      <c r="I103" s="154" t="s">
        <v>265</v>
      </c>
      <c r="J103" s="155" t="s">
        <v>674</v>
      </c>
      <c r="K103" s="154"/>
      <c r="L103" s="154"/>
      <c r="M103" s="154"/>
      <c r="N103" s="154" t="s">
        <v>736</v>
      </c>
      <c r="O103" s="154" t="s">
        <v>632</v>
      </c>
      <c r="P103" s="154" t="s">
        <v>737</v>
      </c>
      <c r="Q103" s="154"/>
      <c r="R103" s="159">
        <v>1</v>
      </c>
      <c r="S103" s="159"/>
      <c r="T103" s="154">
        <v>1</v>
      </c>
      <c r="U103" s="154" t="s">
        <v>512</v>
      </c>
      <c r="V103" s="154" t="s">
        <v>739</v>
      </c>
      <c r="W103" s="154">
        <v>2</v>
      </c>
      <c r="X103" s="153"/>
      <c r="Y103" s="157">
        <v>2015</v>
      </c>
      <c r="Z103" s="153" t="s">
        <v>635</v>
      </c>
      <c r="AA103" s="153">
        <v>7</v>
      </c>
      <c r="AB103" s="140" t="str">
        <f>VLOOKUP(E103,Source!F:F,1,FALSE)</f>
        <v>UMass Lowell</v>
      </c>
    </row>
    <row r="104" spans="1:32" x14ac:dyDescent="0.25">
      <c r="A104" s="153" t="str">
        <f t="shared" si="4"/>
        <v>UMass Medical1</v>
      </c>
      <c r="B104" s="153" t="s">
        <v>684</v>
      </c>
      <c r="C104" s="153" t="s">
        <v>684</v>
      </c>
      <c r="D104" s="153" t="s">
        <v>453</v>
      </c>
      <c r="E104" s="153" t="s">
        <v>73</v>
      </c>
      <c r="F104" s="153" t="s">
        <v>790</v>
      </c>
      <c r="G104" s="153" t="s">
        <v>675</v>
      </c>
      <c r="H104" s="154" t="s">
        <v>180</v>
      </c>
      <c r="I104" s="154" t="s">
        <v>265</v>
      </c>
      <c r="J104" s="155" t="s">
        <v>676</v>
      </c>
      <c r="K104" s="154"/>
      <c r="L104" s="154"/>
      <c r="M104" s="154"/>
      <c r="N104" s="154" t="s">
        <v>736</v>
      </c>
      <c r="O104" s="154" t="s">
        <v>632</v>
      </c>
      <c r="P104" s="154" t="s">
        <v>737</v>
      </c>
      <c r="Q104" s="154"/>
      <c r="R104" s="159">
        <v>1</v>
      </c>
      <c r="S104" s="159"/>
      <c r="T104" s="154">
        <v>1</v>
      </c>
      <c r="U104" s="154" t="s">
        <v>512</v>
      </c>
      <c r="V104" s="154" t="s">
        <v>681</v>
      </c>
      <c r="W104" s="154">
        <v>1</v>
      </c>
      <c r="X104" s="153"/>
      <c r="Y104" s="157">
        <v>2014</v>
      </c>
      <c r="Z104" s="153" t="s">
        <v>635</v>
      </c>
      <c r="AA104" s="153">
        <v>1</v>
      </c>
      <c r="AB104" s="140" t="str">
        <f>VLOOKUP(E104,Source!F:F,1,FALSE)</f>
        <v>UMass Medical</v>
      </c>
    </row>
    <row r="105" spans="1:32" x14ac:dyDescent="0.25">
      <c r="A105" s="153" t="str">
        <f t="shared" si="4"/>
        <v>UMass Medical2</v>
      </c>
      <c r="B105" s="153" t="s">
        <v>684</v>
      </c>
      <c r="C105" s="153" t="s">
        <v>684</v>
      </c>
      <c r="D105" s="153" t="s">
        <v>453</v>
      </c>
      <c r="E105" s="153" t="s">
        <v>73</v>
      </c>
      <c r="F105" s="153" t="s">
        <v>790</v>
      </c>
      <c r="G105" s="153" t="s">
        <v>675</v>
      </c>
      <c r="H105" s="154" t="s">
        <v>180</v>
      </c>
      <c r="I105" s="154" t="s">
        <v>265</v>
      </c>
      <c r="J105" s="155" t="s">
        <v>676</v>
      </c>
      <c r="K105" s="154"/>
      <c r="L105" s="154"/>
      <c r="M105" s="154"/>
      <c r="N105" s="154" t="s">
        <v>736</v>
      </c>
      <c r="O105" s="154" t="s">
        <v>632</v>
      </c>
      <c r="P105" s="154" t="s">
        <v>737</v>
      </c>
      <c r="Q105" s="154"/>
      <c r="R105" s="159">
        <v>1</v>
      </c>
      <c r="S105" s="159"/>
      <c r="T105" s="154">
        <v>1</v>
      </c>
      <c r="U105" s="154" t="s">
        <v>512</v>
      </c>
      <c r="V105" s="154" t="s">
        <v>681</v>
      </c>
      <c r="W105" s="154">
        <v>1</v>
      </c>
      <c r="X105" s="153"/>
      <c r="Y105" s="157">
        <v>2014</v>
      </c>
      <c r="Z105" s="153" t="s">
        <v>635</v>
      </c>
      <c r="AA105" s="153">
        <v>2</v>
      </c>
      <c r="AB105" s="140" t="str">
        <f>VLOOKUP(E105,Source!F:F,1,FALSE)</f>
        <v>UMass Medical</v>
      </c>
    </row>
    <row r="106" spans="1:32" x14ac:dyDescent="0.25">
      <c r="A106" s="153" t="str">
        <f t="shared" si="4"/>
        <v>UMass Medical3</v>
      </c>
      <c r="B106" s="153" t="s">
        <v>684</v>
      </c>
      <c r="C106" s="153" t="s">
        <v>684</v>
      </c>
      <c r="D106" s="153" t="s">
        <v>453</v>
      </c>
      <c r="E106" s="153" t="s">
        <v>73</v>
      </c>
      <c r="F106" s="153" t="s">
        <v>790</v>
      </c>
      <c r="G106" s="153" t="s">
        <v>675</v>
      </c>
      <c r="H106" s="154" t="s">
        <v>180</v>
      </c>
      <c r="I106" s="154" t="s">
        <v>265</v>
      </c>
      <c r="J106" s="155" t="s">
        <v>676</v>
      </c>
      <c r="K106" s="154"/>
      <c r="L106" s="154"/>
      <c r="M106" s="154"/>
      <c r="N106" s="154" t="s">
        <v>736</v>
      </c>
      <c r="O106" s="154" t="s">
        <v>632</v>
      </c>
      <c r="P106" s="154" t="s">
        <v>737</v>
      </c>
      <c r="Q106" s="154">
        <v>1</v>
      </c>
      <c r="R106" s="154"/>
      <c r="S106" s="154"/>
      <c r="T106" s="154">
        <v>1</v>
      </c>
      <c r="U106" s="154" t="s">
        <v>511</v>
      </c>
      <c r="V106" s="154" t="s">
        <v>681</v>
      </c>
      <c r="W106" s="154">
        <v>1</v>
      </c>
      <c r="X106" s="153"/>
      <c r="Y106" s="157">
        <v>2014</v>
      </c>
      <c r="Z106" s="153" t="s">
        <v>710</v>
      </c>
      <c r="AA106" s="153">
        <v>3</v>
      </c>
      <c r="AB106" s="140" t="str">
        <f>VLOOKUP(E106,Source!F:F,1,FALSE)</f>
        <v>UMass Medical</v>
      </c>
    </row>
    <row r="107" spans="1:32" x14ac:dyDescent="0.25">
      <c r="A107" s="153" t="str">
        <f t="shared" si="4"/>
        <v>UMass Medical4</v>
      </c>
      <c r="B107" s="153" t="s">
        <v>684</v>
      </c>
      <c r="C107" s="153" t="s">
        <v>684</v>
      </c>
      <c r="D107" s="153" t="s">
        <v>453</v>
      </c>
      <c r="E107" s="153" t="s">
        <v>73</v>
      </c>
      <c r="F107" s="153" t="s">
        <v>790</v>
      </c>
      <c r="G107" s="153" t="s">
        <v>675</v>
      </c>
      <c r="H107" s="154" t="s">
        <v>180</v>
      </c>
      <c r="I107" s="154" t="s">
        <v>265</v>
      </c>
      <c r="J107" s="155" t="s">
        <v>676</v>
      </c>
      <c r="K107" s="154"/>
      <c r="L107" s="154"/>
      <c r="M107" s="154"/>
      <c r="N107" s="154" t="s">
        <v>736</v>
      </c>
      <c r="O107" s="154" t="s">
        <v>632</v>
      </c>
      <c r="P107" s="154" t="s">
        <v>737</v>
      </c>
      <c r="Q107" s="154">
        <v>1</v>
      </c>
      <c r="R107" s="154"/>
      <c r="S107" s="154"/>
      <c r="T107" s="154">
        <v>1</v>
      </c>
      <c r="U107" s="154" t="s">
        <v>511</v>
      </c>
      <c r="V107" s="154" t="s">
        <v>681</v>
      </c>
      <c r="W107" s="154">
        <v>1</v>
      </c>
      <c r="X107" s="153"/>
      <c r="Y107" s="157">
        <v>2014</v>
      </c>
      <c r="Z107" s="153" t="s">
        <v>710</v>
      </c>
      <c r="AA107" s="153">
        <v>4</v>
      </c>
      <c r="AB107" s="140" t="str">
        <f>VLOOKUP(E107,Source!F:F,1,FALSE)</f>
        <v>UMass Medical</v>
      </c>
    </row>
    <row r="108" spans="1:32" x14ac:dyDescent="0.25">
      <c r="A108" s="153" t="str">
        <f t="shared" si="4"/>
        <v>UMass Medical5</v>
      </c>
      <c r="B108" s="153" t="s">
        <v>684</v>
      </c>
      <c r="C108" s="153" t="s">
        <v>684</v>
      </c>
      <c r="D108" s="153" t="s">
        <v>453</v>
      </c>
      <c r="E108" s="153" t="s">
        <v>73</v>
      </c>
      <c r="F108" s="153" t="s">
        <v>790</v>
      </c>
      <c r="G108" s="153" t="s">
        <v>675</v>
      </c>
      <c r="H108" s="154" t="s">
        <v>180</v>
      </c>
      <c r="I108" s="154" t="s">
        <v>265</v>
      </c>
      <c r="J108" s="155" t="s">
        <v>676</v>
      </c>
      <c r="K108" s="154"/>
      <c r="L108" s="154"/>
      <c r="M108" s="154"/>
      <c r="N108" s="154" t="s">
        <v>736</v>
      </c>
      <c r="O108" s="154" t="s">
        <v>632</v>
      </c>
      <c r="P108" s="154" t="s">
        <v>737</v>
      </c>
      <c r="Q108" s="154"/>
      <c r="R108" s="154">
        <v>1</v>
      </c>
      <c r="S108" s="154"/>
      <c r="T108" s="154">
        <v>1</v>
      </c>
      <c r="U108" s="154" t="s">
        <v>512</v>
      </c>
      <c r="V108" s="154" t="s">
        <v>681</v>
      </c>
      <c r="W108" s="154">
        <v>1</v>
      </c>
      <c r="X108" s="153"/>
      <c r="Y108" s="157">
        <v>2015</v>
      </c>
      <c r="Z108" s="153" t="s">
        <v>711</v>
      </c>
      <c r="AA108" s="153">
        <v>5</v>
      </c>
      <c r="AB108" s="140" t="str">
        <f>VLOOKUP(E108,Source!F:F,1,FALSE)</f>
        <v>UMass Medical</v>
      </c>
    </row>
    <row r="109" spans="1:32" x14ac:dyDescent="0.25">
      <c r="A109" s="153" t="str">
        <f t="shared" si="4"/>
        <v>UMass Medical6</v>
      </c>
      <c r="B109" s="153" t="s">
        <v>684</v>
      </c>
      <c r="C109" s="153" t="s">
        <v>684</v>
      </c>
      <c r="D109" s="153" t="s">
        <v>453</v>
      </c>
      <c r="E109" s="153" t="s">
        <v>73</v>
      </c>
      <c r="F109" s="153" t="s">
        <v>790</v>
      </c>
      <c r="G109" s="153" t="s">
        <v>675</v>
      </c>
      <c r="H109" s="154" t="s">
        <v>180</v>
      </c>
      <c r="I109" s="154" t="s">
        <v>265</v>
      </c>
      <c r="J109" s="155" t="s">
        <v>676</v>
      </c>
      <c r="K109" s="154"/>
      <c r="L109" s="154"/>
      <c r="M109" s="154"/>
      <c r="N109" s="154" t="s">
        <v>736</v>
      </c>
      <c r="O109" s="154" t="s">
        <v>632</v>
      </c>
      <c r="P109" s="154" t="s">
        <v>737</v>
      </c>
      <c r="Q109" s="154"/>
      <c r="R109" s="154">
        <v>1</v>
      </c>
      <c r="S109" s="154"/>
      <c r="T109" s="154">
        <v>1</v>
      </c>
      <c r="U109" s="154" t="s">
        <v>512</v>
      </c>
      <c r="V109" s="154" t="s">
        <v>681</v>
      </c>
      <c r="W109" s="154">
        <v>1</v>
      </c>
      <c r="X109" s="153"/>
      <c r="Y109" s="157">
        <v>2016</v>
      </c>
      <c r="Z109" s="153" t="s">
        <v>711</v>
      </c>
      <c r="AA109" s="153">
        <v>6</v>
      </c>
      <c r="AB109" s="140" t="str">
        <f>VLOOKUP(E109,Source!F:F,1,FALSE)</f>
        <v>UMass Medical</v>
      </c>
    </row>
    <row r="110" spans="1:32" x14ac:dyDescent="0.25">
      <c r="A110" s="153" t="str">
        <f t="shared" si="4"/>
        <v>UMass Medical7</v>
      </c>
      <c r="B110" s="153" t="s">
        <v>684</v>
      </c>
      <c r="C110" s="153" t="s">
        <v>684</v>
      </c>
      <c r="D110" s="153" t="s">
        <v>453</v>
      </c>
      <c r="E110" s="153" t="s">
        <v>73</v>
      </c>
      <c r="F110" s="153" t="s">
        <v>790</v>
      </c>
      <c r="G110" s="153" t="s">
        <v>675</v>
      </c>
      <c r="H110" s="154" t="s">
        <v>180</v>
      </c>
      <c r="I110" s="154" t="s">
        <v>265</v>
      </c>
      <c r="J110" s="155" t="s">
        <v>676</v>
      </c>
      <c r="K110" s="154"/>
      <c r="L110" s="154"/>
      <c r="M110" s="154"/>
      <c r="N110" s="154" t="s">
        <v>736</v>
      </c>
      <c r="O110" s="154" t="s">
        <v>632</v>
      </c>
      <c r="P110" s="154" t="s">
        <v>737</v>
      </c>
      <c r="Q110" s="154"/>
      <c r="R110" s="154">
        <v>1</v>
      </c>
      <c r="S110" s="154"/>
      <c r="T110" s="154">
        <v>1</v>
      </c>
      <c r="U110" s="154" t="s">
        <v>512</v>
      </c>
      <c r="V110" s="154" t="s">
        <v>681</v>
      </c>
      <c r="W110" s="154">
        <v>1</v>
      </c>
      <c r="X110" s="153"/>
      <c r="Y110" s="157">
        <v>2017</v>
      </c>
      <c r="Z110" s="153" t="s">
        <v>711</v>
      </c>
      <c r="AA110" s="153">
        <v>7</v>
      </c>
      <c r="AB110" s="140" t="str">
        <f>VLOOKUP(E110,Source!F:F,1,FALSE)</f>
        <v>UMass Medical</v>
      </c>
    </row>
    <row r="111" spans="1:32" x14ac:dyDescent="0.25">
      <c r="A111" s="153" t="str">
        <f t="shared" si="4"/>
        <v>UMass Medical8</v>
      </c>
      <c r="B111" s="153" t="s">
        <v>684</v>
      </c>
      <c r="C111" s="153" t="s">
        <v>684</v>
      </c>
      <c r="D111" s="153" t="s">
        <v>453</v>
      </c>
      <c r="E111" s="153" t="s">
        <v>73</v>
      </c>
      <c r="F111" s="153" t="s">
        <v>790</v>
      </c>
      <c r="G111" s="153" t="s">
        <v>675</v>
      </c>
      <c r="H111" s="154" t="s">
        <v>180</v>
      </c>
      <c r="I111" s="154" t="s">
        <v>265</v>
      </c>
      <c r="J111" s="155" t="s">
        <v>676</v>
      </c>
      <c r="K111" s="154"/>
      <c r="L111" s="154"/>
      <c r="M111" s="154"/>
      <c r="N111" s="154" t="s">
        <v>736</v>
      </c>
      <c r="O111" s="154" t="s">
        <v>632</v>
      </c>
      <c r="P111" s="154" t="s">
        <v>737</v>
      </c>
      <c r="Q111" s="154">
        <v>1</v>
      </c>
      <c r="R111" s="154"/>
      <c r="S111" s="154"/>
      <c r="T111" s="154">
        <v>1</v>
      </c>
      <c r="U111" s="154" t="s">
        <v>511</v>
      </c>
      <c r="V111" s="154" t="s">
        <v>681</v>
      </c>
      <c r="W111" s="154">
        <v>1</v>
      </c>
      <c r="X111" s="153"/>
      <c r="Y111" s="157">
        <v>2017</v>
      </c>
      <c r="Z111" s="153" t="s">
        <v>710</v>
      </c>
      <c r="AA111" s="153">
        <v>8</v>
      </c>
      <c r="AB111" s="140" t="str">
        <f>VLOOKUP(E111,Source!F:F,1,FALSE)</f>
        <v>UMass Medical</v>
      </c>
    </row>
    <row r="112" spans="1:32" x14ac:dyDescent="0.25">
      <c r="A112" s="153" t="str">
        <f t="shared" si="4"/>
        <v>UMass Medical9</v>
      </c>
      <c r="B112" s="153" t="s">
        <v>684</v>
      </c>
      <c r="C112" s="153" t="s">
        <v>684</v>
      </c>
      <c r="D112" s="153" t="s">
        <v>453</v>
      </c>
      <c r="E112" s="153" t="s">
        <v>73</v>
      </c>
      <c r="F112" s="153" t="s">
        <v>790</v>
      </c>
      <c r="G112" s="153" t="s">
        <v>675</v>
      </c>
      <c r="H112" s="154" t="s">
        <v>180</v>
      </c>
      <c r="I112" s="154" t="s">
        <v>265</v>
      </c>
      <c r="J112" s="155" t="s">
        <v>676</v>
      </c>
      <c r="K112" s="154"/>
      <c r="L112" s="154"/>
      <c r="M112" s="154"/>
      <c r="N112" s="154" t="s">
        <v>736</v>
      </c>
      <c r="O112" s="154" t="s">
        <v>632</v>
      </c>
      <c r="P112" s="154" t="s">
        <v>737</v>
      </c>
      <c r="Q112" s="154">
        <v>1</v>
      </c>
      <c r="R112" s="154"/>
      <c r="S112" s="154"/>
      <c r="T112" s="154">
        <v>1</v>
      </c>
      <c r="U112" s="154" t="s">
        <v>511</v>
      </c>
      <c r="V112" s="154" t="s">
        <v>681</v>
      </c>
      <c r="W112" s="154">
        <v>1</v>
      </c>
      <c r="X112" s="153"/>
      <c r="Y112" s="157">
        <v>2017</v>
      </c>
      <c r="Z112" s="153" t="s">
        <v>710</v>
      </c>
      <c r="AA112" s="153">
        <v>9</v>
      </c>
      <c r="AB112" s="140" t="str">
        <f>VLOOKUP(E112,Source!F:F,1,FALSE)</f>
        <v>UMass Medical</v>
      </c>
    </row>
    <row r="113" spans="1:28" x14ac:dyDescent="0.25">
      <c r="A113" s="153" t="str">
        <f t="shared" si="4"/>
        <v>UMass Medical10</v>
      </c>
      <c r="B113" s="153" t="s">
        <v>684</v>
      </c>
      <c r="C113" s="153" t="s">
        <v>684</v>
      </c>
      <c r="D113" s="153" t="s">
        <v>453</v>
      </c>
      <c r="E113" s="153" t="s">
        <v>73</v>
      </c>
      <c r="F113" s="153" t="s">
        <v>790</v>
      </c>
      <c r="G113" s="153" t="s">
        <v>675</v>
      </c>
      <c r="H113" s="154" t="s">
        <v>180</v>
      </c>
      <c r="I113" s="154" t="s">
        <v>265</v>
      </c>
      <c r="J113" s="155" t="s">
        <v>676</v>
      </c>
      <c r="K113" s="154"/>
      <c r="L113" s="154"/>
      <c r="M113" s="154"/>
      <c r="N113" s="154" t="s">
        <v>736</v>
      </c>
      <c r="O113" s="154" t="s">
        <v>632</v>
      </c>
      <c r="P113" s="154" t="s">
        <v>737</v>
      </c>
      <c r="Q113" s="154">
        <v>1</v>
      </c>
      <c r="R113" s="154"/>
      <c r="S113" s="154"/>
      <c r="T113" s="154">
        <v>1</v>
      </c>
      <c r="U113" s="154" t="s">
        <v>511</v>
      </c>
      <c r="V113" s="154" t="s">
        <v>681</v>
      </c>
      <c r="W113" s="154">
        <v>1</v>
      </c>
      <c r="X113" s="153"/>
      <c r="Y113" s="157">
        <v>2017</v>
      </c>
      <c r="Z113" s="153" t="s">
        <v>710</v>
      </c>
      <c r="AA113" s="153">
        <v>10</v>
      </c>
      <c r="AB113" s="140" t="str">
        <f>VLOOKUP(E113,Source!F:F,1,FALSE)</f>
        <v>UMass Medical</v>
      </c>
    </row>
    <row r="114" spans="1:28" x14ac:dyDescent="0.25">
      <c r="A114" s="153" t="str">
        <f t="shared" si="4"/>
        <v>UMass Medical11</v>
      </c>
      <c r="B114" s="161" t="s">
        <v>684</v>
      </c>
      <c r="C114" s="161" t="s">
        <v>684</v>
      </c>
      <c r="D114" s="161" t="s">
        <v>453</v>
      </c>
      <c r="E114" s="161" t="s">
        <v>73</v>
      </c>
      <c r="F114" s="161" t="s">
        <v>790</v>
      </c>
      <c r="G114" s="161" t="s">
        <v>675</v>
      </c>
      <c r="H114" s="162" t="s">
        <v>180</v>
      </c>
      <c r="I114" s="162" t="s">
        <v>265</v>
      </c>
      <c r="J114" s="163" t="s">
        <v>676</v>
      </c>
      <c r="K114" s="162"/>
      <c r="L114" s="162"/>
      <c r="M114" s="162"/>
      <c r="N114" s="162" t="s">
        <v>736</v>
      </c>
      <c r="O114" s="162" t="s">
        <v>632</v>
      </c>
      <c r="P114" s="162" t="s">
        <v>737</v>
      </c>
      <c r="Q114" s="162">
        <v>1</v>
      </c>
      <c r="R114" s="162"/>
      <c r="S114" s="162"/>
      <c r="T114" s="162">
        <v>1</v>
      </c>
      <c r="U114" s="162" t="s">
        <v>511</v>
      </c>
      <c r="V114" s="162" t="s">
        <v>681</v>
      </c>
      <c r="W114" s="162">
        <v>1</v>
      </c>
      <c r="X114" s="161"/>
      <c r="Y114" s="166">
        <v>2017</v>
      </c>
      <c r="Z114" s="161" t="s">
        <v>710</v>
      </c>
      <c r="AA114" s="153">
        <v>11</v>
      </c>
      <c r="AB114" s="140" t="str">
        <f>VLOOKUP(E114,Source!F:F,1,FALSE)</f>
        <v>UMass Medical</v>
      </c>
    </row>
    <row r="115" spans="1:28" x14ac:dyDescent="0.25">
      <c r="A115" s="153" t="str">
        <f t="shared" ref="A115" si="5">E115&amp;AA115</f>
        <v>Worcester State University1</v>
      </c>
      <c r="B115" s="153" t="s">
        <v>684</v>
      </c>
      <c r="C115" s="153" t="s">
        <v>684</v>
      </c>
      <c r="D115" s="153" t="s">
        <v>266</v>
      </c>
      <c r="E115" s="153" t="s">
        <v>75</v>
      </c>
      <c r="F115" s="153" t="s">
        <v>791</v>
      </c>
      <c r="G115" s="153" t="s">
        <v>2181</v>
      </c>
      <c r="H115" s="154" t="s">
        <v>180</v>
      </c>
      <c r="I115" s="154" t="s">
        <v>265</v>
      </c>
      <c r="J115" s="155" t="s">
        <v>2182</v>
      </c>
      <c r="K115" s="154"/>
      <c r="L115" s="154" t="s">
        <v>640</v>
      </c>
      <c r="M115" s="154"/>
      <c r="N115" s="154" t="s">
        <v>736</v>
      </c>
      <c r="O115" s="154" t="s">
        <v>632</v>
      </c>
      <c r="P115" s="154" t="s">
        <v>737</v>
      </c>
      <c r="Q115" s="154"/>
      <c r="R115" s="154">
        <v>1</v>
      </c>
      <c r="S115" s="154"/>
      <c r="T115" s="154">
        <v>1</v>
      </c>
      <c r="U115" s="154" t="s">
        <v>512</v>
      </c>
      <c r="V115" s="154" t="s">
        <v>739</v>
      </c>
      <c r="W115" s="154">
        <v>2</v>
      </c>
      <c r="X115" s="153">
        <v>68169</v>
      </c>
      <c r="Y115" s="158">
        <v>2015</v>
      </c>
      <c r="Z115" s="153" t="s">
        <v>2168</v>
      </c>
      <c r="AA115" s="153">
        <v>1</v>
      </c>
      <c r="AB115" s="140"/>
    </row>
    <row r="116" spans="1:28" x14ac:dyDescent="0.25">
      <c r="A116" s="153" t="str">
        <f t="shared" si="4"/>
        <v>Worcester State University2</v>
      </c>
      <c r="B116" s="153" t="s">
        <v>684</v>
      </c>
      <c r="C116" s="153" t="s">
        <v>684</v>
      </c>
      <c r="D116" s="153" t="s">
        <v>266</v>
      </c>
      <c r="E116" s="153" t="s">
        <v>75</v>
      </c>
      <c r="F116" s="153" t="s">
        <v>791</v>
      </c>
      <c r="G116" s="153" t="s">
        <v>611</v>
      </c>
      <c r="H116" s="154" t="s">
        <v>180</v>
      </c>
      <c r="I116" s="154" t="s">
        <v>265</v>
      </c>
      <c r="J116" s="155" t="s">
        <v>677</v>
      </c>
      <c r="K116" s="154"/>
      <c r="L116" s="154" t="s">
        <v>640</v>
      </c>
      <c r="M116" s="154"/>
      <c r="N116" s="154" t="s">
        <v>736</v>
      </c>
      <c r="O116" s="154" t="s">
        <v>632</v>
      </c>
      <c r="P116" s="154" t="s">
        <v>737</v>
      </c>
      <c r="Q116" s="154"/>
      <c r="R116" s="154">
        <v>1</v>
      </c>
      <c r="S116" s="154"/>
      <c r="T116" s="154">
        <v>1</v>
      </c>
      <c r="U116" s="154" t="s">
        <v>512</v>
      </c>
      <c r="V116" s="154" t="s">
        <v>739</v>
      </c>
      <c r="W116" s="154">
        <v>2</v>
      </c>
      <c r="X116" s="153">
        <v>68169</v>
      </c>
      <c r="Y116" s="158">
        <v>2015</v>
      </c>
      <c r="Z116" s="153" t="s">
        <v>635</v>
      </c>
      <c r="AA116" s="153">
        <v>2</v>
      </c>
      <c r="AB116" s="140" t="str">
        <f>VLOOKUP(E116,Source!F:F,1,FALSE)</f>
        <v>Worcester State University</v>
      </c>
    </row>
  </sheetData>
  <autoFilter ref="A1:AB116" xr:uid="{00000000-0009-0000-0000-00000D000000}"/>
  <sortState xmlns:xlrd2="http://schemas.microsoft.com/office/spreadsheetml/2017/richdata2" ref="E2:AH96">
    <sortCondition ref="E1"/>
  </sortState>
  <dataConsolidate/>
  <phoneticPr fontId="92"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Source!$I$1:$I$3</xm:f>
          </x14:formula1>
          <xm:sqref>O2:O98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3"/>
  <sheetViews>
    <sheetView workbookViewId="0">
      <selection activeCell="D62" sqref="D62"/>
    </sheetView>
  </sheetViews>
  <sheetFormatPr defaultColWidth="33.140625" defaultRowHeight="15" x14ac:dyDescent="0.25"/>
  <cols>
    <col min="1" max="1" width="42" customWidth="1"/>
    <col min="2" max="2" width="18.42578125" bestFit="1" customWidth="1"/>
    <col min="3" max="3" width="43.28515625" bestFit="1" customWidth="1"/>
    <col min="4" max="4" width="37.7109375" bestFit="1" customWidth="1"/>
    <col min="5" max="5" width="18.140625" bestFit="1" customWidth="1"/>
    <col min="6" max="6" width="16.7109375" style="140" bestFit="1" customWidth="1"/>
    <col min="7" max="7" width="23.7109375" style="140" bestFit="1" customWidth="1"/>
    <col min="8" max="8" width="23.85546875" style="140" bestFit="1" customWidth="1"/>
    <col min="9" max="9" width="18.140625" style="140" bestFit="1" customWidth="1"/>
  </cols>
  <sheetData>
    <row r="1" spans="1:13" s="140" customFormat="1" x14ac:dyDescent="0.25">
      <c r="A1" s="194" t="s">
        <v>840</v>
      </c>
      <c r="B1" s="194" t="s">
        <v>841</v>
      </c>
      <c r="C1" s="194" t="s">
        <v>844</v>
      </c>
      <c r="D1" s="194" t="s">
        <v>843</v>
      </c>
      <c r="E1" s="194" t="s">
        <v>845</v>
      </c>
      <c r="F1" s="194" t="s">
        <v>857</v>
      </c>
      <c r="G1" s="194" t="s">
        <v>858</v>
      </c>
      <c r="H1" s="194" t="s">
        <v>859</v>
      </c>
      <c r="I1" s="194" t="s">
        <v>860</v>
      </c>
      <c r="J1" s="194" t="s">
        <v>1237</v>
      </c>
      <c r="K1" s="194" t="s">
        <v>1238</v>
      </c>
      <c r="L1" s="194" t="s">
        <v>1239</v>
      </c>
      <c r="M1" s="194" t="s">
        <v>1240</v>
      </c>
    </row>
    <row r="2" spans="1:13" s="140" customFormat="1" x14ac:dyDescent="0.25">
      <c r="A2" s="141" t="s">
        <v>683</v>
      </c>
      <c r="B2" s="141" t="s">
        <v>842</v>
      </c>
      <c r="C2" s="141" t="s">
        <v>842</v>
      </c>
      <c r="D2" s="141" t="s">
        <v>842</v>
      </c>
      <c r="E2" s="141" t="s">
        <v>842</v>
      </c>
      <c r="F2" s="141" t="s">
        <v>842</v>
      </c>
      <c r="G2" s="141" t="s">
        <v>842</v>
      </c>
      <c r="H2" s="141" t="s">
        <v>842</v>
      </c>
      <c r="I2" s="141" t="s">
        <v>842</v>
      </c>
      <c r="J2" s="141" t="s">
        <v>842</v>
      </c>
      <c r="K2" s="141" t="s">
        <v>842</v>
      </c>
      <c r="L2" s="141" t="s">
        <v>842</v>
      </c>
      <c r="M2" s="141" t="s">
        <v>842</v>
      </c>
    </row>
    <row r="3" spans="1:13" x14ac:dyDescent="0.25">
      <c r="A3" s="58" t="s">
        <v>568</v>
      </c>
      <c r="B3" s="141" t="s">
        <v>838</v>
      </c>
      <c r="C3" s="141" t="s">
        <v>846</v>
      </c>
      <c r="D3" s="141" t="s">
        <v>847</v>
      </c>
      <c r="E3" s="141" t="s">
        <v>848</v>
      </c>
      <c r="F3" s="141" t="s">
        <v>842</v>
      </c>
      <c r="G3" s="141" t="s">
        <v>842</v>
      </c>
      <c r="H3" s="141" t="s">
        <v>842</v>
      </c>
      <c r="I3" s="141" t="s">
        <v>842</v>
      </c>
      <c r="J3" s="141" t="s">
        <v>842</v>
      </c>
      <c r="K3" s="141" t="s">
        <v>842</v>
      </c>
      <c r="L3" s="141" t="s">
        <v>842</v>
      </c>
      <c r="M3" s="141" t="s">
        <v>842</v>
      </c>
    </row>
    <row r="4" spans="1:13" s="637" customFormat="1" x14ac:dyDescent="0.25">
      <c r="A4" s="641" t="s">
        <v>48</v>
      </c>
      <c r="B4" s="624" t="s">
        <v>881</v>
      </c>
      <c r="C4" s="624" t="s">
        <v>882</v>
      </c>
      <c r="D4" s="624" t="s">
        <v>883</v>
      </c>
      <c r="E4" s="624" t="s">
        <v>884</v>
      </c>
      <c r="F4" s="624" t="s">
        <v>1233</v>
      </c>
      <c r="G4" s="624" t="s">
        <v>1234</v>
      </c>
      <c r="H4" s="642" t="s">
        <v>1235</v>
      </c>
      <c r="I4" s="624" t="s">
        <v>1236</v>
      </c>
      <c r="J4" s="624" t="s">
        <v>1241</v>
      </c>
      <c r="K4" s="624" t="s">
        <v>1242</v>
      </c>
      <c r="L4" s="642" t="s">
        <v>1243</v>
      </c>
      <c r="M4" s="624" t="s">
        <v>1244</v>
      </c>
    </row>
    <row r="5" spans="1:13" s="637" customFormat="1" x14ac:dyDescent="0.25">
      <c r="A5" s="641" t="s">
        <v>569</v>
      </c>
      <c r="B5" s="624" t="s">
        <v>849</v>
      </c>
      <c r="C5" s="624" t="s">
        <v>850</v>
      </c>
      <c r="D5" s="624" t="s">
        <v>852</v>
      </c>
      <c r="E5" s="624" t="s">
        <v>851</v>
      </c>
      <c r="F5" s="624" t="s">
        <v>1246</v>
      </c>
      <c r="G5" s="624" t="s">
        <v>1249</v>
      </c>
      <c r="H5" s="642" t="s">
        <v>1248</v>
      </c>
      <c r="I5" s="624" t="s">
        <v>1247</v>
      </c>
      <c r="J5" s="624" t="s">
        <v>842</v>
      </c>
      <c r="K5" s="624" t="s">
        <v>842</v>
      </c>
      <c r="L5" s="624" t="s">
        <v>842</v>
      </c>
      <c r="M5" s="624" t="s">
        <v>842</v>
      </c>
    </row>
    <row r="6" spans="1:13" x14ac:dyDescent="0.25">
      <c r="A6" s="58" t="s">
        <v>570</v>
      </c>
      <c r="B6" s="141" t="s">
        <v>853</v>
      </c>
      <c r="C6" s="141" t="s">
        <v>854</v>
      </c>
      <c r="D6" s="141" t="s">
        <v>855</v>
      </c>
      <c r="E6" s="141" t="s">
        <v>856</v>
      </c>
      <c r="F6" s="141" t="s">
        <v>955</v>
      </c>
      <c r="G6" s="141" t="s">
        <v>918</v>
      </c>
      <c r="H6" s="141" t="s">
        <v>956</v>
      </c>
      <c r="I6" s="141" t="s">
        <v>957</v>
      </c>
      <c r="J6" s="141" t="s">
        <v>842</v>
      </c>
      <c r="K6" s="141" t="s">
        <v>842</v>
      </c>
      <c r="L6" s="141" t="s">
        <v>842</v>
      </c>
      <c r="M6" s="141" t="s">
        <v>842</v>
      </c>
    </row>
    <row r="7" spans="1:13" x14ac:dyDescent="0.25">
      <c r="A7" s="84" t="s">
        <v>284</v>
      </c>
      <c r="B7" s="141" t="s">
        <v>842</v>
      </c>
      <c r="C7" s="141" t="s">
        <v>842</v>
      </c>
      <c r="D7" s="141" t="s">
        <v>842</v>
      </c>
      <c r="E7" s="141" t="s">
        <v>842</v>
      </c>
      <c r="F7" s="141" t="s">
        <v>842</v>
      </c>
      <c r="G7" s="141" t="s">
        <v>842</v>
      </c>
      <c r="H7" s="141" t="s">
        <v>842</v>
      </c>
      <c r="I7" s="141" t="s">
        <v>842</v>
      </c>
      <c r="J7" s="141" t="s">
        <v>842</v>
      </c>
      <c r="K7" s="141" t="s">
        <v>842</v>
      </c>
      <c r="L7" s="141" t="s">
        <v>842</v>
      </c>
      <c r="M7" s="141" t="s">
        <v>842</v>
      </c>
    </row>
    <row r="8" spans="1:13" x14ac:dyDescent="0.25">
      <c r="A8" s="58" t="s">
        <v>571</v>
      </c>
      <c r="B8" s="141" t="s">
        <v>2207</v>
      </c>
      <c r="C8" s="141" t="s">
        <v>2208</v>
      </c>
      <c r="D8" s="141" t="s">
        <v>2209</v>
      </c>
      <c r="E8" s="141" t="s">
        <v>2210</v>
      </c>
      <c r="F8" s="141" t="s">
        <v>861</v>
      </c>
      <c r="G8" s="141" t="s">
        <v>862</v>
      </c>
      <c r="H8" s="141" t="s">
        <v>863</v>
      </c>
      <c r="I8" s="141" t="s">
        <v>864</v>
      </c>
      <c r="J8" s="141" t="s">
        <v>842</v>
      </c>
      <c r="K8" s="141" t="s">
        <v>842</v>
      </c>
      <c r="L8" s="141" t="s">
        <v>842</v>
      </c>
      <c r="M8" s="141" t="s">
        <v>842</v>
      </c>
    </row>
    <row r="9" spans="1:13" x14ac:dyDescent="0.25">
      <c r="A9" s="58" t="s">
        <v>572</v>
      </c>
      <c r="B9" s="141" t="s">
        <v>842</v>
      </c>
      <c r="C9" s="141" t="s">
        <v>842</v>
      </c>
      <c r="D9" s="141" t="s">
        <v>842</v>
      </c>
      <c r="E9" s="141" t="s">
        <v>842</v>
      </c>
      <c r="F9" s="141" t="s">
        <v>842</v>
      </c>
      <c r="G9" s="141" t="s">
        <v>842</v>
      </c>
      <c r="H9" s="141" t="s">
        <v>842</v>
      </c>
      <c r="I9" s="141" t="s">
        <v>842</v>
      </c>
      <c r="J9" s="141" t="s">
        <v>842</v>
      </c>
      <c r="K9" s="141" t="s">
        <v>842</v>
      </c>
      <c r="L9" s="141" t="s">
        <v>842</v>
      </c>
      <c r="M9" s="141" t="s">
        <v>842</v>
      </c>
    </row>
    <row r="10" spans="1:13" x14ac:dyDescent="0.25">
      <c r="A10" s="58" t="s">
        <v>573</v>
      </c>
      <c r="B10" s="141" t="s">
        <v>842</v>
      </c>
      <c r="C10" s="141" t="s">
        <v>842</v>
      </c>
      <c r="D10" s="141" t="s">
        <v>842</v>
      </c>
      <c r="E10" s="141" t="s">
        <v>842</v>
      </c>
      <c r="F10" s="141" t="s">
        <v>842</v>
      </c>
      <c r="G10" s="141" t="s">
        <v>842</v>
      </c>
      <c r="H10" s="141" t="s">
        <v>842</v>
      </c>
      <c r="I10" s="141" t="s">
        <v>842</v>
      </c>
      <c r="J10" s="141" t="s">
        <v>842</v>
      </c>
      <c r="K10" s="141" t="s">
        <v>842</v>
      </c>
      <c r="L10" s="141" t="s">
        <v>842</v>
      </c>
      <c r="M10" s="141" t="s">
        <v>842</v>
      </c>
    </row>
    <row r="11" spans="1:13" s="637" customFormat="1" x14ac:dyDescent="0.25">
      <c r="A11" s="641" t="s">
        <v>49</v>
      </c>
      <c r="B11" s="624" t="s">
        <v>865</v>
      </c>
      <c r="C11" s="624" t="s">
        <v>866</v>
      </c>
      <c r="D11" s="624" t="s">
        <v>867</v>
      </c>
      <c r="E11" s="624" t="s">
        <v>868</v>
      </c>
      <c r="F11" s="624" t="s">
        <v>869</v>
      </c>
      <c r="G11" s="677" t="s">
        <v>872</v>
      </c>
      <c r="H11" s="624" t="s">
        <v>871</v>
      </c>
      <c r="I11" s="624" t="s">
        <v>870</v>
      </c>
      <c r="J11" s="624" t="s">
        <v>842</v>
      </c>
      <c r="K11" s="624" t="s">
        <v>842</v>
      </c>
      <c r="L11" s="624" t="s">
        <v>842</v>
      </c>
      <c r="M11" s="624" t="s">
        <v>842</v>
      </c>
    </row>
    <row r="12" spans="1:13" x14ac:dyDescent="0.25">
      <c r="A12" s="58" t="s">
        <v>50</v>
      </c>
      <c r="B12" s="141" t="s">
        <v>842</v>
      </c>
      <c r="C12" s="141" t="s">
        <v>842</v>
      </c>
      <c r="D12" s="141" t="s">
        <v>842</v>
      </c>
      <c r="E12" s="141" t="s">
        <v>842</v>
      </c>
      <c r="F12" s="141" t="s">
        <v>842</v>
      </c>
      <c r="G12" s="141" t="s">
        <v>842</v>
      </c>
      <c r="H12" s="141" t="s">
        <v>842</v>
      </c>
      <c r="I12" s="141" t="s">
        <v>842</v>
      </c>
      <c r="J12" s="141" t="s">
        <v>842</v>
      </c>
      <c r="K12" s="141" t="s">
        <v>842</v>
      </c>
      <c r="L12" s="141" t="s">
        <v>842</v>
      </c>
      <c r="M12" s="141" t="s">
        <v>842</v>
      </c>
    </row>
    <row r="13" spans="1:13" x14ac:dyDescent="0.25">
      <c r="A13" s="58" t="s">
        <v>51</v>
      </c>
      <c r="B13" s="141" t="s">
        <v>842</v>
      </c>
      <c r="C13" s="141" t="s">
        <v>842</v>
      </c>
      <c r="D13" s="141" t="s">
        <v>842</v>
      </c>
      <c r="E13" s="141" t="s">
        <v>842</v>
      </c>
      <c r="F13" s="141" t="s">
        <v>842</v>
      </c>
      <c r="G13" s="141" t="s">
        <v>842</v>
      </c>
      <c r="H13" s="141" t="s">
        <v>842</v>
      </c>
      <c r="I13" s="141" t="s">
        <v>842</v>
      </c>
      <c r="J13" s="141" t="s">
        <v>842</v>
      </c>
      <c r="K13" s="141" t="s">
        <v>842</v>
      </c>
      <c r="L13" s="141" t="s">
        <v>842</v>
      </c>
      <c r="M13" s="141" t="s">
        <v>842</v>
      </c>
    </row>
    <row r="14" spans="1:13" x14ac:dyDescent="0.25">
      <c r="A14" s="58" t="s">
        <v>76</v>
      </c>
      <c r="B14" s="141" t="s">
        <v>842</v>
      </c>
      <c r="C14" s="141" t="s">
        <v>842</v>
      </c>
      <c r="D14" s="141" t="s">
        <v>842</v>
      </c>
      <c r="E14" s="141" t="s">
        <v>842</v>
      </c>
      <c r="F14" s="141" t="s">
        <v>842</v>
      </c>
      <c r="G14" s="141" t="s">
        <v>842</v>
      </c>
      <c r="H14" s="141" t="s">
        <v>842</v>
      </c>
      <c r="I14" s="141" t="s">
        <v>842</v>
      </c>
      <c r="J14" s="141" t="s">
        <v>842</v>
      </c>
      <c r="K14" s="141" t="s">
        <v>842</v>
      </c>
      <c r="L14" s="141" t="s">
        <v>842</v>
      </c>
      <c r="M14" s="141" t="s">
        <v>842</v>
      </c>
    </row>
    <row r="15" spans="1:13" x14ac:dyDescent="0.25">
      <c r="A15" s="58" t="s">
        <v>52</v>
      </c>
      <c r="B15" s="141" t="s">
        <v>842</v>
      </c>
      <c r="C15" s="141" t="s">
        <v>842</v>
      </c>
      <c r="D15" s="141" t="s">
        <v>842</v>
      </c>
      <c r="E15" s="141" t="s">
        <v>842</v>
      </c>
      <c r="F15" s="141" t="s">
        <v>842</v>
      </c>
      <c r="G15" s="141" t="s">
        <v>842</v>
      </c>
      <c r="H15" s="141" t="s">
        <v>842</v>
      </c>
      <c r="I15" s="141" t="s">
        <v>842</v>
      </c>
      <c r="J15" s="141" t="s">
        <v>842</v>
      </c>
      <c r="K15" s="141" t="s">
        <v>842</v>
      </c>
      <c r="L15" s="141" t="s">
        <v>842</v>
      </c>
      <c r="M15" s="141" t="s">
        <v>842</v>
      </c>
    </row>
    <row r="16" spans="1:13" x14ac:dyDescent="0.25">
      <c r="A16" s="58" t="s">
        <v>53</v>
      </c>
      <c r="B16" s="141" t="s">
        <v>842</v>
      </c>
      <c r="C16" s="141" t="s">
        <v>842</v>
      </c>
      <c r="D16" s="141" t="s">
        <v>842</v>
      </c>
      <c r="E16" s="141" t="s">
        <v>842</v>
      </c>
      <c r="F16" s="141" t="s">
        <v>842</v>
      </c>
      <c r="G16" s="141" t="s">
        <v>842</v>
      </c>
      <c r="H16" s="141" t="s">
        <v>842</v>
      </c>
      <c r="I16" s="141" t="s">
        <v>842</v>
      </c>
      <c r="J16" s="141" t="s">
        <v>842</v>
      </c>
      <c r="K16" s="141" t="s">
        <v>842</v>
      </c>
      <c r="L16" s="141" t="s">
        <v>842</v>
      </c>
      <c r="M16" s="141" t="s">
        <v>842</v>
      </c>
    </row>
    <row r="17" spans="1:13" x14ac:dyDescent="0.25">
      <c r="A17" s="58" t="s">
        <v>54</v>
      </c>
      <c r="B17" s="141" t="s">
        <v>842</v>
      </c>
      <c r="C17" s="141" t="s">
        <v>842</v>
      </c>
      <c r="D17" s="141" t="s">
        <v>842</v>
      </c>
      <c r="E17" s="141" t="s">
        <v>842</v>
      </c>
      <c r="F17" s="141" t="s">
        <v>842</v>
      </c>
      <c r="G17" s="141" t="s">
        <v>842</v>
      </c>
      <c r="H17" s="141" t="s">
        <v>842</v>
      </c>
      <c r="I17" s="141" t="s">
        <v>842</v>
      </c>
      <c r="J17" s="141" t="s">
        <v>842</v>
      </c>
      <c r="K17" s="141" t="s">
        <v>842</v>
      </c>
      <c r="L17" s="141" t="s">
        <v>842</v>
      </c>
      <c r="M17" s="141" t="s">
        <v>842</v>
      </c>
    </row>
    <row r="18" spans="1:13" x14ac:dyDescent="0.25">
      <c r="A18" s="58" t="s">
        <v>55</v>
      </c>
      <c r="B18" s="141" t="s">
        <v>842</v>
      </c>
      <c r="C18" s="141" t="s">
        <v>842</v>
      </c>
      <c r="D18" s="141" t="s">
        <v>842</v>
      </c>
      <c r="E18" s="141" t="s">
        <v>842</v>
      </c>
      <c r="F18" s="141" t="s">
        <v>842</v>
      </c>
      <c r="G18" s="141" t="s">
        <v>842</v>
      </c>
      <c r="H18" s="141" t="s">
        <v>842</v>
      </c>
      <c r="I18" s="141" t="s">
        <v>842</v>
      </c>
      <c r="J18" s="141" t="s">
        <v>842</v>
      </c>
      <c r="K18" s="141" t="s">
        <v>842</v>
      </c>
      <c r="L18" s="141" t="s">
        <v>842</v>
      </c>
      <c r="M18" s="141" t="s">
        <v>842</v>
      </c>
    </row>
    <row r="19" spans="1:13" x14ac:dyDescent="0.25">
      <c r="A19" s="58" t="s">
        <v>574</v>
      </c>
      <c r="B19" s="141" t="s">
        <v>842</v>
      </c>
      <c r="C19" s="141" t="s">
        <v>842</v>
      </c>
      <c r="D19" s="141" t="s">
        <v>842</v>
      </c>
      <c r="E19" s="141" t="s">
        <v>842</v>
      </c>
      <c r="F19" s="141" t="s">
        <v>842</v>
      </c>
      <c r="G19" s="141" t="s">
        <v>842</v>
      </c>
      <c r="H19" s="141" t="s">
        <v>842</v>
      </c>
      <c r="I19" s="141" t="s">
        <v>842</v>
      </c>
      <c r="J19" s="141" t="s">
        <v>842</v>
      </c>
      <c r="K19" s="141" t="s">
        <v>842</v>
      </c>
      <c r="L19" s="141" t="s">
        <v>842</v>
      </c>
      <c r="M19" s="141" t="s">
        <v>842</v>
      </c>
    </row>
    <row r="20" spans="1:13" x14ac:dyDescent="0.25">
      <c r="A20" s="58" t="s">
        <v>77</v>
      </c>
      <c r="B20" s="141" t="s">
        <v>842</v>
      </c>
      <c r="C20" s="141" t="s">
        <v>842</v>
      </c>
      <c r="D20" s="141" t="s">
        <v>842</v>
      </c>
      <c r="E20" s="141" t="s">
        <v>842</v>
      </c>
      <c r="F20" s="141" t="s">
        <v>842</v>
      </c>
      <c r="G20" s="141" t="s">
        <v>842</v>
      </c>
      <c r="H20" s="141" t="s">
        <v>842</v>
      </c>
      <c r="I20" s="141" t="s">
        <v>842</v>
      </c>
      <c r="J20" s="141" t="s">
        <v>842</v>
      </c>
      <c r="K20" s="141" t="s">
        <v>842</v>
      </c>
      <c r="L20" s="141" t="s">
        <v>842</v>
      </c>
      <c r="M20" s="141" t="s">
        <v>842</v>
      </c>
    </row>
    <row r="21" spans="1:13" s="637" customFormat="1" x14ac:dyDescent="0.25">
      <c r="A21" s="641" t="s">
        <v>56</v>
      </c>
      <c r="B21" s="624" t="s">
        <v>873</v>
      </c>
      <c r="C21" s="624" t="s">
        <v>874</v>
      </c>
      <c r="D21" s="624" t="s">
        <v>875</v>
      </c>
      <c r="E21" s="624" t="s">
        <v>876</v>
      </c>
      <c r="F21" s="624" t="s">
        <v>877</v>
      </c>
      <c r="G21" s="624" t="s">
        <v>878</v>
      </c>
      <c r="H21" s="624" t="s">
        <v>880</v>
      </c>
      <c r="I21" s="624" t="s">
        <v>879</v>
      </c>
      <c r="J21" s="624" t="s">
        <v>1250</v>
      </c>
      <c r="K21" s="624" t="s">
        <v>1251</v>
      </c>
      <c r="L21" s="642" t="s">
        <v>1252</v>
      </c>
      <c r="M21" s="624" t="s">
        <v>1253</v>
      </c>
    </row>
    <row r="22" spans="1:13" s="637" customFormat="1" x14ac:dyDescent="0.25">
      <c r="A22" s="641" t="s">
        <v>57</v>
      </c>
      <c r="B22" s="624" t="s">
        <v>885</v>
      </c>
      <c r="C22" s="624" t="s">
        <v>886</v>
      </c>
      <c r="D22" s="624" t="s">
        <v>887</v>
      </c>
      <c r="E22" s="624" t="s">
        <v>888</v>
      </c>
      <c r="F22" s="624" t="s">
        <v>889</v>
      </c>
      <c r="G22" s="624" t="s">
        <v>890</v>
      </c>
      <c r="H22" s="624" t="s">
        <v>892</v>
      </c>
      <c r="I22" s="624" t="s">
        <v>891</v>
      </c>
      <c r="J22" s="624" t="s">
        <v>842</v>
      </c>
      <c r="K22" s="624" t="s">
        <v>842</v>
      </c>
      <c r="L22" s="624" t="s">
        <v>842</v>
      </c>
      <c r="M22" s="624" t="s">
        <v>842</v>
      </c>
    </row>
    <row r="23" spans="1:13" s="637" customFormat="1" x14ac:dyDescent="0.25">
      <c r="A23" s="679" t="s">
        <v>1195</v>
      </c>
      <c r="B23" s="624" t="s">
        <v>893</v>
      </c>
      <c r="C23" s="624" t="s">
        <v>846</v>
      </c>
      <c r="D23" s="624" t="s">
        <v>894</v>
      </c>
      <c r="E23" s="624" t="s">
        <v>895</v>
      </c>
      <c r="F23" s="624" t="s">
        <v>896</v>
      </c>
      <c r="G23" s="624" t="s">
        <v>897</v>
      </c>
      <c r="H23" s="624" t="s">
        <v>898</v>
      </c>
      <c r="I23" s="624" t="s">
        <v>895</v>
      </c>
      <c r="J23" s="624" t="s">
        <v>842</v>
      </c>
      <c r="K23" s="624" t="s">
        <v>842</v>
      </c>
      <c r="L23" s="624" t="s">
        <v>842</v>
      </c>
      <c r="M23" s="624" t="s">
        <v>842</v>
      </c>
    </row>
    <row r="24" spans="1:13" s="637" customFormat="1" x14ac:dyDescent="0.25">
      <c r="A24" s="641" t="s">
        <v>58</v>
      </c>
      <c r="B24" s="624" t="s">
        <v>907</v>
      </c>
      <c r="C24" s="624" t="s">
        <v>846</v>
      </c>
      <c r="D24" s="624" t="s">
        <v>908</v>
      </c>
      <c r="E24" s="624" t="s">
        <v>909</v>
      </c>
      <c r="F24" s="624" t="s">
        <v>842</v>
      </c>
      <c r="G24" s="624" t="s">
        <v>842</v>
      </c>
      <c r="H24" s="624" t="s">
        <v>842</v>
      </c>
      <c r="I24" s="624" t="s">
        <v>842</v>
      </c>
      <c r="J24" s="624" t="s">
        <v>842</v>
      </c>
      <c r="K24" s="624" t="s">
        <v>842</v>
      </c>
      <c r="L24" s="624" t="s">
        <v>842</v>
      </c>
      <c r="M24" s="624" t="s">
        <v>842</v>
      </c>
    </row>
    <row r="25" spans="1:13" x14ac:dyDescent="0.25">
      <c r="A25" s="58" t="s">
        <v>59</v>
      </c>
      <c r="B25" s="141" t="s">
        <v>899</v>
      </c>
      <c r="C25" s="141" t="s">
        <v>900</v>
      </c>
      <c r="D25" s="140" t="s">
        <v>901</v>
      </c>
      <c r="E25" s="141" t="s">
        <v>902</v>
      </c>
      <c r="F25" s="141" t="s">
        <v>903</v>
      </c>
      <c r="G25" s="141" t="s">
        <v>904</v>
      </c>
      <c r="H25" s="141" t="s">
        <v>905</v>
      </c>
      <c r="I25" s="141" t="s">
        <v>906</v>
      </c>
      <c r="J25" s="141" t="s">
        <v>842</v>
      </c>
      <c r="K25" s="141" t="s">
        <v>842</v>
      </c>
      <c r="L25" s="141" t="s">
        <v>842</v>
      </c>
      <c r="M25" s="141" t="s">
        <v>842</v>
      </c>
    </row>
    <row r="26" spans="1:13" x14ac:dyDescent="0.25">
      <c r="A26" s="58" t="s">
        <v>575</v>
      </c>
      <c r="B26" s="141" t="s">
        <v>842</v>
      </c>
      <c r="C26" s="141" t="s">
        <v>842</v>
      </c>
      <c r="D26" s="141" t="s">
        <v>842</v>
      </c>
      <c r="E26" s="141" t="s">
        <v>842</v>
      </c>
      <c r="F26" s="141" t="s">
        <v>842</v>
      </c>
      <c r="G26" s="141" t="s">
        <v>842</v>
      </c>
      <c r="H26" s="141" t="s">
        <v>842</v>
      </c>
      <c r="I26" s="141" t="s">
        <v>842</v>
      </c>
      <c r="J26" s="141" t="s">
        <v>842</v>
      </c>
      <c r="K26" s="141" t="s">
        <v>842</v>
      </c>
      <c r="L26" s="141" t="s">
        <v>842</v>
      </c>
      <c r="M26" s="141" t="s">
        <v>842</v>
      </c>
    </row>
    <row r="27" spans="1:13" x14ac:dyDescent="0.25">
      <c r="A27" s="58" t="s">
        <v>60</v>
      </c>
      <c r="B27" s="141" t="s">
        <v>914</v>
      </c>
      <c r="C27" s="141" t="s">
        <v>846</v>
      </c>
      <c r="D27" s="141" t="s">
        <v>915</v>
      </c>
      <c r="E27" s="141" t="s">
        <v>916</v>
      </c>
      <c r="F27" s="141" t="s">
        <v>842</v>
      </c>
      <c r="G27" s="141" t="s">
        <v>842</v>
      </c>
      <c r="H27" s="141" t="s">
        <v>842</v>
      </c>
      <c r="I27" s="141" t="s">
        <v>842</v>
      </c>
      <c r="J27" s="141" t="s">
        <v>842</v>
      </c>
      <c r="K27" s="141" t="s">
        <v>842</v>
      </c>
      <c r="L27" s="141" t="s">
        <v>842</v>
      </c>
      <c r="M27" s="141" t="s">
        <v>842</v>
      </c>
    </row>
    <row r="28" spans="1:13" s="637" customFormat="1" x14ac:dyDescent="0.25">
      <c r="A28" s="641" t="s">
        <v>61</v>
      </c>
      <c r="B28" s="624" t="s">
        <v>910</v>
      </c>
      <c r="C28" s="624" t="s">
        <v>913</v>
      </c>
      <c r="D28" s="624" t="s">
        <v>911</v>
      </c>
      <c r="E28" s="624" t="s">
        <v>912</v>
      </c>
      <c r="F28" s="624" t="s">
        <v>842</v>
      </c>
      <c r="G28" s="624" t="s">
        <v>842</v>
      </c>
      <c r="H28" s="624" t="s">
        <v>842</v>
      </c>
      <c r="I28" s="624" t="s">
        <v>842</v>
      </c>
      <c r="J28" s="624" t="s">
        <v>842</v>
      </c>
      <c r="K28" s="624" t="s">
        <v>842</v>
      </c>
      <c r="L28" s="624" t="s">
        <v>842</v>
      </c>
      <c r="M28" s="624" t="s">
        <v>842</v>
      </c>
    </row>
    <row r="29" spans="1:13" x14ac:dyDescent="0.25">
      <c r="A29" s="58" t="s">
        <v>576</v>
      </c>
      <c r="B29" s="141" t="s">
        <v>917</v>
      </c>
      <c r="C29" s="141" t="s">
        <v>918</v>
      </c>
      <c r="D29" s="141" t="s">
        <v>919</v>
      </c>
      <c r="E29" s="141" t="s">
        <v>920</v>
      </c>
      <c r="F29" s="141" t="s">
        <v>921</v>
      </c>
      <c r="G29" s="141" t="s">
        <v>922</v>
      </c>
      <c r="H29" s="141" t="s">
        <v>923</v>
      </c>
      <c r="I29" s="141" t="s">
        <v>924</v>
      </c>
      <c r="J29" s="141" t="s">
        <v>842</v>
      </c>
      <c r="K29" s="141" t="s">
        <v>842</v>
      </c>
      <c r="L29" s="141" t="s">
        <v>842</v>
      </c>
      <c r="M29" s="141" t="s">
        <v>842</v>
      </c>
    </row>
    <row r="30" spans="1:13" x14ac:dyDescent="0.25">
      <c r="A30" s="58" t="s">
        <v>577</v>
      </c>
      <c r="B30" s="141" t="s">
        <v>925</v>
      </c>
      <c r="C30" s="141" t="s">
        <v>930</v>
      </c>
      <c r="D30" s="141" t="s">
        <v>926</v>
      </c>
      <c r="E30" s="141" t="s">
        <v>927</v>
      </c>
      <c r="F30" s="141" t="s">
        <v>928</v>
      </c>
      <c r="G30" s="141" t="s">
        <v>929</v>
      </c>
      <c r="H30" s="141" t="s">
        <v>931</v>
      </c>
      <c r="I30" s="141" t="s">
        <v>932</v>
      </c>
      <c r="J30" s="141" t="s">
        <v>842</v>
      </c>
      <c r="K30" s="141" t="s">
        <v>842</v>
      </c>
      <c r="L30" s="141" t="s">
        <v>842</v>
      </c>
      <c r="M30" s="141" t="s">
        <v>842</v>
      </c>
    </row>
    <row r="31" spans="1:13" x14ac:dyDescent="0.25">
      <c r="A31" s="58" t="s">
        <v>578</v>
      </c>
      <c r="B31" s="141" t="s">
        <v>933</v>
      </c>
      <c r="C31" s="141" t="s">
        <v>934</v>
      </c>
      <c r="D31" s="141" t="s">
        <v>935</v>
      </c>
      <c r="E31" s="141" t="s">
        <v>936</v>
      </c>
      <c r="F31" s="141" t="s">
        <v>937</v>
      </c>
      <c r="G31" s="141" t="s">
        <v>938</v>
      </c>
      <c r="H31" s="141" t="s">
        <v>939</v>
      </c>
      <c r="I31" s="141" t="s">
        <v>940</v>
      </c>
      <c r="J31" s="141" t="s">
        <v>842</v>
      </c>
      <c r="K31" s="141" t="s">
        <v>842</v>
      </c>
      <c r="L31" s="141" t="s">
        <v>842</v>
      </c>
      <c r="M31" s="141" t="s">
        <v>842</v>
      </c>
    </row>
    <row r="32" spans="1:13" s="637" customFormat="1" x14ac:dyDescent="0.25">
      <c r="A32" s="641" t="s">
        <v>579</v>
      </c>
      <c r="B32" s="624" t="s">
        <v>2199</v>
      </c>
      <c r="C32" s="624" t="s">
        <v>2201</v>
      </c>
      <c r="D32" s="624" t="s">
        <v>2200</v>
      </c>
      <c r="E32" s="624" t="s">
        <v>2202</v>
      </c>
      <c r="F32" s="624" t="s">
        <v>2203</v>
      </c>
      <c r="G32" s="624" t="s">
        <v>2204</v>
      </c>
      <c r="H32" s="624" t="s">
        <v>2205</v>
      </c>
      <c r="I32" s="624" t="s">
        <v>2206</v>
      </c>
      <c r="J32" s="624" t="s">
        <v>842</v>
      </c>
      <c r="K32" s="624" t="s">
        <v>842</v>
      </c>
      <c r="L32" s="624" t="s">
        <v>842</v>
      </c>
      <c r="M32" s="624" t="s">
        <v>842</v>
      </c>
    </row>
    <row r="33" spans="1:13" x14ac:dyDescent="0.25">
      <c r="A33" s="58" t="s">
        <v>585</v>
      </c>
      <c r="B33" s="141" t="s">
        <v>842</v>
      </c>
      <c r="C33" s="141" t="s">
        <v>842</v>
      </c>
      <c r="D33" s="141" t="s">
        <v>842</v>
      </c>
      <c r="E33" s="141" t="s">
        <v>842</v>
      </c>
      <c r="F33" s="141" t="s">
        <v>842</v>
      </c>
      <c r="G33" s="141" t="s">
        <v>842</v>
      </c>
      <c r="H33" s="141" t="s">
        <v>842</v>
      </c>
      <c r="I33" s="141" t="s">
        <v>842</v>
      </c>
      <c r="J33" s="141" t="s">
        <v>842</v>
      </c>
      <c r="K33" s="141" t="s">
        <v>842</v>
      </c>
      <c r="L33" s="141" t="s">
        <v>842</v>
      </c>
      <c r="M33" s="141" t="s">
        <v>842</v>
      </c>
    </row>
    <row r="34" spans="1:13" x14ac:dyDescent="0.25">
      <c r="A34" s="58" t="s">
        <v>580</v>
      </c>
      <c r="B34" s="141" t="s">
        <v>842</v>
      </c>
      <c r="C34" s="141" t="s">
        <v>842</v>
      </c>
      <c r="D34" s="141" t="s">
        <v>842</v>
      </c>
      <c r="E34" s="141" t="s">
        <v>842</v>
      </c>
      <c r="F34" s="141" t="s">
        <v>842</v>
      </c>
      <c r="G34" s="141" t="s">
        <v>842</v>
      </c>
      <c r="H34" s="141" t="s">
        <v>842</v>
      </c>
      <c r="I34" s="141" t="s">
        <v>842</v>
      </c>
      <c r="J34" s="141" t="s">
        <v>842</v>
      </c>
      <c r="K34" s="141" t="s">
        <v>842</v>
      </c>
      <c r="L34" s="141" t="s">
        <v>842</v>
      </c>
      <c r="M34" s="141" t="s">
        <v>842</v>
      </c>
    </row>
    <row r="35" spans="1:13" x14ac:dyDescent="0.25">
      <c r="A35" s="58" t="s">
        <v>581</v>
      </c>
      <c r="B35" s="141" t="s">
        <v>842</v>
      </c>
      <c r="C35" s="141" t="s">
        <v>842</v>
      </c>
      <c r="D35" s="141" t="s">
        <v>842</v>
      </c>
      <c r="E35" s="141" t="s">
        <v>842</v>
      </c>
      <c r="F35" s="141" t="s">
        <v>842</v>
      </c>
      <c r="G35" s="141" t="s">
        <v>842</v>
      </c>
      <c r="H35" s="141" t="s">
        <v>842</v>
      </c>
      <c r="I35" s="141" t="s">
        <v>842</v>
      </c>
      <c r="J35" s="141" t="s">
        <v>842</v>
      </c>
      <c r="K35" s="141" t="s">
        <v>842</v>
      </c>
      <c r="L35" s="141" t="s">
        <v>842</v>
      </c>
      <c r="M35" s="141" t="s">
        <v>842</v>
      </c>
    </row>
    <row r="36" spans="1:13" x14ac:dyDescent="0.25">
      <c r="A36" s="58" t="s">
        <v>78</v>
      </c>
      <c r="B36" s="141" t="s">
        <v>941</v>
      </c>
      <c r="C36" s="141" t="s">
        <v>942</v>
      </c>
      <c r="D36" s="141" t="s">
        <v>943</v>
      </c>
      <c r="E36" s="141" t="s">
        <v>944</v>
      </c>
      <c r="F36" s="195" t="s">
        <v>842</v>
      </c>
      <c r="G36" s="195" t="s">
        <v>842</v>
      </c>
      <c r="H36" s="195" t="s">
        <v>842</v>
      </c>
      <c r="I36" s="195" t="s">
        <v>842</v>
      </c>
      <c r="J36" s="141" t="s">
        <v>842</v>
      </c>
      <c r="K36" s="141" t="s">
        <v>842</v>
      </c>
      <c r="L36" s="141" t="s">
        <v>842</v>
      </c>
      <c r="M36" s="141" t="s">
        <v>842</v>
      </c>
    </row>
    <row r="37" spans="1:13" x14ac:dyDescent="0.25">
      <c r="A37" s="58" t="s">
        <v>62</v>
      </c>
      <c r="B37" s="141" t="s">
        <v>839</v>
      </c>
      <c r="C37" s="141" t="s">
        <v>2211</v>
      </c>
      <c r="D37" s="141" t="s">
        <v>2212</v>
      </c>
      <c r="E37" s="141" t="s">
        <v>2213</v>
      </c>
      <c r="F37" s="141"/>
      <c r="G37" s="141"/>
      <c r="H37" s="141"/>
      <c r="I37" s="141"/>
      <c r="J37" s="141" t="s">
        <v>842</v>
      </c>
      <c r="K37" s="141" t="s">
        <v>842</v>
      </c>
      <c r="L37" s="141" t="s">
        <v>842</v>
      </c>
      <c r="M37" s="141" t="s">
        <v>842</v>
      </c>
    </row>
    <row r="38" spans="1:13" x14ac:dyDescent="0.25">
      <c r="A38" s="58" t="s">
        <v>63</v>
      </c>
      <c r="B38" s="141" t="s">
        <v>842</v>
      </c>
      <c r="C38" s="141" t="s">
        <v>842</v>
      </c>
      <c r="D38" s="141" t="s">
        <v>842</v>
      </c>
      <c r="E38" s="141" t="s">
        <v>842</v>
      </c>
      <c r="F38" s="141" t="s">
        <v>842</v>
      </c>
      <c r="G38" s="141" t="s">
        <v>842</v>
      </c>
      <c r="H38" s="141" t="s">
        <v>842</v>
      </c>
      <c r="I38" s="141" t="s">
        <v>842</v>
      </c>
      <c r="J38" s="141" t="s">
        <v>842</v>
      </c>
      <c r="K38" s="141" t="s">
        <v>842</v>
      </c>
      <c r="L38" s="141" t="s">
        <v>842</v>
      </c>
      <c r="M38" s="141" t="s">
        <v>842</v>
      </c>
    </row>
    <row r="39" spans="1:13" x14ac:dyDescent="0.25">
      <c r="A39" s="58" t="s">
        <v>582</v>
      </c>
      <c r="B39" s="141" t="s">
        <v>947</v>
      </c>
      <c r="C39" s="141" t="s">
        <v>948</v>
      </c>
      <c r="D39" s="141" t="s">
        <v>949</v>
      </c>
      <c r="E39" s="141" t="s">
        <v>950</v>
      </c>
      <c r="F39" s="141" t="s">
        <v>2214</v>
      </c>
      <c r="G39" s="141" t="s">
        <v>2215</v>
      </c>
      <c r="H39" s="141" t="s">
        <v>2216</v>
      </c>
      <c r="I39" s="141" t="s">
        <v>2217</v>
      </c>
      <c r="J39" s="141" t="s">
        <v>842</v>
      </c>
      <c r="K39" s="141" t="s">
        <v>842</v>
      </c>
      <c r="L39" s="141" t="s">
        <v>842</v>
      </c>
      <c r="M39" s="141" t="s">
        <v>842</v>
      </c>
    </row>
    <row r="40" spans="1:13" x14ac:dyDescent="0.25">
      <c r="A40" s="58" t="s">
        <v>583</v>
      </c>
      <c r="B40" s="141" t="s">
        <v>951</v>
      </c>
      <c r="C40" s="141" t="s">
        <v>952</v>
      </c>
      <c r="D40" s="141" t="s">
        <v>953</v>
      </c>
      <c r="E40" s="141" t="s">
        <v>954</v>
      </c>
      <c r="F40" s="141" t="s">
        <v>1191</v>
      </c>
      <c r="G40" s="195" t="s">
        <v>1194</v>
      </c>
      <c r="H40" s="141" t="s">
        <v>1192</v>
      </c>
      <c r="I40" s="141" t="s">
        <v>1193</v>
      </c>
      <c r="J40" s="141" t="s">
        <v>2195</v>
      </c>
      <c r="K40" s="141" t="s">
        <v>2196</v>
      </c>
      <c r="L40" s="873" t="s">
        <v>2197</v>
      </c>
      <c r="M40" s="141" t="s">
        <v>2198</v>
      </c>
    </row>
    <row r="41" spans="1:13" x14ac:dyDescent="0.25">
      <c r="A41" s="58" t="s">
        <v>64</v>
      </c>
      <c r="B41" s="141" t="s">
        <v>2218</v>
      </c>
      <c r="C41" s="141" t="s">
        <v>846</v>
      </c>
      <c r="D41" s="141" t="s">
        <v>2219</v>
      </c>
      <c r="E41" s="141" t="s">
        <v>2220</v>
      </c>
      <c r="F41" s="141" t="s">
        <v>842</v>
      </c>
      <c r="G41" s="141" t="s">
        <v>842</v>
      </c>
      <c r="H41" s="141" t="s">
        <v>842</v>
      </c>
      <c r="I41" s="141" t="s">
        <v>842</v>
      </c>
      <c r="J41" s="141" t="s">
        <v>842</v>
      </c>
      <c r="K41" s="141" t="s">
        <v>842</v>
      </c>
      <c r="L41" s="141" t="s">
        <v>842</v>
      </c>
      <c r="M41" s="141" t="s">
        <v>842</v>
      </c>
    </row>
    <row r="42" spans="1:13" x14ac:dyDescent="0.25">
      <c r="A42" s="58" t="s">
        <v>65</v>
      </c>
      <c r="B42" s="141" t="s">
        <v>958</v>
      </c>
      <c r="C42" s="141" t="s">
        <v>961</v>
      </c>
      <c r="D42" s="141" t="s">
        <v>959</v>
      </c>
      <c r="E42" s="141" t="s">
        <v>960</v>
      </c>
      <c r="F42" s="141" t="s">
        <v>842</v>
      </c>
      <c r="G42" s="141" t="s">
        <v>842</v>
      </c>
      <c r="H42" s="141" t="s">
        <v>842</v>
      </c>
      <c r="I42" s="141" t="s">
        <v>842</v>
      </c>
      <c r="J42" s="141" t="s">
        <v>842</v>
      </c>
      <c r="K42" s="141" t="s">
        <v>842</v>
      </c>
      <c r="L42" s="141" t="s">
        <v>842</v>
      </c>
      <c r="M42" s="141" t="s">
        <v>842</v>
      </c>
    </row>
    <row r="43" spans="1:13" x14ac:dyDescent="0.25">
      <c r="A43" s="58" t="s">
        <v>66</v>
      </c>
      <c r="B43" s="141" t="s">
        <v>962</v>
      </c>
      <c r="C43" s="141" t="s">
        <v>948</v>
      </c>
      <c r="D43" s="141" t="s">
        <v>963</v>
      </c>
      <c r="E43" s="141" t="s">
        <v>964</v>
      </c>
      <c r="F43" s="141" t="s">
        <v>965</v>
      </c>
      <c r="G43" s="141" t="s">
        <v>966</v>
      </c>
      <c r="H43" s="141" t="s">
        <v>967</v>
      </c>
      <c r="I43" s="141" t="s">
        <v>968</v>
      </c>
      <c r="J43" s="141" t="s">
        <v>842</v>
      </c>
      <c r="K43" s="141" t="s">
        <v>842</v>
      </c>
      <c r="L43" s="141" t="s">
        <v>842</v>
      </c>
      <c r="M43" s="141" t="s">
        <v>842</v>
      </c>
    </row>
    <row r="44" spans="1:13" x14ac:dyDescent="0.25">
      <c r="A44" s="58" t="s">
        <v>67</v>
      </c>
      <c r="B44" s="141" t="s">
        <v>969</v>
      </c>
      <c r="C44" s="141" t="s">
        <v>970</v>
      </c>
      <c r="D44" s="141" t="s">
        <v>971</v>
      </c>
      <c r="E44" s="141" t="s">
        <v>972</v>
      </c>
      <c r="F44" s="141" t="s">
        <v>973</v>
      </c>
      <c r="G44" s="141" t="s">
        <v>974</v>
      </c>
      <c r="H44" s="141" t="s">
        <v>975</v>
      </c>
      <c r="I44" s="141" t="s">
        <v>976</v>
      </c>
      <c r="J44" s="141" t="s">
        <v>842</v>
      </c>
      <c r="K44" s="141" t="s">
        <v>842</v>
      </c>
      <c r="L44" s="141" t="s">
        <v>842</v>
      </c>
      <c r="M44" s="141" t="s">
        <v>842</v>
      </c>
    </row>
    <row r="45" spans="1:13" x14ac:dyDescent="0.25">
      <c r="A45" s="58" t="s">
        <v>584</v>
      </c>
      <c r="B45" s="141" t="s">
        <v>978</v>
      </c>
      <c r="C45" s="141" t="s">
        <v>979</v>
      </c>
      <c r="D45" s="141" t="s">
        <v>980</v>
      </c>
      <c r="E45" s="141" t="s">
        <v>981</v>
      </c>
      <c r="F45" s="195" t="s">
        <v>842</v>
      </c>
      <c r="G45" s="195" t="s">
        <v>842</v>
      </c>
      <c r="H45" s="195" t="s">
        <v>842</v>
      </c>
      <c r="I45" s="195" t="s">
        <v>842</v>
      </c>
      <c r="J45" s="141"/>
      <c r="K45" s="141" t="s">
        <v>842</v>
      </c>
      <c r="L45" s="141" t="s">
        <v>842</v>
      </c>
      <c r="M45" s="141" t="s">
        <v>842</v>
      </c>
    </row>
    <row r="46" spans="1:13" x14ac:dyDescent="0.25">
      <c r="A46" s="58" t="s">
        <v>68</v>
      </c>
      <c r="B46" s="141" t="s">
        <v>988</v>
      </c>
      <c r="C46" s="141" t="s">
        <v>982</v>
      </c>
      <c r="D46" s="141" t="s">
        <v>983</v>
      </c>
      <c r="E46" s="141" t="s">
        <v>984</v>
      </c>
      <c r="F46" s="141" t="s">
        <v>985</v>
      </c>
      <c r="G46" s="141" t="s">
        <v>986</v>
      </c>
      <c r="H46" s="141" t="s">
        <v>987</v>
      </c>
      <c r="I46" s="141" t="s">
        <v>984</v>
      </c>
      <c r="J46" s="141" t="s">
        <v>842</v>
      </c>
      <c r="K46" s="141" t="s">
        <v>842</v>
      </c>
      <c r="L46" s="141" t="s">
        <v>842</v>
      </c>
      <c r="M46" s="141" t="s">
        <v>842</v>
      </c>
    </row>
    <row r="47" spans="1:13" x14ac:dyDescent="0.25">
      <c r="A47" s="58" t="s">
        <v>69</v>
      </c>
      <c r="B47" s="141" t="s">
        <v>989</v>
      </c>
      <c r="C47" s="141" t="s">
        <v>990</v>
      </c>
      <c r="D47" s="141" t="s">
        <v>991</v>
      </c>
      <c r="E47" s="141" t="s">
        <v>992</v>
      </c>
      <c r="F47" s="141" t="s">
        <v>842</v>
      </c>
      <c r="G47" s="141" t="s">
        <v>842</v>
      </c>
      <c r="H47" s="141" t="s">
        <v>842</v>
      </c>
      <c r="I47" s="141" t="s">
        <v>842</v>
      </c>
      <c r="J47" s="141" t="s">
        <v>842</v>
      </c>
      <c r="K47" s="141" t="s">
        <v>842</v>
      </c>
      <c r="L47" s="141" t="s">
        <v>842</v>
      </c>
      <c r="M47" s="141" t="s">
        <v>842</v>
      </c>
    </row>
    <row r="48" spans="1:13" s="637" customFormat="1" x14ac:dyDescent="0.25">
      <c r="A48" s="641" t="s">
        <v>70</v>
      </c>
      <c r="B48" s="624" t="s">
        <v>993</v>
      </c>
      <c r="C48" s="624" t="s">
        <v>994</v>
      </c>
      <c r="D48" s="624" t="s">
        <v>995</v>
      </c>
      <c r="E48" s="624" t="s">
        <v>996</v>
      </c>
      <c r="F48" s="624" t="s">
        <v>997</v>
      </c>
      <c r="G48" s="624" t="s">
        <v>998</v>
      </c>
      <c r="H48" s="624" t="s">
        <v>999</v>
      </c>
      <c r="I48" s="624" t="s">
        <v>1000</v>
      </c>
      <c r="J48" s="624" t="s">
        <v>842</v>
      </c>
      <c r="K48" s="624" t="s">
        <v>842</v>
      </c>
      <c r="L48" s="624" t="s">
        <v>842</v>
      </c>
      <c r="M48" s="624" t="s">
        <v>842</v>
      </c>
    </row>
    <row r="49" spans="1:13" s="637" customFormat="1" x14ac:dyDescent="0.25">
      <c r="A49" s="641" t="s">
        <v>71</v>
      </c>
      <c r="B49" s="624" t="s">
        <v>1001</v>
      </c>
      <c r="C49" s="624" t="s">
        <v>1002</v>
      </c>
      <c r="D49" s="624" t="s">
        <v>1003</v>
      </c>
      <c r="E49" s="624" t="s">
        <v>1004</v>
      </c>
      <c r="F49" s="624" t="s">
        <v>1005</v>
      </c>
      <c r="G49" s="624" t="s">
        <v>1008</v>
      </c>
      <c r="H49" s="624" t="s">
        <v>1006</v>
      </c>
      <c r="I49" s="624" t="s">
        <v>1007</v>
      </c>
      <c r="J49" s="624" t="s">
        <v>2151</v>
      </c>
      <c r="K49" s="624" t="s">
        <v>2152</v>
      </c>
      <c r="L49" s="642" t="s">
        <v>2153</v>
      </c>
      <c r="M49" s="624" t="s">
        <v>2154</v>
      </c>
    </row>
    <row r="50" spans="1:13" s="637" customFormat="1" x14ac:dyDescent="0.25">
      <c r="A50" s="641" t="s">
        <v>72</v>
      </c>
      <c r="B50" s="624" t="s">
        <v>2143</v>
      </c>
      <c r="C50" s="624" t="s">
        <v>2144</v>
      </c>
      <c r="D50" s="624" t="s">
        <v>2145</v>
      </c>
      <c r="E50" s="624" t="s">
        <v>2146</v>
      </c>
      <c r="F50" s="624" t="s">
        <v>2147</v>
      </c>
      <c r="G50" s="624" t="s">
        <v>2149</v>
      </c>
      <c r="H50" s="624" t="s">
        <v>2148</v>
      </c>
      <c r="I50" s="624" t="s">
        <v>2150</v>
      </c>
      <c r="J50" s="624" t="s">
        <v>842</v>
      </c>
      <c r="K50" s="624" t="s">
        <v>842</v>
      </c>
      <c r="L50" s="624" t="s">
        <v>842</v>
      </c>
      <c r="M50" s="624" t="s">
        <v>842</v>
      </c>
    </row>
    <row r="51" spans="1:13" s="637" customFormat="1" x14ac:dyDescent="0.25">
      <c r="A51" s="641" t="s">
        <v>73</v>
      </c>
      <c r="B51" s="624" t="s">
        <v>1009</v>
      </c>
      <c r="C51" s="624" t="s">
        <v>1010</v>
      </c>
      <c r="D51" s="624" t="s">
        <v>1011</v>
      </c>
      <c r="E51" s="624" t="s">
        <v>1012</v>
      </c>
      <c r="F51" s="624" t="s">
        <v>1013</v>
      </c>
      <c r="G51" s="624" t="s">
        <v>1014</v>
      </c>
      <c r="H51" s="624" t="s">
        <v>1015</v>
      </c>
      <c r="I51" s="624" t="s">
        <v>842</v>
      </c>
      <c r="J51" s="624" t="s">
        <v>842</v>
      </c>
      <c r="K51" s="624" t="s">
        <v>842</v>
      </c>
      <c r="L51" s="624" t="s">
        <v>842</v>
      </c>
      <c r="M51" s="624" t="s">
        <v>842</v>
      </c>
    </row>
    <row r="52" spans="1:13" s="637" customFormat="1" x14ac:dyDescent="0.25">
      <c r="A52" s="641" t="s">
        <v>74</v>
      </c>
      <c r="B52" s="624" t="s">
        <v>1027</v>
      </c>
      <c r="C52" s="624" t="s">
        <v>1024</v>
      </c>
      <c r="D52" s="624" t="s">
        <v>1025</v>
      </c>
      <c r="E52" s="624" t="s">
        <v>1026</v>
      </c>
      <c r="F52" s="624" t="s">
        <v>977</v>
      </c>
      <c r="G52" s="624" t="s">
        <v>2155</v>
      </c>
      <c r="H52" s="624" t="s">
        <v>2156</v>
      </c>
      <c r="I52" s="624" t="s">
        <v>2157</v>
      </c>
      <c r="J52" s="624" t="s">
        <v>842</v>
      </c>
      <c r="K52" s="624" t="s">
        <v>842</v>
      </c>
      <c r="L52" s="624" t="s">
        <v>842</v>
      </c>
      <c r="M52" s="624" t="s">
        <v>842</v>
      </c>
    </row>
    <row r="53" spans="1:13" s="637" customFormat="1" x14ac:dyDescent="0.25">
      <c r="A53" s="641" t="s">
        <v>75</v>
      </c>
      <c r="B53" s="624" t="s">
        <v>1016</v>
      </c>
      <c r="C53" s="624" t="s">
        <v>1017</v>
      </c>
      <c r="D53" s="624" t="s">
        <v>1018</v>
      </c>
      <c r="E53" s="624" t="s">
        <v>1019</v>
      </c>
      <c r="F53" s="624" t="s">
        <v>1020</v>
      </c>
      <c r="G53" s="624" t="s">
        <v>1021</v>
      </c>
      <c r="H53" s="624" t="s">
        <v>1022</v>
      </c>
      <c r="I53" s="624" t="s">
        <v>1023</v>
      </c>
      <c r="J53" s="624" t="s">
        <v>842</v>
      </c>
      <c r="K53" s="624" t="s">
        <v>842</v>
      </c>
      <c r="L53" s="624" t="s">
        <v>842</v>
      </c>
      <c r="M53" s="624" t="s">
        <v>842</v>
      </c>
    </row>
  </sheetData>
  <autoFilter ref="A1:M53" xr:uid="{45FF9D62-F907-4355-9A7E-D9A4BC6C9E37}"/>
  <hyperlinks>
    <hyperlink ref="H4" r:id="rId1" xr:uid="{22BFEDA4-02FF-4959-BBCB-00E34014328F}"/>
    <hyperlink ref="L4" r:id="rId2" xr:uid="{55961E6D-874C-41E2-BBF6-51F20CD6EC26}"/>
    <hyperlink ref="H5" r:id="rId3" xr:uid="{B6041B5D-1C2A-4F4D-91B7-87191615AAA8}"/>
    <hyperlink ref="L21" r:id="rId4" xr:uid="{FC1565BB-17F2-4B9D-B5AB-C52A61240AE2}"/>
    <hyperlink ref="L49" r:id="rId5" xr:uid="{18AA344B-445F-4E9D-8B02-449F198660D5}"/>
    <hyperlink ref="L40" r:id="rId6" xr:uid="{4A9529CA-606C-41F3-91F2-9DA49930B42A}"/>
  </hyperlinks>
  <pageMargins left="0.7" right="0.7" top="0.75" bottom="0.75" header="0.3" footer="0.3"/>
  <pageSetup orientation="portrait"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P46"/>
  <sheetViews>
    <sheetView showGridLines="0" zoomScaleNormal="100" workbookViewId="0">
      <selection activeCell="C11" sqref="C11"/>
    </sheetView>
  </sheetViews>
  <sheetFormatPr defaultColWidth="0" defaultRowHeight="15.75" zeroHeight="1" x14ac:dyDescent="0.25"/>
  <cols>
    <col min="1" max="1" width="3.5703125" style="448" customWidth="1"/>
    <col min="2" max="2" width="22.28515625" style="448" customWidth="1"/>
    <col min="3" max="3" width="13" style="448" bestFit="1" customWidth="1"/>
    <col min="4" max="4" width="74.140625" style="448" customWidth="1"/>
    <col min="5" max="5" width="16.42578125" style="448" customWidth="1"/>
    <col min="6" max="6" width="20.42578125" style="448" customWidth="1"/>
    <col min="7" max="7" width="20" style="448" customWidth="1"/>
    <col min="8" max="8" width="20.28515625" style="448" customWidth="1"/>
    <col min="9" max="9" width="16.140625" style="448" customWidth="1"/>
    <col min="10" max="10" width="9.5703125" style="448" customWidth="1"/>
    <col min="11" max="16" width="0" style="448" hidden="1" customWidth="1"/>
    <col min="17" max="16384" width="9.140625" style="448" hidden="1"/>
  </cols>
  <sheetData>
    <row r="1" spans="1:16" s="15" customFormat="1" ht="16.5" thickBot="1" x14ac:dyDescent="0.3">
      <c r="B1" s="1062" t="s">
        <v>504</v>
      </c>
      <c r="C1" s="1062"/>
      <c r="D1" s="1062"/>
      <c r="E1" s="1062"/>
      <c r="F1" s="1062"/>
      <c r="G1" s="1062"/>
      <c r="H1" s="1062"/>
      <c r="I1" s="1062"/>
    </row>
    <row r="2" spans="1:16" s="15" customFormat="1" ht="15.75" customHeight="1" x14ac:dyDescent="0.25">
      <c r="B2" s="1012" t="s">
        <v>183</v>
      </c>
      <c r="C2" s="1210" t="s">
        <v>1230</v>
      </c>
      <c r="D2" s="903"/>
      <c r="E2" s="903"/>
      <c r="F2" s="903"/>
      <c r="G2" s="903"/>
      <c r="H2" s="903"/>
      <c r="I2" s="903"/>
      <c r="J2" s="519"/>
      <c r="K2" s="519"/>
      <c r="L2" s="519"/>
      <c r="M2" s="519"/>
      <c r="N2" s="519"/>
      <c r="O2" s="519"/>
      <c r="P2" s="519"/>
    </row>
    <row r="3" spans="1:16" s="15" customFormat="1" ht="24" customHeight="1" x14ac:dyDescent="0.25">
      <c r="B3" s="1012"/>
      <c r="C3" s="1211"/>
      <c r="D3" s="1212"/>
      <c r="E3" s="1212"/>
      <c r="F3" s="1212"/>
      <c r="G3" s="1212"/>
      <c r="H3" s="1212"/>
      <c r="I3" s="1212"/>
      <c r="J3" s="519"/>
      <c r="K3" s="519"/>
      <c r="L3" s="519"/>
      <c r="M3" s="519"/>
      <c r="N3" s="519"/>
      <c r="O3" s="519"/>
      <c r="P3" s="519"/>
    </row>
    <row r="4" spans="1:16" s="15" customFormat="1" x14ac:dyDescent="0.25"/>
    <row r="5" spans="1:16" s="15" customFormat="1" ht="21.75" thickBot="1" x14ac:dyDescent="0.3">
      <c r="B5" s="1153" t="s">
        <v>185</v>
      </c>
      <c r="C5" s="1153"/>
      <c r="D5" s="1153"/>
      <c r="E5" s="1153"/>
      <c r="F5" s="1153"/>
      <c r="G5" s="1153"/>
      <c r="H5" s="1153"/>
      <c r="I5" s="1153"/>
    </row>
    <row r="6" spans="1:16" s="13" customFormat="1" ht="12" customHeight="1" x14ac:dyDescent="0.3">
      <c r="B6" s="1077" t="s">
        <v>184</v>
      </c>
      <c r="C6" s="1077" t="s">
        <v>86</v>
      </c>
      <c r="D6" s="1078" t="s">
        <v>188</v>
      </c>
      <c r="E6" s="1078" t="s">
        <v>186</v>
      </c>
      <c r="F6" s="1156" t="s">
        <v>1077</v>
      </c>
      <c r="G6" s="1156" t="s">
        <v>1078</v>
      </c>
      <c r="H6" s="1156" t="s">
        <v>1079</v>
      </c>
      <c r="I6" s="1078" t="s">
        <v>187</v>
      </c>
    </row>
    <row r="7" spans="1:16" s="13" customFormat="1" ht="13.5" customHeight="1" x14ac:dyDescent="0.3">
      <c r="B7" s="1077"/>
      <c r="C7" s="1077"/>
      <c r="D7" s="1078"/>
      <c r="E7" s="1078"/>
      <c r="F7" s="1078"/>
      <c r="G7" s="1078"/>
      <c r="H7" s="1078"/>
      <c r="I7" s="1078"/>
    </row>
    <row r="8" spans="1:16" s="13" customFormat="1" ht="15" customHeight="1" x14ac:dyDescent="0.3">
      <c r="B8" s="1077"/>
      <c r="C8" s="1077"/>
      <c r="D8" s="1078"/>
      <c r="E8" s="1078"/>
      <c r="F8" s="1078"/>
      <c r="G8" s="1078"/>
      <c r="H8" s="1078"/>
      <c r="I8" s="1078"/>
    </row>
    <row r="9" spans="1:16" s="13" customFormat="1" ht="12" customHeight="1" thickBot="1" x14ac:dyDescent="0.35">
      <c r="B9" s="1209"/>
      <c r="C9" s="1209"/>
      <c r="D9" s="1157"/>
      <c r="E9" s="1157"/>
      <c r="F9" s="1157"/>
      <c r="G9" s="1157"/>
      <c r="H9" s="1157"/>
      <c r="I9" s="1157"/>
    </row>
    <row r="10" spans="1:16" s="15" customFormat="1" ht="15.75" customHeight="1" thickBot="1" x14ac:dyDescent="0.3">
      <c r="B10" s="1208" t="s">
        <v>1229</v>
      </c>
      <c r="C10" s="1208"/>
      <c r="D10" s="1208"/>
      <c r="E10" s="1208"/>
      <c r="F10" s="1208"/>
      <c r="G10" s="1208"/>
      <c r="H10" s="1208"/>
      <c r="I10" s="1208"/>
    </row>
    <row r="11" spans="1:16" s="521" customFormat="1" ht="15.75" customHeight="1" thickBot="1" x14ac:dyDescent="0.3">
      <c r="A11" s="520"/>
      <c r="B11" s="514"/>
      <c r="C11" s="515"/>
      <c r="D11" s="515"/>
      <c r="E11" s="516">
        <v>0</v>
      </c>
      <c r="F11" s="517"/>
      <c r="G11" s="517"/>
      <c r="H11" s="517"/>
      <c r="I11" s="518">
        <v>0</v>
      </c>
      <c r="J11" s="520"/>
    </row>
    <row r="12" spans="1:16" s="521" customFormat="1" ht="15.75" customHeight="1" thickBot="1" x14ac:dyDescent="0.3">
      <c r="A12" s="520"/>
      <c r="B12" s="514"/>
      <c r="C12" s="515"/>
      <c r="D12" s="515"/>
      <c r="E12" s="516">
        <v>0</v>
      </c>
      <c r="F12" s="517"/>
      <c r="G12" s="517"/>
      <c r="H12" s="517"/>
      <c r="I12" s="518">
        <v>0</v>
      </c>
      <c r="J12" s="520"/>
    </row>
    <row r="13" spans="1:16" s="521" customFormat="1" ht="15.75" customHeight="1" thickBot="1" x14ac:dyDescent="0.3">
      <c r="A13" s="520"/>
      <c r="B13" s="514"/>
      <c r="C13" s="515"/>
      <c r="D13" s="515"/>
      <c r="E13" s="516">
        <v>0</v>
      </c>
      <c r="F13" s="517"/>
      <c r="G13" s="517"/>
      <c r="H13" s="517"/>
      <c r="I13" s="518">
        <v>0</v>
      </c>
      <c r="J13" s="520"/>
    </row>
    <row r="14" spans="1:16" s="521" customFormat="1" ht="15.75" customHeight="1" thickBot="1" x14ac:dyDescent="0.3">
      <c r="A14" s="520"/>
      <c r="B14" s="514"/>
      <c r="C14" s="515"/>
      <c r="D14" s="515"/>
      <c r="E14" s="516">
        <v>0</v>
      </c>
      <c r="F14" s="517"/>
      <c r="G14" s="517"/>
      <c r="H14" s="517"/>
      <c r="I14" s="518">
        <v>0</v>
      </c>
      <c r="J14" s="520"/>
    </row>
    <row r="15" spans="1:16" s="521" customFormat="1" ht="15.75" customHeight="1" thickBot="1" x14ac:dyDescent="0.3">
      <c r="A15" s="520"/>
      <c r="B15" s="514"/>
      <c r="C15" s="515"/>
      <c r="D15" s="515"/>
      <c r="E15" s="516">
        <v>0</v>
      </c>
      <c r="F15" s="517"/>
      <c r="G15" s="517"/>
      <c r="H15" s="517"/>
      <c r="I15" s="518">
        <v>0</v>
      </c>
      <c r="J15" s="520"/>
    </row>
    <row r="16" spans="1:16" s="521" customFormat="1" ht="15.75" customHeight="1" thickBot="1" x14ac:dyDescent="0.3">
      <c r="A16" s="520"/>
      <c r="B16" s="514"/>
      <c r="C16" s="515"/>
      <c r="D16" s="515"/>
      <c r="E16" s="516">
        <v>0</v>
      </c>
      <c r="F16" s="517"/>
      <c r="G16" s="517"/>
      <c r="H16" s="517"/>
      <c r="I16" s="518">
        <v>0</v>
      </c>
      <c r="J16" s="520"/>
    </row>
    <row r="17" spans="1:14" s="521" customFormat="1" ht="15.75" customHeight="1" thickBot="1" x14ac:dyDescent="0.3">
      <c r="A17" s="520"/>
      <c r="B17" s="514"/>
      <c r="C17" s="515"/>
      <c r="D17" s="515"/>
      <c r="E17" s="516">
        <v>0</v>
      </c>
      <c r="F17" s="517"/>
      <c r="G17" s="517"/>
      <c r="H17" s="517"/>
      <c r="I17" s="518">
        <v>0</v>
      </c>
      <c r="J17" s="520"/>
    </row>
    <row r="18" spans="1:14" s="521" customFormat="1" ht="15.75" customHeight="1" thickBot="1" x14ac:dyDescent="0.3">
      <c r="A18" s="520"/>
      <c r="B18" s="514"/>
      <c r="C18" s="515"/>
      <c r="D18" s="515"/>
      <c r="E18" s="516">
        <v>0</v>
      </c>
      <c r="F18" s="517"/>
      <c r="G18" s="517"/>
      <c r="H18" s="517"/>
      <c r="I18" s="518">
        <v>0</v>
      </c>
      <c r="J18" s="520"/>
    </row>
    <row r="19" spans="1:14" s="521" customFormat="1" ht="15.75" customHeight="1" thickBot="1" x14ac:dyDescent="0.3">
      <c r="A19" s="520"/>
      <c r="B19" s="514"/>
      <c r="C19" s="515"/>
      <c r="D19" s="515"/>
      <c r="E19" s="516">
        <v>0</v>
      </c>
      <c r="F19" s="517"/>
      <c r="G19" s="517"/>
      <c r="H19" s="517"/>
      <c r="I19" s="518">
        <v>0</v>
      </c>
      <c r="J19" s="520"/>
    </row>
    <row r="20" spans="1:14" s="521" customFormat="1" ht="15.75" customHeight="1" thickBot="1" x14ac:dyDescent="0.3">
      <c r="A20" s="520"/>
      <c r="B20" s="514"/>
      <c r="C20" s="515"/>
      <c r="D20" s="515"/>
      <c r="E20" s="516">
        <v>0</v>
      </c>
      <c r="F20" s="517"/>
      <c r="G20" s="517"/>
      <c r="H20" s="517"/>
      <c r="I20" s="518">
        <v>0</v>
      </c>
      <c r="J20" s="520"/>
    </row>
    <row r="21" spans="1:14" s="521" customFormat="1" ht="15.75" customHeight="1" thickBot="1" x14ac:dyDescent="0.3">
      <c r="A21" s="520"/>
      <c r="B21" s="514"/>
      <c r="C21" s="515"/>
      <c r="D21" s="515"/>
      <c r="E21" s="516">
        <v>0</v>
      </c>
      <c r="F21" s="517"/>
      <c r="G21" s="517"/>
      <c r="H21" s="517"/>
      <c r="I21" s="518">
        <v>0</v>
      </c>
      <c r="J21" s="520"/>
    </row>
    <row r="22" spans="1:14" s="521" customFormat="1" ht="15.75" customHeight="1" thickBot="1" x14ac:dyDescent="0.3">
      <c r="A22" s="520"/>
      <c r="B22" s="514"/>
      <c r="C22" s="515"/>
      <c r="D22" s="515"/>
      <c r="E22" s="516">
        <v>0</v>
      </c>
      <c r="F22" s="517"/>
      <c r="G22" s="517"/>
      <c r="H22" s="517"/>
      <c r="I22" s="518">
        <v>0</v>
      </c>
      <c r="J22" s="520"/>
    </row>
    <row r="23" spans="1:14" s="521" customFormat="1" ht="15.75" customHeight="1" thickBot="1" x14ac:dyDescent="0.3">
      <c r="A23" s="520"/>
      <c r="B23" s="514"/>
      <c r="C23" s="515"/>
      <c r="D23" s="515"/>
      <c r="E23" s="516">
        <v>0</v>
      </c>
      <c r="F23" s="517"/>
      <c r="G23" s="517"/>
      <c r="H23" s="517"/>
      <c r="I23" s="518">
        <v>0</v>
      </c>
      <c r="J23" s="520"/>
    </row>
    <row r="24" spans="1:14" s="521" customFormat="1" ht="15.75" customHeight="1" thickBot="1" x14ac:dyDescent="0.3">
      <c r="A24" s="520"/>
      <c r="B24" s="514"/>
      <c r="C24" s="515"/>
      <c r="D24" s="515"/>
      <c r="E24" s="516">
        <v>0</v>
      </c>
      <c r="F24" s="517"/>
      <c r="G24" s="517"/>
      <c r="H24" s="517"/>
      <c r="I24" s="518">
        <v>0</v>
      </c>
      <c r="J24" s="520"/>
    </row>
    <row r="25" spans="1:14" s="521" customFormat="1" ht="15.75" customHeight="1" thickBot="1" x14ac:dyDescent="0.3">
      <c r="A25" s="520"/>
      <c r="B25" s="514"/>
      <c r="C25" s="515"/>
      <c r="D25" s="515"/>
      <c r="E25" s="516">
        <v>0</v>
      </c>
      <c r="F25" s="517"/>
      <c r="G25" s="517"/>
      <c r="H25" s="517"/>
      <c r="I25" s="518">
        <v>0</v>
      </c>
      <c r="J25" s="520"/>
    </row>
    <row r="26" spans="1:14" s="521" customFormat="1" ht="15.75" customHeight="1" thickBot="1" x14ac:dyDescent="0.3">
      <c r="A26" s="520"/>
      <c r="B26" s="514"/>
      <c r="C26" s="515"/>
      <c r="D26" s="515"/>
      <c r="E26" s="516">
        <v>0</v>
      </c>
      <c r="F26" s="517"/>
      <c r="G26" s="517"/>
      <c r="H26" s="517"/>
      <c r="I26" s="518">
        <v>0</v>
      </c>
      <c r="J26" s="520"/>
    </row>
    <row r="27" spans="1:14" s="521" customFormat="1" ht="15.75" customHeight="1" thickBot="1" x14ac:dyDescent="0.3">
      <c r="A27" s="520"/>
      <c r="B27" s="514"/>
      <c r="C27" s="515"/>
      <c r="D27" s="515"/>
      <c r="E27" s="516">
        <v>0</v>
      </c>
      <c r="F27" s="517"/>
      <c r="G27" s="517"/>
      <c r="H27" s="517"/>
      <c r="I27" s="518">
        <v>0</v>
      </c>
      <c r="J27" s="522"/>
    </row>
    <row r="28" spans="1:14" s="521" customFormat="1" ht="15.75" customHeight="1" thickBot="1" x14ac:dyDescent="0.3">
      <c r="A28" s="520"/>
      <c r="B28" s="514"/>
      <c r="C28" s="515"/>
      <c r="D28" s="515"/>
      <c r="E28" s="516">
        <v>0</v>
      </c>
      <c r="F28" s="517"/>
      <c r="G28" s="517"/>
      <c r="H28" s="517"/>
      <c r="I28" s="518">
        <v>0</v>
      </c>
      <c r="J28" s="522"/>
    </row>
    <row r="29" spans="1:14" s="521" customFormat="1" ht="15.75" customHeight="1" thickBot="1" x14ac:dyDescent="0.3">
      <c r="A29" s="520"/>
      <c r="B29" s="514"/>
      <c r="C29" s="515"/>
      <c r="D29" s="515"/>
      <c r="E29" s="516">
        <v>0</v>
      </c>
      <c r="F29" s="517"/>
      <c r="G29" s="517"/>
      <c r="H29" s="517"/>
      <c r="I29" s="518">
        <v>0</v>
      </c>
      <c r="J29" s="522"/>
    </row>
    <row r="30" spans="1:14" s="521" customFormat="1" ht="15.75" customHeight="1" thickBot="1" x14ac:dyDescent="0.3">
      <c r="A30" s="520"/>
      <c r="B30" s="514"/>
      <c r="C30" s="515"/>
      <c r="D30" s="515"/>
      <c r="E30" s="516"/>
      <c r="F30" s="517"/>
      <c r="G30" s="517"/>
      <c r="H30" s="517"/>
      <c r="I30" s="518"/>
      <c r="J30" s="522"/>
    </row>
    <row r="31" spans="1:14" s="525" customFormat="1" ht="13.5" customHeight="1" x14ac:dyDescent="0.25">
      <c r="A31" s="522"/>
      <c r="B31" s="522"/>
      <c r="C31" s="522"/>
      <c r="D31" s="522"/>
      <c r="E31" s="523"/>
      <c r="F31" s="524"/>
      <c r="G31" s="524"/>
      <c r="H31" s="524"/>
      <c r="I31" s="523"/>
      <c r="J31" s="522"/>
    </row>
    <row r="32" spans="1:14" s="521" customFormat="1" ht="15.75" customHeight="1" thickBot="1" x14ac:dyDescent="0.3">
      <c r="B32" s="1207" t="s">
        <v>719</v>
      </c>
      <c r="C32" s="1207"/>
      <c r="D32" s="1207"/>
      <c r="E32" s="1207"/>
      <c r="F32" s="1207"/>
      <c r="G32" s="1207"/>
      <c r="H32" s="1207"/>
      <c r="I32" s="1207"/>
      <c r="J32" s="526"/>
      <c r="K32" s="527"/>
      <c r="L32" s="527"/>
      <c r="M32" s="527"/>
      <c r="N32" s="528"/>
    </row>
    <row r="33" spans="2:14" s="521" customFormat="1" ht="15.75" customHeight="1" x14ac:dyDescent="0.25">
      <c r="B33" s="959"/>
      <c r="C33" s="959"/>
      <c r="D33" s="959"/>
      <c r="E33" s="959"/>
      <c r="F33" s="959"/>
      <c r="G33" s="959"/>
      <c r="H33" s="959"/>
      <c r="I33" s="959"/>
      <c r="J33" s="529"/>
      <c r="K33" s="530"/>
      <c r="L33" s="530"/>
      <c r="M33" s="530"/>
      <c r="N33" s="531"/>
    </row>
    <row r="34" spans="2:14" s="521" customFormat="1" ht="15.75" customHeight="1" x14ac:dyDescent="0.25">
      <c r="B34" s="959"/>
      <c r="C34" s="959"/>
      <c r="D34" s="959"/>
      <c r="E34" s="959"/>
      <c r="F34" s="959"/>
      <c r="G34" s="959"/>
      <c r="H34" s="959"/>
      <c r="I34" s="959"/>
      <c r="J34" s="529"/>
      <c r="K34" s="532"/>
      <c r="L34" s="532"/>
      <c r="M34" s="532"/>
      <c r="N34" s="533"/>
    </row>
    <row r="35" spans="2:14" s="521" customFormat="1" ht="15.75" customHeight="1" x14ac:dyDescent="0.25">
      <c r="B35" s="959"/>
      <c r="C35" s="959"/>
      <c r="D35" s="959"/>
      <c r="E35" s="959"/>
      <c r="F35" s="959"/>
      <c r="G35" s="959"/>
      <c r="H35" s="959"/>
      <c r="I35" s="959"/>
      <c r="J35" s="529"/>
      <c r="K35" s="532"/>
      <c r="L35" s="532"/>
      <c r="M35" s="532"/>
      <c r="N35" s="533"/>
    </row>
    <row r="36" spans="2:14" s="521" customFormat="1" ht="15.75" customHeight="1" x14ac:dyDescent="0.25">
      <c r="B36" s="959"/>
      <c r="C36" s="959"/>
      <c r="D36" s="959"/>
      <c r="E36" s="959"/>
      <c r="F36" s="959"/>
      <c r="G36" s="959"/>
      <c r="H36" s="959"/>
      <c r="I36" s="959"/>
      <c r="J36" s="529"/>
      <c r="K36" s="532"/>
      <c r="L36" s="532"/>
      <c r="M36" s="532"/>
      <c r="N36" s="533"/>
    </row>
    <row r="37" spans="2:14" s="522" customFormat="1" x14ac:dyDescent="0.25">
      <c r="B37" s="529"/>
      <c r="C37" s="529"/>
      <c r="D37" s="529"/>
      <c r="E37" s="529"/>
      <c r="F37" s="529"/>
      <c r="G37" s="529"/>
      <c r="H37" s="529"/>
      <c r="I37" s="529"/>
      <c r="J37" s="529"/>
      <c r="K37" s="529"/>
      <c r="L37" s="529"/>
      <c r="M37" s="529"/>
      <c r="N37" s="529"/>
    </row>
    <row r="38" spans="2:14" s="522" customFormat="1" ht="12" hidden="1" customHeight="1" x14ac:dyDescent="0.25"/>
    <row r="39" spans="2:14" ht="0.75" hidden="1" customHeight="1" x14ac:dyDescent="0.25"/>
    <row r="40" spans="2:14" ht="15.75" hidden="1" customHeight="1" x14ac:dyDescent="0.25"/>
    <row r="41" spans="2:14" ht="15.75" hidden="1" customHeight="1" x14ac:dyDescent="0.25"/>
    <row r="42" spans="2:14" ht="15.75" hidden="1" customHeight="1" x14ac:dyDescent="0.25"/>
    <row r="43" spans="2:14" hidden="1" x14ac:dyDescent="0.25"/>
    <row r="44" spans="2:14" hidden="1" x14ac:dyDescent="0.25"/>
    <row r="45" spans="2:14" hidden="1" x14ac:dyDescent="0.25"/>
    <row r="46" spans="2:14" x14ac:dyDescent="0.25"/>
  </sheetData>
  <sheetProtection algorithmName="SHA-512" hashValue="R8pRZK9wksRvG24sPO58S1lpLKcdFIlmlN/kmuX16B26kX5Bf/BOi3tha4lmQ9n7NfeRPHEAizBpvp9PjtmYFA==" saltValue="/S41uhEupbtaZOxAJJsSsw==" spinCount="100000" sheet="1" objects="1" scenarios="1" selectLockedCells="1"/>
  <mergeCells count="15">
    <mergeCell ref="B1:I1"/>
    <mergeCell ref="B32:I32"/>
    <mergeCell ref="B33:I36"/>
    <mergeCell ref="B2:B3"/>
    <mergeCell ref="I6:I9"/>
    <mergeCell ref="B5:I5"/>
    <mergeCell ref="B10:I10"/>
    <mergeCell ref="E6:E9"/>
    <mergeCell ref="B6:B9"/>
    <mergeCell ref="C6:C9"/>
    <mergeCell ref="D6:D9"/>
    <mergeCell ref="C2:I3"/>
    <mergeCell ref="F6:F9"/>
    <mergeCell ref="G6:G9"/>
    <mergeCell ref="H6:H9"/>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119"/>
  <sheetViews>
    <sheetView zoomScaleNormal="100" workbookViewId="0">
      <selection activeCell="F24" sqref="F24:G24"/>
    </sheetView>
  </sheetViews>
  <sheetFormatPr defaultColWidth="0" defaultRowHeight="15" zeroHeight="1" x14ac:dyDescent="0.25"/>
  <cols>
    <col min="1" max="1" width="4.140625" style="452" customWidth="1"/>
    <col min="2" max="2" width="2.85546875" style="452" customWidth="1"/>
    <col min="3" max="5" width="9.140625" style="452" customWidth="1"/>
    <col min="6" max="6" width="29.5703125" style="452" customWidth="1"/>
    <col min="7" max="8" width="9.140625" style="452" customWidth="1"/>
    <col min="9" max="9" width="29.5703125" style="452" customWidth="1"/>
    <col min="10" max="12" width="9.140625" style="452" customWidth="1"/>
    <col min="13" max="13" width="10.28515625" style="452" customWidth="1"/>
    <col min="14" max="14" width="11.7109375" style="452" customWidth="1"/>
    <col min="15" max="15" width="5.5703125" style="452" customWidth="1"/>
    <col min="16" max="16" width="9.140625" style="452" hidden="1" customWidth="1"/>
    <col min="17" max="17" width="13.28515625" style="452" hidden="1" customWidth="1"/>
    <col min="18" max="28" width="0" style="452" hidden="1" customWidth="1"/>
    <col min="29" max="16384" width="9.140625" style="452" hidden="1"/>
  </cols>
  <sheetData>
    <row r="1" spans="1:15" ht="15.75" thickBot="1" x14ac:dyDescent="0.3">
      <c r="A1" s="455"/>
      <c r="B1" s="1062" t="s">
        <v>504</v>
      </c>
      <c r="C1" s="1062"/>
      <c r="D1" s="1062"/>
      <c r="E1" s="1062"/>
      <c r="F1" s="1062"/>
      <c r="G1" s="1062"/>
      <c r="H1" s="1062"/>
      <c r="I1" s="1062"/>
      <c r="J1" s="1062"/>
      <c r="K1" s="1062"/>
      <c r="L1" s="1062"/>
      <c r="M1" s="1062"/>
      <c r="N1" s="1062"/>
      <c r="O1" s="455"/>
    </row>
    <row r="2" spans="1:15" ht="15" customHeight="1" x14ac:dyDescent="0.25">
      <c r="A2" s="455"/>
      <c r="B2" s="1012" t="s">
        <v>532</v>
      </c>
      <c r="C2" s="1012"/>
      <c r="D2" s="1012"/>
      <c r="E2" s="1224" t="s">
        <v>1155</v>
      </c>
      <c r="F2" s="1225"/>
      <c r="G2" s="1225"/>
      <c r="H2" s="1225"/>
      <c r="I2" s="1225"/>
      <c r="J2" s="1225"/>
      <c r="K2" s="1225"/>
      <c r="L2" s="1225"/>
      <c r="M2" s="1225"/>
      <c r="N2" s="1225"/>
      <c r="O2" s="455"/>
    </row>
    <row r="3" spans="1:15" ht="15" customHeight="1" x14ac:dyDescent="0.25">
      <c r="A3" s="455"/>
      <c r="B3" s="1012"/>
      <c r="C3" s="1012"/>
      <c r="D3" s="1012"/>
      <c r="E3" s="1226"/>
      <c r="F3" s="1227"/>
      <c r="G3" s="1227"/>
      <c r="H3" s="1227"/>
      <c r="I3" s="1227"/>
      <c r="J3" s="1227"/>
      <c r="K3" s="1227"/>
      <c r="L3" s="1227"/>
      <c r="M3" s="1227"/>
      <c r="N3" s="1227"/>
      <c r="O3" s="455"/>
    </row>
    <row r="4" spans="1:15" ht="15" customHeight="1" thickBot="1" x14ac:dyDescent="0.3">
      <c r="A4" s="455"/>
      <c r="B4" s="1012"/>
      <c r="C4" s="1012"/>
      <c r="D4" s="1012"/>
      <c r="E4" s="1228"/>
      <c r="F4" s="1229"/>
      <c r="G4" s="1229"/>
      <c r="H4" s="1229"/>
      <c r="I4" s="1229"/>
      <c r="J4" s="1229"/>
      <c r="K4" s="1229"/>
      <c r="L4" s="1229"/>
      <c r="M4" s="1229"/>
      <c r="N4" s="1229"/>
      <c r="O4" s="455"/>
    </row>
    <row r="5" spans="1:15" ht="15.75" customHeight="1" x14ac:dyDescent="0.25">
      <c r="A5" s="455"/>
      <c r="B5" s="1012"/>
      <c r="C5" s="1012"/>
      <c r="D5" s="1012"/>
      <c r="E5" s="534" t="s">
        <v>566</v>
      </c>
      <c r="F5" s="535"/>
      <c r="G5" s="535"/>
      <c r="H5" s="535"/>
      <c r="I5" s="535"/>
      <c r="J5" s="535"/>
      <c r="K5" s="535"/>
      <c r="L5" s="535"/>
      <c r="M5" s="535"/>
      <c r="N5" s="535"/>
      <c r="O5" s="455"/>
    </row>
    <row r="6" spans="1:15" x14ac:dyDescent="0.25">
      <c r="A6" s="455"/>
      <c r="B6" s="205"/>
      <c r="C6" s="205"/>
      <c r="D6" s="205"/>
      <c r="E6" s="205"/>
      <c r="F6" s="205"/>
      <c r="G6" s="205"/>
      <c r="H6" s="205"/>
      <c r="I6" s="205"/>
      <c r="J6" s="205"/>
      <c r="K6" s="205"/>
      <c r="L6" s="205"/>
      <c r="M6" s="205"/>
      <c r="N6" s="205"/>
      <c r="O6" s="455"/>
    </row>
    <row r="7" spans="1:15" ht="21.75" thickBot="1" x14ac:dyDescent="0.3">
      <c r="A7" s="455"/>
      <c r="B7" s="1129" t="s">
        <v>532</v>
      </c>
      <c r="C7" s="1129"/>
      <c r="D7" s="1129"/>
      <c r="E7" s="1129"/>
      <c r="F7" s="1129"/>
      <c r="G7" s="1129"/>
      <c r="H7" s="1129"/>
      <c r="I7" s="1129"/>
      <c r="J7" s="1129"/>
      <c r="K7" s="1129"/>
      <c r="L7" s="1129"/>
      <c r="M7" s="1129"/>
      <c r="N7" s="1129"/>
      <c r="O7" s="455"/>
    </row>
    <row r="8" spans="1:15" ht="30.75" customHeight="1" x14ac:dyDescent="0.25">
      <c r="A8" s="455"/>
      <c r="B8" s="1240" t="s">
        <v>1232</v>
      </c>
      <c r="C8" s="1241"/>
      <c r="D8" s="1241"/>
      <c r="E8" s="1241"/>
      <c r="F8" s="1241"/>
      <c r="G8" s="1241"/>
      <c r="H8" s="1241"/>
      <c r="I8" s="1241"/>
      <c r="J8" s="1241"/>
      <c r="K8" s="1241"/>
      <c r="L8" s="1241"/>
      <c r="M8" s="1241"/>
      <c r="N8" s="1241"/>
      <c r="O8" s="455"/>
    </row>
    <row r="9" spans="1:15" s="536" customFormat="1" ht="19.5" customHeight="1" x14ac:dyDescent="0.25">
      <c r="A9" s="490"/>
      <c r="B9" s="490"/>
      <c r="C9" s="490"/>
      <c r="D9" s="490"/>
      <c r="E9" s="490"/>
      <c r="F9" s="490"/>
      <c r="G9" s="490"/>
      <c r="H9" s="490"/>
      <c r="I9" s="490"/>
      <c r="J9" s="490"/>
      <c r="K9" s="490"/>
      <c r="L9" s="490"/>
      <c r="M9" s="490"/>
      <c r="N9" s="490"/>
      <c r="O9" s="490"/>
    </row>
    <row r="10" spans="1:15" s="539" customFormat="1" ht="30" hidden="1" customHeight="1" x14ac:dyDescent="0.25">
      <c r="A10" s="200"/>
      <c r="B10" s="504"/>
      <c r="C10" s="504"/>
      <c r="D10" s="504"/>
      <c r="E10" s="504"/>
      <c r="F10" s="1249" t="s">
        <v>5</v>
      </c>
      <c r="G10" s="1249"/>
      <c r="H10" s="1249"/>
      <c r="I10" s="1250" t="str">
        <f>'Contact Information'!J9</f>
        <v>Please select your answer from the dropdown</v>
      </c>
      <c r="J10" s="1251"/>
      <c r="K10" s="1252"/>
      <c r="L10" s="537"/>
      <c r="M10" s="537"/>
      <c r="N10" s="537"/>
      <c r="O10" s="538"/>
    </row>
    <row r="11" spans="1:15" s="536" customFormat="1" ht="8.25" hidden="1" customHeight="1" x14ac:dyDescent="0.25">
      <c r="A11" s="490"/>
      <c r="B11" s="540"/>
      <c r="C11" s="541"/>
      <c r="D11" s="541"/>
      <c r="E11" s="541"/>
      <c r="F11" s="541"/>
      <c r="G11" s="541"/>
      <c r="H11" s="541"/>
      <c r="I11" s="541"/>
      <c r="J11" s="541"/>
      <c r="K11" s="541"/>
      <c r="L11" s="541"/>
      <c r="M11" s="541"/>
      <c r="N11" s="541"/>
      <c r="O11" s="490"/>
    </row>
    <row r="12" spans="1:15" x14ac:dyDescent="0.25">
      <c r="A12" s="455"/>
      <c r="B12" s="542"/>
      <c r="C12" s="542"/>
      <c r="D12" s="1230" t="s">
        <v>533</v>
      </c>
      <c r="E12" s="1230"/>
      <c r="F12" s="1230" t="s">
        <v>534</v>
      </c>
      <c r="G12" s="1230"/>
      <c r="H12" s="1230" t="s">
        <v>535</v>
      </c>
      <c r="I12" s="1230"/>
      <c r="J12" s="1230" t="s">
        <v>220</v>
      </c>
      <c r="K12" s="1230"/>
      <c r="L12" s="1230"/>
      <c r="M12" s="1230"/>
      <c r="N12" s="542"/>
      <c r="O12" s="455"/>
    </row>
    <row r="13" spans="1:15" ht="15.75" thickBot="1" x14ac:dyDescent="0.3">
      <c r="A13" s="455"/>
      <c r="B13" s="542"/>
      <c r="C13" s="542"/>
      <c r="D13" s="1234">
        <v>2013</v>
      </c>
      <c r="E13" s="1235"/>
      <c r="F13" s="1236" t="str">
        <f>IFERROR(VLOOKUP($I$10&amp;$D13,'Source Water'!$A:H,5,FALSE)," ")</f>
        <v xml:space="preserve"> </v>
      </c>
      <c r="G13" s="1237"/>
      <c r="H13" s="1238" t="str">
        <f>IFERROR(VLOOKUP($I$10&amp;$D13,'Source Water'!$A:H,6,FALSE)," ")</f>
        <v xml:space="preserve"> </v>
      </c>
      <c r="I13" s="1239"/>
      <c r="J13" s="1231"/>
      <c r="K13" s="1231"/>
      <c r="L13" s="1231"/>
      <c r="M13" s="1231"/>
      <c r="N13" s="542"/>
      <c r="O13" s="455"/>
    </row>
    <row r="14" spans="1:15" ht="15.75" thickBot="1" x14ac:dyDescent="0.3">
      <c r="A14" s="455"/>
      <c r="B14" s="542"/>
      <c r="C14" s="542"/>
      <c r="D14" s="1232">
        <v>2014</v>
      </c>
      <c r="E14" s="1233"/>
      <c r="F14" s="1215" t="str">
        <f>IFERROR(VLOOKUP($I$10&amp;$D14,'Source Water'!$A:H,5,FALSE)," ")</f>
        <v xml:space="preserve"> </v>
      </c>
      <c r="G14" s="1216"/>
      <c r="H14" s="1218" t="str">
        <f>IFERROR(VLOOKUP($I$10&amp;$D14,'Source Water'!$A:H,6,FALSE)," ")</f>
        <v xml:space="preserve"> </v>
      </c>
      <c r="I14" s="1219"/>
      <c r="J14" s="1217"/>
      <c r="K14" s="1217"/>
      <c r="L14" s="1217"/>
      <c r="M14" s="1217"/>
      <c r="N14" s="542"/>
      <c r="O14" s="455"/>
    </row>
    <row r="15" spans="1:15" ht="15.75" thickBot="1" x14ac:dyDescent="0.3">
      <c r="A15" s="455"/>
      <c r="B15" s="542"/>
      <c r="C15" s="542"/>
      <c r="D15" s="1232">
        <v>2015</v>
      </c>
      <c r="E15" s="1233"/>
      <c r="F15" s="1215" t="str">
        <f>IFERROR(VLOOKUP($I$10&amp;$D15,'Source Water'!$A:H,5,FALSE)," ")</f>
        <v xml:space="preserve"> </v>
      </c>
      <c r="G15" s="1216"/>
      <c r="H15" s="1218" t="str">
        <f>IFERROR(VLOOKUP($I$10&amp;$D15,'Source Water'!$A:H,6,FALSE)," ")</f>
        <v xml:space="preserve"> </v>
      </c>
      <c r="I15" s="1219"/>
      <c r="J15" s="1217"/>
      <c r="K15" s="1217"/>
      <c r="L15" s="1217"/>
      <c r="M15" s="1217"/>
      <c r="N15" s="542"/>
      <c r="O15" s="455"/>
    </row>
    <row r="16" spans="1:15" ht="15.75" thickBot="1" x14ac:dyDescent="0.3">
      <c r="A16" s="455"/>
      <c r="B16" s="542"/>
      <c r="C16" s="542"/>
      <c r="D16" s="1232">
        <v>2016</v>
      </c>
      <c r="E16" s="1233"/>
      <c r="F16" s="1215" t="str">
        <f>IFERROR(VLOOKUP($I$10&amp;$D16,'Source Water'!$A:H,5,FALSE)," ")</f>
        <v xml:space="preserve"> </v>
      </c>
      <c r="G16" s="1216"/>
      <c r="H16" s="1218" t="str">
        <f>IFERROR(VLOOKUP($I$10&amp;$D16,'Source Water'!$A:H,6,FALSE)," ")</f>
        <v xml:space="preserve"> </v>
      </c>
      <c r="I16" s="1219"/>
      <c r="J16" s="1217"/>
      <c r="K16" s="1217"/>
      <c r="L16" s="1217"/>
      <c r="M16" s="1217"/>
      <c r="N16" s="542"/>
      <c r="O16" s="455"/>
    </row>
    <row r="17" spans="1:15" ht="15.75" thickBot="1" x14ac:dyDescent="0.3">
      <c r="A17" s="455"/>
      <c r="B17" s="542"/>
      <c r="C17" s="542"/>
      <c r="D17" s="1232">
        <v>2017</v>
      </c>
      <c r="E17" s="1233"/>
      <c r="F17" s="1215" t="str">
        <f>IFERROR(VLOOKUP($I$10&amp;$D17,'Source Water'!$A:H,5,FALSE)," ")</f>
        <v xml:space="preserve"> </v>
      </c>
      <c r="G17" s="1216"/>
      <c r="H17" s="1218" t="str">
        <f>IFERROR(VLOOKUP($I$10&amp;$D17,'Source Water'!$A:H,6,FALSE)," ")</f>
        <v xml:space="preserve"> </v>
      </c>
      <c r="I17" s="1219"/>
      <c r="J17" s="1217"/>
      <c r="K17" s="1217"/>
      <c r="L17" s="1217"/>
      <c r="M17" s="1217"/>
      <c r="N17" s="542"/>
      <c r="O17" s="455"/>
    </row>
    <row r="18" spans="1:15" ht="15.75" thickBot="1" x14ac:dyDescent="0.3">
      <c r="A18" s="455"/>
      <c r="B18" s="542"/>
      <c r="C18" s="542"/>
      <c r="D18" s="1253">
        <v>2018</v>
      </c>
      <c r="E18" s="1254"/>
      <c r="F18" s="1215" t="str">
        <f>IFERROR(VLOOKUP($I$10&amp;$D18,'Source Water'!$A:H,5,FALSE)," ")</f>
        <v xml:space="preserve"> </v>
      </c>
      <c r="G18" s="1216"/>
      <c r="H18" s="1218" t="str">
        <f>IFERROR(VLOOKUP($I$10&amp;$D18,'Source Water'!$A:H,6,FALSE)," ")</f>
        <v xml:space="preserve"> </v>
      </c>
      <c r="I18" s="1219"/>
      <c r="J18" s="617"/>
      <c r="K18" s="617"/>
      <c r="L18" s="617"/>
      <c r="M18" s="617"/>
      <c r="N18" s="542"/>
      <c r="O18" s="455"/>
    </row>
    <row r="19" spans="1:15" x14ac:dyDescent="0.25">
      <c r="A19" s="455"/>
      <c r="B19" s="542"/>
      <c r="C19" s="542"/>
      <c r="D19" s="1232">
        <v>2019</v>
      </c>
      <c r="E19" s="1233"/>
      <c r="F19" s="1220"/>
      <c r="G19" s="1221"/>
      <c r="H19" s="1222"/>
      <c r="I19" s="1223"/>
      <c r="J19" s="1217"/>
      <c r="K19" s="1217"/>
      <c r="L19" s="1217"/>
      <c r="M19" s="1217"/>
      <c r="N19" s="542"/>
      <c r="O19" s="455"/>
    </row>
    <row r="20" spans="1:15" ht="19.5" customHeight="1" x14ac:dyDescent="0.25">
      <c r="A20" s="455"/>
      <c r="B20" s="542"/>
      <c r="C20" s="542"/>
      <c r="D20" s="493"/>
      <c r="E20" s="493"/>
      <c r="F20" s="543"/>
      <c r="G20" s="543"/>
      <c r="H20" s="544"/>
      <c r="I20" s="544"/>
      <c r="J20" s="493"/>
      <c r="K20" s="493"/>
      <c r="L20" s="493"/>
      <c r="M20" s="493"/>
      <c r="N20" s="542"/>
      <c r="O20" s="455"/>
    </row>
    <row r="21" spans="1:15" ht="33" customHeight="1" x14ac:dyDescent="0.25">
      <c r="A21" s="455"/>
      <c r="B21" s="1244" t="s">
        <v>1231</v>
      </c>
      <c r="C21" s="1244"/>
      <c r="D21" s="1244"/>
      <c r="E21" s="1244"/>
      <c r="F21" s="1244"/>
      <c r="G21" s="1244"/>
      <c r="H21" s="1244"/>
      <c r="I21" s="1244"/>
      <c r="J21" s="1244"/>
      <c r="K21" s="1244"/>
      <c r="L21" s="1244"/>
      <c r="M21" s="1244"/>
      <c r="N21" s="1244"/>
      <c r="O21" s="455"/>
    </row>
    <row r="22" spans="1:15" s="455" customFormat="1" ht="19.5" customHeight="1" x14ac:dyDescent="0.25">
      <c r="B22" s="545"/>
      <c r="C22" s="545"/>
      <c r="D22" s="545"/>
      <c r="E22" s="545"/>
      <c r="F22" s="545"/>
      <c r="G22" s="545"/>
      <c r="H22" s="545"/>
      <c r="I22" s="545"/>
      <c r="J22" s="545"/>
      <c r="K22" s="545"/>
      <c r="L22" s="545"/>
      <c r="M22" s="545"/>
      <c r="N22" s="545"/>
    </row>
    <row r="23" spans="1:15" x14ac:dyDescent="0.25">
      <c r="A23" s="455"/>
      <c r="B23" s="542"/>
      <c r="C23" s="542"/>
      <c r="D23" s="1230" t="s">
        <v>533</v>
      </c>
      <c r="E23" s="1230"/>
      <c r="F23" s="1230" t="s">
        <v>534</v>
      </c>
      <c r="G23" s="1230"/>
      <c r="H23" s="1230" t="s">
        <v>535</v>
      </c>
      <c r="I23" s="1230"/>
      <c r="J23" s="1230" t="s">
        <v>220</v>
      </c>
      <c r="K23" s="1230"/>
      <c r="L23" s="1230"/>
      <c r="M23" s="1230"/>
      <c r="N23" s="545"/>
      <c r="O23" s="455"/>
    </row>
    <row r="24" spans="1:15" ht="15.75" thickBot="1" x14ac:dyDescent="0.3">
      <c r="A24" s="455"/>
      <c r="B24" s="542"/>
      <c r="C24" s="542"/>
      <c r="D24" s="1247">
        <v>2013</v>
      </c>
      <c r="E24" s="1248"/>
      <c r="F24" s="1243"/>
      <c r="G24" s="1243"/>
      <c r="H24" s="1222"/>
      <c r="I24" s="1223"/>
      <c r="J24" s="1231"/>
      <c r="K24" s="1231"/>
      <c r="L24" s="1231"/>
      <c r="M24" s="1231"/>
      <c r="N24" s="542"/>
      <c r="O24" s="455"/>
    </row>
    <row r="25" spans="1:15" ht="15.75" thickBot="1" x14ac:dyDescent="0.3">
      <c r="A25" s="455"/>
      <c r="B25" s="542"/>
      <c r="C25" s="542"/>
      <c r="D25" s="1245">
        <v>2014</v>
      </c>
      <c r="E25" s="1246"/>
      <c r="F25" s="1242"/>
      <c r="G25" s="1242"/>
      <c r="H25" s="1213"/>
      <c r="I25" s="1214"/>
      <c r="J25" s="1217"/>
      <c r="K25" s="1217"/>
      <c r="L25" s="1217"/>
      <c r="M25" s="1217"/>
      <c r="N25" s="542"/>
      <c r="O25" s="455"/>
    </row>
    <row r="26" spans="1:15" ht="15.75" thickBot="1" x14ac:dyDescent="0.3">
      <c r="A26" s="455"/>
      <c r="B26" s="542"/>
      <c r="C26" s="542"/>
      <c r="D26" s="1245">
        <v>2015</v>
      </c>
      <c r="E26" s="1246"/>
      <c r="F26" s="1242"/>
      <c r="G26" s="1242"/>
      <c r="H26" s="1213"/>
      <c r="I26" s="1214"/>
      <c r="J26" s="1217"/>
      <c r="K26" s="1217"/>
      <c r="L26" s="1217"/>
      <c r="M26" s="1217"/>
      <c r="N26" s="542"/>
      <c r="O26" s="455"/>
    </row>
    <row r="27" spans="1:15" ht="15.75" thickBot="1" x14ac:dyDescent="0.3">
      <c r="A27" s="455"/>
      <c r="B27" s="542"/>
      <c r="C27" s="542"/>
      <c r="D27" s="1245">
        <v>2016</v>
      </c>
      <c r="E27" s="1246"/>
      <c r="F27" s="1242"/>
      <c r="G27" s="1242"/>
      <c r="H27" s="400"/>
      <c r="I27" s="401"/>
      <c r="J27" s="1217"/>
      <c r="K27" s="1217"/>
      <c r="L27" s="1217"/>
      <c r="M27" s="1217"/>
      <c r="N27" s="542"/>
      <c r="O27" s="455"/>
    </row>
    <row r="28" spans="1:15" ht="15.75" thickBot="1" x14ac:dyDescent="0.3">
      <c r="A28" s="455"/>
      <c r="B28" s="542"/>
      <c r="C28" s="542"/>
      <c r="D28" s="1245">
        <v>2017</v>
      </c>
      <c r="E28" s="1246"/>
      <c r="F28" s="1242"/>
      <c r="G28" s="1242"/>
      <c r="H28" s="1213"/>
      <c r="I28" s="1214"/>
      <c r="J28" s="1217"/>
      <c r="K28" s="1217"/>
      <c r="L28" s="1217"/>
      <c r="M28" s="1217"/>
      <c r="N28" s="542"/>
      <c r="O28" s="455"/>
    </row>
    <row r="29" spans="1:15" ht="15.75" thickBot="1" x14ac:dyDescent="0.3">
      <c r="A29" s="455"/>
      <c r="B29" s="542"/>
      <c r="C29" s="542"/>
      <c r="D29" s="1257">
        <v>2018</v>
      </c>
      <c r="E29" s="1258"/>
      <c r="F29" s="1242"/>
      <c r="G29" s="1242"/>
      <c r="H29" s="1213"/>
      <c r="I29" s="1214"/>
      <c r="J29" s="1217"/>
      <c r="K29" s="1217"/>
      <c r="L29" s="1217"/>
      <c r="M29" s="1217"/>
      <c r="N29" s="542"/>
      <c r="O29" s="455"/>
    </row>
    <row r="30" spans="1:15" x14ac:dyDescent="0.25">
      <c r="A30" s="455"/>
      <c r="B30" s="542"/>
      <c r="C30" s="542"/>
      <c r="D30" s="1257">
        <v>2019</v>
      </c>
      <c r="E30" s="1258"/>
      <c r="F30" s="1242"/>
      <c r="G30" s="1242"/>
      <c r="H30" s="1213"/>
      <c r="I30" s="1214"/>
      <c r="J30" s="1217"/>
      <c r="K30" s="1217"/>
      <c r="L30" s="1217"/>
      <c r="M30" s="1217"/>
      <c r="N30" s="542"/>
      <c r="O30" s="455"/>
    </row>
    <row r="31" spans="1:15" ht="19.5" customHeight="1" x14ac:dyDescent="0.25">
      <c r="A31" s="490"/>
      <c r="B31" s="493"/>
      <c r="C31" s="493"/>
      <c r="D31" s="493"/>
      <c r="E31" s="493"/>
      <c r="F31" s="546"/>
      <c r="G31" s="546"/>
      <c r="H31" s="493"/>
      <c r="I31" s="493"/>
      <c r="J31" s="493"/>
      <c r="K31" s="493"/>
      <c r="L31" s="493"/>
      <c r="M31" s="493"/>
      <c r="N31" s="493"/>
      <c r="O31" s="490"/>
    </row>
    <row r="32" spans="1:15" s="548" customFormat="1" ht="27.75" customHeight="1" x14ac:dyDescent="0.25">
      <c r="A32" s="547"/>
      <c r="B32" s="1260" t="s">
        <v>1967</v>
      </c>
      <c r="C32" s="1260"/>
      <c r="D32" s="1260"/>
      <c r="E32" s="1260"/>
      <c r="F32" s="1260"/>
      <c r="G32" s="1260"/>
      <c r="H32" s="1260"/>
      <c r="I32" s="1260"/>
      <c r="J32" s="1259" t="s">
        <v>1069</v>
      </c>
      <c r="K32" s="1259"/>
      <c r="L32" s="1259"/>
      <c r="M32" s="1259"/>
      <c r="N32" s="1259"/>
      <c r="O32" s="547"/>
    </row>
    <row r="33" spans="1:15" s="548" customFormat="1" x14ac:dyDescent="0.25">
      <c r="A33" s="547"/>
      <c r="B33" s="1255" t="str">
        <f>IF(J32="yes","Please provide details below","")</f>
        <v/>
      </c>
      <c r="C33" s="1255"/>
      <c r="D33" s="1255"/>
      <c r="E33" s="1255"/>
      <c r="F33" s="1255"/>
      <c r="G33" s="1255"/>
      <c r="H33" s="1255"/>
      <c r="I33" s="1255"/>
      <c r="J33" s="1255"/>
      <c r="K33" s="1255"/>
      <c r="L33" s="1255"/>
      <c r="M33" s="1255"/>
      <c r="N33" s="1255"/>
      <c r="O33" s="547"/>
    </row>
    <row r="34" spans="1:15" s="548" customFormat="1" ht="19.5" customHeight="1" x14ac:dyDescent="0.25">
      <c r="A34" s="547"/>
      <c r="B34" s="1256"/>
      <c r="C34" s="1256"/>
      <c r="D34" s="1256"/>
      <c r="E34" s="1256"/>
      <c r="F34" s="1256"/>
      <c r="G34" s="1256"/>
      <c r="H34" s="1256"/>
      <c r="I34" s="1256"/>
      <c r="J34" s="1256"/>
      <c r="K34" s="1256"/>
      <c r="L34" s="1256"/>
      <c r="M34" s="1256"/>
      <c r="N34" s="1256"/>
      <c r="O34" s="547"/>
    </row>
    <row r="35" spans="1:15" s="548" customFormat="1" ht="19.5" customHeight="1" x14ac:dyDescent="0.25">
      <c r="A35" s="547"/>
      <c r="B35" s="1256"/>
      <c r="C35" s="1256"/>
      <c r="D35" s="1256"/>
      <c r="E35" s="1256"/>
      <c r="F35" s="1256"/>
      <c r="G35" s="1256"/>
      <c r="H35" s="1256"/>
      <c r="I35" s="1256"/>
      <c r="J35" s="1256"/>
      <c r="K35" s="1256"/>
      <c r="L35" s="1256"/>
      <c r="M35" s="1256"/>
      <c r="N35" s="1256"/>
      <c r="O35" s="547"/>
    </row>
    <row r="36" spans="1:15" s="490" customFormat="1" ht="28.5" customHeight="1" x14ac:dyDescent="0.25">
      <c r="B36" s="455"/>
      <c r="C36" s="455"/>
      <c r="D36" s="455"/>
      <c r="E36" s="455"/>
      <c r="F36" s="455"/>
      <c r="G36" s="455"/>
      <c r="H36" s="455"/>
      <c r="I36" s="455"/>
      <c r="J36" s="455"/>
      <c r="K36" s="455"/>
      <c r="L36" s="455"/>
      <c r="M36" s="455"/>
      <c r="N36" s="455"/>
    </row>
    <row r="37" spans="1:15" s="549" customFormat="1" ht="15" hidden="1" customHeight="1" x14ac:dyDescent="0.25">
      <c r="B37" s="550"/>
      <c r="C37" s="551"/>
      <c r="D37" s="551"/>
      <c r="E37" s="551"/>
      <c r="F37" s="551"/>
      <c r="G37" s="551"/>
      <c r="H37" s="551"/>
      <c r="I37" s="551"/>
      <c r="J37" s="551"/>
      <c r="K37" s="551"/>
      <c r="L37" s="551"/>
      <c r="M37" s="551"/>
      <c r="N37" s="552"/>
    </row>
    <row r="38" spans="1:15" ht="15" hidden="1" customHeight="1" x14ac:dyDescent="0.25">
      <c r="B38" s="553"/>
      <c r="C38" s="554"/>
      <c r="D38" s="554"/>
      <c r="E38" s="554"/>
      <c r="F38" s="554"/>
      <c r="G38" s="554"/>
      <c r="H38" s="554"/>
      <c r="I38" s="554"/>
      <c r="J38" s="554"/>
      <c r="K38" s="554"/>
      <c r="L38" s="554"/>
      <c r="M38" s="554"/>
      <c r="N38" s="555"/>
    </row>
    <row r="39" spans="1:15" ht="15" hidden="1" customHeight="1" x14ac:dyDescent="0.25">
      <c r="B39" s="553"/>
      <c r="C39" s="554"/>
      <c r="D39" s="554"/>
      <c r="E39" s="554"/>
      <c r="F39" s="554"/>
      <c r="G39" s="554"/>
      <c r="H39" s="554"/>
      <c r="I39" s="554"/>
      <c r="J39" s="554"/>
      <c r="K39" s="554"/>
      <c r="L39" s="554"/>
      <c r="M39" s="554"/>
      <c r="N39" s="555"/>
    </row>
    <row r="40" spans="1:15" ht="15" hidden="1" customHeight="1" x14ac:dyDescent="0.25">
      <c r="B40" s="556"/>
      <c r="C40" s="557"/>
      <c r="D40" s="557"/>
      <c r="E40" s="557"/>
      <c r="F40" s="557"/>
      <c r="G40" s="557"/>
      <c r="H40" s="557"/>
      <c r="I40" s="557"/>
      <c r="J40" s="557"/>
      <c r="K40" s="557"/>
      <c r="L40" s="557"/>
      <c r="M40" s="557"/>
      <c r="N40" s="558"/>
    </row>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spans="1:15" ht="15" hidden="1" customHeight="1" x14ac:dyDescent="0.25"/>
    <row r="98" spans="1:15" ht="15" hidden="1" customHeight="1" x14ac:dyDescent="0.25"/>
    <row r="99" spans="1:15" ht="15" hidden="1" customHeight="1" x14ac:dyDescent="0.25"/>
    <row r="100" spans="1:15" ht="15" hidden="1" customHeight="1" x14ac:dyDescent="0.25"/>
    <row r="101" spans="1:15" ht="15" hidden="1" customHeight="1" x14ac:dyDescent="0.25"/>
    <row r="102" spans="1:15" ht="15" hidden="1" customHeight="1" x14ac:dyDescent="0.25"/>
    <row r="103" spans="1:15" ht="15" hidden="1" customHeight="1" x14ac:dyDescent="0.25"/>
    <row r="104" spans="1:15" ht="15" hidden="1" customHeight="1" x14ac:dyDescent="0.25"/>
    <row r="105" spans="1:15" ht="15" hidden="1" customHeight="1" x14ac:dyDescent="0.25"/>
    <row r="106" spans="1:15" ht="0" hidden="1" customHeight="1" x14ac:dyDescent="0.25"/>
    <row r="107" spans="1:15" ht="0" hidden="1" customHeight="1" x14ac:dyDescent="0.25">
      <c r="B107" s="455"/>
      <c r="C107" s="455"/>
      <c r="D107" s="455"/>
      <c r="E107" s="455"/>
      <c r="F107" s="455"/>
      <c r="G107" s="455"/>
      <c r="H107" s="455"/>
      <c r="I107" s="455"/>
      <c r="J107" s="455"/>
      <c r="K107" s="455"/>
      <c r="L107" s="455"/>
      <c r="M107" s="455"/>
      <c r="N107" s="455"/>
    </row>
    <row r="108" spans="1:15" hidden="1" x14ac:dyDescent="0.25">
      <c r="A108" s="455"/>
      <c r="B108" s="455"/>
      <c r="C108" s="455"/>
      <c r="D108" s="455"/>
      <c r="E108" s="455"/>
      <c r="F108" s="455"/>
      <c r="G108" s="455"/>
      <c r="H108" s="455"/>
      <c r="I108" s="455"/>
      <c r="J108" s="455"/>
      <c r="K108" s="455"/>
      <c r="L108" s="455"/>
      <c r="M108" s="455"/>
      <c r="N108" s="455"/>
    </row>
    <row r="109" spans="1:15" hidden="1" x14ac:dyDescent="0.25">
      <c r="A109" s="455"/>
      <c r="B109" s="455"/>
      <c r="C109" s="455"/>
      <c r="D109" s="455"/>
      <c r="E109" s="455"/>
      <c r="F109" s="455"/>
      <c r="G109" s="455"/>
      <c r="H109" s="455"/>
      <c r="I109" s="455"/>
      <c r="J109" s="455"/>
      <c r="K109" s="455"/>
      <c r="L109" s="455"/>
      <c r="M109" s="455"/>
      <c r="N109" s="455"/>
      <c r="O109" s="455"/>
    </row>
    <row r="110" spans="1:15" hidden="1" x14ac:dyDescent="0.25">
      <c r="A110" s="455"/>
      <c r="B110" s="455"/>
      <c r="C110" s="455"/>
      <c r="D110" s="455"/>
      <c r="E110" s="455"/>
      <c r="F110" s="455"/>
      <c r="G110" s="455"/>
      <c r="H110" s="455"/>
      <c r="I110" s="455"/>
      <c r="J110" s="455"/>
      <c r="K110" s="455"/>
      <c r="L110" s="455"/>
      <c r="M110" s="455"/>
      <c r="N110" s="455"/>
      <c r="O110" s="455"/>
    </row>
    <row r="111" spans="1:15" hidden="1" x14ac:dyDescent="0.25">
      <c r="A111" s="455"/>
      <c r="B111" s="455"/>
      <c r="C111" s="455"/>
      <c r="D111" s="455"/>
      <c r="E111" s="455"/>
      <c r="F111" s="455"/>
      <c r="G111" s="455"/>
      <c r="H111" s="455"/>
      <c r="I111" s="455"/>
      <c r="J111" s="455"/>
      <c r="K111" s="455"/>
      <c r="L111" s="455"/>
      <c r="M111" s="455"/>
      <c r="N111" s="455"/>
      <c r="O111" s="455"/>
    </row>
    <row r="112" spans="1:15" hidden="1" x14ac:dyDescent="0.25">
      <c r="A112" s="455"/>
      <c r="B112" s="455"/>
      <c r="C112" s="455"/>
      <c r="D112" s="455"/>
      <c r="E112" s="455"/>
      <c r="F112" s="455"/>
      <c r="G112" s="455"/>
      <c r="H112" s="455"/>
      <c r="I112" s="455"/>
      <c r="J112" s="455"/>
      <c r="K112" s="455"/>
      <c r="L112" s="455"/>
      <c r="M112" s="455"/>
      <c r="N112" s="455"/>
      <c r="O112" s="455"/>
    </row>
    <row r="113" spans="1:15" hidden="1" x14ac:dyDescent="0.25">
      <c r="A113" s="455"/>
      <c r="B113" s="455"/>
      <c r="C113" s="455"/>
      <c r="D113" s="455"/>
      <c r="E113" s="455"/>
      <c r="F113" s="455"/>
      <c r="G113" s="455"/>
      <c r="H113" s="455"/>
      <c r="I113" s="455"/>
      <c r="J113" s="455"/>
      <c r="K113" s="455"/>
      <c r="L113" s="455"/>
      <c r="M113" s="455"/>
      <c r="N113" s="455"/>
      <c r="O113" s="455"/>
    </row>
    <row r="114" spans="1:15" hidden="1" x14ac:dyDescent="0.25">
      <c r="A114" s="455"/>
      <c r="B114" s="455"/>
      <c r="C114" s="455"/>
      <c r="D114" s="455"/>
      <c r="E114" s="455"/>
      <c r="F114" s="455"/>
      <c r="G114" s="455"/>
      <c r="H114" s="455"/>
      <c r="I114" s="455"/>
      <c r="J114" s="455"/>
      <c r="K114" s="455"/>
      <c r="L114" s="455"/>
      <c r="M114" s="455"/>
      <c r="N114" s="455"/>
      <c r="O114" s="455"/>
    </row>
    <row r="115" spans="1:15" hidden="1" x14ac:dyDescent="0.25">
      <c r="A115" s="455"/>
      <c r="O115" s="455"/>
    </row>
    <row r="116" spans="1:15" hidden="1" x14ac:dyDescent="0.25"/>
    <row r="117" spans="1:15" hidden="1" x14ac:dyDescent="0.25"/>
    <row r="118" spans="1:15" hidden="1" x14ac:dyDescent="0.25"/>
    <row r="119" spans="1:15" hidden="1" x14ac:dyDescent="0.25"/>
  </sheetData>
  <sheetProtection algorithmName="SHA-512" hashValue="ZZpc972cUeMUxv4KEL8kanAZ14G8YbN/huLzPCyD8Amm+zjvSBDro30vYg3E1VD22ifdxbUztxUXwV2d5xjgSA==" saltValue="boM3Z8k46vrmAQyyLam3ew==" spinCount="100000" sheet="1" selectLockedCells="1"/>
  <mergeCells count="74">
    <mergeCell ref="B33:N33"/>
    <mergeCell ref="B34:N35"/>
    <mergeCell ref="D29:E29"/>
    <mergeCell ref="F29:G29"/>
    <mergeCell ref="H29:I29"/>
    <mergeCell ref="J29:M29"/>
    <mergeCell ref="J32:N32"/>
    <mergeCell ref="B32:I32"/>
    <mergeCell ref="F30:G30"/>
    <mergeCell ref="H30:I30"/>
    <mergeCell ref="J30:M30"/>
    <mergeCell ref="D30:E30"/>
    <mergeCell ref="D24:E24"/>
    <mergeCell ref="D25:E25"/>
    <mergeCell ref="D26:E26"/>
    <mergeCell ref="D27:E27"/>
    <mergeCell ref="F10:H10"/>
    <mergeCell ref="D12:E12"/>
    <mergeCell ref="F12:G12"/>
    <mergeCell ref="H12:I12"/>
    <mergeCell ref="D15:E15"/>
    <mergeCell ref="F15:G15"/>
    <mergeCell ref="H15:I15"/>
    <mergeCell ref="I10:K10"/>
    <mergeCell ref="D16:E16"/>
    <mergeCell ref="D17:E17"/>
    <mergeCell ref="D18:E18"/>
    <mergeCell ref="B8:N8"/>
    <mergeCell ref="J17:M17"/>
    <mergeCell ref="F28:G28"/>
    <mergeCell ref="J24:M24"/>
    <mergeCell ref="F24:G24"/>
    <mergeCell ref="F25:G25"/>
    <mergeCell ref="F26:G26"/>
    <mergeCell ref="F27:G27"/>
    <mergeCell ref="B21:N21"/>
    <mergeCell ref="D19:E19"/>
    <mergeCell ref="J28:M28"/>
    <mergeCell ref="D23:E23"/>
    <mergeCell ref="F23:G23"/>
    <mergeCell ref="H23:I23"/>
    <mergeCell ref="J23:M23"/>
    <mergeCell ref="D28:E28"/>
    <mergeCell ref="B1:N1"/>
    <mergeCell ref="B7:N7"/>
    <mergeCell ref="B2:D5"/>
    <mergeCell ref="E2:N4"/>
    <mergeCell ref="H16:I16"/>
    <mergeCell ref="J12:M12"/>
    <mergeCell ref="J15:M15"/>
    <mergeCell ref="J16:M16"/>
    <mergeCell ref="J14:M14"/>
    <mergeCell ref="J13:M13"/>
    <mergeCell ref="D14:E14"/>
    <mergeCell ref="D13:E13"/>
    <mergeCell ref="F14:G14"/>
    <mergeCell ref="F13:G13"/>
    <mergeCell ref="H14:I14"/>
    <mergeCell ref="H13:I13"/>
    <mergeCell ref="H28:I28"/>
    <mergeCell ref="F16:G16"/>
    <mergeCell ref="J19:M19"/>
    <mergeCell ref="J25:M25"/>
    <mergeCell ref="J26:M26"/>
    <mergeCell ref="J27:M27"/>
    <mergeCell ref="F17:G17"/>
    <mergeCell ref="H17:I17"/>
    <mergeCell ref="F19:G19"/>
    <mergeCell ref="H19:I19"/>
    <mergeCell ref="H24:I24"/>
    <mergeCell ref="H25:I25"/>
    <mergeCell ref="H26:I26"/>
    <mergeCell ref="F18:G18"/>
    <mergeCell ref="H18:I18"/>
  </mergeCells>
  <conditionalFormatting sqref="B33:N33 B34">
    <cfRule type="expression" dxfId="21" priority="1">
      <formula>$J$32="yes"</formula>
    </cfRule>
  </conditionalFormatting>
  <dataValidations count="1">
    <dataValidation type="list" allowBlank="1" showInputMessage="1" showErrorMessage="1" sqref="B10" xr:uid="{00000000-0002-0000-0F00-000000000000}">
      <formula1>AgencyCampus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Source!$T$1:$T$4</xm:f>
          </x14:formula1>
          <xm:sqref>J32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49"/>
  <sheetViews>
    <sheetView topLeftCell="A127" workbookViewId="0">
      <selection activeCell="H152" sqref="H152"/>
    </sheetView>
  </sheetViews>
  <sheetFormatPr defaultRowHeight="15" x14ac:dyDescent="0.25"/>
  <cols>
    <col min="1" max="1" width="31" style="126" bestFit="1" customWidth="1"/>
    <col min="2" max="2" width="9.7109375" bestFit="1" customWidth="1"/>
    <col min="3" max="3" width="14.7109375" customWidth="1"/>
    <col min="4" max="4" width="36.42578125" customWidth="1"/>
    <col min="5" max="5" width="19" style="185" bestFit="1" customWidth="1"/>
    <col min="6" max="6" width="12.7109375" style="182" bestFit="1" customWidth="1"/>
    <col min="7" max="7" width="12.7109375" style="126" customWidth="1"/>
    <col min="11" max="11" width="15.28515625" bestFit="1" customWidth="1"/>
  </cols>
  <sheetData>
    <row r="1" spans="1:11" x14ac:dyDescent="0.25">
      <c r="A1" s="129" t="s">
        <v>718</v>
      </c>
      <c r="B1" s="127" t="s">
        <v>714</v>
      </c>
      <c r="C1" s="127" t="s">
        <v>715</v>
      </c>
      <c r="D1" s="127" t="s">
        <v>79</v>
      </c>
      <c r="E1" s="187" t="s">
        <v>534</v>
      </c>
      <c r="F1" s="188" t="s">
        <v>716</v>
      </c>
      <c r="G1" s="127" t="s">
        <v>493</v>
      </c>
    </row>
    <row r="2" spans="1:11" s="637" customFormat="1" x14ac:dyDescent="0.25">
      <c r="A2" s="643" t="str">
        <f t="shared" ref="A2:A38" si="0">D2&amp;G2</f>
        <v>Bridgewater State University2013</v>
      </c>
      <c r="B2" s="644">
        <v>2013</v>
      </c>
      <c r="C2" s="645" t="s">
        <v>266</v>
      </c>
      <c r="D2" s="645" t="s">
        <v>48</v>
      </c>
      <c r="E2" s="646">
        <v>3824448</v>
      </c>
      <c r="F2" s="647">
        <v>451713</v>
      </c>
      <c r="G2" s="644">
        <v>2013</v>
      </c>
      <c r="H2" s="637" t="str">
        <f>VLOOKUP(D2,Source!F:F,1,FALSE)</f>
        <v>Bridgewater State University</v>
      </c>
    </row>
    <row r="3" spans="1:11" s="637" customFormat="1" x14ac:dyDescent="0.25">
      <c r="A3" s="643" t="str">
        <f t="shared" si="0"/>
        <v>Bridgewater State University2014</v>
      </c>
      <c r="B3" s="644">
        <v>2014</v>
      </c>
      <c r="C3" s="645" t="s">
        <v>266</v>
      </c>
      <c r="D3" s="645" t="s">
        <v>48</v>
      </c>
      <c r="E3" s="646">
        <v>32893340</v>
      </c>
      <c r="F3" s="647">
        <v>550109</v>
      </c>
      <c r="G3" s="644">
        <v>2014</v>
      </c>
      <c r="H3" s="637" t="str">
        <f>VLOOKUP(D3,Source!F:F,1,FALSE)</f>
        <v>Bridgewater State University</v>
      </c>
    </row>
    <row r="4" spans="1:11" s="637" customFormat="1" x14ac:dyDescent="0.25">
      <c r="A4" s="643" t="str">
        <f t="shared" si="0"/>
        <v>Bridgewater State University2015</v>
      </c>
      <c r="B4" s="644">
        <v>2015</v>
      </c>
      <c r="C4" s="645" t="s">
        <v>266</v>
      </c>
      <c r="D4" s="645" t="s">
        <v>48</v>
      </c>
      <c r="E4" s="646">
        <v>29569820</v>
      </c>
      <c r="F4" s="647">
        <v>489407</v>
      </c>
      <c r="G4" s="644">
        <v>2015</v>
      </c>
      <c r="H4" s="637" t="str">
        <f>VLOOKUP(D4,Source!F:F,1,FALSE)</f>
        <v>Bridgewater State University</v>
      </c>
    </row>
    <row r="5" spans="1:11" s="637" customFormat="1" x14ac:dyDescent="0.25">
      <c r="A5" s="643" t="str">
        <f t="shared" si="0"/>
        <v>Bridgewater State University2016</v>
      </c>
      <c r="B5" s="644">
        <v>2016</v>
      </c>
      <c r="C5" s="645" t="s">
        <v>266</v>
      </c>
      <c r="D5" s="645" t="s">
        <v>48</v>
      </c>
      <c r="E5" s="646">
        <v>26859254.030000001</v>
      </c>
      <c r="F5" s="647">
        <v>495001.42</v>
      </c>
      <c r="G5" s="644">
        <v>2016</v>
      </c>
      <c r="H5" s="637" t="str">
        <f>VLOOKUP(D5,Source!F:F,1,FALSE)</f>
        <v>Bridgewater State University</v>
      </c>
    </row>
    <row r="6" spans="1:11" s="637" customFormat="1" x14ac:dyDescent="0.25">
      <c r="A6" s="643" t="str">
        <f t="shared" si="0"/>
        <v>Bridgewater State University2017</v>
      </c>
      <c r="B6" s="644">
        <v>2017</v>
      </c>
      <c r="C6" s="645" t="s">
        <v>266</v>
      </c>
      <c r="D6" s="645" t="s">
        <v>48</v>
      </c>
      <c r="E6" s="646">
        <v>31196085.190000001</v>
      </c>
      <c r="F6" s="647">
        <v>537727.76</v>
      </c>
      <c r="G6" s="644">
        <v>2017</v>
      </c>
      <c r="H6" s="637" t="str">
        <f>VLOOKUP(D6,Source!F:F,1,FALSE)</f>
        <v>Bridgewater State University</v>
      </c>
    </row>
    <row r="7" spans="1:11" s="637" customFormat="1" x14ac:dyDescent="0.25">
      <c r="A7" s="643" t="str">
        <f t="shared" si="0"/>
        <v>Bridgewater State University2018</v>
      </c>
      <c r="B7" s="644">
        <v>2018</v>
      </c>
      <c r="C7" s="645" t="s">
        <v>266</v>
      </c>
      <c r="D7" s="645" t="s">
        <v>48</v>
      </c>
      <c r="E7" s="646">
        <v>33115512</v>
      </c>
      <c r="F7" s="647">
        <v>622299.75</v>
      </c>
      <c r="G7" s="644">
        <v>2018</v>
      </c>
      <c r="H7" s="637" t="str">
        <f>VLOOKUP(D7,Source!F:F,1,FALSE)</f>
        <v>Bridgewater State University</v>
      </c>
    </row>
    <row r="8" spans="1:11" s="637" customFormat="1" x14ac:dyDescent="0.25">
      <c r="A8" s="643" t="str">
        <f t="shared" si="0"/>
        <v>Bristol Comm. College2013</v>
      </c>
      <c r="B8" s="644">
        <v>2013</v>
      </c>
      <c r="C8" s="645" t="s">
        <v>266</v>
      </c>
      <c r="D8" s="645" t="s">
        <v>569</v>
      </c>
      <c r="E8" s="646">
        <v>2994244</v>
      </c>
      <c r="F8" s="647">
        <v>9154.75</v>
      </c>
      <c r="G8" s="644">
        <v>2013</v>
      </c>
      <c r="H8" s="637" t="str">
        <f>VLOOKUP(D8,Source!F:F,1,FALSE)</f>
        <v>Bristol Comm. College</v>
      </c>
    </row>
    <row r="9" spans="1:11" s="637" customFormat="1" x14ac:dyDescent="0.25">
      <c r="A9" s="643" t="str">
        <f t="shared" si="0"/>
        <v>Bristol Comm. College2014</v>
      </c>
      <c r="B9" s="644">
        <v>2014</v>
      </c>
      <c r="C9" s="645" t="s">
        <v>266</v>
      </c>
      <c r="D9" s="645" t="s">
        <v>569</v>
      </c>
      <c r="E9" s="646">
        <v>2831928</v>
      </c>
      <c r="F9" s="647">
        <v>9494.65</v>
      </c>
      <c r="G9" s="644">
        <v>2014</v>
      </c>
      <c r="H9" s="637" t="str">
        <f>VLOOKUP(D9,Source!F:F,1,FALSE)</f>
        <v>Bristol Comm. College</v>
      </c>
    </row>
    <row r="10" spans="1:11" s="637" customFormat="1" x14ac:dyDescent="0.25">
      <c r="A10" s="643" t="str">
        <f t="shared" si="0"/>
        <v>Bristol Comm. College2015</v>
      </c>
      <c r="B10" s="644">
        <v>2015</v>
      </c>
      <c r="C10" s="645" t="s">
        <v>266</v>
      </c>
      <c r="D10" s="645" t="s">
        <v>569</v>
      </c>
      <c r="E10" s="646">
        <v>2809488</v>
      </c>
      <c r="F10" s="647">
        <v>10667</v>
      </c>
      <c r="G10" s="644">
        <v>2015</v>
      </c>
      <c r="H10" s="637" t="str">
        <f>VLOOKUP(D10,Source!F:F,1,FALSE)</f>
        <v>Bristol Comm. College</v>
      </c>
    </row>
    <row r="11" spans="1:11" s="637" customFormat="1" x14ac:dyDescent="0.25">
      <c r="A11" s="643" t="str">
        <f t="shared" si="0"/>
        <v>Bristol Comm. College2016</v>
      </c>
      <c r="B11" s="644">
        <v>2016</v>
      </c>
      <c r="C11" s="645" t="s">
        <v>266</v>
      </c>
      <c r="D11" s="645" t="s">
        <v>569</v>
      </c>
      <c r="E11" s="646">
        <v>3173000</v>
      </c>
      <c r="F11" s="647">
        <v>11342</v>
      </c>
      <c r="G11" s="644">
        <v>2016</v>
      </c>
      <c r="H11" s="637" t="str">
        <f>VLOOKUP(D11,Source!F:F,1,FALSE)</f>
        <v>Bristol Comm. College</v>
      </c>
    </row>
    <row r="12" spans="1:11" s="637" customFormat="1" x14ac:dyDescent="0.25">
      <c r="A12" s="643" t="str">
        <f t="shared" si="0"/>
        <v>Bristol Comm. College2017</v>
      </c>
      <c r="B12" s="644">
        <v>2017</v>
      </c>
      <c r="C12" s="645" t="s">
        <v>266</v>
      </c>
      <c r="D12" s="645" t="s">
        <v>569</v>
      </c>
      <c r="E12" s="646">
        <v>2699719</v>
      </c>
      <c r="F12" s="647">
        <v>12606.35</v>
      </c>
      <c r="G12" s="644">
        <v>2017</v>
      </c>
      <c r="H12" s="637" t="str">
        <f>VLOOKUP(D12,Source!F:F,1,FALSE)</f>
        <v>Bristol Comm. College</v>
      </c>
    </row>
    <row r="13" spans="1:11" s="637" customFormat="1" x14ac:dyDescent="0.25">
      <c r="A13" s="643" t="str">
        <f t="shared" si="0"/>
        <v>Bristol Comm. College2018</v>
      </c>
      <c r="B13" s="644">
        <v>2018</v>
      </c>
      <c r="C13" s="645" t="s">
        <v>266</v>
      </c>
      <c r="D13" s="645" t="s">
        <v>569</v>
      </c>
      <c r="E13" s="646">
        <v>2986223</v>
      </c>
      <c r="F13" s="647">
        <v>11726.56</v>
      </c>
      <c r="G13" s="644">
        <v>2018</v>
      </c>
      <c r="H13" s="637" t="str">
        <f>VLOOKUP(D13,Source!F:F,1,FALSE)</f>
        <v>Bristol Comm. College</v>
      </c>
    </row>
    <row r="14" spans="1:11" x14ac:dyDescent="0.25">
      <c r="A14" s="186" t="str">
        <f t="shared" si="0"/>
        <v>Bunker Hill Comm. College2016</v>
      </c>
      <c r="B14" s="128">
        <v>2016</v>
      </c>
      <c r="C14" s="130" t="s">
        <v>266</v>
      </c>
      <c r="D14" s="130" t="s">
        <v>570</v>
      </c>
      <c r="E14" s="184">
        <v>1687015</v>
      </c>
      <c r="F14" s="180">
        <v>252208</v>
      </c>
      <c r="G14" s="128">
        <v>2016</v>
      </c>
      <c r="H14" s="126" t="str">
        <f>VLOOKUP(D14,Source!F:F,1,FALSE)</f>
        <v>Bunker Hill Comm. College</v>
      </c>
    </row>
    <row r="15" spans="1:11" x14ac:dyDescent="0.25">
      <c r="A15" s="186" t="str">
        <f t="shared" si="0"/>
        <v>Bunker Hill Comm. College2017</v>
      </c>
      <c r="B15" s="128">
        <v>2017</v>
      </c>
      <c r="C15" s="130" t="s">
        <v>266</v>
      </c>
      <c r="D15" s="130" t="s">
        <v>570</v>
      </c>
      <c r="E15" s="184">
        <v>1409910</v>
      </c>
      <c r="F15" s="180">
        <v>210781</v>
      </c>
      <c r="G15" s="128">
        <v>2017</v>
      </c>
      <c r="H15" s="126" t="str">
        <f>VLOOKUP(D15,Source!F:F,1,FALSE)</f>
        <v>Bunker Hill Comm. College</v>
      </c>
      <c r="K15" s="183"/>
    </row>
    <row r="16" spans="1:11" x14ac:dyDescent="0.25">
      <c r="A16" s="186" t="str">
        <f t="shared" si="0"/>
        <v>Cape Cod Comm. College2013</v>
      </c>
      <c r="B16" s="128">
        <v>2013</v>
      </c>
      <c r="C16" s="130" t="s">
        <v>266</v>
      </c>
      <c r="D16" s="130" t="s">
        <v>571</v>
      </c>
      <c r="E16" s="184">
        <v>1641000</v>
      </c>
      <c r="F16" s="180">
        <v>6015.95</v>
      </c>
      <c r="G16" s="128">
        <v>2013</v>
      </c>
      <c r="H16" s="126" t="str">
        <f>VLOOKUP(D16,Source!F:F,1,FALSE)</f>
        <v>Cape Cod Comm. College</v>
      </c>
    </row>
    <row r="17" spans="1:8" x14ac:dyDescent="0.25">
      <c r="A17" s="186" t="str">
        <f t="shared" si="0"/>
        <v>Cape Cod Comm. College2014</v>
      </c>
      <c r="B17" s="128">
        <v>2014</v>
      </c>
      <c r="C17" s="130" t="s">
        <v>266</v>
      </c>
      <c r="D17" s="130" t="s">
        <v>571</v>
      </c>
      <c r="E17" s="184">
        <v>1577000</v>
      </c>
      <c r="F17" s="180">
        <v>5530.65</v>
      </c>
      <c r="G17" s="128">
        <v>2014</v>
      </c>
      <c r="H17" s="126" t="str">
        <f>VLOOKUP(D17,Source!F:F,1,FALSE)</f>
        <v>Cape Cod Comm. College</v>
      </c>
    </row>
    <row r="18" spans="1:8" x14ac:dyDescent="0.25">
      <c r="A18" s="186" t="str">
        <f t="shared" si="0"/>
        <v>Cape Cod Comm. College2015</v>
      </c>
      <c r="B18" s="128">
        <v>2015</v>
      </c>
      <c r="C18" s="130" t="s">
        <v>266</v>
      </c>
      <c r="D18" s="130" t="s">
        <v>571</v>
      </c>
      <c r="E18" s="184">
        <v>1638000</v>
      </c>
      <c r="F18" s="180">
        <v>6284.1</v>
      </c>
      <c r="G18" s="128">
        <v>2015</v>
      </c>
      <c r="H18" s="126" t="str">
        <f>VLOOKUP(D18,Source!F:F,1,FALSE)</f>
        <v>Cape Cod Comm. College</v>
      </c>
    </row>
    <row r="19" spans="1:8" x14ac:dyDescent="0.25">
      <c r="A19" s="186" t="str">
        <f t="shared" si="0"/>
        <v>Cape Cod Comm. College2016</v>
      </c>
      <c r="B19" s="128">
        <v>2016</v>
      </c>
      <c r="C19" s="130" t="s">
        <v>266</v>
      </c>
      <c r="D19" s="130" t="s">
        <v>571</v>
      </c>
      <c r="E19" s="184">
        <v>1652000</v>
      </c>
      <c r="F19" s="180">
        <v>6089.4</v>
      </c>
      <c r="G19" s="128">
        <v>2016</v>
      </c>
      <c r="H19" s="126" t="str">
        <f>VLOOKUP(D19,Source!F:F,1,FALSE)</f>
        <v>Cape Cod Comm. College</v>
      </c>
    </row>
    <row r="20" spans="1:8" x14ac:dyDescent="0.25">
      <c r="A20" s="186" t="str">
        <f t="shared" si="0"/>
        <v>Cape Cod Comm. College2017</v>
      </c>
      <c r="B20" s="128">
        <v>2017</v>
      </c>
      <c r="C20" s="130" t="s">
        <v>266</v>
      </c>
      <c r="D20" s="130" t="s">
        <v>571</v>
      </c>
      <c r="E20" s="184">
        <v>1146000</v>
      </c>
      <c r="F20" s="181">
        <v>4090</v>
      </c>
      <c r="G20" s="128">
        <v>2017</v>
      </c>
      <c r="H20" s="126" t="str">
        <f>VLOOKUP(D20,Source!F:F,1,FALSE)</f>
        <v>Cape Cod Comm. College</v>
      </c>
    </row>
    <row r="21" spans="1:8" s="637" customFormat="1" x14ac:dyDescent="0.25">
      <c r="A21" s="643" t="str">
        <f t="shared" si="0"/>
        <v>Dept. of Correction2016</v>
      </c>
      <c r="B21" s="644">
        <v>2016</v>
      </c>
      <c r="C21" s="645" t="s">
        <v>308</v>
      </c>
      <c r="D21" s="645" t="s">
        <v>49</v>
      </c>
      <c r="E21" s="646">
        <v>7725439.1689999998</v>
      </c>
      <c r="F21" s="647">
        <v>0</v>
      </c>
      <c r="G21" s="644">
        <v>2016</v>
      </c>
      <c r="H21" s="637" t="str">
        <f>VLOOKUP(D21,Source!F:F,1,FALSE)</f>
        <v>Dept. of Correction</v>
      </c>
    </row>
    <row r="22" spans="1:8" s="637" customFormat="1" x14ac:dyDescent="0.25">
      <c r="A22" s="643" t="str">
        <f t="shared" si="0"/>
        <v>Dept. of Correction2018</v>
      </c>
      <c r="B22" s="644">
        <v>2018</v>
      </c>
      <c r="C22" s="676" t="s">
        <v>308</v>
      </c>
      <c r="D22" s="676" t="s">
        <v>49</v>
      </c>
      <c r="E22" s="646">
        <v>8094838</v>
      </c>
      <c r="F22" s="647">
        <v>0</v>
      </c>
      <c r="G22" s="644">
        <v>2018</v>
      </c>
      <c r="H22" s="637" t="str">
        <f>VLOOKUP(D22,Source!F:F,1,FALSE)</f>
        <v>Dept. of Correction</v>
      </c>
    </row>
    <row r="23" spans="1:8" x14ac:dyDescent="0.25">
      <c r="A23" s="186" t="str">
        <f t="shared" si="0"/>
        <v>Dept. of Fire Services2013</v>
      </c>
      <c r="B23" s="128">
        <v>2013</v>
      </c>
      <c r="C23" s="130" t="s">
        <v>308</v>
      </c>
      <c r="D23" s="130" t="s">
        <v>51</v>
      </c>
      <c r="E23" s="184">
        <v>768000</v>
      </c>
      <c r="F23" s="180">
        <v>5921</v>
      </c>
      <c r="G23" s="128">
        <v>2013</v>
      </c>
      <c r="H23" s="126" t="str">
        <f>VLOOKUP(D23,Source!F:F,1,FALSE)</f>
        <v>Dept. of Fire Services</v>
      </c>
    </row>
    <row r="24" spans="1:8" x14ac:dyDescent="0.25">
      <c r="A24" s="186" t="str">
        <f t="shared" si="0"/>
        <v>Dept. of Fire Services2014</v>
      </c>
      <c r="B24" s="128">
        <v>2014</v>
      </c>
      <c r="C24" s="130" t="s">
        <v>308</v>
      </c>
      <c r="D24" s="130" t="s">
        <v>51</v>
      </c>
      <c r="E24" s="184">
        <v>976000</v>
      </c>
      <c r="F24" s="180">
        <v>7279</v>
      </c>
      <c r="G24" s="128">
        <v>2014</v>
      </c>
      <c r="H24" s="126" t="str">
        <f>VLOOKUP(D24,Source!F:F,1,FALSE)</f>
        <v>Dept. of Fire Services</v>
      </c>
    </row>
    <row r="25" spans="1:8" x14ac:dyDescent="0.25">
      <c r="A25" s="186" t="str">
        <f t="shared" si="0"/>
        <v>Dept. of Fire Services2015</v>
      </c>
      <c r="B25" s="128">
        <v>2015</v>
      </c>
      <c r="C25" s="130" t="s">
        <v>308</v>
      </c>
      <c r="D25" s="130" t="s">
        <v>51</v>
      </c>
      <c r="E25" s="184">
        <v>293000</v>
      </c>
      <c r="F25" s="180">
        <v>3443</v>
      </c>
      <c r="G25" s="128">
        <v>2015</v>
      </c>
      <c r="H25" s="126" t="str">
        <f>VLOOKUP(D25,Source!F:F,1,FALSE)</f>
        <v>Dept. of Fire Services</v>
      </c>
    </row>
    <row r="26" spans="1:8" x14ac:dyDescent="0.25">
      <c r="A26" s="186" t="str">
        <f t="shared" si="0"/>
        <v>Dept. of Fire Services2016</v>
      </c>
      <c r="B26" s="128">
        <v>2016</v>
      </c>
      <c r="C26" s="130" t="s">
        <v>308</v>
      </c>
      <c r="D26" s="130" t="s">
        <v>51</v>
      </c>
      <c r="E26" s="184">
        <v>456000</v>
      </c>
      <c r="F26" s="180"/>
      <c r="G26" s="128">
        <v>2016</v>
      </c>
      <c r="H26" s="126" t="str">
        <f>VLOOKUP(D26,Source!F:F,1,FALSE)</f>
        <v>Dept. of Fire Services</v>
      </c>
    </row>
    <row r="27" spans="1:8" s="637" customFormat="1" x14ac:dyDescent="0.25">
      <c r="A27" s="643" t="str">
        <f t="shared" si="0"/>
        <v>Fitchburg State University2013</v>
      </c>
      <c r="B27" s="644">
        <v>2013</v>
      </c>
      <c r="C27" s="645" t="s">
        <v>266</v>
      </c>
      <c r="D27" s="645" t="s">
        <v>56</v>
      </c>
      <c r="E27" s="646">
        <v>33432000</v>
      </c>
      <c r="F27" s="647">
        <v>161466.32999999999</v>
      </c>
      <c r="G27" s="644">
        <v>2013</v>
      </c>
      <c r="H27" s="637" t="str">
        <f>VLOOKUP(D27,Source!F:F,1,FALSE)</f>
        <v>Fitchburg State University</v>
      </c>
    </row>
    <row r="28" spans="1:8" s="637" customFormat="1" x14ac:dyDescent="0.25">
      <c r="A28" s="643" t="str">
        <f t="shared" si="0"/>
        <v>Fitchburg State University2014</v>
      </c>
      <c r="B28" s="644">
        <v>2014</v>
      </c>
      <c r="C28" s="645" t="s">
        <v>266</v>
      </c>
      <c r="D28" s="645" t="s">
        <v>56</v>
      </c>
      <c r="E28" s="646">
        <v>29689500</v>
      </c>
      <c r="F28" s="647">
        <v>149911.6</v>
      </c>
      <c r="G28" s="644">
        <v>2014</v>
      </c>
      <c r="H28" s="637" t="str">
        <f>VLOOKUP(D28,Source!F:F,1,FALSE)</f>
        <v>Fitchburg State University</v>
      </c>
    </row>
    <row r="29" spans="1:8" s="637" customFormat="1" x14ac:dyDescent="0.25">
      <c r="A29" s="643" t="str">
        <f t="shared" si="0"/>
        <v>Fitchburg State University2015</v>
      </c>
      <c r="B29" s="644">
        <v>2015</v>
      </c>
      <c r="C29" s="645" t="s">
        <v>266</v>
      </c>
      <c r="D29" s="645" t="s">
        <v>56</v>
      </c>
      <c r="E29" s="646">
        <v>28621500</v>
      </c>
      <c r="F29" s="647">
        <v>144210.47</v>
      </c>
      <c r="G29" s="644">
        <v>2015</v>
      </c>
      <c r="H29" s="637" t="str">
        <f>VLOOKUP(D29,Source!F:F,1,FALSE)</f>
        <v>Fitchburg State University</v>
      </c>
    </row>
    <row r="30" spans="1:8" s="637" customFormat="1" x14ac:dyDescent="0.25">
      <c r="A30" s="643" t="str">
        <f t="shared" si="0"/>
        <v>Fitchburg State University2016</v>
      </c>
      <c r="B30" s="644">
        <v>2016</v>
      </c>
      <c r="C30" s="645" t="s">
        <v>266</v>
      </c>
      <c r="D30" s="645" t="s">
        <v>56</v>
      </c>
      <c r="E30" s="646">
        <v>32001750</v>
      </c>
      <c r="F30" s="647">
        <v>156215.71</v>
      </c>
      <c r="G30" s="644">
        <v>2016</v>
      </c>
      <c r="H30" s="637" t="str">
        <f>VLOOKUP(D30,Source!F:F,1,FALSE)</f>
        <v>Fitchburg State University</v>
      </c>
    </row>
    <row r="31" spans="1:8" s="637" customFormat="1" x14ac:dyDescent="0.25">
      <c r="A31" s="643" t="str">
        <f t="shared" si="0"/>
        <v>Fitchburg State University2017</v>
      </c>
      <c r="B31" s="644">
        <v>2017</v>
      </c>
      <c r="C31" s="645" t="s">
        <v>266</v>
      </c>
      <c r="D31" s="645" t="s">
        <v>56</v>
      </c>
      <c r="E31" s="646">
        <v>33650250</v>
      </c>
      <c r="F31" s="647">
        <v>184962.5</v>
      </c>
      <c r="G31" s="644">
        <v>2017</v>
      </c>
      <c r="H31" s="637" t="str">
        <f>VLOOKUP(D31,Source!F:F,1,FALSE)</f>
        <v>Fitchburg State University</v>
      </c>
    </row>
    <row r="32" spans="1:8" s="637" customFormat="1" x14ac:dyDescent="0.25">
      <c r="A32" s="643" t="str">
        <f t="shared" si="0"/>
        <v>Fitchburg State University2018</v>
      </c>
      <c r="B32" s="644">
        <v>2018</v>
      </c>
      <c r="C32" s="645" t="s">
        <v>266</v>
      </c>
      <c r="D32" s="645" t="s">
        <v>56</v>
      </c>
      <c r="E32" s="646">
        <v>31810030</v>
      </c>
      <c r="F32" s="647">
        <v>187658</v>
      </c>
      <c r="G32" s="644">
        <v>2018</v>
      </c>
      <c r="H32" s="637" t="s">
        <v>56</v>
      </c>
    </row>
    <row r="33" spans="1:8" s="637" customFormat="1" x14ac:dyDescent="0.25">
      <c r="A33" s="643" t="str">
        <f t="shared" si="0"/>
        <v>Framingham State University2013</v>
      </c>
      <c r="B33" s="644">
        <v>2013</v>
      </c>
      <c r="C33" s="645" t="s">
        <v>266</v>
      </c>
      <c r="D33" s="645" t="s">
        <v>57</v>
      </c>
      <c r="E33" s="646">
        <v>23214000</v>
      </c>
      <c r="F33" s="647">
        <v>513295</v>
      </c>
      <c r="G33" s="644">
        <v>2013</v>
      </c>
      <c r="H33" s="637" t="str">
        <f>VLOOKUP(D33,Source!F:F,1,FALSE)</f>
        <v>Framingham State University</v>
      </c>
    </row>
    <row r="34" spans="1:8" s="637" customFormat="1" x14ac:dyDescent="0.25">
      <c r="A34" s="643" t="str">
        <f t="shared" si="0"/>
        <v>Framingham State University2014</v>
      </c>
      <c r="B34" s="644">
        <v>2014</v>
      </c>
      <c r="C34" s="645" t="s">
        <v>266</v>
      </c>
      <c r="D34" s="645" t="s">
        <v>57</v>
      </c>
      <c r="E34" s="646">
        <v>22743000</v>
      </c>
      <c r="F34" s="647">
        <v>611490</v>
      </c>
      <c r="G34" s="644">
        <v>2014</v>
      </c>
      <c r="H34" s="637" t="str">
        <f>VLOOKUP(D34,Source!F:F,1,FALSE)</f>
        <v>Framingham State University</v>
      </c>
    </row>
    <row r="35" spans="1:8" s="637" customFormat="1" x14ac:dyDescent="0.25">
      <c r="A35" s="643" t="str">
        <f t="shared" si="0"/>
        <v>Framingham State University2015</v>
      </c>
      <c r="B35" s="644">
        <v>2015</v>
      </c>
      <c r="C35" s="645" t="s">
        <v>266</v>
      </c>
      <c r="D35" s="645" t="s">
        <v>57</v>
      </c>
      <c r="E35" s="646">
        <v>21532500</v>
      </c>
      <c r="F35" s="647">
        <v>692391</v>
      </c>
      <c r="G35" s="644">
        <v>2015</v>
      </c>
      <c r="H35" s="637" t="str">
        <f>VLOOKUP(D35,Source!F:F,1,FALSE)</f>
        <v>Framingham State University</v>
      </c>
    </row>
    <row r="36" spans="1:8" s="637" customFormat="1" x14ac:dyDescent="0.25">
      <c r="A36" s="643" t="str">
        <f t="shared" si="0"/>
        <v>Framingham State University2016</v>
      </c>
      <c r="B36" s="644">
        <v>2016</v>
      </c>
      <c r="C36" s="645" t="s">
        <v>266</v>
      </c>
      <c r="D36" s="645" t="s">
        <v>57</v>
      </c>
      <c r="E36" s="646">
        <v>23590500</v>
      </c>
      <c r="F36" s="647">
        <v>712214.86</v>
      </c>
      <c r="G36" s="644">
        <v>2016</v>
      </c>
      <c r="H36" s="637" t="str">
        <f>VLOOKUP(D36,Source!F:F,1,FALSE)</f>
        <v>Framingham State University</v>
      </c>
    </row>
    <row r="37" spans="1:8" s="637" customFormat="1" x14ac:dyDescent="0.25">
      <c r="A37" s="643" t="str">
        <f t="shared" si="0"/>
        <v>Framingham State University2017</v>
      </c>
      <c r="B37" s="644">
        <v>2017</v>
      </c>
      <c r="C37" s="645" t="s">
        <v>266</v>
      </c>
      <c r="D37" s="645" t="s">
        <v>57</v>
      </c>
      <c r="E37" s="646">
        <v>24900750</v>
      </c>
      <c r="F37" s="647">
        <v>779792</v>
      </c>
      <c r="G37" s="644">
        <v>2017</v>
      </c>
      <c r="H37" s="637" t="str">
        <f>VLOOKUP(D37,Source!F:F,1,FALSE)</f>
        <v>Framingham State University</v>
      </c>
    </row>
    <row r="38" spans="1:8" s="637" customFormat="1" x14ac:dyDescent="0.25">
      <c r="A38" s="643" t="str">
        <f t="shared" si="0"/>
        <v>Framingham State University2018</v>
      </c>
      <c r="B38" s="644">
        <v>2018</v>
      </c>
      <c r="C38" s="645" t="s">
        <v>266</v>
      </c>
      <c r="D38" s="645" t="s">
        <v>57</v>
      </c>
      <c r="E38" s="646">
        <v>23178000</v>
      </c>
      <c r="F38" s="647">
        <v>712214.86</v>
      </c>
      <c r="G38" s="644">
        <v>2018</v>
      </c>
      <c r="H38" s="637" t="str">
        <f>VLOOKUP(D38,Source!F:F,1,FALSE)</f>
        <v>Framingham State University</v>
      </c>
    </row>
    <row r="39" spans="1:8" s="637" customFormat="1" x14ac:dyDescent="0.25">
      <c r="A39" s="643" t="str">
        <f t="shared" ref="A39:A73" si="1">D39&amp;G39</f>
        <v>Greenfield Comm. College2013</v>
      </c>
      <c r="B39" s="644">
        <v>2013</v>
      </c>
      <c r="C39" s="645" t="s">
        <v>266</v>
      </c>
      <c r="D39" s="676" t="s">
        <v>1195</v>
      </c>
      <c r="E39" s="646">
        <v>1836000</v>
      </c>
      <c r="F39" s="647">
        <v>6462.72</v>
      </c>
      <c r="G39" s="644">
        <v>2013</v>
      </c>
      <c r="H39" s="637" t="str">
        <f>VLOOKUP(D39,Source!F:F,1,FALSE)</f>
        <v>Greenfield Comm. College</v>
      </c>
    </row>
    <row r="40" spans="1:8" s="637" customFormat="1" x14ac:dyDescent="0.25">
      <c r="A40" s="643" t="str">
        <f t="shared" si="1"/>
        <v>Greenfield Comm. College2014</v>
      </c>
      <c r="B40" s="644">
        <v>2014</v>
      </c>
      <c r="C40" s="645" t="s">
        <v>266</v>
      </c>
      <c r="D40" s="676" t="s">
        <v>1195</v>
      </c>
      <c r="E40" s="646">
        <v>2143500</v>
      </c>
      <c r="F40" s="647">
        <v>7630.86</v>
      </c>
      <c r="G40" s="644">
        <v>2014</v>
      </c>
      <c r="H40" s="637" t="str">
        <f>VLOOKUP(D40,Source!F:F,1,FALSE)</f>
        <v>Greenfield Comm. College</v>
      </c>
    </row>
    <row r="41" spans="1:8" s="637" customFormat="1" x14ac:dyDescent="0.25">
      <c r="A41" s="643" t="str">
        <f t="shared" si="1"/>
        <v>Greenfield Comm. College2015</v>
      </c>
      <c r="B41" s="644">
        <v>2015</v>
      </c>
      <c r="C41" s="645" t="s">
        <v>266</v>
      </c>
      <c r="D41" s="676" t="s">
        <v>1195</v>
      </c>
      <c r="E41" s="646">
        <v>1504500</v>
      </c>
      <c r="F41" s="686">
        <v>5356.02</v>
      </c>
      <c r="G41" s="644">
        <v>2015</v>
      </c>
      <c r="H41" s="637" t="str">
        <f>VLOOKUP(D41,Source!F:F,1,FALSE)</f>
        <v>Greenfield Comm. College</v>
      </c>
    </row>
    <row r="42" spans="1:8" s="637" customFormat="1" x14ac:dyDescent="0.25">
      <c r="A42" s="643" t="str">
        <f t="shared" si="1"/>
        <v>Greenfield Comm. College2016</v>
      </c>
      <c r="B42" s="644">
        <v>2016</v>
      </c>
      <c r="C42" s="645" t="s">
        <v>266</v>
      </c>
      <c r="D42" s="676" t="s">
        <v>1195</v>
      </c>
      <c r="E42" s="687">
        <v>2187152</v>
      </c>
      <c r="F42" s="686">
        <v>7807.08</v>
      </c>
      <c r="G42" s="644">
        <v>2016</v>
      </c>
      <c r="H42" s="637" t="str">
        <f>VLOOKUP(D42,Source!F:F,1,FALSE)</f>
        <v>Greenfield Comm. College</v>
      </c>
    </row>
    <row r="43" spans="1:8" s="637" customFormat="1" x14ac:dyDescent="0.25">
      <c r="A43" s="643" t="str">
        <f t="shared" si="1"/>
        <v>Greenfield Comm. College2017</v>
      </c>
      <c r="B43" s="644">
        <v>2017</v>
      </c>
      <c r="C43" s="645" t="s">
        <v>266</v>
      </c>
      <c r="D43" s="676" t="s">
        <v>1195</v>
      </c>
      <c r="E43" s="646">
        <v>2109567</v>
      </c>
      <c r="F43" s="647">
        <v>7510.05</v>
      </c>
      <c r="G43" s="644">
        <v>2017</v>
      </c>
      <c r="H43" s="637" t="str">
        <f>VLOOKUP(D43,Source!F:F,1,FALSE)</f>
        <v>Greenfield Comm. College</v>
      </c>
    </row>
    <row r="44" spans="1:8" s="637" customFormat="1" x14ac:dyDescent="0.25">
      <c r="A44" s="643" t="str">
        <f t="shared" si="1"/>
        <v>Greenfield Comm. College2018</v>
      </c>
      <c r="B44" s="644">
        <v>2018</v>
      </c>
      <c r="C44" s="645" t="s">
        <v>266</v>
      </c>
      <c r="D44" s="676" t="s">
        <v>1195</v>
      </c>
      <c r="E44" s="646">
        <v>2146740</v>
      </c>
      <c r="F44" s="647">
        <v>7648.1</v>
      </c>
      <c r="G44" s="644">
        <v>2018</v>
      </c>
      <c r="H44" s="637" t="str">
        <f>VLOOKUP(D44,Source!F:F,1,FALSE)</f>
        <v>Greenfield Comm. College</v>
      </c>
    </row>
    <row r="45" spans="1:8" x14ac:dyDescent="0.25">
      <c r="A45" s="186" t="str">
        <f t="shared" si="1"/>
        <v>Holyoke Comm. College2014</v>
      </c>
      <c r="B45" s="128">
        <v>2014</v>
      </c>
      <c r="C45" s="130" t="s">
        <v>266</v>
      </c>
      <c r="D45" s="130" t="s">
        <v>58</v>
      </c>
      <c r="E45" s="184">
        <v>10280000</v>
      </c>
      <c r="F45" s="180">
        <v>44204</v>
      </c>
      <c r="G45" s="128">
        <v>2014</v>
      </c>
      <c r="H45" s="126" t="str">
        <f>VLOOKUP(D45,Source!F:F,1,FALSE)</f>
        <v>Holyoke Comm. College</v>
      </c>
    </row>
    <row r="46" spans="1:8" x14ac:dyDescent="0.25">
      <c r="A46" s="186" t="str">
        <f t="shared" si="1"/>
        <v>Holyoke Comm. College2015</v>
      </c>
      <c r="B46" s="128">
        <v>2015</v>
      </c>
      <c r="C46" s="130" t="s">
        <v>266</v>
      </c>
      <c r="D46" s="130" t="s">
        <v>58</v>
      </c>
      <c r="E46" s="184">
        <v>10456066</v>
      </c>
      <c r="F46" s="180">
        <v>44961</v>
      </c>
      <c r="G46" s="128">
        <v>2015</v>
      </c>
      <c r="H46" s="126" t="str">
        <f>VLOOKUP(D46,Source!F:F,1,FALSE)</f>
        <v>Holyoke Comm. College</v>
      </c>
    </row>
    <row r="47" spans="1:8" x14ac:dyDescent="0.25">
      <c r="A47" s="186" t="str">
        <f t="shared" si="1"/>
        <v>Holyoke Comm. College2016</v>
      </c>
      <c r="B47" s="128">
        <v>2016</v>
      </c>
      <c r="C47" s="130" t="s">
        <v>266</v>
      </c>
      <c r="D47" s="130" t="s">
        <v>58</v>
      </c>
      <c r="E47" s="184">
        <v>19122500</v>
      </c>
      <c r="F47" s="180">
        <v>82227</v>
      </c>
      <c r="G47" s="128">
        <v>2016</v>
      </c>
      <c r="H47" s="126" t="str">
        <f>VLOOKUP(D47,Source!F:F,1,FALSE)</f>
        <v>Holyoke Comm. College</v>
      </c>
    </row>
    <row r="48" spans="1:8" x14ac:dyDescent="0.25">
      <c r="A48" s="186" t="str">
        <f t="shared" si="1"/>
        <v>Holyoke Comm. College2017</v>
      </c>
      <c r="B48" s="128">
        <v>2017</v>
      </c>
      <c r="C48" s="130" t="s">
        <v>266</v>
      </c>
      <c r="D48" s="130" t="s">
        <v>58</v>
      </c>
      <c r="E48" s="184">
        <v>12260110</v>
      </c>
      <c r="F48" s="180">
        <v>52718.47</v>
      </c>
      <c r="G48" s="128">
        <v>2017</v>
      </c>
      <c r="H48" s="126" t="str">
        <f>VLOOKUP(D48,Source!F:F,1,FALSE)</f>
        <v>Holyoke Comm. College</v>
      </c>
    </row>
    <row r="49" spans="1:8" s="140" customFormat="1" x14ac:dyDescent="0.25">
      <c r="A49" s="186" t="str">
        <f t="shared" si="1"/>
        <v>Holyoke Comm. College2018</v>
      </c>
      <c r="B49" s="128">
        <v>2018</v>
      </c>
      <c r="C49" s="130" t="s">
        <v>266</v>
      </c>
      <c r="D49" s="130" t="s">
        <v>58</v>
      </c>
      <c r="E49" s="184">
        <v>13418050</v>
      </c>
      <c r="F49" s="180">
        <v>57697</v>
      </c>
      <c r="G49" s="128">
        <v>2018</v>
      </c>
      <c r="H49" s="140" t="str">
        <f>VLOOKUP(D49,Source!F:F,1,FALSE)</f>
        <v>Holyoke Comm. College</v>
      </c>
    </row>
    <row r="50" spans="1:8" x14ac:dyDescent="0.25">
      <c r="A50" s="186" t="str">
        <f t="shared" si="1"/>
        <v>Holyoke Soldier's Home2013</v>
      </c>
      <c r="B50" s="128">
        <v>2013</v>
      </c>
      <c r="C50" s="130" t="s">
        <v>298</v>
      </c>
      <c r="D50" s="130" t="s">
        <v>59</v>
      </c>
      <c r="E50" s="184">
        <v>5103200</v>
      </c>
      <c r="F50" s="180">
        <v>2198969</v>
      </c>
      <c r="G50" s="128">
        <v>2013</v>
      </c>
      <c r="H50" s="126" t="str">
        <f>VLOOKUP(D50,Source!F:F,1,FALSE)</f>
        <v>Holyoke Soldier's Home</v>
      </c>
    </row>
    <row r="51" spans="1:8" x14ac:dyDescent="0.25">
      <c r="A51" s="186" t="str">
        <f t="shared" si="1"/>
        <v>Holyoke Soldier's Home2014</v>
      </c>
      <c r="B51" s="128">
        <v>2014</v>
      </c>
      <c r="C51" s="130" t="s">
        <v>298</v>
      </c>
      <c r="D51" s="130" t="s">
        <v>59</v>
      </c>
      <c r="E51" s="184">
        <v>6917800</v>
      </c>
      <c r="F51" s="180">
        <v>2980880</v>
      </c>
      <c r="G51" s="128">
        <v>2014</v>
      </c>
      <c r="H51" s="126" t="str">
        <f>VLOOKUP(D51,Source!F:F,1,FALSE)</f>
        <v>Holyoke Soldier's Home</v>
      </c>
    </row>
    <row r="52" spans="1:8" x14ac:dyDescent="0.25">
      <c r="A52" s="186" t="str">
        <f t="shared" si="1"/>
        <v>Holyoke Soldier's Home2015</v>
      </c>
      <c r="B52" s="128">
        <v>2015</v>
      </c>
      <c r="C52" s="130" t="s">
        <v>298</v>
      </c>
      <c r="D52" s="130" t="s">
        <v>59</v>
      </c>
      <c r="E52" s="184">
        <v>0</v>
      </c>
      <c r="F52" s="180"/>
      <c r="G52" s="128">
        <v>2015</v>
      </c>
      <c r="H52" s="126" t="str">
        <f>VLOOKUP(D52,Source!F:F,1,FALSE)</f>
        <v>Holyoke Soldier's Home</v>
      </c>
    </row>
    <row r="53" spans="1:8" x14ac:dyDescent="0.25">
      <c r="A53" s="186" t="str">
        <f t="shared" si="1"/>
        <v>Holyoke Soldier's Home2016</v>
      </c>
      <c r="B53" s="128">
        <v>2016</v>
      </c>
      <c r="C53" s="130" t="s">
        <v>298</v>
      </c>
      <c r="D53" s="130" t="s">
        <v>59</v>
      </c>
      <c r="E53" s="184"/>
      <c r="F53" s="180"/>
      <c r="G53" s="128">
        <v>2016</v>
      </c>
      <c r="H53" s="126" t="str">
        <f>VLOOKUP(D53,Source!F:F,1,FALSE)</f>
        <v>Holyoke Soldier's Home</v>
      </c>
    </row>
    <row r="54" spans="1:8" x14ac:dyDescent="0.25">
      <c r="A54" s="186" t="str">
        <f t="shared" si="1"/>
        <v>Holyoke Soldier's Home2017</v>
      </c>
      <c r="B54" s="128">
        <v>2017</v>
      </c>
      <c r="C54" s="130" t="s">
        <v>298</v>
      </c>
      <c r="D54" s="130" t="s">
        <v>59</v>
      </c>
      <c r="E54" s="184">
        <v>4595800</v>
      </c>
      <c r="F54" s="180">
        <v>20708.939999999999</v>
      </c>
      <c r="G54" s="128">
        <v>2017</v>
      </c>
      <c r="H54" s="126" t="str">
        <f>VLOOKUP(D54,Source!F:F,1,FALSE)</f>
        <v>Holyoke Soldier's Home</v>
      </c>
    </row>
    <row r="55" spans="1:8" x14ac:dyDescent="0.25">
      <c r="A55" s="186" t="str">
        <f t="shared" si="1"/>
        <v>Mass. Bay Comm. College2013</v>
      </c>
      <c r="B55" s="128">
        <v>2013</v>
      </c>
      <c r="C55" s="130" t="s">
        <v>266</v>
      </c>
      <c r="D55" s="130" t="s">
        <v>60</v>
      </c>
      <c r="E55" s="184">
        <v>3183709</v>
      </c>
      <c r="F55" s="180">
        <v>23551</v>
      </c>
      <c r="G55" s="128">
        <v>2013</v>
      </c>
      <c r="H55" s="126" t="str">
        <f>VLOOKUP(D55,Source!F:F,1,FALSE)</f>
        <v>Mass. Bay Comm. College</v>
      </c>
    </row>
    <row r="56" spans="1:8" x14ac:dyDescent="0.25">
      <c r="A56" s="186" t="str">
        <f t="shared" si="1"/>
        <v>Mass. Bay Comm. College2014</v>
      </c>
      <c r="B56" s="128">
        <v>2014</v>
      </c>
      <c r="C56" s="130" t="s">
        <v>266</v>
      </c>
      <c r="D56" s="130" t="s">
        <v>60</v>
      </c>
      <c r="E56" s="184">
        <v>3723803</v>
      </c>
      <c r="F56" s="180">
        <v>38436</v>
      </c>
      <c r="G56" s="128">
        <v>2014</v>
      </c>
      <c r="H56" s="126" t="str">
        <f>VLOOKUP(D56,Source!F:F,1,FALSE)</f>
        <v>Mass. Bay Comm. College</v>
      </c>
    </row>
    <row r="57" spans="1:8" x14ac:dyDescent="0.25">
      <c r="A57" s="186" t="str">
        <f t="shared" si="1"/>
        <v>Mass. Bay Comm. College2015</v>
      </c>
      <c r="B57" s="128">
        <v>2015</v>
      </c>
      <c r="C57" s="130" t="s">
        <v>266</v>
      </c>
      <c r="D57" s="130" t="s">
        <v>60</v>
      </c>
      <c r="E57" s="184">
        <v>3218119</v>
      </c>
      <c r="F57" s="180">
        <v>23655</v>
      </c>
      <c r="G57" s="128">
        <v>2015</v>
      </c>
      <c r="H57" s="126" t="str">
        <f>VLOOKUP(D57,Source!F:F,1,FALSE)</f>
        <v>Mass. Bay Comm. College</v>
      </c>
    </row>
    <row r="58" spans="1:8" x14ac:dyDescent="0.25">
      <c r="A58" s="186" t="str">
        <f t="shared" si="1"/>
        <v>Mass. Bay Comm. College2016</v>
      </c>
      <c r="B58" s="128">
        <v>2016</v>
      </c>
      <c r="C58" s="130" t="s">
        <v>266</v>
      </c>
      <c r="D58" s="130" t="s">
        <v>60</v>
      </c>
      <c r="E58" s="184">
        <v>3758213</v>
      </c>
      <c r="F58" s="180">
        <v>71332</v>
      </c>
      <c r="G58" s="128">
        <v>2016</v>
      </c>
      <c r="H58" s="126" t="str">
        <f>VLOOKUP(D58,Source!F:F,1,FALSE)</f>
        <v>Mass. Bay Comm. College</v>
      </c>
    </row>
    <row r="59" spans="1:8" x14ac:dyDescent="0.25">
      <c r="A59" s="186" t="str">
        <f t="shared" si="1"/>
        <v>Mass. Bay Comm. College2017</v>
      </c>
      <c r="B59" s="128">
        <v>2017</v>
      </c>
      <c r="C59" s="130" t="s">
        <v>266</v>
      </c>
      <c r="D59" s="130" t="s">
        <v>60</v>
      </c>
      <c r="E59" s="184">
        <v>3165756</v>
      </c>
      <c r="F59" s="180">
        <v>63502</v>
      </c>
      <c r="G59" s="128">
        <v>2017</v>
      </c>
      <c r="H59" s="126" t="str">
        <f>VLOOKUP(D59,Source!F:F,1,FALSE)</f>
        <v>Mass. Bay Comm. College</v>
      </c>
    </row>
    <row r="60" spans="1:8" s="637" customFormat="1" x14ac:dyDescent="0.25">
      <c r="A60" s="643" t="str">
        <f t="shared" si="1"/>
        <v>Mass. College of Art &amp; Design2013</v>
      </c>
      <c r="B60" s="644">
        <v>2013</v>
      </c>
      <c r="C60" s="645" t="s">
        <v>266</v>
      </c>
      <c r="D60" s="645" t="s">
        <v>61</v>
      </c>
      <c r="E60" s="646">
        <v>5749936</v>
      </c>
      <c r="F60" s="647">
        <v>89109</v>
      </c>
      <c r="G60" s="644">
        <v>2013</v>
      </c>
      <c r="H60" s="637" t="str">
        <f>VLOOKUP(D60,Source!F:F,1,FALSE)</f>
        <v>Mass. College of Art &amp; Design</v>
      </c>
    </row>
    <row r="61" spans="1:8" s="637" customFormat="1" x14ac:dyDescent="0.25">
      <c r="A61" s="643" t="str">
        <f t="shared" si="1"/>
        <v>Mass. College of Art &amp; Design2014</v>
      </c>
      <c r="B61" s="644">
        <v>2014</v>
      </c>
      <c r="C61" s="645" t="s">
        <v>266</v>
      </c>
      <c r="D61" s="645" t="s">
        <v>61</v>
      </c>
      <c r="E61" s="646">
        <v>5935819</v>
      </c>
      <c r="F61" s="647">
        <v>96988</v>
      </c>
      <c r="G61" s="644">
        <v>2014</v>
      </c>
      <c r="H61" s="637" t="str">
        <f>VLOOKUP(D61,Source!F:F,1,FALSE)</f>
        <v>Mass. College of Art &amp; Design</v>
      </c>
    </row>
    <row r="62" spans="1:8" s="637" customFormat="1" x14ac:dyDescent="0.25">
      <c r="A62" s="643" t="str">
        <f t="shared" si="1"/>
        <v>Mass. College of Art &amp; Design2015</v>
      </c>
      <c r="B62" s="644">
        <v>2015</v>
      </c>
      <c r="C62" s="645" t="s">
        <v>266</v>
      </c>
      <c r="D62" s="645" t="s">
        <v>61</v>
      </c>
      <c r="E62" s="646">
        <v>5719692</v>
      </c>
      <c r="F62" s="647">
        <v>95854</v>
      </c>
      <c r="G62" s="644">
        <v>2015</v>
      </c>
      <c r="H62" s="637" t="str">
        <f>VLOOKUP(D62,Source!F:F,1,FALSE)</f>
        <v>Mass. College of Art &amp; Design</v>
      </c>
    </row>
    <row r="63" spans="1:8" s="637" customFormat="1" x14ac:dyDescent="0.25">
      <c r="A63" s="643" t="str">
        <f t="shared" si="1"/>
        <v>Mass. College of Art &amp; Design2016</v>
      </c>
      <c r="B63" s="644">
        <v>2016</v>
      </c>
      <c r="C63" s="645" t="s">
        <v>266</v>
      </c>
      <c r="D63" s="645" t="s">
        <v>61</v>
      </c>
      <c r="E63" s="646">
        <v>19552293.640000001</v>
      </c>
      <c r="F63" s="647">
        <v>353456.87</v>
      </c>
      <c r="G63" s="644">
        <v>2016</v>
      </c>
      <c r="H63" s="637" t="str">
        <f>VLOOKUP(D63,Source!F:F,1,FALSE)</f>
        <v>Mass. College of Art &amp; Design</v>
      </c>
    </row>
    <row r="64" spans="1:8" s="637" customFormat="1" x14ac:dyDescent="0.25">
      <c r="A64" s="643" t="str">
        <f t="shared" si="1"/>
        <v>Mass. College of Art &amp; Design2017</v>
      </c>
      <c r="B64" s="644">
        <v>2017</v>
      </c>
      <c r="C64" s="645" t="s">
        <v>266</v>
      </c>
      <c r="D64" s="645" t="s">
        <v>61</v>
      </c>
      <c r="E64" s="646">
        <v>6063811</v>
      </c>
      <c r="F64" s="647">
        <v>113737.04</v>
      </c>
      <c r="G64" s="644">
        <v>2017</v>
      </c>
      <c r="H64" s="637" t="str">
        <f>VLOOKUP(D64,Source!F:F,1,FALSE)</f>
        <v>Mass. College of Art &amp; Design</v>
      </c>
    </row>
    <row r="65" spans="1:8" s="637" customFormat="1" x14ac:dyDescent="0.25">
      <c r="A65" s="643" t="str">
        <f t="shared" si="1"/>
        <v>Mass. College of Art &amp; Design2018</v>
      </c>
      <c r="B65" s="644">
        <v>2018</v>
      </c>
      <c r="C65" s="645" t="s">
        <v>266</v>
      </c>
      <c r="D65" s="645" t="s">
        <v>61</v>
      </c>
      <c r="E65" s="646">
        <v>6868950</v>
      </c>
      <c r="F65" s="647">
        <v>126550.53</v>
      </c>
      <c r="G65" s="644">
        <v>2018</v>
      </c>
      <c r="H65" s="637" t="str">
        <f>VLOOKUP(D65,Source!F:F,1,FALSE)</f>
        <v>Mass. College of Art &amp; Design</v>
      </c>
    </row>
    <row r="66" spans="1:8" x14ac:dyDescent="0.25">
      <c r="A66" s="186" t="str">
        <f t="shared" si="1"/>
        <v>Mass. College of Liberal Arts2013</v>
      </c>
      <c r="B66" s="128">
        <v>2013</v>
      </c>
      <c r="C66" s="130" t="s">
        <v>266</v>
      </c>
      <c r="D66" s="130" t="s">
        <v>576</v>
      </c>
      <c r="E66" s="184">
        <v>9668596</v>
      </c>
      <c r="F66" s="180">
        <v>68986</v>
      </c>
      <c r="G66" s="128">
        <v>2013</v>
      </c>
      <c r="H66" s="126" t="str">
        <f>VLOOKUP(D66,Source!F:F,1,FALSE)</f>
        <v>Mass. College of Liberal Arts</v>
      </c>
    </row>
    <row r="67" spans="1:8" x14ac:dyDescent="0.25">
      <c r="A67" s="186" t="str">
        <f t="shared" si="1"/>
        <v>Mass. College of Liberal Arts2014</v>
      </c>
      <c r="B67" s="128">
        <v>2014</v>
      </c>
      <c r="C67" s="130" t="s">
        <v>266</v>
      </c>
      <c r="D67" s="130" t="s">
        <v>576</v>
      </c>
      <c r="E67" s="184">
        <v>9209188</v>
      </c>
      <c r="F67" s="180">
        <v>81460</v>
      </c>
      <c r="G67" s="128">
        <v>2014</v>
      </c>
      <c r="H67" s="126" t="str">
        <f>VLOOKUP(D67,Source!F:F,1,FALSE)</f>
        <v>Mass. College of Liberal Arts</v>
      </c>
    </row>
    <row r="68" spans="1:8" x14ac:dyDescent="0.25">
      <c r="A68" s="186" t="str">
        <f t="shared" si="1"/>
        <v>Mass. College of Liberal Arts2015</v>
      </c>
      <c r="B68" s="128">
        <v>2015</v>
      </c>
      <c r="C68" s="130" t="s">
        <v>266</v>
      </c>
      <c r="D68" s="130" t="s">
        <v>576</v>
      </c>
      <c r="E68" s="184">
        <v>9973536</v>
      </c>
      <c r="F68" s="180">
        <v>94136</v>
      </c>
      <c r="G68" s="128">
        <v>2015</v>
      </c>
      <c r="H68" s="126" t="str">
        <f>VLOOKUP(D68,Source!F:F,1,FALSE)</f>
        <v>Mass. College of Liberal Arts</v>
      </c>
    </row>
    <row r="69" spans="1:8" x14ac:dyDescent="0.25">
      <c r="A69" s="186" t="str">
        <f t="shared" si="1"/>
        <v>Mass. College of Liberal Arts2016</v>
      </c>
      <c r="B69" s="128">
        <v>2016</v>
      </c>
      <c r="C69" s="130" t="s">
        <v>266</v>
      </c>
      <c r="D69" s="130" t="s">
        <v>576</v>
      </c>
      <c r="E69" s="184">
        <v>9149022</v>
      </c>
      <c r="F69" s="180">
        <v>88626</v>
      </c>
      <c r="G69" s="128">
        <v>2016</v>
      </c>
      <c r="H69" s="126" t="str">
        <f>VLOOKUP(D69,Source!F:F,1,FALSE)</f>
        <v>Mass. College of Liberal Arts</v>
      </c>
    </row>
    <row r="70" spans="1:8" x14ac:dyDescent="0.25">
      <c r="A70" s="186" t="str">
        <f t="shared" si="1"/>
        <v>Mass. College of Liberal Arts2017</v>
      </c>
      <c r="B70" s="128">
        <v>2017</v>
      </c>
      <c r="C70" s="130" t="s">
        <v>266</v>
      </c>
      <c r="D70" s="130" t="s">
        <v>576</v>
      </c>
      <c r="E70" s="184">
        <v>9296623</v>
      </c>
      <c r="F70" s="180">
        <v>86819</v>
      </c>
      <c r="G70" s="128">
        <v>2017</v>
      </c>
      <c r="H70" s="126" t="str">
        <f>VLOOKUP(D70,Source!F:F,1,FALSE)</f>
        <v>Mass. College of Liberal Arts</v>
      </c>
    </row>
    <row r="71" spans="1:8" x14ac:dyDescent="0.25">
      <c r="A71" s="186" t="str">
        <f t="shared" si="1"/>
        <v>Mass. Maritime Academy2014</v>
      </c>
      <c r="B71" s="128">
        <v>2014</v>
      </c>
      <c r="C71" s="130" t="s">
        <v>266</v>
      </c>
      <c r="D71" s="130" t="s">
        <v>577</v>
      </c>
      <c r="E71" s="184">
        <v>12938000</v>
      </c>
      <c r="F71" s="180">
        <v>64880</v>
      </c>
      <c r="G71" s="128">
        <v>2014</v>
      </c>
      <c r="H71" s="126" t="str">
        <f>VLOOKUP(D71,Source!F:F,1,FALSE)</f>
        <v>Mass. Maritime Academy</v>
      </c>
    </row>
    <row r="72" spans="1:8" x14ac:dyDescent="0.25">
      <c r="A72" s="186" t="str">
        <f t="shared" si="1"/>
        <v>Mass. Maritime Academy2015</v>
      </c>
      <c r="B72" s="128">
        <v>2015</v>
      </c>
      <c r="C72" s="130" t="s">
        <v>266</v>
      </c>
      <c r="D72" s="130" t="s">
        <v>577</v>
      </c>
      <c r="E72" s="184">
        <v>11327100</v>
      </c>
      <c r="F72" s="180">
        <v>63713</v>
      </c>
      <c r="G72" s="128">
        <v>2015</v>
      </c>
      <c r="H72" s="126" t="str">
        <f>VLOOKUP(D72,Source!F:F,1,FALSE)</f>
        <v>Mass. Maritime Academy</v>
      </c>
    </row>
    <row r="73" spans="1:8" x14ac:dyDescent="0.25">
      <c r="A73" s="186" t="str">
        <f t="shared" si="1"/>
        <v>Mass. Maritime Academy2016</v>
      </c>
      <c r="B73" s="128">
        <v>2016</v>
      </c>
      <c r="C73" s="130" t="s">
        <v>266</v>
      </c>
      <c r="D73" s="130" t="s">
        <v>577</v>
      </c>
      <c r="E73" s="184">
        <v>11967000</v>
      </c>
      <c r="F73" s="180">
        <v>63094</v>
      </c>
      <c r="G73" s="128">
        <v>2016</v>
      </c>
      <c r="H73" s="126" t="str">
        <f>VLOOKUP(D73,Source!F:F,1,FALSE)</f>
        <v>Mass. Maritime Academy</v>
      </c>
    </row>
    <row r="74" spans="1:8" x14ac:dyDescent="0.25">
      <c r="A74" s="186" t="str">
        <f t="shared" ref="A74:A106" si="2">D74&amp;G74</f>
        <v>Mass. Maritime Academy2017</v>
      </c>
      <c r="B74" s="128">
        <v>2017</v>
      </c>
      <c r="C74" s="130" t="s">
        <v>266</v>
      </c>
      <c r="D74" s="130" t="s">
        <v>577</v>
      </c>
      <c r="E74" s="184">
        <v>13105500</v>
      </c>
      <c r="F74" s="180">
        <v>65445</v>
      </c>
      <c r="G74" s="128">
        <v>2017</v>
      </c>
      <c r="H74" s="126" t="str">
        <f>VLOOKUP(D74,Source!F:F,1,FALSE)</f>
        <v>Mass. Maritime Academy</v>
      </c>
    </row>
    <row r="75" spans="1:8" x14ac:dyDescent="0.25">
      <c r="A75" s="186" t="str">
        <f t="shared" si="2"/>
        <v>Mass. Water Resources Authority2013</v>
      </c>
      <c r="B75" s="128">
        <v>2013</v>
      </c>
      <c r="C75" s="130" t="s">
        <v>394</v>
      </c>
      <c r="D75" s="130" t="s">
        <v>578</v>
      </c>
      <c r="E75" s="184">
        <v>499006969</v>
      </c>
      <c r="F75" s="180">
        <v>1931429</v>
      </c>
      <c r="G75" s="128">
        <v>2013</v>
      </c>
      <c r="H75" s="126" t="str">
        <f>VLOOKUP(D75,Source!F:F,1,FALSE)</f>
        <v>Mass. Water Resources Authority</v>
      </c>
    </row>
    <row r="76" spans="1:8" x14ac:dyDescent="0.25">
      <c r="A76" s="186" t="str">
        <f t="shared" si="2"/>
        <v>Mass. Water Resources Authority2014</v>
      </c>
      <c r="B76" s="128">
        <v>2014</v>
      </c>
      <c r="C76" s="130" t="s">
        <v>394</v>
      </c>
      <c r="D76" s="130" t="s">
        <v>578</v>
      </c>
      <c r="E76" s="184">
        <v>477633597</v>
      </c>
      <c r="F76" s="180">
        <v>1862076</v>
      </c>
      <c r="G76" s="128">
        <v>2014</v>
      </c>
      <c r="H76" s="126" t="str">
        <f>VLOOKUP(D76,Source!F:F,1,FALSE)</f>
        <v>Mass. Water Resources Authority</v>
      </c>
    </row>
    <row r="77" spans="1:8" x14ac:dyDescent="0.25">
      <c r="A77" s="186" t="str">
        <f t="shared" si="2"/>
        <v>Mass. Water Resources Authority2015</v>
      </c>
      <c r="B77" s="128">
        <v>2015</v>
      </c>
      <c r="C77" s="130" t="s">
        <v>394</v>
      </c>
      <c r="D77" s="130" t="s">
        <v>578</v>
      </c>
      <c r="E77" s="184">
        <v>489937402</v>
      </c>
      <c r="F77" s="180">
        <v>1942747</v>
      </c>
      <c r="G77" s="128">
        <v>2015</v>
      </c>
      <c r="H77" s="126" t="str">
        <f>VLOOKUP(D77,Source!F:F,1,FALSE)</f>
        <v>Mass. Water Resources Authority</v>
      </c>
    </row>
    <row r="78" spans="1:8" x14ac:dyDescent="0.25">
      <c r="A78" s="186" t="str">
        <f t="shared" si="2"/>
        <v>Mass. Water Resources Authority2016</v>
      </c>
      <c r="B78" s="128">
        <v>2016</v>
      </c>
      <c r="C78" s="130" t="s">
        <v>394</v>
      </c>
      <c r="D78" s="130" t="s">
        <v>578</v>
      </c>
      <c r="E78" s="184">
        <v>565803853</v>
      </c>
      <c r="F78" s="180">
        <v>2297576</v>
      </c>
      <c r="G78" s="128">
        <v>2016</v>
      </c>
      <c r="H78" s="126" t="str">
        <f>VLOOKUP(D78,Source!F:F,1,FALSE)</f>
        <v>Mass. Water Resources Authority</v>
      </c>
    </row>
    <row r="79" spans="1:8" x14ac:dyDescent="0.25">
      <c r="A79" s="186" t="str">
        <f t="shared" si="2"/>
        <v>Mass. Water Resources Authority2017</v>
      </c>
      <c r="B79" s="128">
        <v>2017</v>
      </c>
      <c r="C79" s="130" t="s">
        <v>394</v>
      </c>
      <c r="D79" s="130" t="s">
        <v>578</v>
      </c>
      <c r="E79" s="184">
        <v>536567702</v>
      </c>
      <c r="F79" s="180">
        <v>2169171</v>
      </c>
      <c r="G79" s="128">
        <v>2017</v>
      </c>
      <c r="H79" s="126" t="str">
        <f>VLOOKUP(D79,Source!F:F,1,FALSE)</f>
        <v>Mass. Water Resources Authority</v>
      </c>
    </row>
    <row r="80" spans="1:8" s="637" customFormat="1" x14ac:dyDescent="0.25">
      <c r="A80" s="643" t="str">
        <f t="shared" si="2"/>
        <v>Massasoit Comm. College2013</v>
      </c>
      <c r="B80" s="644">
        <v>2013</v>
      </c>
      <c r="C80" s="645" t="s">
        <v>266</v>
      </c>
      <c r="D80" s="645" t="s">
        <v>579</v>
      </c>
      <c r="E80" s="646">
        <v>2846602</v>
      </c>
      <c r="F80" s="647">
        <v>22677.38</v>
      </c>
      <c r="G80" s="644">
        <v>2013</v>
      </c>
      <c r="H80" s="637" t="str">
        <f>VLOOKUP(D80,Source!F:F,1,FALSE)</f>
        <v>Massasoit Comm. College</v>
      </c>
    </row>
    <row r="81" spans="1:8" s="637" customFormat="1" x14ac:dyDescent="0.25">
      <c r="A81" s="643" t="str">
        <f t="shared" si="2"/>
        <v>Massasoit Comm. College2014</v>
      </c>
      <c r="B81" s="644">
        <v>2014</v>
      </c>
      <c r="C81" s="645" t="s">
        <v>266</v>
      </c>
      <c r="D81" s="645" t="s">
        <v>579</v>
      </c>
      <c r="E81" s="646">
        <v>2674650</v>
      </c>
      <c r="F81" s="647">
        <v>23150.33</v>
      </c>
      <c r="G81" s="644">
        <v>2014</v>
      </c>
      <c r="H81" s="637" t="str">
        <f>VLOOKUP(D81,Source!F:F,1,FALSE)</f>
        <v>Massasoit Comm. College</v>
      </c>
    </row>
    <row r="82" spans="1:8" s="637" customFormat="1" x14ac:dyDescent="0.25">
      <c r="A82" s="643" t="str">
        <f t="shared" si="2"/>
        <v>Massasoit Comm. College2015</v>
      </c>
      <c r="B82" s="644">
        <v>2015</v>
      </c>
      <c r="C82" s="645" t="s">
        <v>266</v>
      </c>
      <c r="D82" s="645" t="s">
        <v>579</v>
      </c>
      <c r="E82" s="646">
        <v>2841690</v>
      </c>
      <c r="F82" s="647">
        <v>23684.02</v>
      </c>
      <c r="G82" s="644">
        <v>2015</v>
      </c>
      <c r="H82" s="637" t="str">
        <f>VLOOKUP(D82,Source!F:F,1,FALSE)</f>
        <v>Massasoit Comm. College</v>
      </c>
    </row>
    <row r="83" spans="1:8" s="637" customFormat="1" x14ac:dyDescent="0.25">
      <c r="A83" s="643" t="str">
        <f t="shared" si="2"/>
        <v>Massasoit Comm. College2016</v>
      </c>
      <c r="B83" s="644">
        <v>2016</v>
      </c>
      <c r="C83" s="645" t="s">
        <v>266</v>
      </c>
      <c r="D83" s="645" t="s">
        <v>579</v>
      </c>
      <c r="E83" s="646">
        <v>2990332</v>
      </c>
      <c r="F83" s="647">
        <v>23740.89</v>
      </c>
      <c r="G83" s="644">
        <v>2016</v>
      </c>
      <c r="H83" s="637" t="str">
        <f>VLOOKUP(D83,Source!F:F,1,FALSE)</f>
        <v>Massasoit Comm. College</v>
      </c>
    </row>
    <row r="84" spans="1:8" s="637" customFormat="1" x14ac:dyDescent="0.25">
      <c r="A84" s="643" t="str">
        <f t="shared" si="2"/>
        <v>Massasoit Comm. College2017</v>
      </c>
      <c r="B84" s="644">
        <v>2017</v>
      </c>
      <c r="C84" s="645" t="s">
        <v>266</v>
      </c>
      <c r="D84" s="645" t="s">
        <v>579</v>
      </c>
      <c r="E84" s="646">
        <v>2863486</v>
      </c>
      <c r="F84" s="647">
        <v>32008.67</v>
      </c>
      <c r="G84" s="644">
        <v>2017</v>
      </c>
      <c r="H84" s="637" t="str">
        <f>VLOOKUP(D84,Source!F:F,1,FALSE)</f>
        <v>Massasoit Comm. College</v>
      </c>
    </row>
    <row r="85" spans="1:8" s="637" customFormat="1" x14ac:dyDescent="0.25">
      <c r="A85" s="643" t="str">
        <f t="shared" si="2"/>
        <v>Massasoit Comm. College2018</v>
      </c>
      <c r="B85" s="644">
        <v>2018</v>
      </c>
      <c r="C85" s="645" t="s">
        <v>266</v>
      </c>
      <c r="D85" s="645" t="s">
        <v>579</v>
      </c>
      <c r="E85" s="646">
        <v>2661593</v>
      </c>
      <c r="F85" s="647">
        <v>30044.55</v>
      </c>
      <c r="G85" s="644">
        <v>2018</v>
      </c>
      <c r="H85" s="637" t="str">
        <f>VLOOKUP(D85,Source!F:F,1,FALSE)</f>
        <v>Massasoit Comm. College</v>
      </c>
    </row>
    <row r="86" spans="1:8" x14ac:dyDescent="0.25">
      <c r="A86" s="186" t="str">
        <f t="shared" si="2"/>
        <v>MassPort Authority2013</v>
      </c>
      <c r="B86" s="128">
        <v>2013</v>
      </c>
      <c r="C86" s="130" t="s">
        <v>394</v>
      </c>
      <c r="D86" s="130" t="s">
        <v>78</v>
      </c>
      <c r="E86" s="184">
        <v>379052208</v>
      </c>
      <c r="F86" s="180">
        <v>5528976</v>
      </c>
      <c r="G86" s="128">
        <v>2013</v>
      </c>
      <c r="H86" s="126" t="str">
        <f>VLOOKUP(D86,Source!F:F,1,FALSE)</f>
        <v>MassPort Authority</v>
      </c>
    </row>
    <row r="87" spans="1:8" x14ac:dyDescent="0.25">
      <c r="A87" s="186" t="str">
        <f t="shared" si="2"/>
        <v>MassPort Authority2014</v>
      </c>
      <c r="B87" s="128">
        <v>2014</v>
      </c>
      <c r="C87" s="130" t="s">
        <v>394</v>
      </c>
      <c r="D87" s="130" t="s">
        <v>78</v>
      </c>
      <c r="E87" s="184">
        <v>394782432</v>
      </c>
      <c r="F87" s="180">
        <v>4909920</v>
      </c>
      <c r="G87" s="128">
        <v>2014</v>
      </c>
      <c r="H87" s="126" t="str">
        <f>VLOOKUP(D87,Source!F:F,1,FALSE)</f>
        <v>MassPort Authority</v>
      </c>
    </row>
    <row r="88" spans="1:8" x14ac:dyDescent="0.25">
      <c r="A88" s="186" t="str">
        <f t="shared" si="2"/>
        <v>MassPort Authority2015</v>
      </c>
      <c r="B88" s="128">
        <v>2015</v>
      </c>
      <c r="C88" s="130" t="s">
        <v>394</v>
      </c>
      <c r="D88" s="130" t="s">
        <v>78</v>
      </c>
      <c r="E88" s="184">
        <v>351313788</v>
      </c>
      <c r="F88" s="180">
        <v>5669664</v>
      </c>
      <c r="G88" s="128">
        <v>2015</v>
      </c>
      <c r="H88" s="126" t="str">
        <f>VLOOKUP(D88,Source!F:F,1,FALSE)</f>
        <v>MassPort Authority</v>
      </c>
    </row>
    <row r="89" spans="1:8" x14ac:dyDescent="0.25">
      <c r="A89" s="186" t="str">
        <f t="shared" si="2"/>
        <v>MassPort Authority2016</v>
      </c>
      <c r="B89" s="128">
        <v>2016</v>
      </c>
      <c r="C89" s="130" t="s">
        <v>394</v>
      </c>
      <c r="D89" s="130" t="s">
        <v>78</v>
      </c>
      <c r="E89" s="184">
        <v>365704400</v>
      </c>
      <c r="F89" s="180">
        <v>6204414</v>
      </c>
      <c r="G89" s="128">
        <v>2016</v>
      </c>
      <c r="H89" s="126" t="str">
        <f>VLOOKUP(D89,Source!F:F,1,FALSE)</f>
        <v>MassPort Authority</v>
      </c>
    </row>
    <row r="90" spans="1:8" x14ac:dyDescent="0.25">
      <c r="A90" s="186" t="str">
        <f t="shared" si="2"/>
        <v>MassPort Authority2017</v>
      </c>
      <c r="B90" s="128">
        <v>2017</v>
      </c>
      <c r="C90" s="130" t="s">
        <v>394</v>
      </c>
      <c r="D90" s="130" t="s">
        <v>78</v>
      </c>
      <c r="E90" s="184">
        <v>496254228</v>
      </c>
      <c r="F90" s="180">
        <v>6841739</v>
      </c>
      <c r="G90" s="128">
        <v>2017</v>
      </c>
      <c r="H90" s="126" t="str">
        <f>VLOOKUP(D90,Source!F:F,1,FALSE)</f>
        <v>MassPort Authority</v>
      </c>
    </row>
    <row r="91" spans="1:8" x14ac:dyDescent="0.25">
      <c r="A91" s="186" t="str">
        <f t="shared" si="2"/>
        <v>Mount Wachusett Comm. College2013</v>
      </c>
      <c r="B91" s="128">
        <v>2013</v>
      </c>
      <c r="C91" s="130" t="s">
        <v>266</v>
      </c>
      <c r="D91" s="130" t="s">
        <v>582</v>
      </c>
      <c r="E91" s="184">
        <v>421742</v>
      </c>
      <c r="F91" s="180">
        <v>0</v>
      </c>
      <c r="G91" s="128">
        <v>2013</v>
      </c>
      <c r="H91" s="126" t="str">
        <f>VLOOKUP(D91,Source!F:F,1,FALSE)</f>
        <v>Mount Wachusett Comm. College</v>
      </c>
    </row>
    <row r="92" spans="1:8" x14ac:dyDescent="0.25">
      <c r="A92" s="186" t="str">
        <f t="shared" si="2"/>
        <v>Mount Wachusett Comm. College2014</v>
      </c>
      <c r="B92" s="128">
        <v>2014</v>
      </c>
      <c r="C92" s="130" t="s">
        <v>266</v>
      </c>
      <c r="D92" s="130" t="s">
        <v>582</v>
      </c>
      <c r="E92" s="184">
        <v>413020</v>
      </c>
      <c r="F92" s="180">
        <v>0</v>
      </c>
      <c r="G92" s="128">
        <v>2014</v>
      </c>
      <c r="H92" s="126" t="str">
        <f>VLOOKUP(D92,Source!F:F,1,FALSE)</f>
        <v>Mount Wachusett Comm. College</v>
      </c>
    </row>
    <row r="93" spans="1:8" x14ac:dyDescent="0.25">
      <c r="A93" s="186" t="str">
        <f t="shared" si="2"/>
        <v>Mount Wachusett Comm. College2015</v>
      </c>
      <c r="B93" s="128">
        <v>2015</v>
      </c>
      <c r="C93" s="130" t="s">
        <v>266</v>
      </c>
      <c r="D93" s="130" t="s">
        <v>582</v>
      </c>
      <c r="E93" s="184">
        <v>417170</v>
      </c>
      <c r="F93" s="180">
        <v>0</v>
      </c>
      <c r="G93" s="128">
        <v>2015</v>
      </c>
      <c r="H93" s="126" t="str">
        <f>VLOOKUP(D93,Source!F:F,1,FALSE)</f>
        <v>Mount Wachusett Comm. College</v>
      </c>
    </row>
    <row r="94" spans="1:8" x14ac:dyDescent="0.25">
      <c r="A94" s="186" t="str">
        <f t="shared" si="2"/>
        <v>Mount Wachusett Comm. College2016</v>
      </c>
      <c r="B94" s="128">
        <v>2016</v>
      </c>
      <c r="C94" s="130" t="s">
        <v>266</v>
      </c>
      <c r="D94" s="130" t="s">
        <v>582</v>
      </c>
      <c r="E94" s="184">
        <v>474000</v>
      </c>
      <c r="F94" s="180">
        <v>21269</v>
      </c>
      <c r="G94" s="128">
        <v>2016</v>
      </c>
      <c r="H94" s="126" t="str">
        <f>VLOOKUP(D94,Source!F:F,1,FALSE)</f>
        <v>Mount Wachusett Comm. College</v>
      </c>
    </row>
    <row r="95" spans="1:8" x14ac:dyDescent="0.25">
      <c r="A95" s="186" t="str">
        <f t="shared" si="2"/>
        <v>Mount Wachusett Comm. College2017</v>
      </c>
      <c r="B95" s="128">
        <v>2017</v>
      </c>
      <c r="C95" s="130" t="s">
        <v>266</v>
      </c>
      <c r="D95" s="130" t="s">
        <v>582</v>
      </c>
      <c r="E95" s="184">
        <v>446500</v>
      </c>
      <c r="F95" s="180">
        <v>0</v>
      </c>
      <c r="G95" s="128">
        <v>2017</v>
      </c>
      <c r="H95" s="126" t="str">
        <f>VLOOKUP(D95,Source!F:F,1,FALSE)</f>
        <v>Mount Wachusett Comm. College</v>
      </c>
    </row>
    <row r="96" spans="1:8" x14ac:dyDescent="0.25">
      <c r="A96" s="186" t="str">
        <f t="shared" si="2"/>
        <v>North Shore Comm. College2013</v>
      </c>
      <c r="B96" s="128">
        <v>2013</v>
      </c>
      <c r="C96" s="130" t="s">
        <v>266</v>
      </c>
      <c r="D96" s="130" t="s">
        <v>583</v>
      </c>
      <c r="E96" s="184">
        <v>7981479</v>
      </c>
      <c r="F96" s="180">
        <v>58583.37</v>
      </c>
      <c r="G96" s="128">
        <v>2013</v>
      </c>
      <c r="H96" s="126" t="str">
        <f>VLOOKUP(D96,Source!F:F,1,FALSE)</f>
        <v>North Shore Comm. College</v>
      </c>
    </row>
    <row r="97" spans="1:8" x14ac:dyDescent="0.25">
      <c r="A97" s="186" t="str">
        <f t="shared" si="2"/>
        <v>North Shore Comm. College2014</v>
      </c>
      <c r="B97" s="128">
        <v>2014</v>
      </c>
      <c r="C97" s="130" t="s">
        <v>266</v>
      </c>
      <c r="D97" s="130" t="s">
        <v>583</v>
      </c>
      <c r="E97" s="184">
        <v>11095819</v>
      </c>
      <c r="F97" s="180">
        <v>66570</v>
      </c>
      <c r="G97" s="128">
        <v>2014</v>
      </c>
      <c r="H97" s="126" t="str">
        <f>VLOOKUP(D97,Source!F:F,1,FALSE)</f>
        <v>North Shore Comm. College</v>
      </c>
    </row>
    <row r="98" spans="1:8" x14ac:dyDescent="0.25">
      <c r="A98" s="186" t="str">
        <f t="shared" si="2"/>
        <v>North Shore Comm. College2015</v>
      </c>
      <c r="B98" s="128">
        <v>2015</v>
      </c>
      <c r="C98" s="130" t="s">
        <v>266</v>
      </c>
      <c r="D98" s="130" t="s">
        <v>583</v>
      </c>
      <c r="E98" s="184">
        <v>7429381</v>
      </c>
      <c r="F98" s="180">
        <v>74880</v>
      </c>
      <c r="G98" s="128">
        <v>2015</v>
      </c>
      <c r="H98" s="126" t="str">
        <f>VLOOKUP(D98,Source!F:F,1,FALSE)</f>
        <v>North Shore Comm. College</v>
      </c>
    </row>
    <row r="99" spans="1:8" x14ac:dyDescent="0.25">
      <c r="A99" s="186" t="str">
        <f t="shared" si="2"/>
        <v>North Shore Comm. College2016</v>
      </c>
      <c r="B99" s="128">
        <v>2016</v>
      </c>
      <c r="C99" s="130" t="s">
        <v>266</v>
      </c>
      <c r="D99" s="130" t="s">
        <v>583</v>
      </c>
      <c r="E99" s="184">
        <v>8526782.9299999997</v>
      </c>
      <c r="F99" s="180">
        <v>68412.820000000007</v>
      </c>
      <c r="G99" s="128">
        <v>2016</v>
      </c>
      <c r="H99" s="126" t="str">
        <f>VLOOKUP(D99,Source!F:F,1,FALSE)</f>
        <v>North Shore Comm. College</v>
      </c>
    </row>
    <row r="100" spans="1:8" x14ac:dyDescent="0.25">
      <c r="A100" s="186" t="str">
        <f t="shared" si="2"/>
        <v>North Shore Comm. College2017</v>
      </c>
      <c r="B100" s="128">
        <v>2017</v>
      </c>
      <c r="C100" s="130" t="s">
        <v>266</v>
      </c>
      <c r="D100" s="130" t="s">
        <v>583</v>
      </c>
      <c r="E100" s="184">
        <v>6314306</v>
      </c>
      <c r="F100" s="180">
        <v>67190.36</v>
      </c>
      <c r="G100" s="128">
        <v>2017</v>
      </c>
      <c r="H100" s="126" t="str">
        <f>VLOOKUP(D100,Source!F:F,1,FALSE)</f>
        <v>North Shore Comm. College</v>
      </c>
    </row>
    <row r="101" spans="1:8" x14ac:dyDescent="0.25">
      <c r="A101" s="186" t="str">
        <f t="shared" si="2"/>
        <v>Quinsigamond Comm. College2014</v>
      </c>
      <c r="B101" s="128">
        <v>2014</v>
      </c>
      <c r="C101" s="130" t="s">
        <v>266</v>
      </c>
      <c r="D101" s="130" t="s">
        <v>65</v>
      </c>
      <c r="E101" s="184">
        <v>26339</v>
      </c>
      <c r="F101" s="180">
        <v>12358</v>
      </c>
      <c r="G101" s="128">
        <v>2014</v>
      </c>
      <c r="H101" s="126" t="str">
        <f>VLOOKUP(D101,Source!F:F,1,FALSE)</f>
        <v>Quinsigamond Comm. College</v>
      </c>
    </row>
    <row r="102" spans="1:8" x14ac:dyDescent="0.25">
      <c r="A102" s="186" t="str">
        <f t="shared" si="2"/>
        <v>Quinsigamond Comm. College2015</v>
      </c>
      <c r="B102" s="128">
        <v>2015</v>
      </c>
      <c r="C102" s="130" t="s">
        <v>266</v>
      </c>
      <c r="D102" s="130" t="s">
        <v>65</v>
      </c>
      <c r="E102" s="184">
        <v>25598</v>
      </c>
      <c r="F102" s="180">
        <v>12114</v>
      </c>
      <c r="G102" s="128">
        <v>2015</v>
      </c>
      <c r="H102" s="126" t="str">
        <f>VLOOKUP(D102,Source!F:F,1,FALSE)</f>
        <v>Quinsigamond Comm. College</v>
      </c>
    </row>
    <row r="103" spans="1:8" x14ac:dyDescent="0.25">
      <c r="A103" s="186" t="str">
        <f t="shared" si="2"/>
        <v>Quinsigamond Comm. College2016</v>
      </c>
      <c r="B103" s="128">
        <v>2016</v>
      </c>
      <c r="C103" s="130" t="s">
        <v>266</v>
      </c>
      <c r="D103" s="130" t="s">
        <v>65</v>
      </c>
      <c r="E103" s="184">
        <v>24887.69</v>
      </c>
      <c r="F103" s="180">
        <v>11977</v>
      </c>
      <c r="G103" s="128">
        <v>2016</v>
      </c>
      <c r="H103" s="126" t="str">
        <f>VLOOKUP(D103,Source!F:F,1,FALSE)</f>
        <v>Quinsigamond Comm. College</v>
      </c>
    </row>
    <row r="104" spans="1:8" x14ac:dyDescent="0.25">
      <c r="A104" s="186" t="str">
        <f t="shared" si="2"/>
        <v>Roxbury Comm. College2016</v>
      </c>
      <c r="B104" s="128">
        <v>2016</v>
      </c>
      <c r="C104" s="130" t="s">
        <v>266</v>
      </c>
      <c r="D104" s="130" t="s">
        <v>66</v>
      </c>
      <c r="E104" s="184">
        <v>466300</v>
      </c>
      <c r="F104" s="180">
        <v>24685.34</v>
      </c>
      <c r="G104" s="128">
        <v>2016</v>
      </c>
      <c r="H104" s="126" t="str">
        <f>VLOOKUP(D104,Source!F:F,1,FALSE)</f>
        <v>Roxbury Comm. College</v>
      </c>
    </row>
    <row r="105" spans="1:8" x14ac:dyDescent="0.25">
      <c r="A105" s="186" t="str">
        <f t="shared" si="2"/>
        <v>Salem State University2014</v>
      </c>
      <c r="B105" s="128">
        <v>2014</v>
      </c>
      <c r="C105" s="130" t="s">
        <v>266</v>
      </c>
      <c r="D105" s="130" t="s">
        <v>67</v>
      </c>
      <c r="E105" s="184">
        <v>29071781</v>
      </c>
      <c r="F105" s="180">
        <v>449576.31</v>
      </c>
      <c r="G105" s="128">
        <v>2014</v>
      </c>
      <c r="H105" s="126" t="str">
        <f>VLOOKUP(D105,Source!F:F,1,FALSE)</f>
        <v>Salem State University</v>
      </c>
    </row>
    <row r="106" spans="1:8" x14ac:dyDescent="0.25">
      <c r="A106" s="186" t="str">
        <f t="shared" si="2"/>
        <v>Salem State University2015</v>
      </c>
      <c r="B106" s="128">
        <v>2015</v>
      </c>
      <c r="C106" s="130" t="s">
        <v>266</v>
      </c>
      <c r="D106" s="130" t="s">
        <v>67</v>
      </c>
      <c r="E106" s="184">
        <v>27696925</v>
      </c>
      <c r="F106" s="180">
        <v>433166.06</v>
      </c>
      <c r="G106" s="128">
        <v>2015</v>
      </c>
      <c r="H106" s="126" t="str">
        <f>VLOOKUP(D106,Source!F:F,1,FALSE)</f>
        <v>Salem State University</v>
      </c>
    </row>
    <row r="107" spans="1:8" x14ac:dyDescent="0.25">
      <c r="A107" s="186" t="str">
        <f t="shared" ref="A107:A139" si="3">D107&amp;G107</f>
        <v>Salem State University2016</v>
      </c>
      <c r="B107" s="128">
        <v>2016</v>
      </c>
      <c r="C107" s="130" t="s">
        <v>266</v>
      </c>
      <c r="D107" s="130" t="s">
        <v>67</v>
      </c>
      <c r="E107" s="184">
        <v>26144983</v>
      </c>
      <c r="F107" s="180">
        <v>428080.98</v>
      </c>
      <c r="G107" s="128">
        <v>2016</v>
      </c>
      <c r="H107" s="126" t="str">
        <f>VLOOKUP(D107,Source!F:F,1,FALSE)</f>
        <v>Salem State University</v>
      </c>
    </row>
    <row r="108" spans="1:8" x14ac:dyDescent="0.25">
      <c r="A108" s="186" t="str">
        <f t="shared" si="3"/>
        <v>Salem State University2017</v>
      </c>
      <c r="B108" s="128">
        <v>2017</v>
      </c>
      <c r="C108" s="130" t="s">
        <v>266</v>
      </c>
      <c r="D108" s="130" t="s">
        <v>67</v>
      </c>
      <c r="E108" s="184">
        <v>22736866</v>
      </c>
      <c r="F108" s="180">
        <v>387943</v>
      </c>
      <c r="G108" s="128">
        <v>2017</v>
      </c>
      <c r="H108" s="126" t="str">
        <f>VLOOKUP(D108,Source!F:F,1,FALSE)</f>
        <v>Salem State University</v>
      </c>
    </row>
    <row r="109" spans="1:8" x14ac:dyDescent="0.25">
      <c r="A109" s="186" t="str">
        <f t="shared" si="3"/>
        <v>Springfield Technical Comm. College2013</v>
      </c>
      <c r="B109" s="128">
        <v>2013</v>
      </c>
      <c r="C109" s="130" t="s">
        <v>266</v>
      </c>
      <c r="D109" s="130" t="s">
        <v>584</v>
      </c>
      <c r="E109" s="184">
        <v>1807000</v>
      </c>
      <c r="F109" s="180">
        <v>43380.36</v>
      </c>
      <c r="G109" s="128">
        <v>2013</v>
      </c>
      <c r="H109" s="126" t="str">
        <f>VLOOKUP(D109,Source!F:F,1,FALSE)</f>
        <v>Springfield Technical Comm. College</v>
      </c>
    </row>
    <row r="110" spans="1:8" x14ac:dyDescent="0.25">
      <c r="A110" s="186" t="str">
        <f t="shared" si="3"/>
        <v>Springfield Technical Comm. College2014</v>
      </c>
      <c r="B110" s="128">
        <v>2014</v>
      </c>
      <c r="C110" s="130" t="s">
        <v>266</v>
      </c>
      <c r="D110" s="130" t="s">
        <v>584</v>
      </c>
      <c r="E110" s="184">
        <v>1688100</v>
      </c>
      <c r="F110" s="180">
        <v>42214.27</v>
      </c>
      <c r="G110" s="128">
        <v>2014</v>
      </c>
      <c r="H110" s="126" t="str">
        <f>VLOOKUP(D110,Source!F:F,1,FALSE)</f>
        <v>Springfield Technical Comm. College</v>
      </c>
    </row>
    <row r="111" spans="1:8" x14ac:dyDescent="0.25">
      <c r="A111" s="186" t="str">
        <f t="shared" si="3"/>
        <v>Springfield Technical Comm. College2015</v>
      </c>
      <c r="B111" s="128">
        <v>2015</v>
      </c>
      <c r="C111" s="130" t="s">
        <v>266</v>
      </c>
      <c r="D111" s="130" t="s">
        <v>584</v>
      </c>
      <c r="E111" s="184">
        <v>1343500</v>
      </c>
      <c r="F111" s="180">
        <v>37508.47</v>
      </c>
      <c r="G111" s="128">
        <v>2015</v>
      </c>
      <c r="H111" s="126" t="str">
        <f>VLOOKUP(D111,Source!F:F,1,FALSE)</f>
        <v>Springfield Technical Comm. College</v>
      </c>
    </row>
    <row r="112" spans="1:8" x14ac:dyDescent="0.25">
      <c r="A112" s="186" t="str">
        <f t="shared" si="3"/>
        <v>Springfield Technical Comm. College2016</v>
      </c>
      <c r="B112" s="128">
        <v>2016</v>
      </c>
      <c r="C112" s="130" t="s">
        <v>266</v>
      </c>
      <c r="D112" s="130" t="s">
        <v>584</v>
      </c>
      <c r="E112" s="184">
        <v>1768700</v>
      </c>
      <c r="F112" s="180">
        <v>48974.55</v>
      </c>
      <c r="G112" s="128">
        <v>2016</v>
      </c>
      <c r="H112" s="126" t="str">
        <f>VLOOKUP(D112,Source!F:F,1,FALSE)</f>
        <v>Springfield Technical Comm. College</v>
      </c>
    </row>
    <row r="113" spans="1:8" x14ac:dyDescent="0.25">
      <c r="A113" s="186" t="str">
        <f t="shared" si="3"/>
        <v>Springfield Technical Comm. College2017</v>
      </c>
      <c r="B113" s="128">
        <v>2017</v>
      </c>
      <c r="C113" s="130" t="s">
        <v>266</v>
      </c>
      <c r="D113" s="130" t="s">
        <v>584</v>
      </c>
      <c r="E113" s="184">
        <v>6274972</v>
      </c>
      <c r="F113" s="180">
        <v>48663</v>
      </c>
      <c r="G113" s="128">
        <v>2017</v>
      </c>
      <c r="H113" s="126" t="str">
        <f>VLOOKUP(D113,Source!F:F,1,FALSE)</f>
        <v>Springfield Technical Comm. College</v>
      </c>
    </row>
    <row r="114" spans="1:8" x14ac:dyDescent="0.25">
      <c r="A114" s="186" t="str">
        <f t="shared" si="3"/>
        <v>Trial Court2013</v>
      </c>
      <c r="B114" s="128">
        <v>2013</v>
      </c>
      <c r="C114" s="130" t="s">
        <v>717</v>
      </c>
      <c r="D114" s="130" t="s">
        <v>68</v>
      </c>
      <c r="E114" s="184">
        <v>44404157</v>
      </c>
      <c r="F114" s="180">
        <v>592788.72</v>
      </c>
      <c r="G114" s="128">
        <v>2013</v>
      </c>
      <c r="H114" s="126" t="str">
        <f>VLOOKUP(D114,Source!F:F,1,FALSE)</f>
        <v>Trial Court</v>
      </c>
    </row>
    <row r="115" spans="1:8" x14ac:dyDescent="0.25">
      <c r="A115" s="186" t="str">
        <f t="shared" si="3"/>
        <v>Trial Court2014</v>
      </c>
      <c r="B115" s="128">
        <v>2014</v>
      </c>
      <c r="C115" s="130" t="s">
        <v>717</v>
      </c>
      <c r="D115" s="130" t="s">
        <v>68</v>
      </c>
      <c r="E115" s="184">
        <v>41786837</v>
      </c>
      <c r="F115" s="180">
        <v>580383.47</v>
      </c>
      <c r="G115" s="128">
        <v>2014</v>
      </c>
      <c r="H115" s="126" t="str">
        <f>VLOOKUP(D115,Source!F:F,1,FALSE)</f>
        <v>Trial Court</v>
      </c>
    </row>
    <row r="116" spans="1:8" x14ac:dyDescent="0.25">
      <c r="A116" s="186" t="str">
        <f t="shared" si="3"/>
        <v>Trial Court2015</v>
      </c>
      <c r="B116" s="128">
        <v>2015</v>
      </c>
      <c r="C116" s="130" t="s">
        <v>717</v>
      </c>
      <c r="D116" s="130" t="s">
        <v>68</v>
      </c>
      <c r="E116" s="184">
        <v>40647499</v>
      </c>
      <c r="F116" s="180">
        <v>586951.03</v>
      </c>
      <c r="G116" s="128">
        <v>2015</v>
      </c>
      <c r="H116" s="126" t="str">
        <f>VLOOKUP(D116,Source!F:F,1,FALSE)</f>
        <v>Trial Court</v>
      </c>
    </row>
    <row r="117" spans="1:8" x14ac:dyDescent="0.25">
      <c r="A117" s="186" t="str">
        <f t="shared" si="3"/>
        <v>Trial Court2016</v>
      </c>
      <c r="B117" s="128">
        <v>2016</v>
      </c>
      <c r="C117" s="130" t="s">
        <v>717</v>
      </c>
      <c r="D117" s="130" t="s">
        <v>68</v>
      </c>
      <c r="E117" s="184">
        <v>39058065</v>
      </c>
      <c r="F117" s="180">
        <v>579321.72</v>
      </c>
      <c r="G117" s="128">
        <v>2016</v>
      </c>
      <c r="H117" s="126" t="str">
        <f>VLOOKUP(D117,Source!F:F,1,FALSE)</f>
        <v>Trial Court</v>
      </c>
    </row>
    <row r="118" spans="1:8" x14ac:dyDescent="0.25">
      <c r="A118" s="186" t="str">
        <f t="shared" si="3"/>
        <v>Trial Court2017</v>
      </c>
      <c r="B118" s="128">
        <v>2017</v>
      </c>
      <c r="C118" s="130" t="s">
        <v>717</v>
      </c>
      <c r="D118" s="130" t="s">
        <v>68</v>
      </c>
      <c r="E118" s="184">
        <v>38425708</v>
      </c>
      <c r="F118" s="180">
        <v>610332.71</v>
      </c>
      <c r="G118" s="128">
        <v>2017</v>
      </c>
      <c r="H118" s="126" t="str">
        <f>VLOOKUP(D118,Source!F:F,1,FALSE)</f>
        <v>Trial Court</v>
      </c>
    </row>
    <row r="119" spans="1:8" x14ac:dyDescent="0.25">
      <c r="A119" s="186" t="str">
        <f t="shared" si="3"/>
        <v>UMass Amherst2013</v>
      </c>
      <c r="B119" s="128">
        <v>2013</v>
      </c>
      <c r="C119" s="130" t="s">
        <v>453</v>
      </c>
      <c r="D119" s="130" t="s">
        <v>69</v>
      </c>
      <c r="E119" s="184">
        <v>210872100</v>
      </c>
      <c r="F119" s="180">
        <v>0</v>
      </c>
      <c r="G119" s="128">
        <v>2013</v>
      </c>
      <c r="H119" s="126" t="str">
        <f>VLOOKUP(D119,Source!F:F,1,FALSE)</f>
        <v>UMass Amherst</v>
      </c>
    </row>
    <row r="120" spans="1:8" x14ac:dyDescent="0.25">
      <c r="A120" s="186" t="str">
        <f t="shared" si="3"/>
        <v>UMass Amherst2014</v>
      </c>
      <c r="B120" s="128">
        <v>2014</v>
      </c>
      <c r="C120" s="130" t="s">
        <v>453</v>
      </c>
      <c r="D120" s="130" t="s">
        <v>69</v>
      </c>
      <c r="E120" s="184">
        <v>298649801</v>
      </c>
      <c r="F120" s="180">
        <v>0</v>
      </c>
      <c r="G120" s="128">
        <v>2014</v>
      </c>
      <c r="H120" s="126" t="str">
        <f>VLOOKUP(D120,Source!F:F,1,FALSE)</f>
        <v>UMass Amherst</v>
      </c>
    </row>
    <row r="121" spans="1:8" x14ac:dyDescent="0.25">
      <c r="A121" s="186" t="str">
        <f t="shared" si="3"/>
        <v>UMass Amherst2015</v>
      </c>
      <c r="B121" s="141">
        <v>2015</v>
      </c>
      <c r="C121" s="141" t="s">
        <v>453</v>
      </c>
      <c r="D121" s="141" t="s">
        <v>69</v>
      </c>
      <c r="E121" s="189">
        <v>358777400</v>
      </c>
      <c r="F121" s="190">
        <v>0</v>
      </c>
      <c r="G121" s="141">
        <v>2015</v>
      </c>
      <c r="H121" s="140" t="str">
        <f>VLOOKUP(D121,Source!F:F,1,FALSE)</f>
        <v>UMass Amherst</v>
      </c>
    </row>
    <row r="122" spans="1:8" x14ac:dyDescent="0.25">
      <c r="A122" s="186" t="str">
        <f t="shared" si="3"/>
        <v>UMass Amherst2016</v>
      </c>
      <c r="B122" s="141">
        <v>2016</v>
      </c>
      <c r="C122" s="141" t="s">
        <v>453</v>
      </c>
      <c r="D122" s="141" t="s">
        <v>69</v>
      </c>
      <c r="E122" s="189">
        <v>278825067</v>
      </c>
      <c r="F122" s="190">
        <v>0</v>
      </c>
      <c r="G122" s="141">
        <v>2016</v>
      </c>
      <c r="H122" s="140" t="str">
        <f>VLOOKUP(D122,Source!F:F,1,FALSE)</f>
        <v>UMass Amherst</v>
      </c>
    </row>
    <row r="123" spans="1:8" x14ac:dyDescent="0.25">
      <c r="A123" s="186" t="str">
        <f t="shared" si="3"/>
        <v>UMass Amherst2017</v>
      </c>
      <c r="B123" s="141">
        <v>2017</v>
      </c>
      <c r="C123" s="141" t="s">
        <v>453</v>
      </c>
      <c r="D123" s="141" t="s">
        <v>69</v>
      </c>
      <c r="E123" s="189">
        <v>261328215</v>
      </c>
      <c r="F123" s="190">
        <v>0</v>
      </c>
      <c r="G123" s="141">
        <v>2017</v>
      </c>
      <c r="H123" s="140" t="str">
        <f>VLOOKUP(D123,Source!F:F,1,FALSE)</f>
        <v>UMass Amherst</v>
      </c>
    </row>
    <row r="124" spans="1:8" x14ac:dyDescent="0.25">
      <c r="A124" s="186" t="str">
        <f t="shared" si="3"/>
        <v>UMass Boston2013</v>
      </c>
      <c r="B124" s="141">
        <v>2013</v>
      </c>
      <c r="C124" s="141" t="s">
        <v>453</v>
      </c>
      <c r="D124" s="141" t="s">
        <v>70</v>
      </c>
      <c r="E124" s="189">
        <v>10026940</v>
      </c>
      <c r="F124" s="190">
        <v>176525</v>
      </c>
      <c r="G124" s="141">
        <v>2013</v>
      </c>
      <c r="H124" s="140" t="str">
        <f>VLOOKUP(D124,Source!F:F,1,FALSE)</f>
        <v>UMass Boston</v>
      </c>
    </row>
    <row r="125" spans="1:8" x14ac:dyDescent="0.25">
      <c r="A125" s="186" t="str">
        <f t="shared" si="3"/>
        <v>UMass Boston2014</v>
      </c>
      <c r="B125" s="141">
        <v>2014</v>
      </c>
      <c r="C125" s="141" t="s">
        <v>453</v>
      </c>
      <c r="D125" s="141" t="s">
        <v>70</v>
      </c>
      <c r="E125" s="189">
        <v>18161440</v>
      </c>
      <c r="F125" s="190">
        <v>355473</v>
      </c>
      <c r="G125" s="141">
        <v>2014</v>
      </c>
      <c r="H125" s="140" t="str">
        <f>VLOOKUP(D125,Source!F:F,1,FALSE)</f>
        <v>UMass Boston</v>
      </c>
    </row>
    <row r="126" spans="1:8" x14ac:dyDescent="0.25">
      <c r="A126" s="186" t="str">
        <f t="shared" si="3"/>
        <v>UMass Boston2015</v>
      </c>
      <c r="B126" s="141">
        <v>2015</v>
      </c>
      <c r="C126" s="141" t="s">
        <v>453</v>
      </c>
      <c r="D126" s="141" t="s">
        <v>70</v>
      </c>
      <c r="E126" s="189">
        <v>23197012</v>
      </c>
      <c r="F126" s="190">
        <v>532640</v>
      </c>
      <c r="G126" s="141">
        <v>2015</v>
      </c>
      <c r="H126" s="140" t="str">
        <f>VLOOKUP(D126,Source!F:F,1,FALSE)</f>
        <v>UMass Boston</v>
      </c>
    </row>
    <row r="127" spans="1:8" x14ac:dyDescent="0.25">
      <c r="A127" s="186" t="str">
        <f t="shared" si="3"/>
        <v>UMass Boston2016</v>
      </c>
      <c r="B127" s="141">
        <v>2016</v>
      </c>
      <c r="C127" s="141" t="s">
        <v>453</v>
      </c>
      <c r="D127" s="141" t="s">
        <v>70</v>
      </c>
      <c r="E127" s="189">
        <v>30840519</v>
      </c>
      <c r="F127" s="190">
        <v>575671</v>
      </c>
      <c r="G127" s="141">
        <v>2016</v>
      </c>
      <c r="H127" s="140" t="str">
        <f>VLOOKUP(D127,Source!F:F,1,FALSE)</f>
        <v>UMass Boston</v>
      </c>
    </row>
    <row r="128" spans="1:8" x14ac:dyDescent="0.25">
      <c r="A128" s="186" t="str">
        <f t="shared" si="3"/>
        <v>UMass Boston2017</v>
      </c>
      <c r="B128" s="141">
        <v>2017</v>
      </c>
      <c r="C128" s="141" t="s">
        <v>453</v>
      </c>
      <c r="D128" s="141" t="s">
        <v>70</v>
      </c>
      <c r="E128" s="189">
        <v>16071154</v>
      </c>
      <c r="F128" s="190">
        <v>641600</v>
      </c>
      <c r="G128" s="141">
        <v>2017</v>
      </c>
      <c r="H128" s="140" t="str">
        <f>VLOOKUP(D128,Source!F:F,1,FALSE)</f>
        <v>UMass Boston</v>
      </c>
    </row>
    <row r="129" spans="1:8" x14ac:dyDescent="0.25">
      <c r="A129" s="186" t="str">
        <f t="shared" si="3"/>
        <v>UMass Dartmouth2013</v>
      </c>
      <c r="B129" s="141">
        <v>2013</v>
      </c>
      <c r="C129" s="141" t="s">
        <v>453</v>
      </c>
      <c r="D129" s="141" t="s">
        <v>71</v>
      </c>
      <c r="E129" s="189">
        <v>2045350</v>
      </c>
      <c r="F129" s="190">
        <v>377670.17</v>
      </c>
      <c r="G129" s="141">
        <v>2013</v>
      </c>
      <c r="H129" s="140" t="str">
        <f>VLOOKUP(D129,Source!F:F,1,FALSE)</f>
        <v>UMass Dartmouth</v>
      </c>
    </row>
    <row r="130" spans="1:8" x14ac:dyDescent="0.25">
      <c r="A130" s="186" t="str">
        <f t="shared" si="3"/>
        <v>UMass Dartmouth2014</v>
      </c>
      <c r="B130" s="141">
        <v>2014</v>
      </c>
      <c r="C130" s="141" t="s">
        <v>453</v>
      </c>
      <c r="D130" s="141" t="s">
        <v>71</v>
      </c>
      <c r="E130" s="189">
        <v>2709527</v>
      </c>
      <c r="F130" s="190">
        <v>522212.34</v>
      </c>
      <c r="G130" s="141">
        <v>2014</v>
      </c>
      <c r="H130" s="140" t="str">
        <f>VLOOKUP(D130,Source!F:F,1,FALSE)</f>
        <v>UMass Dartmouth</v>
      </c>
    </row>
    <row r="131" spans="1:8" x14ac:dyDescent="0.25">
      <c r="A131" s="186" t="str">
        <f t="shared" si="3"/>
        <v>UMass Dartmouth2015</v>
      </c>
      <c r="B131" s="141">
        <v>2015</v>
      </c>
      <c r="C131" s="141" t="s">
        <v>453</v>
      </c>
      <c r="D131" s="141" t="s">
        <v>71</v>
      </c>
      <c r="E131" s="189">
        <v>1800413</v>
      </c>
      <c r="F131" s="190">
        <v>390964.88</v>
      </c>
      <c r="G131" s="141">
        <v>2015</v>
      </c>
      <c r="H131" s="140" t="str">
        <f>VLOOKUP(D131,Source!F:F,1,FALSE)</f>
        <v>UMass Dartmouth</v>
      </c>
    </row>
    <row r="132" spans="1:8" x14ac:dyDescent="0.25">
      <c r="A132" s="186" t="str">
        <f t="shared" si="3"/>
        <v>UMass Dartmouth2016</v>
      </c>
      <c r="B132" s="141">
        <v>2016</v>
      </c>
      <c r="C132" s="141" t="s">
        <v>453</v>
      </c>
      <c r="D132" s="141" t="s">
        <v>71</v>
      </c>
      <c r="E132" s="189">
        <v>1875594</v>
      </c>
      <c r="F132" s="190">
        <v>374797</v>
      </c>
      <c r="G132" s="141">
        <v>2016</v>
      </c>
      <c r="H132" s="140" t="str">
        <f>VLOOKUP(D132,Source!F:F,1,FALSE)</f>
        <v>UMass Dartmouth</v>
      </c>
    </row>
    <row r="133" spans="1:8" x14ac:dyDescent="0.25">
      <c r="A133" s="186" t="str">
        <f t="shared" si="3"/>
        <v>UMass Dartmouth2017</v>
      </c>
      <c r="B133" s="141">
        <v>2017</v>
      </c>
      <c r="C133" s="141" t="s">
        <v>453</v>
      </c>
      <c r="D133" s="141" t="s">
        <v>71</v>
      </c>
      <c r="E133" s="189">
        <v>0</v>
      </c>
      <c r="F133" s="190">
        <v>0</v>
      </c>
      <c r="G133" s="141">
        <v>2017</v>
      </c>
      <c r="H133" s="140" t="str">
        <f>VLOOKUP(D133,Source!F:F,1,FALSE)</f>
        <v>UMass Dartmouth</v>
      </c>
    </row>
    <row r="134" spans="1:8" x14ac:dyDescent="0.25">
      <c r="A134" s="186" t="str">
        <f t="shared" si="3"/>
        <v>UMass Lowell2013</v>
      </c>
      <c r="B134" s="141">
        <v>2013</v>
      </c>
      <c r="C134" s="141" t="s">
        <v>453</v>
      </c>
      <c r="D134" s="141" t="s">
        <v>72</v>
      </c>
      <c r="E134" s="189">
        <v>69981384</v>
      </c>
      <c r="F134" s="190">
        <v>504153.25</v>
      </c>
      <c r="G134" s="141">
        <v>2013</v>
      </c>
      <c r="H134" s="140" t="str">
        <f>VLOOKUP(D134,Source!F:F,1,FALSE)</f>
        <v>UMass Lowell</v>
      </c>
    </row>
    <row r="135" spans="1:8" x14ac:dyDescent="0.25">
      <c r="A135" s="186" t="str">
        <f t="shared" si="3"/>
        <v>UMass Lowell2014</v>
      </c>
      <c r="B135" s="141">
        <v>2014</v>
      </c>
      <c r="C135" s="141" t="s">
        <v>453</v>
      </c>
      <c r="D135" s="141" t="s">
        <v>72</v>
      </c>
      <c r="E135" s="189">
        <v>78903528</v>
      </c>
      <c r="F135" s="190">
        <v>882405.6</v>
      </c>
      <c r="G135" s="141">
        <v>2014</v>
      </c>
      <c r="H135" s="140" t="str">
        <f>VLOOKUP(D135,Source!F:F,1,FALSE)</f>
        <v>UMass Lowell</v>
      </c>
    </row>
    <row r="136" spans="1:8" x14ac:dyDescent="0.25">
      <c r="A136" s="186" t="str">
        <f t="shared" si="3"/>
        <v>UMass Lowell2015</v>
      </c>
      <c r="B136" s="141">
        <v>2015</v>
      </c>
      <c r="C136" s="141" t="s">
        <v>453</v>
      </c>
      <c r="D136" s="141" t="s">
        <v>72</v>
      </c>
      <c r="E136" s="189">
        <v>52534284</v>
      </c>
      <c r="F136" s="190">
        <v>438569.83</v>
      </c>
      <c r="G136" s="141">
        <v>2015</v>
      </c>
      <c r="H136" s="140" t="str">
        <f>VLOOKUP(D136,Source!F:F,1,FALSE)</f>
        <v>UMass Lowell</v>
      </c>
    </row>
    <row r="137" spans="1:8" x14ac:dyDescent="0.25">
      <c r="A137" s="186" t="str">
        <f t="shared" si="3"/>
        <v>UMass Lowell2016</v>
      </c>
      <c r="B137" s="141">
        <v>2016</v>
      </c>
      <c r="C137" s="141" t="s">
        <v>453</v>
      </c>
      <c r="D137" s="141" t="s">
        <v>72</v>
      </c>
      <c r="E137" s="189">
        <v>69245672.719999999</v>
      </c>
      <c r="F137" s="190">
        <v>662076.42000000004</v>
      </c>
      <c r="G137" s="141">
        <v>2016</v>
      </c>
      <c r="H137" s="140" t="str">
        <f>VLOOKUP(D137,Source!F:F,1,FALSE)</f>
        <v>UMass Lowell</v>
      </c>
    </row>
    <row r="138" spans="1:8" x14ac:dyDescent="0.25">
      <c r="A138" s="186" t="str">
        <f t="shared" si="3"/>
        <v>UMass Lowell2017</v>
      </c>
      <c r="B138" s="141">
        <v>2017</v>
      </c>
      <c r="C138" s="141" t="s">
        <v>453</v>
      </c>
      <c r="D138" s="141" t="s">
        <v>72</v>
      </c>
      <c r="E138" s="189">
        <v>51747855</v>
      </c>
      <c r="F138" s="190">
        <v>476768.53</v>
      </c>
      <c r="G138" s="141">
        <v>2017</v>
      </c>
      <c r="H138" s="140" t="str">
        <f>VLOOKUP(D138,Source!F:F,1,FALSE)</f>
        <v>UMass Lowell</v>
      </c>
    </row>
    <row r="139" spans="1:8" s="140" customFormat="1" x14ac:dyDescent="0.25">
      <c r="A139" s="186" t="str">
        <f t="shared" si="3"/>
        <v>UMass Lowell2018</v>
      </c>
      <c r="B139" s="141">
        <v>2018</v>
      </c>
      <c r="C139" s="141" t="s">
        <v>453</v>
      </c>
      <c r="D139" s="141" t="s">
        <v>72</v>
      </c>
      <c r="E139" s="189">
        <v>69697496</v>
      </c>
      <c r="F139" s="190" t="s">
        <v>1299</v>
      </c>
      <c r="G139" s="141">
        <v>2018</v>
      </c>
      <c r="H139" s="140" t="str">
        <f>VLOOKUP(D139,Source!F:F,1,FALSE)</f>
        <v>UMass Lowell</v>
      </c>
    </row>
    <row r="140" spans="1:8" x14ac:dyDescent="0.25">
      <c r="A140" s="186" t="str">
        <f t="shared" ref="A140:A149" si="4">D140&amp;G140</f>
        <v>UMass Medical2013</v>
      </c>
      <c r="B140" s="141">
        <v>2013</v>
      </c>
      <c r="C140" s="141" t="s">
        <v>453</v>
      </c>
      <c r="D140" s="141" t="s">
        <v>73</v>
      </c>
      <c r="E140" s="189">
        <v>205086592</v>
      </c>
      <c r="F140" s="190">
        <v>922889.66399999999</v>
      </c>
      <c r="G140" s="141">
        <v>2013</v>
      </c>
      <c r="H140" s="140" t="str">
        <f>VLOOKUP(D140,Source!F:F,1,FALSE)</f>
        <v>UMass Medical</v>
      </c>
    </row>
    <row r="141" spans="1:8" x14ac:dyDescent="0.25">
      <c r="A141" s="186" t="str">
        <f t="shared" si="4"/>
        <v>UMass Medical2014</v>
      </c>
      <c r="B141" s="141">
        <v>2014</v>
      </c>
      <c r="C141" s="141" t="s">
        <v>453</v>
      </c>
      <c r="D141" s="141" t="s">
        <v>73</v>
      </c>
      <c r="E141" s="189">
        <v>208071144</v>
      </c>
      <c r="F141" s="190">
        <v>728249.00399999996</v>
      </c>
      <c r="G141" s="141">
        <v>2014</v>
      </c>
      <c r="H141" s="140" t="str">
        <f>VLOOKUP(D141,Source!F:F,1,FALSE)</f>
        <v>UMass Medical</v>
      </c>
    </row>
    <row r="142" spans="1:8" x14ac:dyDescent="0.25">
      <c r="A142" s="186" t="str">
        <f t="shared" si="4"/>
        <v>UMass Medical2015</v>
      </c>
      <c r="B142" s="141">
        <v>2015</v>
      </c>
      <c r="C142" s="141" t="s">
        <v>453</v>
      </c>
      <c r="D142" s="141" t="s">
        <v>73</v>
      </c>
      <c r="E142" s="189">
        <v>191263351</v>
      </c>
      <c r="F142" s="190">
        <v>726800.73380000005</v>
      </c>
      <c r="G142" s="141">
        <v>2015</v>
      </c>
      <c r="H142" s="140" t="str">
        <f>VLOOKUP(D142,Source!F:F,1,FALSE)</f>
        <v>UMass Medical</v>
      </c>
    </row>
    <row r="143" spans="1:8" x14ac:dyDescent="0.25">
      <c r="A143" s="186" t="str">
        <f t="shared" si="4"/>
        <v>UMass Medical2016</v>
      </c>
      <c r="B143" s="141">
        <v>2016</v>
      </c>
      <c r="C143" s="141" t="s">
        <v>453</v>
      </c>
      <c r="D143" s="141" t="s">
        <v>73</v>
      </c>
      <c r="E143" s="189">
        <v>197875920</v>
      </c>
      <c r="F143" s="190">
        <v>952344</v>
      </c>
      <c r="G143" s="141">
        <v>2016</v>
      </c>
      <c r="H143" s="140" t="str">
        <f>VLOOKUP(D143,Source!F:F,1,FALSE)</f>
        <v>UMass Medical</v>
      </c>
    </row>
    <row r="144" spans="1:8" x14ac:dyDescent="0.25">
      <c r="A144" s="186" t="str">
        <f t="shared" si="4"/>
        <v>UMass Medical2017</v>
      </c>
      <c r="B144" s="141">
        <v>2017</v>
      </c>
      <c r="C144" s="141" t="s">
        <v>453</v>
      </c>
      <c r="D144" s="141" t="s">
        <v>73</v>
      </c>
      <c r="E144" s="189">
        <v>203732760</v>
      </c>
      <c r="F144" s="190">
        <v>980532</v>
      </c>
      <c r="G144" s="141">
        <v>2017</v>
      </c>
      <c r="H144" s="140" t="str">
        <f>VLOOKUP(D144,Source!F:F,1,FALSE)</f>
        <v>UMass Medical</v>
      </c>
    </row>
    <row r="145" spans="1:8" x14ac:dyDescent="0.25">
      <c r="A145" s="186" t="str">
        <f t="shared" si="4"/>
        <v>Westfield State University2016</v>
      </c>
      <c r="B145" s="141">
        <v>2016</v>
      </c>
      <c r="C145" s="141" t="s">
        <v>266</v>
      </c>
      <c r="D145" s="141" t="s">
        <v>74</v>
      </c>
      <c r="E145" s="189">
        <v>41118700</v>
      </c>
      <c r="F145" s="190">
        <v>296465</v>
      </c>
      <c r="G145" s="141">
        <v>2016</v>
      </c>
      <c r="H145" s="140" t="str">
        <f>VLOOKUP(D145,Source!F:F,1,FALSE)</f>
        <v>Westfield State University</v>
      </c>
    </row>
    <row r="146" spans="1:8" x14ac:dyDescent="0.25">
      <c r="A146" s="186" t="str">
        <f t="shared" si="4"/>
        <v>Worcester State University2014</v>
      </c>
      <c r="B146" s="141">
        <v>2014</v>
      </c>
      <c r="C146" s="141" t="s">
        <v>266</v>
      </c>
      <c r="D146" s="141" t="s">
        <v>75</v>
      </c>
      <c r="E146" s="189">
        <v>13423792</v>
      </c>
      <c r="F146" s="190">
        <v>63164</v>
      </c>
      <c r="G146" s="141">
        <v>2014</v>
      </c>
      <c r="H146" s="140" t="str">
        <f>VLOOKUP(D146,Source!F:F,1,FALSE)</f>
        <v>Worcester State University</v>
      </c>
    </row>
    <row r="147" spans="1:8" x14ac:dyDescent="0.25">
      <c r="A147" s="186" t="str">
        <f t="shared" si="4"/>
        <v>Worcester State University2015</v>
      </c>
      <c r="B147" s="141">
        <v>2015</v>
      </c>
      <c r="C147" s="141" t="s">
        <v>266</v>
      </c>
      <c r="D147" s="141" t="s">
        <v>75</v>
      </c>
      <c r="E147" s="189">
        <v>17101963</v>
      </c>
      <c r="F147" s="190">
        <v>81038.28</v>
      </c>
      <c r="G147" s="141">
        <v>2015</v>
      </c>
      <c r="H147" s="140" t="str">
        <f>VLOOKUP(D147,Source!F:F,1,FALSE)</f>
        <v>Worcester State University</v>
      </c>
    </row>
    <row r="148" spans="1:8" x14ac:dyDescent="0.25">
      <c r="A148" s="186" t="str">
        <f t="shared" si="4"/>
        <v>Worcester State University2016</v>
      </c>
      <c r="B148" s="141">
        <v>2016</v>
      </c>
      <c r="C148" s="141" t="s">
        <v>266</v>
      </c>
      <c r="D148" s="141" t="s">
        <v>75</v>
      </c>
      <c r="E148" s="189">
        <v>19789115</v>
      </c>
      <c r="F148" s="190">
        <v>95254.2</v>
      </c>
      <c r="G148" s="141">
        <v>2016</v>
      </c>
      <c r="H148" s="140" t="str">
        <f>VLOOKUP(D148,Source!F:F,1,FALSE)</f>
        <v>Worcester State University</v>
      </c>
    </row>
    <row r="149" spans="1:8" x14ac:dyDescent="0.25">
      <c r="A149" s="186" t="str">
        <f t="shared" si="4"/>
        <v>Worcester State University2017</v>
      </c>
      <c r="B149" s="141">
        <v>2017</v>
      </c>
      <c r="C149" s="141" t="s">
        <v>266</v>
      </c>
      <c r="D149" s="141" t="s">
        <v>75</v>
      </c>
      <c r="E149" s="189">
        <v>17646068</v>
      </c>
      <c r="F149" s="190">
        <v>242653.4</v>
      </c>
      <c r="G149" s="141">
        <v>2017</v>
      </c>
      <c r="H149" s="140" t="str">
        <f>VLOOKUP(D149,Source!F:F,1,FALSE)</f>
        <v>Worcester State University</v>
      </c>
    </row>
  </sheetData>
  <autoFilter ref="A1:H149" xr:uid="{00000000-0009-0000-0000-000010000000}">
    <sortState xmlns:xlrd2="http://schemas.microsoft.com/office/spreadsheetml/2017/richdata2" ref="A2:H149">
      <sortCondition ref="A1:A149"/>
    </sortState>
  </autoFilter>
  <sortState xmlns:xlrd2="http://schemas.microsoft.com/office/spreadsheetml/2017/richdata2" ref="A2:H149">
    <sortCondition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144"/>
  <sheetViews>
    <sheetView zoomScaleNormal="100" workbookViewId="0">
      <selection activeCell="B39" sqref="B39:O42"/>
    </sheetView>
  </sheetViews>
  <sheetFormatPr defaultColWidth="0" defaultRowHeight="15" zeroHeight="1" x14ac:dyDescent="0.25"/>
  <cols>
    <col min="1" max="1" width="3.140625" style="560" customWidth="1"/>
    <col min="2" max="2" width="3.7109375" style="455" customWidth="1"/>
    <col min="3" max="3" width="18.5703125" style="455" customWidth="1"/>
    <col min="4" max="4" width="12" style="455" customWidth="1"/>
    <col min="5" max="5" width="9.140625" style="455" customWidth="1"/>
    <col min="6" max="6" width="12.28515625" style="455" customWidth="1"/>
    <col min="7" max="7" width="9.140625" style="455" customWidth="1"/>
    <col min="8" max="8" width="11.7109375" style="455" customWidth="1"/>
    <col min="9" max="9" width="26.42578125" style="455" customWidth="1"/>
    <col min="10" max="10" width="9.140625" style="455" customWidth="1"/>
    <col min="11" max="11" width="87.140625" style="455" customWidth="1"/>
    <col min="12" max="12" width="6.7109375" style="455" customWidth="1"/>
    <col min="13" max="13" width="19.85546875" style="455" customWidth="1"/>
    <col min="14" max="14" width="13" style="455" customWidth="1"/>
    <col min="15" max="15" width="6" style="455" customWidth="1"/>
    <col min="16" max="16" width="4.7109375" style="455" customWidth="1"/>
    <col min="17" max="17" width="9.140625" style="455" hidden="1" customWidth="1"/>
    <col min="18" max="18" width="13.28515625" style="455" hidden="1" customWidth="1"/>
    <col min="19" max="29" width="0" style="455" hidden="1" customWidth="1"/>
    <col min="30" max="16384" width="9.140625" style="455" hidden="1"/>
  </cols>
  <sheetData>
    <row r="1" spans="1:16" s="452" customFormat="1" ht="15.75" thickBot="1" x14ac:dyDescent="0.3">
      <c r="A1" s="560"/>
      <c r="B1" s="1062" t="s">
        <v>504</v>
      </c>
      <c r="C1" s="1062"/>
      <c r="D1" s="1062"/>
      <c r="E1" s="1062"/>
      <c r="F1" s="1062"/>
      <c r="G1" s="1062"/>
      <c r="H1" s="1062"/>
      <c r="I1" s="1062"/>
      <c r="J1" s="1062"/>
      <c r="K1" s="1062"/>
      <c r="L1" s="1062"/>
      <c r="M1" s="1062"/>
      <c r="N1" s="1062"/>
      <c r="O1" s="1062"/>
      <c r="P1" s="455"/>
    </row>
    <row r="2" spans="1:16" s="452" customFormat="1" ht="15" customHeight="1" x14ac:dyDescent="0.25">
      <c r="A2" s="560"/>
      <c r="B2" s="1012" t="s">
        <v>509</v>
      </c>
      <c r="C2" s="1011"/>
      <c r="D2" s="1224" t="s">
        <v>1156</v>
      </c>
      <c r="E2" s="1225"/>
      <c r="F2" s="1225"/>
      <c r="G2" s="1225"/>
      <c r="H2" s="1225"/>
      <c r="I2" s="1225"/>
      <c r="J2" s="1225"/>
      <c r="K2" s="1225"/>
      <c r="L2" s="1225"/>
      <c r="M2" s="1225"/>
      <c r="N2" s="1225"/>
      <c r="O2" s="1225"/>
      <c r="P2" s="455"/>
    </row>
    <row r="3" spans="1:16" s="452" customFormat="1" x14ac:dyDescent="0.25">
      <c r="A3" s="560"/>
      <c r="B3" s="1012"/>
      <c r="C3" s="1011"/>
      <c r="D3" s="1226"/>
      <c r="E3" s="1227"/>
      <c r="F3" s="1227"/>
      <c r="G3" s="1227"/>
      <c r="H3" s="1227"/>
      <c r="I3" s="1227"/>
      <c r="J3" s="1227"/>
      <c r="K3" s="1227"/>
      <c r="L3" s="1227"/>
      <c r="M3" s="1227"/>
      <c r="N3" s="1227"/>
      <c r="O3" s="1227"/>
      <c r="P3" s="455"/>
    </row>
    <row r="4" spans="1:16" s="452" customFormat="1" ht="15.75" thickBot="1" x14ac:dyDescent="0.3">
      <c r="A4" s="560"/>
      <c r="B4" s="1012"/>
      <c r="C4" s="1011"/>
      <c r="D4" s="1228"/>
      <c r="E4" s="1229"/>
      <c r="F4" s="1229"/>
      <c r="G4" s="1229"/>
      <c r="H4" s="1229"/>
      <c r="I4" s="1229"/>
      <c r="J4" s="1229"/>
      <c r="K4" s="1229"/>
      <c r="L4" s="1229"/>
      <c r="M4" s="1229"/>
      <c r="N4" s="1229"/>
      <c r="O4" s="1229"/>
      <c r="P4" s="455"/>
    </row>
    <row r="5" spans="1:16" s="452" customFormat="1" ht="15" customHeight="1" x14ac:dyDescent="0.25">
      <c r="A5" s="560"/>
      <c r="B5" s="1012"/>
      <c r="C5" s="1011"/>
      <c r="D5" s="1269" t="s">
        <v>1043</v>
      </c>
      <c r="E5" s="1270"/>
      <c r="F5" s="1270"/>
      <c r="G5" s="1270"/>
      <c r="H5" s="1270"/>
      <c r="I5" s="1270"/>
      <c r="J5" s="1270"/>
      <c r="K5" s="1270"/>
      <c r="L5" s="1270"/>
      <c r="M5" s="1270"/>
      <c r="N5" s="1270"/>
      <c r="O5" s="1270"/>
      <c r="P5" s="455"/>
    </row>
    <row r="6" spans="1:16" x14ac:dyDescent="0.25">
      <c r="B6" s="205"/>
      <c r="C6" s="205"/>
      <c r="D6" s="205"/>
      <c r="E6" s="205"/>
      <c r="F6" s="205"/>
      <c r="G6" s="205"/>
      <c r="H6" s="205"/>
      <c r="I6" s="205"/>
      <c r="J6" s="205"/>
      <c r="K6" s="205"/>
      <c r="L6" s="205"/>
      <c r="M6" s="205"/>
      <c r="N6" s="205"/>
      <c r="O6" s="205"/>
    </row>
    <row r="7" spans="1:16" s="452" customFormat="1" ht="21" x14ac:dyDescent="0.25">
      <c r="A7" s="560"/>
      <c r="B7" s="1271" t="s">
        <v>509</v>
      </c>
      <c r="C7" s="1271"/>
      <c r="D7" s="1271"/>
      <c r="E7" s="1271"/>
      <c r="F7" s="1271"/>
      <c r="G7" s="1271"/>
      <c r="H7" s="1271"/>
      <c r="I7" s="1271"/>
      <c r="J7" s="1271"/>
      <c r="K7" s="1271"/>
      <c r="L7" s="1271"/>
      <c r="M7" s="1271"/>
      <c r="N7" s="1271"/>
      <c r="O7" s="1271"/>
      <c r="P7" s="455"/>
    </row>
    <row r="8" spans="1:16" s="490" customFormat="1" ht="11.25" customHeight="1" thickBot="1" x14ac:dyDescent="0.3">
      <c r="A8" s="561"/>
      <c r="B8" s="562"/>
      <c r="C8" s="562"/>
      <c r="D8" s="562"/>
      <c r="E8" s="562"/>
      <c r="F8" s="562"/>
      <c r="G8" s="562"/>
      <c r="H8" s="562"/>
      <c r="I8" s="562"/>
      <c r="J8" s="562"/>
      <c r="K8" s="562"/>
      <c r="L8" s="562"/>
      <c r="M8" s="562"/>
      <c r="N8" s="562"/>
      <c r="O8" s="562"/>
    </row>
    <row r="9" spans="1:16" s="201" customFormat="1" ht="31.5" hidden="1" customHeight="1" thickBot="1" x14ac:dyDescent="0.3">
      <c r="A9" s="199"/>
      <c r="D9" s="941" t="s">
        <v>5</v>
      </c>
      <c r="E9" s="941"/>
      <c r="F9" s="941"/>
      <c r="G9" s="941"/>
      <c r="H9" s="941"/>
      <c r="I9" s="942"/>
      <c r="J9" s="1282" t="s">
        <v>48</v>
      </c>
      <c r="K9" s="1283"/>
      <c r="L9" s="1283"/>
      <c r="M9" s="1283"/>
      <c r="N9" s="1283"/>
      <c r="O9" s="199"/>
      <c r="P9" s="199"/>
    </row>
    <row r="10" spans="1:16" s="452" customFormat="1" ht="29.25" customHeight="1" thickBot="1" x14ac:dyDescent="0.3">
      <c r="A10" s="560"/>
      <c r="B10" s="391">
        <v>1</v>
      </c>
      <c r="C10" s="1211" t="s">
        <v>1970</v>
      </c>
      <c r="D10" s="1261"/>
      <c r="E10" s="1261"/>
      <c r="F10" s="1261"/>
      <c r="G10" s="1261"/>
      <c r="H10" s="1261"/>
      <c r="I10" s="1261"/>
      <c r="J10" s="1261"/>
      <c r="K10" s="1262"/>
      <c r="L10" s="1264" t="s">
        <v>1069</v>
      </c>
      <c r="M10" s="1268"/>
      <c r="N10" s="1268"/>
      <c r="O10" s="1268"/>
      <c r="P10" s="455"/>
    </row>
    <row r="11" spans="1:16" ht="15.75" thickBot="1" x14ac:dyDescent="0.3">
      <c r="B11" s="743"/>
      <c r="C11" s="744"/>
      <c r="D11" s="537"/>
      <c r="E11" s="537"/>
      <c r="F11" s="537"/>
      <c r="G11" s="537"/>
      <c r="H11" s="537"/>
      <c r="I11" s="537"/>
      <c r="J11" s="537"/>
      <c r="K11" s="537"/>
      <c r="L11" s="745"/>
      <c r="M11" s="746"/>
      <c r="N11" s="746"/>
      <c r="O11" s="746"/>
    </row>
    <row r="12" spans="1:16" s="490" customFormat="1" ht="30.75" customHeight="1" thickBot="1" x14ac:dyDescent="0.3">
      <c r="A12" s="561"/>
      <c r="B12" s="391">
        <v>2</v>
      </c>
      <c r="C12" s="1211" t="s">
        <v>1969</v>
      </c>
      <c r="D12" s="1261"/>
      <c r="E12" s="1261"/>
      <c r="F12" s="1261"/>
      <c r="G12" s="1261"/>
      <c r="H12" s="1261"/>
      <c r="I12" s="1261"/>
      <c r="J12" s="1261"/>
      <c r="K12" s="1262"/>
      <c r="L12" s="1264" t="s">
        <v>1069</v>
      </c>
      <c r="M12" s="1268"/>
      <c r="N12" s="1268"/>
      <c r="O12" s="1268"/>
    </row>
    <row r="13" spans="1:16" s="452" customFormat="1" ht="15.75" thickBot="1" x14ac:dyDescent="0.3">
      <c r="A13" s="560"/>
      <c r="B13" s="1284"/>
      <c r="C13" s="1284"/>
      <c r="D13" s="1284"/>
      <c r="E13" s="1284"/>
      <c r="F13" s="1284"/>
      <c r="G13" s="1284"/>
      <c r="H13" s="1284"/>
      <c r="I13" s="1284"/>
      <c r="J13" s="1284"/>
      <c r="K13" s="1284"/>
      <c r="L13" s="1284"/>
      <c r="M13" s="1284"/>
      <c r="N13" s="1284"/>
      <c r="O13" s="1284"/>
      <c r="P13" s="455"/>
    </row>
    <row r="14" spans="1:16" s="490" customFormat="1" ht="30.75" customHeight="1" thickBot="1" x14ac:dyDescent="0.3">
      <c r="A14" s="566"/>
      <c r="B14" s="1012">
        <v>3</v>
      </c>
      <c r="C14" s="1286" t="s">
        <v>1127</v>
      </c>
      <c r="D14" s="904"/>
      <c r="E14" s="904"/>
      <c r="F14" s="904"/>
      <c r="G14" s="904"/>
      <c r="H14" s="904"/>
      <c r="I14" s="904"/>
      <c r="J14" s="904"/>
      <c r="K14" s="904"/>
      <c r="L14" s="1264" t="s">
        <v>842</v>
      </c>
      <c r="M14" s="1268"/>
      <c r="N14" s="1268"/>
      <c r="O14" s="1268"/>
    </row>
    <row r="15" spans="1:16" s="452" customFormat="1" ht="30" customHeight="1" thickBot="1" x14ac:dyDescent="0.3">
      <c r="A15" s="560"/>
      <c r="B15" s="1285"/>
      <c r="C15" s="1280" t="s">
        <v>946</v>
      </c>
      <c r="D15" s="1281"/>
      <c r="E15" s="1281"/>
      <c r="F15" s="1281"/>
      <c r="G15" s="1281"/>
      <c r="H15" s="1281"/>
      <c r="I15" s="1281"/>
      <c r="J15" s="1281"/>
      <c r="K15" s="1281"/>
      <c r="L15" s="1264" t="s">
        <v>842</v>
      </c>
      <c r="M15" s="1268"/>
      <c r="N15" s="1268"/>
      <c r="O15" s="1268"/>
      <c r="P15" s="455"/>
    </row>
    <row r="16" spans="1:16" s="548" customFormat="1" ht="17.25" customHeight="1" x14ac:dyDescent="0.25">
      <c r="A16" s="567"/>
      <c r="B16" s="540"/>
      <c r="C16" s="537"/>
      <c r="D16" s="537"/>
      <c r="E16" s="537"/>
      <c r="F16" s="539"/>
      <c r="G16" s="538"/>
      <c r="H16" s="538"/>
      <c r="I16" s="1012" t="s">
        <v>612</v>
      </c>
      <c r="J16" s="1012"/>
      <c r="K16" s="1012"/>
      <c r="L16" s="1309" t="e">
        <f>L14/(L14+L15)</f>
        <v>#VALUE!</v>
      </c>
      <c r="M16" s="1310"/>
      <c r="N16" s="1310"/>
      <c r="O16" s="1310"/>
      <c r="P16" s="547"/>
    </row>
    <row r="17" spans="1:18" x14ac:dyDescent="0.25">
      <c r="B17" s="540"/>
      <c r="O17" s="490"/>
    </row>
    <row r="18" spans="1:18" s="565" customFormat="1" ht="32.25" customHeight="1" x14ac:dyDescent="0.25">
      <c r="A18" s="563"/>
      <c r="B18" s="1244" t="s">
        <v>1097</v>
      </c>
      <c r="C18" s="1244"/>
      <c r="D18" s="1244"/>
      <c r="E18" s="1244"/>
      <c r="F18" s="1244"/>
      <c r="G18" s="1244"/>
      <c r="H18" s="1244"/>
      <c r="I18" s="1244"/>
      <c r="J18" s="1244"/>
      <c r="K18" s="1244"/>
      <c r="L18" s="1244"/>
      <c r="M18" s="1244"/>
      <c r="N18" s="1244"/>
      <c r="O18" s="1244"/>
      <c r="P18" s="564"/>
    </row>
    <row r="19" spans="1:18" s="452" customFormat="1" x14ac:dyDescent="0.25">
      <c r="A19" s="568"/>
      <c r="B19" s="1276" t="s">
        <v>1096</v>
      </c>
      <c r="C19" s="1273"/>
      <c r="D19" s="1273"/>
      <c r="E19" s="1273"/>
      <c r="F19" s="1273"/>
      <c r="G19" s="1276" t="s">
        <v>1095</v>
      </c>
      <c r="H19" s="1276"/>
      <c r="I19" s="1276"/>
      <c r="J19" s="1276" t="s">
        <v>945</v>
      </c>
      <c r="K19" s="1276"/>
      <c r="L19" s="1273" t="s">
        <v>220</v>
      </c>
      <c r="M19" s="1273"/>
      <c r="N19" s="1273"/>
      <c r="O19" s="1273"/>
      <c r="P19" s="455"/>
    </row>
    <row r="20" spans="1:18" s="452" customFormat="1" ht="18" customHeight="1" x14ac:dyDescent="0.25">
      <c r="A20" s="568"/>
      <c r="B20" s="1273"/>
      <c r="C20" s="1273"/>
      <c r="D20" s="1273"/>
      <c r="E20" s="1273"/>
      <c r="F20" s="1273"/>
      <c r="G20" s="1276"/>
      <c r="H20" s="1276"/>
      <c r="I20" s="1276"/>
      <c r="J20" s="1276"/>
      <c r="K20" s="1276"/>
      <c r="L20" s="1273"/>
      <c r="M20" s="1273"/>
      <c r="N20" s="1273"/>
      <c r="O20" s="1273"/>
      <c r="P20" s="455"/>
    </row>
    <row r="21" spans="1:18" s="452" customFormat="1" ht="18" customHeight="1" thickBot="1" x14ac:dyDescent="0.3">
      <c r="A21" s="568"/>
      <c r="B21" s="1272" t="s">
        <v>515</v>
      </c>
      <c r="C21" s="1272"/>
      <c r="D21" s="1272"/>
      <c r="E21" s="1272"/>
      <c r="F21" s="1272"/>
      <c r="G21" s="1277" t="s">
        <v>1069</v>
      </c>
      <c r="H21" s="1278"/>
      <c r="I21" s="1279"/>
      <c r="J21" s="1313"/>
      <c r="K21" s="1313"/>
      <c r="L21" s="1274"/>
      <c r="M21" s="1275"/>
      <c r="N21" s="1275"/>
      <c r="O21" s="1275"/>
      <c r="P21" s="455"/>
      <c r="R21" s="569"/>
    </row>
    <row r="22" spans="1:18" s="452" customFormat="1" ht="18" customHeight="1" thickBot="1" x14ac:dyDescent="0.3">
      <c r="A22" s="568"/>
      <c r="B22" s="1272" t="s">
        <v>516</v>
      </c>
      <c r="C22" s="1272"/>
      <c r="D22" s="1272"/>
      <c r="E22" s="1272"/>
      <c r="F22" s="1272"/>
      <c r="G22" s="1265" t="s">
        <v>1069</v>
      </c>
      <c r="H22" s="1266"/>
      <c r="I22" s="1267"/>
      <c r="J22" s="1263"/>
      <c r="K22" s="1264"/>
      <c r="L22" s="1264"/>
      <c r="M22" s="1268"/>
      <c r="N22" s="1268"/>
      <c r="O22" s="1268"/>
      <c r="P22" s="455"/>
      <c r="R22" s="570"/>
    </row>
    <row r="23" spans="1:18" s="452" customFormat="1" ht="18" customHeight="1" thickBot="1" x14ac:dyDescent="0.3">
      <c r="A23" s="560"/>
      <c r="B23" s="1287" t="s">
        <v>517</v>
      </c>
      <c r="C23" s="1287"/>
      <c r="D23" s="1287"/>
      <c r="E23" s="1287"/>
      <c r="F23" s="1287"/>
      <c r="G23" s="1265" t="s">
        <v>1069</v>
      </c>
      <c r="H23" s="1266"/>
      <c r="I23" s="1267"/>
      <c r="J23" s="1263"/>
      <c r="K23" s="1264"/>
      <c r="L23" s="1264"/>
      <c r="M23" s="1268"/>
      <c r="N23" s="1268"/>
      <c r="O23" s="1268"/>
      <c r="P23" s="455"/>
    </row>
    <row r="24" spans="1:18" s="452" customFormat="1" ht="18" customHeight="1" thickBot="1" x14ac:dyDescent="0.3">
      <c r="A24" s="560"/>
      <c r="B24" s="1272" t="s">
        <v>518</v>
      </c>
      <c r="C24" s="1272"/>
      <c r="D24" s="1272"/>
      <c r="E24" s="1272"/>
      <c r="F24" s="1272"/>
      <c r="G24" s="1265" t="s">
        <v>1069</v>
      </c>
      <c r="H24" s="1266"/>
      <c r="I24" s="1267"/>
      <c r="J24" s="1263"/>
      <c r="K24" s="1264"/>
      <c r="L24" s="1264"/>
      <c r="M24" s="1268"/>
      <c r="N24" s="1268"/>
      <c r="O24" s="1268"/>
      <c r="P24" s="455"/>
    </row>
    <row r="25" spans="1:18" s="452" customFormat="1" ht="18" customHeight="1" thickBot="1" x14ac:dyDescent="0.3">
      <c r="A25" s="560"/>
      <c r="B25" s="1287" t="s">
        <v>519</v>
      </c>
      <c r="C25" s="1287"/>
      <c r="D25" s="1287"/>
      <c r="E25" s="1287"/>
      <c r="F25" s="1287"/>
      <c r="G25" s="1265" t="s">
        <v>1069</v>
      </c>
      <c r="H25" s="1266"/>
      <c r="I25" s="1267"/>
      <c r="J25" s="1263"/>
      <c r="K25" s="1264"/>
      <c r="L25" s="1264"/>
      <c r="M25" s="1268"/>
      <c r="N25" s="1268"/>
      <c r="O25" s="1268"/>
      <c r="P25" s="455"/>
    </row>
    <row r="26" spans="1:18" s="452" customFormat="1" ht="18" customHeight="1" thickBot="1" x14ac:dyDescent="0.3">
      <c r="A26" s="560"/>
      <c r="B26" s="1287" t="s">
        <v>520</v>
      </c>
      <c r="C26" s="1287"/>
      <c r="D26" s="1287"/>
      <c r="E26" s="1287"/>
      <c r="F26" s="1287"/>
      <c r="G26" s="1265" t="s">
        <v>1069</v>
      </c>
      <c r="H26" s="1266"/>
      <c r="I26" s="1267"/>
      <c r="J26" s="1263"/>
      <c r="K26" s="1264"/>
      <c r="L26" s="1264"/>
      <c r="M26" s="1268"/>
      <c r="N26" s="1268"/>
      <c r="O26" s="1268"/>
      <c r="P26" s="455"/>
    </row>
    <row r="27" spans="1:18" s="452" customFormat="1" ht="18" customHeight="1" thickBot="1" x14ac:dyDescent="0.3">
      <c r="A27" s="560"/>
      <c r="B27" s="1287" t="s">
        <v>521</v>
      </c>
      <c r="C27" s="1287"/>
      <c r="D27" s="1287"/>
      <c r="E27" s="1287"/>
      <c r="F27" s="1287"/>
      <c r="G27" s="1265" t="s">
        <v>1069</v>
      </c>
      <c r="H27" s="1266"/>
      <c r="I27" s="1267"/>
      <c r="J27" s="1263"/>
      <c r="K27" s="1264"/>
      <c r="L27" s="1264"/>
      <c r="M27" s="1268"/>
      <c r="N27" s="1268"/>
      <c r="O27" s="1268"/>
      <c r="P27" s="455"/>
    </row>
    <row r="28" spans="1:18" s="452" customFormat="1" ht="18" customHeight="1" thickBot="1" x14ac:dyDescent="0.3">
      <c r="A28" s="560"/>
      <c r="B28" s="1287" t="s">
        <v>522</v>
      </c>
      <c r="C28" s="1287"/>
      <c r="D28" s="1287"/>
      <c r="E28" s="1287"/>
      <c r="F28" s="1287"/>
      <c r="G28" s="1265" t="s">
        <v>1069</v>
      </c>
      <c r="H28" s="1266"/>
      <c r="I28" s="1267"/>
      <c r="J28" s="1288"/>
      <c r="K28" s="1289"/>
      <c r="L28" s="1264"/>
      <c r="M28" s="1268"/>
      <c r="N28" s="1268"/>
      <c r="O28" s="1268"/>
      <c r="P28" s="455"/>
    </row>
    <row r="29" spans="1:18" s="452" customFormat="1" ht="18" customHeight="1" thickBot="1" x14ac:dyDescent="0.3">
      <c r="A29" s="560"/>
      <c r="B29" s="1287" t="s">
        <v>523</v>
      </c>
      <c r="C29" s="1287"/>
      <c r="D29" s="1287"/>
      <c r="E29" s="1287"/>
      <c r="F29" s="1287"/>
      <c r="G29" s="1265" t="s">
        <v>1069</v>
      </c>
      <c r="H29" s="1266"/>
      <c r="I29" s="1267"/>
      <c r="J29" s="1263"/>
      <c r="K29" s="1264"/>
      <c r="L29" s="1264"/>
      <c r="M29" s="1268"/>
      <c r="N29" s="1268"/>
      <c r="O29" s="1268"/>
      <c r="P29" s="455"/>
    </row>
    <row r="30" spans="1:18" s="452" customFormat="1" ht="18" customHeight="1" thickBot="1" x14ac:dyDescent="0.3">
      <c r="A30" s="560"/>
      <c r="B30" s="1287" t="s">
        <v>524</v>
      </c>
      <c r="C30" s="1287"/>
      <c r="D30" s="1287"/>
      <c r="E30" s="1287"/>
      <c r="F30" s="1287"/>
      <c r="G30" s="1265" t="s">
        <v>1069</v>
      </c>
      <c r="H30" s="1266"/>
      <c r="I30" s="1267"/>
      <c r="J30" s="1263"/>
      <c r="K30" s="1264"/>
      <c r="L30" s="1264"/>
      <c r="M30" s="1268"/>
      <c r="N30" s="1268"/>
      <c r="O30" s="1268"/>
      <c r="P30" s="455"/>
    </row>
    <row r="31" spans="1:18" s="452" customFormat="1" ht="18" customHeight="1" thickBot="1" x14ac:dyDescent="0.3">
      <c r="A31" s="560"/>
      <c r="B31" s="1287" t="s">
        <v>525</v>
      </c>
      <c r="C31" s="1287"/>
      <c r="D31" s="1287"/>
      <c r="E31" s="1287"/>
      <c r="F31" s="1287"/>
      <c r="G31" s="1265" t="s">
        <v>1069</v>
      </c>
      <c r="H31" s="1266"/>
      <c r="I31" s="1267"/>
      <c r="J31" s="1263"/>
      <c r="K31" s="1264"/>
      <c r="L31" s="1264"/>
      <c r="M31" s="1268"/>
      <c r="N31" s="1268"/>
      <c r="O31" s="1268"/>
      <c r="P31" s="455"/>
    </row>
    <row r="32" spans="1:18" s="452" customFormat="1" ht="18" customHeight="1" thickBot="1" x14ac:dyDescent="0.3">
      <c r="A32" s="560"/>
      <c r="B32" s="1287" t="s">
        <v>526</v>
      </c>
      <c r="C32" s="1287"/>
      <c r="D32" s="1287"/>
      <c r="E32" s="1287"/>
      <c r="F32" s="1287"/>
      <c r="G32" s="1265" t="s">
        <v>1069</v>
      </c>
      <c r="H32" s="1266"/>
      <c r="I32" s="1267"/>
      <c r="J32" s="1263"/>
      <c r="K32" s="1264"/>
      <c r="L32" s="1264"/>
      <c r="M32" s="1268"/>
      <c r="N32" s="1268"/>
      <c r="O32" s="1268"/>
      <c r="P32" s="455"/>
      <c r="Q32" s="571"/>
    </row>
    <row r="33" spans="1:29" s="452" customFormat="1" ht="18" customHeight="1" thickBot="1" x14ac:dyDescent="0.3">
      <c r="A33" s="560"/>
      <c r="B33" s="1287" t="s">
        <v>527</v>
      </c>
      <c r="C33" s="1287"/>
      <c r="D33" s="1287"/>
      <c r="E33" s="1287"/>
      <c r="F33" s="1287"/>
      <c r="G33" s="1265" t="s">
        <v>1069</v>
      </c>
      <c r="H33" s="1266"/>
      <c r="I33" s="1267"/>
      <c r="J33" s="1263"/>
      <c r="K33" s="1264"/>
      <c r="L33" s="1264"/>
      <c r="M33" s="1268"/>
      <c r="N33" s="1268"/>
      <c r="O33" s="1268"/>
      <c r="P33" s="455"/>
      <c r="Q33" s="571"/>
    </row>
    <row r="34" spans="1:29" s="452" customFormat="1" ht="18" customHeight="1" thickBot="1" x14ac:dyDescent="0.3">
      <c r="A34" s="560"/>
      <c r="B34" s="1287" t="s">
        <v>528</v>
      </c>
      <c r="C34" s="1287"/>
      <c r="D34" s="1287"/>
      <c r="E34" s="1287"/>
      <c r="F34" s="1287"/>
      <c r="G34" s="1265" t="s">
        <v>1069</v>
      </c>
      <c r="H34" s="1266"/>
      <c r="I34" s="1267"/>
      <c r="J34" s="1263"/>
      <c r="K34" s="1264"/>
      <c r="L34" s="1290"/>
      <c r="M34" s="1291"/>
      <c r="N34" s="1291"/>
      <c r="O34" s="1291"/>
      <c r="P34" s="455"/>
      <c r="Q34" s="571"/>
    </row>
    <row r="35" spans="1:29" s="452" customFormat="1" ht="18" customHeight="1" thickBot="1" x14ac:dyDescent="0.3">
      <c r="A35" s="560"/>
      <c r="B35" s="1294" t="s">
        <v>1054</v>
      </c>
      <c r="C35" s="1294"/>
      <c r="D35" s="1294"/>
      <c r="E35" s="1294"/>
      <c r="F35" s="1294"/>
      <c r="G35" s="1265" t="s">
        <v>1069</v>
      </c>
      <c r="H35" s="1266"/>
      <c r="I35" s="1267"/>
      <c r="J35" s="1263"/>
      <c r="K35" s="1264"/>
      <c r="L35" s="1290"/>
      <c r="M35" s="1291"/>
      <c r="N35" s="1291"/>
      <c r="O35" s="1291"/>
      <c r="P35" s="455"/>
      <c r="Q35" s="571"/>
    </row>
    <row r="36" spans="1:29" s="452" customFormat="1" ht="18" customHeight="1" thickBot="1" x14ac:dyDescent="0.3">
      <c r="A36" s="560"/>
      <c r="B36" s="1294" t="s">
        <v>1054</v>
      </c>
      <c r="C36" s="1294"/>
      <c r="D36" s="1294"/>
      <c r="E36" s="1294"/>
      <c r="F36" s="1294"/>
      <c r="G36" s="1265" t="s">
        <v>1069</v>
      </c>
      <c r="H36" s="1266"/>
      <c r="I36" s="1267"/>
      <c r="J36" s="1311"/>
      <c r="K36" s="1312"/>
      <c r="L36" s="1292"/>
      <c r="M36" s="1293"/>
      <c r="N36" s="1293"/>
      <c r="O36" s="1293"/>
      <c r="P36" s="455"/>
      <c r="Q36" s="571"/>
    </row>
    <row r="37" spans="1:29" x14ac:dyDescent="0.25"/>
    <row r="38" spans="1:29" ht="15.75" thickBot="1" x14ac:dyDescent="0.3">
      <c r="B38" s="572">
        <v>5</v>
      </c>
      <c r="C38" s="1298" t="s">
        <v>2188</v>
      </c>
      <c r="D38" s="1299"/>
      <c r="E38" s="1299"/>
      <c r="F38" s="1299"/>
      <c r="G38" s="1299"/>
      <c r="H38" s="1299"/>
      <c r="I38" s="1299"/>
      <c r="J38" s="1299"/>
      <c r="K38" s="1299"/>
      <c r="L38" s="1299"/>
      <c r="M38" s="1299"/>
      <c r="N38" s="1299"/>
      <c r="O38" s="1299"/>
    </row>
    <row r="39" spans="1:29" x14ac:dyDescent="0.25">
      <c r="B39" s="1300"/>
      <c r="C39" s="1300"/>
      <c r="D39" s="1300"/>
      <c r="E39" s="1300"/>
      <c r="F39" s="1300"/>
      <c r="G39" s="1300"/>
      <c r="H39" s="1300"/>
      <c r="I39" s="1300"/>
      <c r="J39" s="1300"/>
      <c r="K39" s="1300"/>
      <c r="L39" s="1300"/>
      <c r="M39" s="1300"/>
      <c r="N39" s="1300"/>
      <c r="O39" s="1300"/>
      <c r="P39" s="573"/>
    </row>
    <row r="40" spans="1:29" ht="3.75" customHeight="1" x14ac:dyDescent="0.25">
      <c r="B40" s="1301"/>
      <c r="C40" s="1301"/>
      <c r="D40" s="1301"/>
      <c r="E40" s="1301"/>
      <c r="F40" s="1301"/>
      <c r="G40" s="1301"/>
      <c r="H40" s="1301"/>
      <c r="I40" s="1301"/>
      <c r="J40" s="1301"/>
      <c r="K40" s="1301"/>
      <c r="L40" s="1301"/>
      <c r="M40" s="1301"/>
      <c r="N40" s="1301"/>
      <c r="O40" s="1301"/>
      <c r="P40" s="573"/>
    </row>
    <row r="41" spans="1:29" s="574" customFormat="1" ht="15" customHeight="1" x14ac:dyDescent="0.25">
      <c r="B41" s="1301"/>
      <c r="C41" s="1301"/>
      <c r="D41" s="1301"/>
      <c r="E41" s="1301"/>
      <c r="F41" s="1301"/>
      <c r="G41" s="1301"/>
      <c r="H41" s="1301"/>
      <c r="I41" s="1301"/>
      <c r="J41" s="1301"/>
      <c r="K41" s="1301"/>
      <c r="L41" s="1301"/>
      <c r="M41" s="1301"/>
      <c r="N41" s="1301"/>
      <c r="O41" s="1301"/>
      <c r="P41" s="573"/>
    </row>
    <row r="42" spans="1:29" ht="29.25" customHeight="1" x14ac:dyDescent="0.25">
      <c r="B42" s="1301"/>
      <c r="C42" s="1301"/>
      <c r="D42" s="1301"/>
      <c r="E42" s="1301"/>
      <c r="F42" s="1301"/>
      <c r="G42" s="1301"/>
      <c r="H42" s="1301"/>
      <c r="I42" s="1301"/>
      <c r="J42" s="1301"/>
      <c r="K42" s="1301"/>
      <c r="L42" s="1301"/>
      <c r="M42" s="1301"/>
      <c r="N42" s="1301"/>
      <c r="O42" s="1301"/>
      <c r="P42" s="573"/>
      <c r="Q42" s="575"/>
      <c r="R42" s="575"/>
      <c r="S42" s="575"/>
      <c r="T42" s="575"/>
      <c r="U42" s="575"/>
      <c r="V42" s="575"/>
      <c r="W42" s="575"/>
      <c r="X42" s="575"/>
      <c r="Y42" s="575"/>
      <c r="Z42" s="575"/>
      <c r="AA42" s="575"/>
      <c r="AB42" s="575"/>
      <c r="AC42" s="575"/>
    </row>
    <row r="43" spans="1:29" ht="15.75" thickBot="1" x14ac:dyDescent="0.3">
      <c r="I43" s="490"/>
    </row>
    <row r="44" spans="1:29" ht="15.75" thickBot="1" x14ac:dyDescent="0.3">
      <c r="B44" s="1295" t="s">
        <v>833</v>
      </c>
      <c r="C44" s="1295"/>
      <c r="D44" s="1295"/>
      <c r="E44" s="1295"/>
      <c r="F44" s="1295"/>
      <c r="G44" s="1295"/>
      <c r="H44" s="1295"/>
      <c r="I44" s="1295"/>
      <c r="J44" s="1295"/>
      <c r="K44" s="1295"/>
      <c r="L44" s="1295"/>
      <c r="M44" s="1295"/>
      <c r="N44" s="1295"/>
      <c r="O44" s="1295"/>
      <c r="Q44" s="576"/>
    </row>
    <row r="45" spans="1:29" ht="15.75" thickBot="1" x14ac:dyDescent="0.3">
      <c r="B45" s="1302" t="s">
        <v>1093</v>
      </c>
      <c r="C45" s="1303"/>
      <c r="D45" s="1304"/>
      <c r="E45" s="1305" t="s">
        <v>1094</v>
      </c>
      <c r="F45" s="1306"/>
      <c r="G45" s="1306"/>
      <c r="H45" s="1306"/>
      <c r="I45" s="1306"/>
      <c r="J45" s="1306"/>
      <c r="K45" s="1306"/>
      <c r="L45" s="1306"/>
      <c r="M45" s="1306"/>
      <c r="N45" s="1306"/>
      <c r="O45" s="1307"/>
      <c r="Q45" s="576"/>
    </row>
    <row r="46" spans="1:29" s="452" customFormat="1" ht="15" customHeight="1" thickBot="1" x14ac:dyDescent="0.3">
      <c r="A46" s="560"/>
      <c r="B46" s="1302" t="s">
        <v>837</v>
      </c>
      <c r="C46" s="1303"/>
      <c r="D46" s="1304"/>
      <c r="E46" s="1296" t="s">
        <v>836</v>
      </c>
      <c r="F46" s="1296"/>
      <c r="G46" s="1296"/>
      <c r="H46" s="1296"/>
      <c r="I46" s="1296"/>
      <c r="J46" s="1296"/>
      <c r="K46" s="1296"/>
      <c r="L46" s="1296"/>
      <c r="M46" s="1296"/>
      <c r="N46" s="1296"/>
      <c r="O46" s="1296"/>
      <c r="P46" s="455"/>
    </row>
    <row r="47" spans="1:29" s="452" customFormat="1" ht="15.75" thickBot="1" x14ac:dyDescent="0.3">
      <c r="A47" s="560"/>
      <c r="B47" s="1297" t="s">
        <v>834</v>
      </c>
      <c r="C47" s="1297"/>
      <c r="D47" s="1297"/>
      <c r="E47" s="1296" t="s">
        <v>529</v>
      </c>
      <c r="F47" s="1296"/>
      <c r="G47" s="1296"/>
      <c r="H47" s="1296"/>
      <c r="I47" s="1296"/>
      <c r="J47" s="1296"/>
      <c r="K47" s="1296"/>
      <c r="L47" s="1296"/>
      <c r="M47" s="1296"/>
      <c r="N47" s="1296"/>
      <c r="O47" s="1296"/>
      <c r="P47" s="455"/>
      <c r="Q47" s="571"/>
    </row>
    <row r="48" spans="1:29" s="452" customFormat="1" ht="15.75" thickBot="1" x14ac:dyDescent="0.3">
      <c r="A48" s="560"/>
      <c r="B48" s="1297" t="s">
        <v>835</v>
      </c>
      <c r="C48" s="1297"/>
      <c r="D48" s="1297"/>
      <c r="E48" s="1296" t="s">
        <v>530</v>
      </c>
      <c r="F48" s="1296"/>
      <c r="G48" s="1296"/>
      <c r="H48" s="1296"/>
      <c r="I48" s="1296"/>
      <c r="J48" s="1296"/>
      <c r="K48" s="1296"/>
      <c r="L48" s="1296"/>
      <c r="M48" s="1296"/>
      <c r="N48" s="1296"/>
      <c r="O48" s="1296"/>
      <c r="P48" s="455"/>
      <c r="Q48" s="571"/>
    </row>
    <row r="49" spans="1:17" s="452" customFormat="1" x14ac:dyDescent="0.25">
      <c r="A49" s="560"/>
      <c r="B49" s="559"/>
      <c r="C49" s="1308"/>
      <c r="D49" s="1308"/>
      <c r="E49" s="1308"/>
      <c r="F49" s="1308"/>
      <c r="G49" s="1308"/>
      <c r="H49" s="1308"/>
      <c r="I49" s="1308"/>
      <c r="J49" s="1308"/>
      <c r="K49" s="1308"/>
      <c r="L49" s="1308"/>
      <c r="M49" s="1308"/>
      <c r="N49" s="1308"/>
      <c r="O49" s="1308"/>
      <c r="P49" s="455"/>
      <c r="Q49" s="571"/>
    </row>
    <row r="50" spans="1:17" s="452" customFormat="1" ht="15" customHeight="1" x14ac:dyDescent="0.25">
      <c r="A50" s="560"/>
      <c r="B50" s="455"/>
      <c r="C50" s="455"/>
      <c r="D50" s="455"/>
      <c r="E50" s="455"/>
      <c r="F50" s="455"/>
      <c r="G50" s="455"/>
      <c r="H50" s="455"/>
      <c r="I50" s="455"/>
      <c r="J50" s="455"/>
      <c r="K50" s="455"/>
      <c r="L50" s="455"/>
      <c r="M50" s="455"/>
      <c r="N50" s="455"/>
      <c r="O50" s="455"/>
      <c r="P50" s="455"/>
    </row>
    <row r="51" spans="1:17" s="452" customFormat="1" ht="15" hidden="1" customHeight="1" x14ac:dyDescent="0.25">
      <c r="A51" s="560"/>
      <c r="B51" s="455"/>
      <c r="C51" s="455"/>
      <c r="D51" s="455"/>
      <c r="E51" s="455"/>
      <c r="F51" s="455"/>
      <c r="G51" s="455"/>
      <c r="H51" s="455"/>
      <c r="I51" s="455"/>
      <c r="J51" s="455"/>
      <c r="K51" s="455"/>
      <c r="L51" s="455"/>
      <c r="M51" s="455"/>
      <c r="N51" s="455"/>
      <c r="O51" s="455"/>
      <c r="P51" s="455"/>
    </row>
    <row r="52" spans="1:17" s="452" customFormat="1" ht="15" hidden="1" customHeight="1" x14ac:dyDescent="0.25">
      <c r="A52" s="560"/>
      <c r="B52" s="455"/>
      <c r="C52" s="455"/>
      <c r="D52" s="455"/>
      <c r="E52" s="455"/>
      <c r="F52" s="455"/>
      <c r="G52" s="455"/>
      <c r="H52" s="455"/>
      <c r="I52" s="455"/>
      <c r="J52" s="455"/>
      <c r="K52" s="455"/>
      <c r="L52" s="455"/>
      <c r="M52" s="455"/>
      <c r="N52" s="455"/>
      <c r="O52" s="455"/>
      <c r="P52" s="455"/>
    </row>
    <row r="53" spans="1:17" s="452" customFormat="1" hidden="1" x14ac:dyDescent="0.25">
      <c r="A53" s="560"/>
      <c r="B53" s="455"/>
      <c r="C53" s="455"/>
      <c r="D53" s="455"/>
      <c r="E53" s="455"/>
      <c r="F53" s="455"/>
      <c r="G53" s="455"/>
      <c r="H53" s="455"/>
      <c r="I53" s="455"/>
      <c r="J53" s="455"/>
      <c r="K53" s="455"/>
      <c r="L53" s="455"/>
      <c r="M53" s="455"/>
      <c r="N53" s="455"/>
      <c r="O53" s="455"/>
      <c r="P53" s="455"/>
    </row>
    <row r="54" spans="1:17" s="452" customFormat="1" hidden="1" x14ac:dyDescent="0.25">
      <c r="A54" s="560"/>
      <c r="B54" s="455"/>
      <c r="C54" s="455"/>
      <c r="D54" s="455"/>
      <c r="E54" s="455"/>
      <c r="F54" s="455"/>
      <c r="G54" s="455"/>
      <c r="H54" s="455"/>
      <c r="I54" s="455"/>
      <c r="J54" s="455"/>
      <c r="K54" s="455"/>
      <c r="L54" s="455"/>
      <c r="M54" s="455"/>
      <c r="N54" s="455"/>
      <c r="O54" s="455"/>
      <c r="P54" s="455"/>
    </row>
    <row r="55" spans="1:17" s="452" customFormat="1" ht="0.75" hidden="1" customHeight="1" x14ac:dyDescent="0.25">
      <c r="A55" s="560"/>
      <c r="B55" s="455"/>
      <c r="C55" s="455"/>
      <c r="D55" s="455"/>
      <c r="E55" s="455"/>
      <c r="F55" s="455"/>
      <c r="G55" s="455"/>
      <c r="H55" s="455"/>
      <c r="I55" s="455"/>
      <c r="J55" s="455"/>
      <c r="K55" s="455"/>
      <c r="L55" s="455"/>
      <c r="M55" s="455"/>
      <c r="N55" s="455"/>
      <c r="O55" s="455"/>
      <c r="P55" s="455"/>
    </row>
    <row r="56" spans="1:17" s="452" customFormat="1" hidden="1" x14ac:dyDescent="0.25">
      <c r="A56" s="560"/>
      <c r="B56" s="455"/>
      <c r="C56" s="455"/>
      <c r="D56" s="455"/>
      <c r="E56" s="455"/>
      <c r="F56" s="455"/>
      <c r="G56" s="455"/>
      <c r="H56" s="455"/>
      <c r="I56" s="455"/>
      <c r="J56" s="455"/>
      <c r="K56" s="455"/>
      <c r="L56" s="455"/>
      <c r="M56" s="455"/>
      <c r="N56" s="455"/>
      <c r="O56" s="455"/>
      <c r="P56" s="455"/>
    </row>
    <row r="57" spans="1:17" s="452" customFormat="1" hidden="1" x14ac:dyDescent="0.25">
      <c r="A57" s="560"/>
      <c r="B57" s="455"/>
      <c r="C57" s="455"/>
      <c r="D57" s="455"/>
      <c r="E57" s="455"/>
      <c r="F57" s="455"/>
      <c r="G57" s="455"/>
      <c r="H57" s="455"/>
      <c r="I57" s="455"/>
      <c r="J57" s="455"/>
      <c r="K57" s="455"/>
      <c r="L57" s="455"/>
      <c r="M57" s="455"/>
      <c r="N57" s="455"/>
      <c r="O57" s="455"/>
      <c r="P57" s="455"/>
    </row>
    <row r="58" spans="1:17" s="452" customFormat="1" hidden="1" x14ac:dyDescent="0.25">
      <c r="A58" s="560"/>
      <c r="B58" s="455"/>
      <c r="C58" s="455"/>
      <c r="D58" s="455"/>
      <c r="E58" s="455"/>
      <c r="F58" s="455"/>
      <c r="G58" s="455"/>
      <c r="H58" s="455"/>
      <c r="I58" s="455"/>
      <c r="J58" s="455"/>
      <c r="K58" s="455"/>
      <c r="L58" s="455"/>
      <c r="M58" s="455"/>
      <c r="N58" s="455"/>
      <c r="O58" s="455"/>
      <c r="P58" s="455"/>
    </row>
    <row r="59" spans="1:17" s="452" customFormat="1" hidden="1" x14ac:dyDescent="0.25">
      <c r="A59" s="560"/>
      <c r="B59" s="455"/>
      <c r="C59" s="455"/>
      <c r="D59" s="455"/>
      <c r="E59" s="455"/>
      <c r="F59" s="455"/>
      <c r="G59" s="455"/>
      <c r="H59" s="455"/>
      <c r="I59" s="455"/>
      <c r="J59" s="455"/>
      <c r="K59" s="455"/>
      <c r="L59" s="455"/>
      <c r="M59" s="455"/>
      <c r="N59" s="455"/>
      <c r="O59" s="455"/>
      <c r="P59" s="455"/>
    </row>
    <row r="60" spans="1:17" hidden="1" x14ac:dyDescent="0.25"/>
    <row r="61" spans="1:17" hidden="1" x14ac:dyDescent="0.25"/>
    <row r="62" spans="1:17" hidden="1" x14ac:dyDescent="0.25"/>
    <row r="63" spans="1:17" hidden="1" x14ac:dyDescent="0.25"/>
    <row r="64" spans="1: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x14ac:dyDescent="0.25"/>
    <row r="142" x14ac:dyDescent="0.25"/>
    <row r="143" x14ac:dyDescent="0.25"/>
    <row r="144" x14ac:dyDescent="0.25"/>
  </sheetData>
  <sheetProtection algorithmName="SHA-512" hashValue="0hY/r+hd7GNJkyYVmHB16z7MW8Wqqd31OOIZi1gKM6o1QxsdhZeT3qc0tCXWPVT5y3ZdQAJ1a/dMjkzmTLbgrQ==" saltValue="5KCo4v8Ofqi+dvElgKiLbw==" spinCount="100000" sheet="1" selectLockedCells="1"/>
  <mergeCells count="100">
    <mergeCell ref="C49:O49"/>
    <mergeCell ref="L16:O16"/>
    <mergeCell ref="I16:K16"/>
    <mergeCell ref="B36:F36"/>
    <mergeCell ref="G35:I35"/>
    <mergeCell ref="G36:I36"/>
    <mergeCell ref="J35:K35"/>
    <mergeCell ref="J36:K36"/>
    <mergeCell ref="J22:K22"/>
    <mergeCell ref="B48:D48"/>
    <mergeCell ref="J34:K34"/>
    <mergeCell ref="J32:K32"/>
    <mergeCell ref="J33:K33"/>
    <mergeCell ref="E46:O46"/>
    <mergeCell ref="J19:K20"/>
    <mergeCell ref="J21:K21"/>
    <mergeCell ref="B44:O44"/>
    <mergeCell ref="E47:O47"/>
    <mergeCell ref="B47:D47"/>
    <mergeCell ref="E48:O48"/>
    <mergeCell ref="C38:O38"/>
    <mergeCell ref="B39:O42"/>
    <mergeCell ref="B45:D45"/>
    <mergeCell ref="E45:O45"/>
    <mergeCell ref="B46:D46"/>
    <mergeCell ref="L34:O34"/>
    <mergeCell ref="B32:F32"/>
    <mergeCell ref="L36:O36"/>
    <mergeCell ref="B34:F34"/>
    <mergeCell ref="L35:O35"/>
    <mergeCell ref="G32:I32"/>
    <mergeCell ref="G33:I33"/>
    <mergeCell ref="L32:O32"/>
    <mergeCell ref="L33:O33"/>
    <mergeCell ref="B35:F35"/>
    <mergeCell ref="B33:F33"/>
    <mergeCell ref="G34:I34"/>
    <mergeCell ref="L31:O31"/>
    <mergeCell ref="J28:K28"/>
    <mergeCell ref="L25:O25"/>
    <mergeCell ref="L26:O26"/>
    <mergeCell ref="L27:O27"/>
    <mergeCell ref="L28:O28"/>
    <mergeCell ref="J30:K30"/>
    <mergeCell ref="J31:K31"/>
    <mergeCell ref="L23:O23"/>
    <mergeCell ref="L24:O24"/>
    <mergeCell ref="J24:K24"/>
    <mergeCell ref="L29:O29"/>
    <mergeCell ref="L30:O30"/>
    <mergeCell ref="J25:K25"/>
    <mergeCell ref="J29:K29"/>
    <mergeCell ref="J23:K23"/>
    <mergeCell ref="B23:F23"/>
    <mergeCell ref="B26:F26"/>
    <mergeCell ref="B27:F27"/>
    <mergeCell ref="G30:I30"/>
    <mergeCell ref="B24:F24"/>
    <mergeCell ref="B25:F25"/>
    <mergeCell ref="G27:I27"/>
    <mergeCell ref="G31:I31"/>
    <mergeCell ref="B30:F30"/>
    <mergeCell ref="B28:F28"/>
    <mergeCell ref="B29:F29"/>
    <mergeCell ref="G28:I28"/>
    <mergeCell ref="G29:I29"/>
    <mergeCell ref="B31:F31"/>
    <mergeCell ref="C15:K15"/>
    <mergeCell ref="D9:I9"/>
    <mergeCell ref="J9:N9"/>
    <mergeCell ref="B13:O13"/>
    <mergeCell ref="B21:F21"/>
    <mergeCell ref="B18:O18"/>
    <mergeCell ref="L14:O14"/>
    <mergeCell ref="L15:O15"/>
    <mergeCell ref="B14:B15"/>
    <mergeCell ref="C14:K14"/>
    <mergeCell ref="B22:F22"/>
    <mergeCell ref="L19:O20"/>
    <mergeCell ref="L21:O21"/>
    <mergeCell ref="L22:O22"/>
    <mergeCell ref="G19:I20"/>
    <mergeCell ref="G21:I21"/>
    <mergeCell ref="B19:F20"/>
    <mergeCell ref="B1:O1"/>
    <mergeCell ref="C10:K10"/>
    <mergeCell ref="J26:K26"/>
    <mergeCell ref="J27:K27"/>
    <mergeCell ref="G24:I24"/>
    <mergeCell ref="G25:I25"/>
    <mergeCell ref="G26:I26"/>
    <mergeCell ref="L12:O12"/>
    <mergeCell ref="C12:K12"/>
    <mergeCell ref="L10:O10"/>
    <mergeCell ref="G22:I22"/>
    <mergeCell ref="G23:I23"/>
    <mergeCell ref="B2:C5"/>
    <mergeCell ref="D5:O5"/>
    <mergeCell ref="D2:O4"/>
    <mergeCell ref="B7:O7"/>
  </mergeCells>
  <conditionalFormatting sqref="J9:N9 J11:N11 L10:N10">
    <cfRule type="containsText" dxfId="20" priority="2" operator="containsText" text="please">
      <formula>NOT(ISERROR(SEARCH("please",J9)))</formula>
    </cfRule>
  </conditionalFormatting>
  <conditionalFormatting sqref="L12:N12">
    <cfRule type="containsText" dxfId="19" priority="1" operator="containsText" text="please">
      <formula>NOT(ISERROR(SEARCH("please",L12)))</formula>
    </cfRule>
  </conditionalFormatting>
  <hyperlinks>
    <hyperlink ref="E47" r:id="rId1" xr:uid="{00000000-0004-0000-1100-000000000000}"/>
    <hyperlink ref="E48" r:id="rId2" xr:uid="{00000000-0004-0000-1100-000001000000}"/>
    <hyperlink ref="E45" r:id="rId3" xr:uid="{00000000-0004-0000-1100-000002000000}"/>
  </hyperlinks>
  <pageMargins left="0.7" right="0.7" top="0.75" bottom="0.75" header="0.3" footer="0.3"/>
  <pageSetup orientation="portrait" r:id="rId4"/>
  <ignoredErrors>
    <ignoredError sqref="L16" evalError="1"/>
  </ignoredErrors>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100-000000000000}">
          <x14:formula1>
            <xm:f>Source!$I$1:$I$3</xm:f>
          </x14:formula1>
          <xm:sqref>L12</xm:sqref>
        </x14:dataValidation>
        <x14:dataValidation type="list" allowBlank="1" showInputMessage="1" showErrorMessage="1" xr:uid="{00000000-0002-0000-1100-000001000000}">
          <x14:formula1>
            <xm:f>Source!$S$1:$S$5</xm:f>
          </x14:formula1>
          <xm:sqref>G21:I36</xm:sqref>
        </x14:dataValidation>
        <x14:dataValidation type="list" allowBlank="1" showInputMessage="1" showErrorMessage="1" xr:uid="{00000000-0002-0000-1100-000002000000}">
          <x14:formula1>
            <xm:f>Source!$AO$1:$AO$4</xm:f>
          </x14:formula1>
          <xm:sqref>L10:O10</xm:sqref>
        </x14:dataValidation>
        <x14:dataValidation type="list" errorStyle="warning" allowBlank="1" showInputMessage="1" showErrorMessage="1" errorTitle="Invalid Selection" error="Please select your agency from the dropdown menu, as all subsequent tabs will use this information for autpopulated fields." xr:uid="{6B39EE0E-89F0-4339-9DBF-24E6E0EAD4E5}">
          <x14:formula1>
            <xm:f>'Contacts Source'!$A$2:$A$53</xm:f>
          </x14:formula1>
          <xm:sqref>J9:N10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AB151"/>
  <sheetViews>
    <sheetView showGridLines="0" zoomScaleNormal="100" workbookViewId="0">
      <selection activeCell="J15" sqref="J15:M15"/>
    </sheetView>
  </sheetViews>
  <sheetFormatPr defaultColWidth="0" defaultRowHeight="0" customHeight="1" zeroHeight="1" x14ac:dyDescent="0.25"/>
  <cols>
    <col min="1" max="1" width="2.5703125" style="580" customWidth="1"/>
    <col min="2" max="2" width="3.7109375" style="580" customWidth="1"/>
    <col min="3" max="5" width="9.140625" style="580" customWidth="1"/>
    <col min="6" max="6" width="31" style="580" customWidth="1"/>
    <col min="7" max="7" width="34.5703125" style="580" customWidth="1"/>
    <col min="8" max="8" width="7.85546875" style="580" customWidth="1"/>
    <col min="9" max="9" width="8.140625" style="580" customWidth="1"/>
    <col min="10" max="11" width="9.140625" style="580" customWidth="1"/>
    <col min="12" max="12" width="12.85546875" style="580" customWidth="1"/>
    <col min="13" max="13" width="68" style="580" customWidth="1"/>
    <col min="14" max="14" width="3.140625" style="580" customWidth="1"/>
    <col min="15" max="15" width="9.140625" style="452" hidden="1" customWidth="1"/>
    <col min="16" max="16" width="13.28515625" style="452" hidden="1" customWidth="1"/>
    <col min="17" max="28" width="0" style="452" hidden="1" customWidth="1"/>
    <col min="29" max="16384" width="9.140625" style="452" hidden="1"/>
  </cols>
  <sheetData>
    <row r="1" spans="1:14" ht="15.75" thickBot="1" x14ac:dyDescent="0.3">
      <c r="A1" s="452"/>
      <c r="B1" s="1062" t="s">
        <v>504</v>
      </c>
      <c r="C1" s="1062"/>
      <c r="D1" s="1062"/>
      <c r="E1" s="1062"/>
      <c r="F1" s="1062"/>
      <c r="G1" s="1062"/>
      <c r="H1" s="1062"/>
      <c r="I1" s="1062"/>
      <c r="J1" s="1062"/>
      <c r="K1" s="1062"/>
      <c r="L1" s="1062"/>
      <c r="M1" s="1062"/>
      <c r="N1" s="452"/>
    </row>
    <row r="2" spans="1:14" ht="21" customHeight="1" x14ac:dyDescent="0.25">
      <c r="A2" s="452"/>
      <c r="B2" s="1012" t="s">
        <v>536</v>
      </c>
      <c r="C2" s="1011"/>
      <c r="D2" s="1227" t="s">
        <v>701</v>
      </c>
      <c r="E2" s="1227"/>
      <c r="F2" s="1227"/>
      <c r="G2" s="1227"/>
      <c r="H2" s="1227"/>
      <c r="I2" s="1227"/>
      <c r="J2" s="1227"/>
      <c r="K2" s="1227"/>
      <c r="L2" s="1227"/>
      <c r="M2" s="1227"/>
      <c r="N2" s="452"/>
    </row>
    <row r="3" spans="1:14" ht="24" customHeight="1" thickBot="1" x14ac:dyDescent="0.3">
      <c r="A3" s="452"/>
      <c r="B3" s="1012"/>
      <c r="C3" s="1011"/>
      <c r="D3" s="1227"/>
      <c r="E3" s="1227"/>
      <c r="F3" s="1227"/>
      <c r="G3" s="1227"/>
      <c r="H3" s="1227"/>
      <c r="I3" s="1227"/>
      <c r="J3" s="1227"/>
      <c r="K3" s="1227"/>
      <c r="L3" s="1227"/>
      <c r="M3" s="1227"/>
      <c r="N3" s="452"/>
    </row>
    <row r="4" spans="1:14" ht="15" customHeight="1" x14ac:dyDescent="0.25">
      <c r="A4" s="452"/>
      <c r="B4" s="1012"/>
      <c r="C4" s="1011"/>
      <c r="D4" s="1149" t="s">
        <v>566</v>
      </c>
      <c r="E4" s="1149"/>
      <c r="F4" s="1149"/>
      <c r="G4" s="1149"/>
      <c r="H4" s="1149"/>
      <c r="I4" s="1149"/>
      <c r="J4" s="1149"/>
      <c r="K4" s="1149"/>
      <c r="L4" s="1149"/>
      <c r="M4" s="1149"/>
      <c r="N4" s="452"/>
    </row>
    <row r="5" spans="1:14" ht="15.75" customHeight="1" x14ac:dyDescent="0.25">
      <c r="A5" s="452"/>
      <c r="B5" s="577"/>
      <c r="C5" s="577"/>
      <c r="D5" s="577"/>
      <c r="E5" s="577"/>
      <c r="F5" s="577"/>
      <c r="G5" s="577"/>
      <c r="H5" s="577"/>
      <c r="I5" s="577"/>
      <c r="J5" s="577"/>
      <c r="K5" s="577"/>
      <c r="L5" s="577"/>
      <c r="M5" s="577"/>
      <c r="N5" s="452"/>
    </row>
    <row r="6" spans="1:14" ht="15" customHeight="1" x14ac:dyDescent="0.25">
      <c r="A6" s="452"/>
      <c r="B6" s="1318" t="s">
        <v>1245</v>
      </c>
      <c r="C6" s="1318"/>
      <c r="D6" s="1318"/>
      <c r="E6" s="1318"/>
      <c r="F6" s="1318"/>
      <c r="G6" s="1318"/>
      <c r="H6" s="1318"/>
      <c r="I6" s="1318"/>
      <c r="J6" s="1318"/>
      <c r="K6" s="1318"/>
      <c r="L6" s="1318"/>
      <c r="M6" s="1319" t="s">
        <v>1069</v>
      </c>
      <c r="N6" s="452"/>
    </row>
    <row r="7" spans="1:14" ht="15" customHeight="1" x14ac:dyDescent="0.25">
      <c r="A7" s="452"/>
      <c r="B7" s="1318"/>
      <c r="C7" s="1318"/>
      <c r="D7" s="1318"/>
      <c r="E7" s="1318"/>
      <c r="F7" s="1318"/>
      <c r="G7" s="1318"/>
      <c r="H7" s="1318"/>
      <c r="I7" s="1318"/>
      <c r="J7" s="1318"/>
      <c r="K7" s="1318"/>
      <c r="L7" s="1318"/>
      <c r="M7" s="1319"/>
      <c r="N7" s="452"/>
    </row>
    <row r="8" spans="1:14" ht="15.75" customHeight="1" x14ac:dyDescent="0.25">
      <c r="A8" s="452"/>
      <c r="B8" s="519"/>
      <c r="C8" s="519"/>
      <c r="D8" s="519"/>
      <c r="E8" s="519"/>
      <c r="F8" s="519"/>
      <c r="G8" s="519"/>
      <c r="H8" s="519"/>
      <c r="I8" s="519"/>
      <c r="J8" s="519"/>
      <c r="K8" s="519"/>
      <c r="L8" s="519"/>
      <c r="M8" s="577"/>
      <c r="N8" s="452"/>
    </row>
    <row r="9" spans="1:14" ht="21" x14ac:dyDescent="0.25">
      <c r="A9" s="452"/>
      <c r="B9" s="1317" t="s">
        <v>536</v>
      </c>
      <c r="C9" s="1129"/>
      <c r="D9" s="1129"/>
      <c r="E9" s="1129"/>
      <c r="F9" s="1129"/>
      <c r="G9" s="1129"/>
      <c r="H9" s="1129"/>
      <c r="I9" s="1129"/>
      <c r="J9" s="1129"/>
      <c r="K9" s="1129"/>
      <c r="L9" s="1129"/>
      <c r="M9" s="1129"/>
      <c r="N9" s="452"/>
    </row>
    <row r="10" spans="1:14" ht="15.75" thickBot="1" x14ac:dyDescent="0.3">
      <c r="A10" s="452"/>
      <c r="B10" s="1320" t="s">
        <v>1085</v>
      </c>
      <c r="C10" s="1320"/>
      <c r="D10" s="1320"/>
      <c r="E10" s="1320"/>
      <c r="F10" s="1320"/>
      <c r="G10" s="1320"/>
      <c r="H10" s="1320"/>
      <c r="I10" s="1320"/>
      <c r="J10" s="1320"/>
      <c r="K10" s="1320"/>
      <c r="L10" s="1320"/>
      <c r="M10" s="1320"/>
      <c r="N10" s="452"/>
    </row>
    <row r="11" spans="1:14" s="578" customFormat="1" ht="48.75" customHeight="1" thickBot="1" x14ac:dyDescent="0.3">
      <c r="B11" s="1315" t="s">
        <v>1210</v>
      </c>
      <c r="C11" s="1315"/>
      <c r="D11" s="1315"/>
      <c r="E11" s="1315"/>
      <c r="F11" s="1315"/>
      <c r="G11" s="1315"/>
      <c r="H11" s="1316" t="s">
        <v>1069</v>
      </c>
      <c r="I11" s="1316"/>
      <c r="J11" s="1314" t="str">
        <f t="shared" ref="J11" si="0">IF(H11="yes","Please describe efforts","")</f>
        <v/>
      </c>
      <c r="K11" s="1314"/>
      <c r="L11" s="1314"/>
      <c r="M11" s="1314"/>
    </row>
    <row r="12" spans="1:14" s="578" customFormat="1" ht="48" customHeight="1" thickBot="1" x14ac:dyDescent="0.3">
      <c r="B12" s="1315" t="s">
        <v>702</v>
      </c>
      <c r="C12" s="1315"/>
      <c r="D12" s="1315"/>
      <c r="E12" s="1315"/>
      <c r="F12" s="1315"/>
      <c r="G12" s="1315"/>
      <c r="H12" s="1316" t="s">
        <v>1069</v>
      </c>
      <c r="I12" s="1316"/>
      <c r="J12" s="1314" t="str">
        <f t="shared" ref="J12:J19" si="1">IF(H12="yes","Please describe efforts","")</f>
        <v/>
      </c>
      <c r="K12" s="1314"/>
      <c r="L12" s="1314"/>
      <c r="M12" s="1314"/>
    </row>
    <row r="13" spans="1:14" s="578" customFormat="1" ht="48.75" customHeight="1" thickBot="1" x14ac:dyDescent="0.3">
      <c r="B13" s="1315" t="s">
        <v>1086</v>
      </c>
      <c r="C13" s="1315"/>
      <c r="D13" s="1315"/>
      <c r="E13" s="1315"/>
      <c r="F13" s="1315"/>
      <c r="G13" s="1315"/>
      <c r="H13" s="1316" t="s">
        <v>1069</v>
      </c>
      <c r="I13" s="1316"/>
      <c r="J13" s="1314" t="str">
        <f t="shared" si="1"/>
        <v/>
      </c>
      <c r="K13" s="1314"/>
      <c r="L13" s="1314"/>
      <c r="M13" s="1314"/>
    </row>
    <row r="14" spans="1:14" ht="48" customHeight="1" thickBot="1" x14ac:dyDescent="0.3">
      <c r="A14" s="452"/>
      <c r="B14" s="1315" t="s">
        <v>1084</v>
      </c>
      <c r="C14" s="1315"/>
      <c r="D14" s="1315"/>
      <c r="E14" s="1315"/>
      <c r="F14" s="1315"/>
      <c r="G14" s="1315"/>
      <c r="H14" s="1316" t="s">
        <v>1069</v>
      </c>
      <c r="I14" s="1316"/>
      <c r="J14" s="1314" t="str">
        <f t="shared" si="1"/>
        <v/>
      </c>
      <c r="K14" s="1314"/>
      <c r="L14" s="1314"/>
      <c r="M14" s="1314"/>
      <c r="N14" s="452"/>
    </row>
    <row r="15" spans="1:14" ht="50.25" customHeight="1" thickBot="1" x14ac:dyDescent="0.3">
      <c r="A15" s="452"/>
      <c r="B15" s="1315" t="s">
        <v>1087</v>
      </c>
      <c r="C15" s="1315"/>
      <c r="D15" s="1315"/>
      <c r="E15" s="1315"/>
      <c r="F15" s="1315"/>
      <c r="G15" s="1315"/>
      <c r="H15" s="1316" t="s">
        <v>1069</v>
      </c>
      <c r="I15" s="1316"/>
      <c r="J15" s="1314" t="str">
        <f t="shared" si="1"/>
        <v/>
      </c>
      <c r="K15" s="1314"/>
      <c r="L15" s="1314"/>
      <c r="M15" s="1314"/>
      <c r="N15" s="452"/>
    </row>
    <row r="16" spans="1:14" ht="50.25" customHeight="1" thickBot="1" x14ac:dyDescent="0.3">
      <c r="A16" s="452"/>
      <c r="B16" s="1315" t="s">
        <v>704</v>
      </c>
      <c r="C16" s="1315"/>
      <c r="D16" s="1315"/>
      <c r="E16" s="1315"/>
      <c r="F16" s="1315"/>
      <c r="G16" s="1315"/>
      <c r="H16" s="1316" t="s">
        <v>1069</v>
      </c>
      <c r="I16" s="1316"/>
      <c r="J16" s="1314" t="str">
        <f t="shared" si="1"/>
        <v/>
      </c>
      <c r="K16" s="1314"/>
      <c r="L16" s="1314"/>
      <c r="M16" s="1314"/>
      <c r="N16" s="452"/>
    </row>
    <row r="17" spans="1:14" ht="50.25" customHeight="1" thickBot="1" x14ac:dyDescent="0.3">
      <c r="A17" s="452"/>
      <c r="B17" s="1315" t="s">
        <v>1088</v>
      </c>
      <c r="C17" s="1315"/>
      <c r="D17" s="1315"/>
      <c r="E17" s="1315"/>
      <c r="F17" s="1315"/>
      <c r="G17" s="1315"/>
      <c r="H17" s="1316" t="s">
        <v>1069</v>
      </c>
      <c r="I17" s="1316"/>
      <c r="J17" s="1314" t="str">
        <f t="shared" si="1"/>
        <v/>
      </c>
      <c r="K17" s="1314"/>
      <c r="L17" s="1314"/>
      <c r="M17" s="1314"/>
      <c r="N17" s="452"/>
    </row>
    <row r="18" spans="1:14" ht="48.75" customHeight="1" thickBot="1" x14ac:dyDescent="0.3">
      <c r="A18" s="452"/>
      <c r="B18" s="1315" t="s">
        <v>703</v>
      </c>
      <c r="C18" s="1315"/>
      <c r="D18" s="1315"/>
      <c r="E18" s="1315"/>
      <c r="F18" s="1315"/>
      <c r="G18" s="1315"/>
      <c r="H18" s="1316" t="s">
        <v>1069</v>
      </c>
      <c r="I18" s="1316"/>
      <c r="J18" s="1314" t="str">
        <f t="shared" si="1"/>
        <v/>
      </c>
      <c r="K18" s="1314"/>
      <c r="L18" s="1314"/>
      <c r="M18" s="1314"/>
      <c r="N18" s="452"/>
    </row>
    <row r="19" spans="1:14" ht="48.75" customHeight="1" thickBot="1" x14ac:dyDescent="0.3">
      <c r="A19" s="452"/>
      <c r="B19" s="1315" t="s">
        <v>713</v>
      </c>
      <c r="C19" s="1315"/>
      <c r="D19" s="1315"/>
      <c r="E19" s="1315"/>
      <c r="F19" s="1315"/>
      <c r="G19" s="1315"/>
      <c r="H19" s="1316" t="s">
        <v>1069</v>
      </c>
      <c r="I19" s="1316"/>
      <c r="J19" s="1314" t="str">
        <f t="shared" si="1"/>
        <v/>
      </c>
      <c r="K19" s="1314"/>
      <c r="L19" s="1314"/>
      <c r="M19" s="1314"/>
      <c r="N19" s="452"/>
    </row>
    <row r="20" spans="1:14" ht="15" x14ac:dyDescent="0.25">
      <c r="A20" s="452"/>
      <c r="B20" s="452"/>
      <c r="C20" s="452"/>
      <c r="D20" s="452"/>
      <c r="E20" s="452"/>
      <c r="F20" s="452"/>
      <c r="G20" s="452"/>
      <c r="H20" s="452"/>
      <c r="I20" s="452"/>
      <c r="J20" s="452"/>
      <c r="K20" s="452"/>
      <c r="L20" s="452"/>
      <c r="M20" s="452"/>
      <c r="N20" s="452"/>
    </row>
    <row r="21" spans="1:14" ht="15" x14ac:dyDescent="0.25">
      <c r="A21" s="452"/>
      <c r="B21" s="452"/>
      <c r="C21" s="452"/>
      <c r="D21" s="452"/>
      <c r="E21" s="452"/>
      <c r="F21" s="452"/>
      <c r="G21" s="452"/>
      <c r="H21" s="452"/>
      <c r="I21" s="452"/>
      <c r="J21" s="452"/>
      <c r="K21" s="452"/>
      <c r="L21" s="452"/>
      <c r="M21" s="452"/>
      <c r="N21" s="452"/>
    </row>
    <row r="22" spans="1:14" ht="68.25" hidden="1" customHeight="1" x14ac:dyDescent="0.25">
      <c r="A22" s="579"/>
      <c r="B22" s="579"/>
      <c r="C22" s="579"/>
      <c r="D22" s="579"/>
      <c r="E22" s="579"/>
      <c r="F22" s="579"/>
      <c r="G22" s="579"/>
      <c r="H22" s="579"/>
      <c r="I22" s="579"/>
      <c r="J22" s="579"/>
      <c r="K22" s="579"/>
      <c r="L22" s="579"/>
      <c r="M22" s="579"/>
      <c r="N22" s="579"/>
    </row>
    <row r="23" spans="1:14" ht="15" hidden="1" customHeight="1" x14ac:dyDescent="0.25">
      <c r="A23" s="579"/>
      <c r="B23" s="579"/>
      <c r="C23" s="579"/>
      <c r="D23" s="579"/>
      <c r="E23" s="579"/>
      <c r="F23" s="579"/>
      <c r="G23" s="579"/>
      <c r="H23" s="579"/>
      <c r="I23" s="579"/>
      <c r="J23" s="579"/>
      <c r="K23" s="579"/>
      <c r="L23" s="579"/>
      <c r="M23" s="579"/>
      <c r="N23" s="579"/>
    </row>
    <row r="24" spans="1:14" ht="15" hidden="1" customHeight="1" x14ac:dyDescent="0.25">
      <c r="A24" s="579"/>
      <c r="B24" s="579"/>
      <c r="C24" s="579"/>
      <c r="D24" s="579"/>
      <c r="E24" s="579"/>
      <c r="F24" s="579"/>
      <c r="G24" s="579"/>
      <c r="H24" s="579"/>
      <c r="I24" s="579"/>
      <c r="J24" s="579"/>
      <c r="K24" s="579"/>
      <c r="L24" s="579"/>
      <c r="M24" s="579"/>
      <c r="N24" s="579"/>
    </row>
    <row r="25" spans="1:14" ht="15" hidden="1" customHeight="1" x14ac:dyDescent="0.25">
      <c r="A25" s="579"/>
      <c r="B25" s="579"/>
      <c r="C25" s="579"/>
      <c r="D25" s="579"/>
      <c r="E25" s="579"/>
      <c r="F25" s="579"/>
      <c r="G25" s="579"/>
      <c r="H25" s="579"/>
      <c r="I25" s="579"/>
      <c r="J25" s="579"/>
      <c r="K25" s="579"/>
      <c r="L25" s="579"/>
      <c r="M25" s="579"/>
      <c r="N25" s="579"/>
    </row>
    <row r="26" spans="1:14" ht="15" hidden="1" customHeight="1" x14ac:dyDescent="0.25">
      <c r="A26" s="579"/>
      <c r="B26" s="579"/>
      <c r="C26" s="579"/>
      <c r="D26" s="579"/>
      <c r="E26" s="579"/>
      <c r="F26" s="579"/>
      <c r="G26" s="579"/>
      <c r="H26" s="579"/>
      <c r="I26" s="579"/>
      <c r="J26" s="579"/>
      <c r="K26" s="579"/>
      <c r="L26" s="579"/>
      <c r="M26" s="579"/>
      <c r="N26" s="579"/>
    </row>
    <row r="27" spans="1:14" ht="15" hidden="1" customHeight="1" x14ac:dyDescent="0.25">
      <c r="A27" s="579"/>
      <c r="B27" s="579"/>
      <c r="C27" s="579"/>
      <c r="D27" s="579"/>
      <c r="E27" s="579"/>
      <c r="F27" s="579"/>
      <c r="G27" s="579"/>
      <c r="H27" s="579"/>
      <c r="I27" s="579"/>
      <c r="J27" s="579"/>
      <c r="K27" s="579"/>
      <c r="L27" s="579"/>
      <c r="M27" s="579"/>
      <c r="N27" s="579"/>
    </row>
    <row r="28" spans="1:14" ht="15" hidden="1" customHeight="1" x14ac:dyDescent="0.25">
      <c r="A28" s="579"/>
      <c r="B28" s="579"/>
      <c r="C28" s="579"/>
      <c r="D28" s="579"/>
      <c r="E28" s="579"/>
      <c r="F28" s="579"/>
      <c r="G28" s="579"/>
      <c r="H28" s="579"/>
      <c r="I28" s="579"/>
      <c r="J28" s="579"/>
      <c r="K28" s="579"/>
      <c r="L28" s="579"/>
      <c r="M28" s="579"/>
      <c r="N28" s="579"/>
    </row>
    <row r="29" spans="1:14" ht="15" hidden="1" customHeight="1" x14ac:dyDescent="0.25">
      <c r="A29" s="579"/>
      <c r="B29" s="579"/>
      <c r="C29" s="579"/>
      <c r="D29" s="579"/>
      <c r="E29" s="579"/>
      <c r="F29" s="579"/>
      <c r="G29" s="579"/>
      <c r="H29" s="579"/>
      <c r="I29" s="579"/>
      <c r="J29" s="579"/>
      <c r="K29" s="579"/>
      <c r="L29" s="579"/>
      <c r="M29" s="579"/>
      <c r="N29" s="579"/>
    </row>
    <row r="30" spans="1:14" ht="15" hidden="1" customHeight="1" x14ac:dyDescent="0.25">
      <c r="A30" s="579"/>
      <c r="B30" s="579"/>
      <c r="C30" s="579"/>
      <c r="D30" s="579"/>
      <c r="E30" s="579"/>
      <c r="F30" s="579"/>
      <c r="G30" s="579"/>
      <c r="H30" s="579"/>
      <c r="I30" s="579"/>
      <c r="J30" s="579"/>
      <c r="K30" s="579"/>
      <c r="L30" s="579"/>
      <c r="M30" s="579"/>
      <c r="N30" s="579"/>
    </row>
    <row r="31" spans="1:14" ht="15" hidden="1" customHeight="1" x14ac:dyDescent="0.25">
      <c r="A31" s="579"/>
      <c r="B31" s="579"/>
      <c r="C31" s="579"/>
      <c r="D31" s="579"/>
      <c r="E31" s="579"/>
      <c r="F31" s="579"/>
      <c r="G31" s="579"/>
      <c r="H31" s="579"/>
      <c r="I31" s="579"/>
      <c r="J31" s="579"/>
      <c r="K31" s="579"/>
      <c r="L31" s="579"/>
      <c r="M31" s="579"/>
      <c r="N31" s="579"/>
    </row>
    <row r="32" spans="1:14" ht="15" hidden="1" customHeight="1" x14ac:dyDescent="0.25">
      <c r="A32" s="579"/>
      <c r="B32" s="579"/>
      <c r="C32" s="579"/>
      <c r="D32" s="579"/>
      <c r="E32" s="579"/>
      <c r="F32" s="579"/>
      <c r="G32" s="579"/>
      <c r="H32" s="579"/>
      <c r="I32" s="579"/>
      <c r="J32" s="579"/>
      <c r="K32" s="579"/>
      <c r="L32" s="579"/>
      <c r="M32" s="579"/>
      <c r="N32" s="579"/>
    </row>
    <row r="33" spans="1:14" ht="15" hidden="1" customHeight="1" x14ac:dyDescent="0.25">
      <c r="A33" s="579"/>
      <c r="B33" s="579"/>
      <c r="C33" s="579"/>
      <c r="D33" s="579"/>
      <c r="E33" s="579"/>
      <c r="F33" s="579"/>
      <c r="G33" s="579"/>
      <c r="H33" s="579"/>
      <c r="I33" s="579"/>
      <c r="J33" s="579"/>
      <c r="K33" s="579"/>
      <c r="L33" s="579"/>
      <c r="M33" s="579"/>
      <c r="N33" s="579"/>
    </row>
    <row r="34" spans="1:14" ht="15" hidden="1" customHeight="1" x14ac:dyDescent="0.25">
      <c r="A34" s="579"/>
      <c r="B34" s="579"/>
      <c r="C34" s="579"/>
      <c r="D34" s="579"/>
      <c r="E34" s="579"/>
      <c r="F34" s="579"/>
      <c r="G34" s="579"/>
      <c r="H34" s="579"/>
      <c r="I34" s="579"/>
      <c r="J34" s="579"/>
      <c r="K34" s="579"/>
      <c r="L34" s="579"/>
      <c r="M34" s="579"/>
      <c r="N34" s="579"/>
    </row>
    <row r="35" spans="1:14" ht="15" hidden="1" customHeight="1" x14ac:dyDescent="0.25">
      <c r="A35" s="579"/>
      <c r="B35" s="579"/>
      <c r="C35" s="579"/>
      <c r="D35" s="579"/>
      <c r="E35" s="579"/>
      <c r="F35" s="579"/>
      <c r="G35" s="579"/>
      <c r="H35" s="579"/>
      <c r="I35" s="579"/>
      <c r="J35" s="579"/>
      <c r="K35" s="579"/>
      <c r="L35" s="579"/>
      <c r="M35" s="579"/>
      <c r="N35" s="579"/>
    </row>
    <row r="36" spans="1:14" ht="15" hidden="1" customHeight="1" x14ac:dyDescent="0.25">
      <c r="A36" s="579"/>
      <c r="B36" s="579"/>
      <c r="C36" s="579"/>
      <c r="D36" s="579"/>
      <c r="E36" s="579"/>
      <c r="F36" s="579"/>
      <c r="G36" s="579"/>
      <c r="H36" s="579"/>
      <c r="I36" s="579"/>
      <c r="J36" s="579"/>
      <c r="K36" s="579"/>
      <c r="L36" s="579"/>
      <c r="M36" s="579"/>
      <c r="N36" s="579"/>
    </row>
    <row r="37" spans="1:14" ht="15" hidden="1" customHeight="1" x14ac:dyDescent="0.25">
      <c r="A37" s="579"/>
      <c r="B37" s="579"/>
      <c r="C37" s="579"/>
      <c r="D37" s="579"/>
      <c r="E37" s="579"/>
      <c r="F37" s="579"/>
      <c r="G37" s="579"/>
      <c r="H37" s="579"/>
      <c r="I37" s="579"/>
      <c r="J37" s="579"/>
      <c r="K37" s="579"/>
      <c r="L37" s="579"/>
      <c r="M37" s="579"/>
      <c r="N37" s="579"/>
    </row>
    <row r="38" spans="1:14" ht="15" hidden="1" customHeight="1" x14ac:dyDescent="0.25">
      <c r="A38" s="579"/>
      <c r="B38" s="579"/>
      <c r="C38" s="579"/>
      <c r="D38" s="579"/>
      <c r="E38" s="579"/>
      <c r="F38" s="579"/>
      <c r="G38" s="579"/>
      <c r="H38" s="579"/>
      <c r="I38" s="579"/>
      <c r="J38" s="579"/>
      <c r="K38" s="579"/>
      <c r="L38" s="579"/>
      <c r="M38" s="579"/>
      <c r="N38" s="579"/>
    </row>
    <row r="39" spans="1:14" ht="15" hidden="1" customHeight="1" x14ac:dyDescent="0.25">
      <c r="A39" s="579"/>
      <c r="B39" s="579"/>
      <c r="C39" s="579"/>
      <c r="D39" s="579"/>
      <c r="E39" s="579"/>
      <c r="F39" s="579"/>
      <c r="G39" s="579"/>
      <c r="H39" s="579"/>
      <c r="I39" s="579"/>
      <c r="J39" s="579"/>
      <c r="K39" s="579"/>
      <c r="L39" s="579"/>
      <c r="M39" s="579"/>
      <c r="N39" s="579"/>
    </row>
    <row r="40" spans="1:14" ht="15" hidden="1" customHeight="1" x14ac:dyDescent="0.25">
      <c r="A40" s="579"/>
      <c r="B40" s="579"/>
      <c r="C40" s="579"/>
      <c r="D40" s="579"/>
      <c r="E40" s="579"/>
      <c r="F40" s="579"/>
      <c r="G40" s="579"/>
      <c r="H40" s="579"/>
      <c r="I40" s="579"/>
      <c r="J40" s="579"/>
      <c r="K40" s="579"/>
      <c r="L40" s="579"/>
      <c r="M40" s="579"/>
      <c r="N40" s="579"/>
    </row>
    <row r="41" spans="1:14" ht="15" hidden="1" customHeight="1" x14ac:dyDescent="0.25">
      <c r="A41" s="579"/>
      <c r="B41" s="579"/>
      <c r="C41" s="579"/>
      <c r="D41" s="579"/>
      <c r="E41" s="579"/>
      <c r="F41" s="579"/>
      <c r="G41" s="579"/>
      <c r="H41" s="579"/>
      <c r="I41" s="579"/>
      <c r="J41" s="579"/>
      <c r="K41" s="579"/>
      <c r="L41" s="579"/>
      <c r="M41" s="579"/>
      <c r="N41" s="579"/>
    </row>
    <row r="42" spans="1:14" ht="15" hidden="1" customHeight="1" x14ac:dyDescent="0.25">
      <c r="A42" s="579"/>
      <c r="B42" s="579"/>
      <c r="C42" s="579"/>
      <c r="D42" s="579"/>
      <c r="E42" s="579"/>
      <c r="F42" s="579"/>
      <c r="G42" s="579"/>
      <c r="H42" s="579"/>
      <c r="I42" s="579"/>
      <c r="J42" s="579"/>
      <c r="K42" s="579"/>
      <c r="L42" s="579"/>
      <c r="M42" s="579"/>
      <c r="N42" s="579"/>
    </row>
    <row r="43" spans="1:14" ht="15" hidden="1" customHeight="1" x14ac:dyDescent="0.25">
      <c r="A43" s="579"/>
      <c r="B43" s="579"/>
      <c r="C43" s="579"/>
      <c r="D43" s="579"/>
      <c r="E43" s="579"/>
      <c r="F43" s="579"/>
      <c r="G43" s="579"/>
      <c r="H43" s="579"/>
      <c r="I43" s="579"/>
      <c r="J43" s="579"/>
      <c r="K43" s="579"/>
      <c r="L43" s="579"/>
      <c r="M43" s="579"/>
      <c r="N43" s="579"/>
    </row>
    <row r="44" spans="1:14" ht="15" hidden="1" customHeight="1" x14ac:dyDescent="0.25">
      <c r="A44" s="579"/>
      <c r="B44" s="579"/>
      <c r="C44" s="579"/>
      <c r="D44" s="579"/>
      <c r="E44" s="579"/>
      <c r="F44" s="579"/>
      <c r="G44" s="579"/>
      <c r="H44" s="579"/>
      <c r="I44" s="579"/>
      <c r="J44" s="579"/>
      <c r="K44" s="579"/>
      <c r="L44" s="579"/>
      <c r="M44" s="579"/>
      <c r="N44" s="579"/>
    </row>
    <row r="45" spans="1:14" ht="15" hidden="1" customHeight="1" x14ac:dyDescent="0.25">
      <c r="A45" s="579"/>
      <c r="B45" s="579"/>
      <c r="C45" s="579"/>
      <c r="D45" s="579"/>
      <c r="E45" s="579"/>
      <c r="F45" s="579"/>
      <c r="G45" s="579"/>
      <c r="H45" s="579"/>
      <c r="I45" s="579"/>
      <c r="J45" s="579"/>
      <c r="K45" s="579"/>
      <c r="L45" s="579"/>
      <c r="M45" s="579"/>
      <c r="N45" s="579"/>
    </row>
    <row r="46" spans="1:14" ht="15" hidden="1" customHeight="1" x14ac:dyDescent="0.25">
      <c r="A46" s="579"/>
      <c r="B46" s="579"/>
      <c r="C46" s="579"/>
      <c r="D46" s="579"/>
      <c r="E46" s="579"/>
      <c r="F46" s="579"/>
      <c r="G46" s="579"/>
      <c r="H46" s="579"/>
      <c r="I46" s="579"/>
      <c r="J46" s="579"/>
      <c r="K46" s="579"/>
      <c r="L46" s="579"/>
      <c r="M46" s="579"/>
      <c r="N46" s="579"/>
    </row>
    <row r="47" spans="1:14" ht="15" hidden="1" customHeight="1" x14ac:dyDescent="0.25">
      <c r="A47" s="579"/>
      <c r="B47" s="579"/>
      <c r="C47" s="579"/>
      <c r="D47" s="579"/>
      <c r="E47" s="579"/>
      <c r="F47" s="579"/>
      <c r="G47" s="579"/>
      <c r="H47" s="579"/>
      <c r="I47" s="579"/>
      <c r="J47" s="579"/>
      <c r="K47" s="579"/>
      <c r="L47" s="579"/>
      <c r="M47" s="579"/>
      <c r="N47" s="579"/>
    </row>
    <row r="48" spans="1:14" ht="15" hidden="1" customHeight="1" x14ac:dyDescent="0.25">
      <c r="A48" s="579"/>
      <c r="B48" s="579"/>
      <c r="C48" s="579"/>
      <c r="D48" s="579"/>
      <c r="E48" s="579"/>
      <c r="F48" s="579"/>
      <c r="G48" s="579"/>
      <c r="H48" s="579"/>
      <c r="I48" s="579"/>
      <c r="J48" s="579"/>
      <c r="K48" s="579"/>
      <c r="L48" s="579"/>
      <c r="M48" s="579"/>
      <c r="N48" s="579"/>
    </row>
    <row r="49" spans="1:14" ht="15" hidden="1" customHeight="1" x14ac:dyDescent="0.25">
      <c r="A49" s="579"/>
      <c r="B49" s="579"/>
      <c r="C49" s="579"/>
      <c r="D49" s="579"/>
      <c r="E49" s="579"/>
      <c r="F49" s="579"/>
      <c r="G49" s="579"/>
      <c r="H49" s="579"/>
      <c r="I49" s="579"/>
      <c r="J49" s="579"/>
      <c r="K49" s="579"/>
      <c r="L49" s="579"/>
      <c r="M49" s="579"/>
      <c r="N49" s="579"/>
    </row>
    <row r="50" spans="1:14" ht="15" hidden="1" customHeight="1" x14ac:dyDescent="0.25">
      <c r="A50" s="579"/>
      <c r="B50" s="579"/>
      <c r="C50" s="579"/>
      <c r="D50" s="579"/>
      <c r="E50" s="579"/>
      <c r="F50" s="579"/>
      <c r="G50" s="579"/>
      <c r="H50" s="579"/>
      <c r="I50" s="579"/>
      <c r="J50" s="579"/>
      <c r="K50" s="579"/>
      <c r="L50" s="579"/>
      <c r="M50" s="579"/>
      <c r="N50" s="579"/>
    </row>
    <row r="51" spans="1:14" ht="15" hidden="1" customHeight="1" x14ac:dyDescent="0.25">
      <c r="A51" s="579"/>
      <c r="B51" s="579"/>
      <c r="C51" s="579"/>
      <c r="D51" s="579"/>
      <c r="E51" s="579"/>
      <c r="F51" s="579"/>
      <c r="G51" s="579"/>
      <c r="H51" s="579"/>
      <c r="I51" s="579"/>
      <c r="J51" s="579"/>
      <c r="K51" s="579"/>
      <c r="L51" s="579"/>
      <c r="M51" s="579"/>
      <c r="N51" s="579"/>
    </row>
    <row r="52" spans="1:14" ht="15" hidden="1" customHeight="1" x14ac:dyDescent="0.25">
      <c r="A52" s="579"/>
      <c r="B52" s="579"/>
      <c r="C52" s="579"/>
      <c r="D52" s="579"/>
      <c r="E52" s="579"/>
      <c r="F52" s="579"/>
      <c r="G52" s="579"/>
      <c r="H52" s="579"/>
      <c r="I52" s="579"/>
      <c r="J52" s="579"/>
      <c r="K52" s="579"/>
      <c r="L52" s="579"/>
      <c r="M52" s="579"/>
      <c r="N52" s="579"/>
    </row>
    <row r="53" spans="1:14" ht="68.25" hidden="1" customHeight="1" x14ac:dyDescent="0.25">
      <c r="A53" s="579"/>
      <c r="B53" s="579"/>
      <c r="C53" s="579"/>
      <c r="D53" s="579"/>
      <c r="E53" s="579"/>
      <c r="F53" s="579"/>
      <c r="G53" s="579"/>
      <c r="H53" s="579"/>
      <c r="I53" s="579"/>
      <c r="J53" s="579"/>
      <c r="K53" s="579"/>
      <c r="L53" s="579"/>
      <c r="M53" s="579"/>
      <c r="N53" s="579"/>
    </row>
    <row r="54" spans="1:14" ht="68.25" hidden="1" customHeight="1" x14ac:dyDescent="0.25">
      <c r="A54" s="579"/>
      <c r="B54" s="579"/>
      <c r="C54" s="579"/>
      <c r="D54" s="579"/>
      <c r="E54" s="579"/>
      <c r="F54" s="579"/>
      <c r="G54" s="579"/>
      <c r="H54" s="579"/>
      <c r="I54" s="579"/>
      <c r="J54" s="579"/>
      <c r="K54" s="579"/>
      <c r="L54" s="579"/>
      <c r="M54" s="579"/>
      <c r="N54" s="579"/>
    </row>
    <row r="55" spans="1:14" ht="68.25" hidden="1" customHeight="1" x14ac:dyDescent="0.25">
      <c r="A55" s="579"/>
      <c r="B55" s="579"/>
      <c r="C55" s="579"/>
      <c r="D55" s="579"/>
      <c r="E55" s="579"/>
      <c r="F55" s="579"/>
      <c r="G55" s="579"/>
      <c r="H55" s="579"/>
      <c r="I55" s="579"/>
      <c r="J55" s="579"/>
      <c r="K55" s="579"/>
      <c r="L55" s="579"/>
      <c r="M55" s="579"/>
      <c r="N55" s="579"/>
    </row>
    <row r="56" spans="1:14" ht="68.25" hidden="1" customHeight="1" x14ac:dyDescent="0.25">
      <c r="A56" s="579"/>
      <c r="B56" s="579"/>
      <c r="C56" s="579"/>
      <c r="D56" s="579"/>
      <c r="E56" s="579"/>
      <c r="F56" s="579"/>
      <c r="G56" s="579"/>
      <c r="H56" s="579"/>
      <c r="I56" s="579"/>
      <c r="J56" s="579"/>
      <c r="K56" s="579"/>
      <c r="L56" s="579"/>
      <c r="M56" s="579"/>
      <c r="N56" s="579"/>
    </row>
    <row r="57" spans="1:14" ht="68.25" hidden="1" customHeight="1" x14ac:dyDescent="0.25">
      <c r="A57" s="579"/>
      <c r="B57" s="579"/>
      <c r="C57" s="579"/>
      <c r="D57" s="579"/>
      <c r="E57" s="579"/>
      <c r="F57" s="579"/>
      <c r="G57" s="579"/>
      <c r="H57" s="579"/>
      <c r="I57" s="579"/>
      <c r="J57" s="579"/>
      <c r="K57" s="579"/>
      <c r="L57" s="579"/>
      <c r="M57" s="579"/>
      <c r="N57" s="579"/>
    </row>
    <row r="58" spans="1:14" ht="68.25" hidden="1" customHeight="1" x14ac:dyDescent="0.25">
      <c r="A58" s="579"/>
      <c r="B58" s="579"/>
      <c r="C58" s="579"/>
      <c r="D58" s="579"/>
      <c r="E58" s="579"/>
      <c r="F58" s="579"/>
      <c r="G58" s="579"/>
      <c r="H58" s="579"/>
      <c r="I58" s="579"/>
      <c r="J58" s="579"/>
      <c r="K58" s="579"/>
      <c r="L58" s="579"/>
      <c r="M58" s="579"/>
      <c r="N58" s="579"/>
    </row>
    <row r="59" spans="1:14" ht="68.25" hidden="1" customHeight="1" x14ac:dyDescent="0.25">
      <c r="A59" s="579"/>
      <c r="B59" s="579"/>
      <c r="C59" s="579"/>
      <c r="D59" s="579"/>
      <c r="E59" s="579"/>
      <c r="F59" s="579"/>
      <c r="G59" s="579"/>
      <c r="H59" s="579"/>
      <c r="I59" s="579"/>
      <c r="J59" s="579"/>
      <c r="K59" s="579"/>
      <c r="L59" s="579"/>
      <c r="M59" s="579"/>
      <c r="N59" s="579"/>
    </row>
    <row r="60" spans="1:14" ht="68.25" hidden="1" customHeight="1" x14ac:dyDescent="0.25">
      <c r="A60" s="579"/>
      <c r="B60" s="579"/>
      <c r="C60" s="579"/>
      <c r="D60" s="579"/>
      <c r="E60" s="579"/>
      <c r="F60" s="579"/>
      <c r="G60" s="579"/>
      <c r="H60" s="579"/>
      <c r="I60" s="579"/>
      <c r="J60" s="579"/>
      <c r="K60" s="579"/>
      <c r="L60" s="579"/>
      <c r="M60" s="579"/>
      <c r="N60" s="579"/>
    </row>
    <row r="61" spans="1:14" ht="68.25" hidden="1" customHeight="1" x14ac:dyDescent="0.25">
      <c r="A61" s="579"/>
      <c r="B61" s="579"/>
      <c r="C61" s="579"/>
      <c r="D61" s="579"/>
      <c r="E61" s="579"/>
      <c r="F61" s="579"/>
      <c r="G61" s="579"/>
      <c r="H61" s="579"/>
      <c r="I61" s="579"/>
      <c r="J61" s="579"/>
      <c r="K61" s="579"/>
      <c r="L61" s="579"/>
      <c r="M61" s="579"/>
      <c r="N61" s="579"/>
    </row>
    <row r="62" spans="1:14" ht="68.25" hidden="1" customHeight="1" x14ac:dyDescent="0.25">
      <c r="A62" s="579"/>
      <c r="B62" s="579"/>
      <c r="C62" s="579"/>
      <c r="D62" s="579"/>
      <c r="E62" s="579"/>
      <c r="F62" s="579"/>
      <c r="G62" s="579"/>
      <c r="H62" s="579"/>
      <c r="I62" s="579"/>
      <c r="J62" s="579"/>
      <c r="K62" s="579"/>
      <c r="L62" s="579"/>
      <c r="M62" s="579"/>
      <c r="N62" s="579"/>
    </row>
    <row r="63" spans="1:14" ht="68.25" hidden="1" customHeight="1" x14ac:dyDescent="0.25">
      <c r="A63" s="579"/>
      <c r="B63" s="579"/>
      <c r="C63" s="579"/>
      <c r="D63" s="579"/>
      <c r="E63" s="579"/>
      <c r="F63" s="579"/>
      <c r="G63" s="579"/>
      <c r="H63" s="579"/>
      <c r="I63" s="579"/>
      <c r="J63" s="579"/>
      <c r="K63" s="579"/>
      <c r="L63" s="579"/>
      <c r="M63" s="579"/>
      <c r="N63" s="579"/>
    </row>
    <row r="64" spans="1:14" ht="68.25" hidden="1" customHeight="1" x14ac:dyDescent="0.25">
      <c r="A64" s="579"/>
      <c r="B64" s="579"/>
      <c r="C64" s="579"/>
      <c r="D64" s="579"/>
      <c r="E64" s="579"/>
      <c r="F64" s="579"/>
      <c r="G64" s="579"/>
      <c r="H64" s="579"/>
      <c r="I64" s="579"/>
      <c r="J64" s="579"/>
      <c r="K64" s="579"/>
      <c r="L64" s="579"/>
      <c r="M64" s="579"/>
      <c r="N64" s="579"/>
    </row>
    <row r="65" spans="1:14" ht="68.25" hidden="1" customHeight="1" x14ac:dyDescent="0.25">
      <c r="A65" s="579"/>
      <c r="B65" s="579"/>
      <c r="C65" s="579"/>
      <c r="D65" s="579"/>
      <c r="E65" s="579"/>
      <c r="F65" s="579"/>
      <c r="G65" s="579"/>
      <c r="H65" s="579"/>
      <c r="I65" s="579"/>
      <c r="J65" s="579"/>
      <c r="K65" s="579"/>
      <c r="L65" s="579"/>
      <c r="M65" s="579"/>
      <c r="N65" s="579"/>
    </row>
    <row r="66" spans="1:14" ht="68.25" hidden="1" customHeight="1" x14ac:dyDescent="0.25">
      <c r="A66" s="579"/>
      <c r="B66" s="579"/>
      <c r="C66" s="579"/>
      <c r="D66" s="579"/>
      <c r="E66" s="579"/>
      <c r="F66" s="579"/>
      <c r="G66" s="579"/>
      <c r="H66" s="579"/>
      <c r="I66" s="579"/>
      <c r="J66" s="579"/>
      <c r="K66" s="579"/>
      <c r="L66" s="579"/>
      <c r="M66" s="579"/>
      <c r="N66" s="579"/>
    </row>
    <row r="67" spans="1:14" ht="68.25" hidden="1" customHeight="1" x14ac:dyDescent="0.25">
      <c r="A67" s="579"/>
      <c r="B67" s="579"/>
      <c r="C67" s="579"/>
      <c r="D67" s="579"/>
      <c r="E67" s="579"/>
      <c r="F67" s="579"/>
      <c r="G67" s="579"/>
      <c r="H67" s="579"/>
      <c r="I67" s="579"/>
      <c r="J67" s="579"/>
      <c r="K67" s="579"/>
      <c r="L67" s="579"/>
      <c r="M67" s="579"/>
      <c r="N67" s="579"/>
    </row>
    <row r="68" spans="1:14" ht="68.25" hidden="1" customHeight="1" x14ac:dyDescent="0.25">
      <c r="A68" s="579"/>
      <c r="B68" s="579"/>
      <c r="C68" s="579"/>
      <c r="D68" s="579"/>
      <c r="E68" s="579"/>
      <c r="F68" s="579"/>
      <c r="G68" s="579"/>
      <c r="H68" s="579"/>
      <c r="I68" s="579"/>
      <c r="J68" s="579"/>
      <c r="K68" s="579"/>
      <c r="L68" s="579"/>
      <c r="M68" s="579"/>
      <c r="N68" s="579"/>
    </row>
    <row r="69" spans="1:14" ht="68.25" hidden="1" customHeight="1" x14ac:dyDescent="0.25">
      <c r="A69" s="579"/>
      <c r="B69" s="579"/>
      <c r="C69" s="579"/>
      <c r="D69" s="579"/>
      <c r="E69" s="579"/>
      <c r="F69" s="579"/>
      <c r="G69" s="579"/>
      <c r="H69" s="579"/>
      <c r="I69" s="579"/>
      <c r="J69" s="579"/>
      <c r="K69" s="579"/>
      <c r="L69" s="579"/>
      <c r="M69" s="579"/>
      <c r="N69" s="579"/>
    </row>
    <row r="70" spans="1:14" ht="68.25" hidden="1" customHeight="1" x14ac:dyDescent="0.25">
      <c r="A70" s="579"/>
      <c r="B70" s="579"/>
      <c r="C70" s="579"/>
      <c r="D70" s="579"/>
      <c r="E70" s="579"/>
      <c r="F70" s="579"/>
      <c r="G70" s="579"/>
      <c r="H70" s="579"/>
      <c r="I70" s="579"/>
      <c r="J70" s="579"/>
      <c r="K70" s="579"/>
      <c r="L70" s="579"/>
      <c r="M70" s="579"/>
      <c r="N70" s="579"/>
    </row>
    <row r="71" spans="1:14" ht="68.25" hidden="1" customHeight="1" x14ac:dyDescent="0.25">
      <c r="A71" s="579"/>
      <c r="B71" s="579"/>
      <c r="C71" s="579"/>
      <c r="D71" s="579"/>
      <c r="E71" s="579"/>
      <c r="F71" s="579"/>
      <c r="G71" s="579"/>
      <c r="H71" s="579"/>
      <c r="I71" s="579"/>
      <c r="J71" s="579"/>
      <c r="K71" s="579"/>
      <c r="L71" s="579"/>
      <c r="M71" s="579"/>
      <c r="N71" s="579"/>
    </row>
    <row r="72" spans="1:14" ht="68.25" hidden="1" customHeight="1" x14ac:dyDescent="0.25">
      <c r="A72" s="579"/>
      <c r="B72" s="579"/>
      <c r="C72" s="579"/>
      <c r="D72" s="579"/>
      <c r="E72" s="579"/>
      <c r="F72" s="579"/>
      <c r="G72" s="579"/>
      <c r="H72" s="579"/>
      <c r="I72" s="579"/>
      <c r="J72" s="579"/>
      <c r="K72" s="579"/>
      <c r="L72" s="579"/>
      <c r="M72" s="579"/>
      <c r="N72" s="579"/>
    </row>
    <row r="73" spans="1:14" ht="68.25" hidden="1" customHeight="1" x14ac:dyDescent="0.25">
      <c r="A73" s="579"/>
      <c r="B73" s="579"/>
      <c r="C73" s="579"/>
      <c r="D73" s="579"/>
      <c r="E73" s="579"/>
      <c r="F73" s="579"/>
      <c r="G73" s="579"/>
      <c r="H73" s="579"/>
      <c r="I73" s="579"/>
      <c r="J73" s="579"/>
      <c r="K73" s="579"/>
      <c r="L73" s="579"/>
      <c r="M73" s="579"/>
      <c r="N73" s="579"/>
    </row>
    <row r="74" spans="1:14" ht="68.25" hidden="1" customHeight="1" x14ac:dyDescent="0.25">
      <c r="A74" s="579"/>
      <c r="B74" s="579"/>
      <c r="C74" s="579"/>
      <c r="D74" s="579"/>
      <c r="E74" s="579"/>
      <c r="F74" s="579"/>
      <c r="G74" s="579"/>
      <c r="H74" s="579"/>
      <c r="I74" s="579"/>
      <c r="J74" s="579"/>
      <c r="K74" s="579"/>
      <c r="L74" s="579"/>
      <c r="M74" s="579"/>
      <c r="N74" s="579"/>
    </row>
    <row r="75" spans="1:14" ht="68.25" hidden="1" customHeight="1" x14ac:dyDescent="0.25">
      <c r="A75" s="579"/>
      <c r="B75" s="579"/>
      <c r="C75" s="579"/>
      <c r="D75" s="579"/>
      <c r="E75" s="579"/>
      <c r="F75" s="579"/>
      <c r="G75" s="579"/>
      <c r="H75" s="579"/>
      <c r="I75" s="579"/>
      <c r="J75" s="579"/>
      <c r="K75" s="579"/>
      <c r="L75" s="579"/>
      <c r="M75" s="579"/>
      <c r="N75" s="579"/>
    </row>
    <row r="76" spans="1:14" ht="68.25" hidden="1" customHeight="1" x14ac:dyDescent="0.25">
      <c r="A76" s="579"/>
      <c r="B76" s="579"/>
      <c r="C76" s="579"/>
      <c r="D76" s="579"/>
      <c r="E76" s="579"/>
      <c r="F76" s="579"/>
      <c r="G76" s="579"/>
      <c r="H76" s="579"/>
      <c r="I76" s="579"/>
      <c r="J76" s="579"/>
      <c r="K76" s="579"/>
      <c r="L76" s="579"/>
      <c r="M76" s="579"/>
      <c r="N76" s="579"/>
    </row>
    <row r="77" spans="1:14" ht="68.25" hidden="1" customHeight="1" x14ac:dyDescent="0.25">
      <c r="A77" s="579"/>
      <c r="B77" s="579"/>
      <c r="C77" s="579"/>
      <c r="D77" s="579"/>
      <c r="E77" s="579"/>
      <c r="F77" s="579"/>
      <c r="G77" s="579"/>
      <c r="H77" s="579"/>
      <c r="I77" s="579"/>
      <c r="J77" s="579"/>
      <c r="K77" s="579"/>
      <c r="L77" s="579"/>
      <c r="M77" s="579"/>
      <c r="N77" s="579"/>
    </row>
    <row r="78" spans="1:14" ht="68.25" hidden="1" customHeight="1" x14ac:dyDescent="0.25">
      <c r="A78" s="579"/>
      <c r="B78" s="579"/>
      <c r="C78" s="579"/>
      <c r="D78" s="579"/>
      <c r="E78" s="579"/>
      <c r="F78" s="579"/>
      <c r="G78" s="579"/>
      <c r="H78" s="579"/>
      <c r="I78" s="579"/>
      <c r="J78" s="579"/>
      <c r="K78" s="579"/>
      <c r="L78" s="579"/>
      <c r="M78" s="579"/>
      <c r="N78" s="579"/>
    </row>
    <row r="79" spans="1:14" ht="68.25" hidden="1" customHeight="1" x14ac:dyDescent="0.25">
      <c r="A79" s="579"/>
      <c r="B79" s="579"/>
      <c r="C79" s="579"/>
      <c r="D79" s="579"/>
      <c r="E79" s="579"/>
      <c r="F79" s="579"/>
      <c r="G79" s="579"/>
      <c r="H79" s="579"/>
      <c r="I79" s="579"/>
      <c r="J79" s="579"/>
      <c r="K79" s="579"/>
      <c r="L79" s="579"/>
      <c r="M79" s="579"/>
      <c r="N79" s="579"/>
    </row>
    <row r="80" spans="1:14" ht="68.25" hidden="1" customHeight="1" x14ac:dyDescent="0.25">
      <c r="A80" s="579"/>
      <c r="B80" s="579"/>
      <c r="C80" s="579"/>
      <c r="D80" s="579"/>
      <c r="E80" s="579"/>
      <c r="F80" s="579"/>
      <c r="G80" s="579"/>
      <c r="H80" s="579"/>
      <c r="I80" s="579"/>
      <c r="J80" s="579"/>
      <c r="K80" s="579"/>
      <c r="L80" s="579"/>
      <c r="M80" s="579"/>
      <c r="N80" s="579"/>
    </row>
    <row r="81" spans="1:14" ht="68.25" hidden="1" customHeight="1" x14ac:dyDescent="0.25">
      <c r="A81" s="579"/>
      <c r="B81" s="579"/>
      <c r="C81" s="579"/>
      <c r="D81" s="579"/>
      <c r="E81" s="579"/>
      <c r="F81" s="579"/>
      <c r="G81" s="579"/>
      <c r="H81" s="579"/>
      <c r="I81" s="579"/>
      <c r="J81" s="579"/>
      <c r="K81" s="579"/>
      <c r="L81" s="579"/>
      <c r="M81" s="579"/>
      <c r="N81" s="579"/>
    </row>
    <row r="82" spans="1:14" ht="68.25" hidden="1" customHeight="1" x14ac:dyDescent="0.25">
      <c r="A82" s="579"/>
      <c r="B82" s="579"/>
      <c r="C82" s="579"/>
      <c r="D82" s="579"/>
      <c r="E82" s="579"/>
      <c r="F82" s="579"/>
      <c r="G82" s="579"/>
      <c r="H82" s="579"/>
      <c r="I82" s="579"/>
      <c r="J82" s="579"/>
      <c r="K82" s="579"/>
      <c r="L82" s="579"/>
      <c r="M82" s="579"/>
      <c r="N82" s="579"/>
    </row>
    <row r="83" spans="1:14" ht="68.25" hidden="1" customHeight="1" x14ac:dyDescent="0.25">
      <c r="A83" s="579"/>
      <c r="B83" s="579"/>
      <c r="C83" s="579"/>
      <c r="D83" s="579"/>
      <c r="E83" s="579"/>
      <c r="F83" s="579"/>
      <c r="G83" s="579"/>
      <c r="H83" s="579"/>
      <c r="I83" s="579"/>
      <c r="J83" s="579"/>
      <c r="K83" s="579"/>
      <c r="L83" s="579"/>
      <c r="M83" s="579"/>
      <c r="N83" s="579"/>
    </row>
    <row r="84" spans="1:14" ht="68.25" hidden="1" customHeight="1" x14ac:dyDescent="0.25">
      <c r="A84" s="579"/>
      <c r="B84" s="579"/>
      <c r="C84" s="579"/>
      <c r="D84" s="579"/>
      <c r="E84" s="579"/>
      <c r="F84" s="579"/>
      <c r="G84" s="579"/>
      <c r="H84" s="579"/>
      <c r="I84" s="579"/>
      <c r="J84" s="579"/>
      <c r="K84" s="579"/>
      <c r="L84" s="579"/>
      <c r="M84" s="579"/>
      <c r="N84" s="579"/>
    </row>
    <row r="85" spans="1:14" ht="68.25" hidden="1" customHeight="1" x14ac:dyDescent="0.25">
      <c r="A85" s="579"/>
      <c r="B85" s="579"/>
      <c r="C85" s="579"/>
      <c r="D85" s="579"/>
      <c r="E85" s="579"/>
      <c r="F85" s="579"/>
      <c r="G85" s="579"/>
      <c r="H85" s="579"/>
      <c r="I85" s="579"/>
      <c r="J85" s="579"/>
      <c r="K85" s="579"/>
      <c r="L85" s="579"/>
      <c r="M85" s="579"/>
      <c r="N85" s="579"/>
    </row>
    <row r="86" spans="1:14" ht="68.25" hidden="1" customHeight="1" x14ac:dyDescent="0.25">
      <c r="A86" s="579"/>
      <c r="B86" s="579"/>
      <c r="C86" s="579"/>
      <c r="D86" s="579"/>
      <c r="E86" s="579"/>
      <c r="F86" s="579"/>
      <c r="G86" s="579"/>
      <c r="H86" s="579"/>
      <c r="I86" s="579"/>
      <c r="J86" s="579"/>
      <c r="K86" s="579"/>
      <c r="L86" s="579"/>
      <c r="M86" s="579"/>
      <c r="N86" s="579"/>
    </row>
    <row r="87" spans="1:14" ht="68.25" hidden="1" customHeight="1" x14ac:dyDescent="0.25">
      <c r="A87" s="579"/>
      <c r="B87" s="579"/>
      <c r="C87" s="579"/>
      <c r="D87" s="579"/>
      <c r="E87" s="579"/>
      <c r="F87" s="579"/>
      <c r="G87" s="579"/>
      <c r="H87" s="579"/>
      <c r="I87" s="579"/>
      <c r="J87" s="579"/>
      <c r="K87" s="579"/>
      <c r="L87" s="579"/>
      <c r="M87" s="579"/>
      <c r="N87" s="579"/>
    </row>
    <row r="88" spans="1:14" ht="68.25" hidden="1" customHeight="1" x14ac:dyDescent="0.25">
      <c r="A88" s="579"/>
      <c r="B88" s="579"/>
      <c r="C88" s="579"/>
      <c r="D88" s="579"/>
      <c r="E88" s="579"/>
      <c r="F88" s="579"/>
      <c r="G88" s="579"/>
      <c r="H88" s="579"/>
      <c r="I88" s="579"/>
      <c r="J88" s="579"/>
      <c r="K88" s="579"/>
      <c r="L88" s="579"/>
      <c r="M88" s="579"/>
      <c r="N88" s="579"/>
    </row>
    <row r="89" spans="1:14" ht="68.25" hidden="1" customHeight="1" x14ac:dyDescent="0.25">
      <c r="A89" s="579"/>
      <c r="B89" s="579"/>
      <c r="C89" s="579"/>
      <c r="D89" s="579"/>
      <c r="E89" s="579"/>
      <c r="F89" s="579"/>
      <c r="G89" s="579"/>
      <c r="H89" s="579"/>
      <c r="I89" s="579"/>
      <c r="J89" s="579"/>
      <c r="K89" s="579"/>
      <c r="L89" s="579"/>
      <c r="M89" s="579"/>
      <c r="N89" s="579"/>
    </row>
    <row r="90" spans="1:14" ht="68.25" hidden="1" customHeight="1" x14ac:dyDescent="0.25">
      <c r="A90" s="579"/>
      <c r="B90" s="579"/>
      <c r="C90" s="579"/>
      <c r="D90" s="579"/>
      <c r="E90" s="579"/>
      <c r="F90" s="579"/>
      <c r="G90" s="579"/>
      <c r="H90" s="579"/>
      <c r="I90" s="579"/>
      <c r="J90" s="579"/>
      <c r="K90" s="579"/>
      <c r="L90" s="579"/>
      <c r="M90" s="579"/>
      <c r="N90" s="579"/>
    </row>
    <row r="91" spans="1:14" ht="68.25" hidden="1" customHeight="1" x14ac:dyDescent="0.25">
      <c r="A91" s="579"/>
      <c r="B91" s="579"/>
      <c r="C91" s="579"/>
      <c r="D91" s="579"/>
      <c r="E91" s="579"/>
      <c r="F91" s="579"/>
      <c r="G91" s="579"/>
      <c r="H91" s="579"/>
      <c r="I91" s="579"/>
      <c r="J91" s="579"/>
      <c r="K91" s="579"/>
      <c r="L91" s="579"/>
      <c r="M91" s="579"/>
      <c r="N91" s="579"/>
    </row>
    <row r="92" spans="1:14" ht="68.25" hidden="1" customHeight="1" x14ac:dyDescent="0.25">
      <c r="A92" s="579"/>
      <c r="B92" s="579"/>
      <c r="C92" s="579"/>
      <c r="D92" s="579"/>
      <c r="E92" s="579"/>
      <c r="F92" s="579"/>
      <c r="G92" s="579"/>
      <c r="H92" s="579"/>
      <c r="I92" s="579"/>
      <c r="J92" s="579"/>
      <c r="K92" s="579"/>
      <c r="L92" s="579"/>
      <c r="M92" s="579"/>
      <c r="N92" s="579"/>
    </row>
    <row r="93" spans="1:14" ht="68.25" hidden="1" customHeight="1" x14ac:dyDescent="0.25">
      <c r="A93" s="579"/>
      <c r="B93" s="579"/>
      <c r="C93" s="579"/>
      <c r="D93" s="579"/>
      <c r="E93" s="579"/>
      <c r="F93" s="579"/>
      <c r="G93" s="579"/>
      <c r="H93" s="579"/>
      <c r="I93" s="579"/>
      <c r="J93" s="579"/>
      <c r="K93" s="579"/>
      <c r="L93" s="579"/>
      <c r="M93" s="579"/>
      <c r="N93" s="579"/>
    </row>
    <row r="94" spans="1:14" ht="68.25" hidden="1" customHeight="1" x14ac:dyDescent="0.25">
      <c r="A94" s="579"/>
      <c r="B94" s="579"/>
      <c r="C94" s="579"/>
      <c r="D94" s="579"/>
      <c r="E94" s="579"/>
      <c r="F94" s="579"/>
      <c r="G94" s="579"/>
      <c r="H94" s="579"/>
      <c r="I94" s="579"/>
      <c r="J94" s="579"/>
      <c r="K94" s="579"/>
      <c r="L94" s="579"/>
      <c r="M94" s="579"/>
      <c r="N94" s="579"/>
    </row>
    <row r="95" spans="1:14" ht="68.25" hidden="1" customHeight="1" x14ac:dyDescent="0.25">
      <c r="A95" s="579"/>
      <c r="B95" s="579"/>
      <c r="C95" s="579"/>
      <c r="D95" s="579"/>
      <c r="E95" s="579"/>
      <c r="F95" s="579"/>
      <c r="G95" s="579"/>
      <c r="H95" s="579"/>
      <c r="I95" s="579"/>
      <c r="J95" s="579"/>
      <c r="K95" s="579"/>
      <c r="L95" s="579"/>
      <c r="M95" s="579"/>
      <c r="N95" s="579"/>
    </row>
    <row r="96" spans="1:14" ht="68.25" hidden="1" customHeight="1" x14ac:dyDescent="0.25">
      <c r="A96" s="579"/>
      <c r="B96" s="579"/>
      <c r="C96" s="579"/>
      <c r="D96" s="579"/>
      <c r="E96" s="579"/>
      <c r="F96" s="579"/>
      <c r="G96" s="579"/>
      <c r="H96" s="579"/>
      <c r="I96" s="579"/>
      <c r="J96" s="579"/>
      <c r="K96" s="579"/>
      <c r="L96" s="579"/>
      <c r="M96" s="579"/>
      <c r="N96" s="579"/>
    </row>
    <row r="97" spans="1:14" ht="68.25" hidden="1" customHeight="1" x14ac:dyDescent="0.25">
      <c r="A97" s="579"/>
      <c r="B97" s="579"/>
      <c r="C97" s="579"/>
      <c r="D97" s="579"/>
      <c r="E97" s="579"/>
      <c r="F97" s="579"/>
      <c r="G97" s="579"/>
      <c r="H97" s="579"/>
      <c r="I97" s="579"/>
      <c r="J97" s="579"/>
      <c r="K97" s="579"/>
      <c r="L97" s="579"/>
      <c r="M97" s="579"/>
      <c r="N97" s="579"/>
    </row>
    <row r="98" spans="1:14" ht="68.25" hidden="1" customHeight="1" x14ac:dyDescent="0.25">
      <c r="A98" s="579"/>
      <c r="B98" s="579"/>
      <c r="C98" s="579"/>
      <c r="D98" s="579"/>
      <c r="E98" s="579"/>
      <c r="F98" s="579"/>
      <c r="G98" s="579"/>
      <c r="H98" s="579"/>
      <c r="I98" s="579"/>
      <c r="J98" s="579"/>
      <c r="K98" s="579"/>
      <c r="L98" s="579"/>
      <c r="M98" s="579"/>
      <c r="N98" s="579"/>
    </row>
    <row r="99" spans="1:14" ht="68.25" hidden="1" customHeight="1" x14ac:dyDescent="0.25">
      <c r="A99" s="579"/>
      <c r="B99" s="579"/>
      <c r="C99" s="579"/>
      <c r="D99" s="579"/>
      <c r="E99" s="579"/>
      <c r="F99" s="579"/>
      <c r="G99" s="579"/>
      <c r="H99" s="579"/>
      <c r="I99" s="579"/>
      <c r="J99" s="579"/>
      <c r="K99" s="579"/>
      <c r="L99" s="579"/>
      <c r="M99" s="579"/>
      <c r="N99" s="579"/>
    </row>
    <row r="100" spans="1:14" ht="68.25" hidden="1" customHeight="1" x14ac:dyDescent="0.25">
      <c r="A100" s="579"/>
      <c r="B100" s="579"/>
      <c r="C100" s="579"/>
      <c r="D100" s="579"/>
      <c r="E100" s="579"/>
      <c r="F100" s="579"/>
      <c r="G100" s="579"/>
      <c r="H100" s="579"/>
      <c r="I100" s="579"/>
      <c r="J100" s="579"/>
      <c r="K100" s="579"/>
      <c r="L100" s="579"/>
      <c r="M100" s="579"/>
      <c r="N100" s="579"/>
    </row>
    <row r="101" spans="1:14" ht="68.25" hidden="1" customHeight="1" x14ac:dyDescent="0.25">
      <c r="A101" s="579"/>
      <c r="B101" s="579"/>
      <c r="C101" s="579"/>
      <c r="D101" s="579"/>
      <c r="E101" s="579"/>
      <c r="F101" s="579"/>
      <c r="G101" s="579"/>
      <c r="H101" s="579"/>
      <c r="I101" s="579"/>
      <c r="J101" s="579"/>
      <c r="K101" s="579"/>
      <c r="L101" s="579"/>
      <c r="M101" s="579"/>
      <c r="N101" s="579"/>
    </row>
    <row r="102" spans="1:14" ht="68.25" hidden="1" customHeight="1" x14ac:dyDescent="0.25">
      <c r="A102" s="579"/>
      <c r="B102" s="579"/>
      <c r="C102" s="579"/>
      <c r="D102" s="579"/>
      <c r="E102" s="579"/>
      <c r="F102" s="579"/>
      <c r="G102" s="579"/>
      <c r="H102" s="579"/>
      <c r="I102" s="579"/>
      <c r="J102" s="579"/>
      <c r="K102" s="579"/>
      <c r="L102" s="579"/>
      <c r="M102" s="579"/>
      <c r="N102" s="579"/>
    </row>
    <row r="103" spans="1:14" ht="68.25" hidden="1" customHeight="1" x14ac:dyDescent="0.25">
      <c r="A103" s="579"/>
      <c r="B103" s="579"/>
      <c r="C103" s="579"/>
      <c r="D103" s="579"/>
      <c r="E103" s="579"/>
      <c r="F103" s="579"/>
      <c r="G103" s="579"/>
      <c r="H103" s="579"/>
      <c r="I103" s="579"/>
      <c r="J103" s="579"/>
      <c r="K103" s="579"/>
      <c r="L103" s="579"/>
      <c r="M103" s="579"/>
      <c r="N103" s="579"/>
    </row>
    <row r="104" spans="1:14" ht="68.25" hidden="1" customHeight="1" x14ac:dyDescent="0.25">
      <c r="A104" s="579"/>
      <c r="B104" s="579"/>
      <c r="C104" s="579"/>
      <c r="D104" s="579"/>
      <c r="E104" s="579"/>
      <c r="F104" s="579"/>
      <c r="G104" s="579"/>
      <c r="H104" s="579"/>
      <c r="I104" s="579"/>
      <c r="J104" s="579"/>
      <c r="K104" s="579"/>
      <c r="L104" s="579"/>
      <c r="M104" s="579"/>
      <c r="N104" s="579"/>
    </row>
    <row r="105" spans="1:14" ht="68.25" hidden="1" customHeight="1" x14ac:dyDescent="0.25">
      <c r="A105" s="579"/>
      <c r="B105" s="579"/>
      <c r="C105" s="579"/>
      <c r="D105" s="579"/>
      <c r="E105" s="579"/>
      <c r="F105" s="579"/>
      <c r="G105" s="579"/>
      <c r="H105" s="579"/>
      <c r="I105" s="579"/>
      <c r="J105" s="579"/>
      <c r="K105" s="579"/>
      <c r="L105" s="579"/>
      <c r="M105" s="579"/>
      <c r="N105" s="579"/>
    </row>
    <row r="106" spans="1:14" ht="68.25" hidden="1" customHeight="1" x14ac:dyDescent="0.25">
      <c r="A106" s="579"/>
      <c r="B106" s="579"/>
      <c r="C106" s="579"/>
      <c r="D106" s="579"/>
      <c r="E106" s="579"/>
      <c r="F106" s="579"/>
      <c r="G106" s="579"/>
      <c r="H106" s="579"/>
      <c r="I106" s="579"/>
      <c r="J106" s="579"/>
      <c r="K106" s="579"/>
      <c r="L106" s="579"/>
      <c r="M106" s="579"/>
      <c r="N106" s="579"/>
    </row>
    <row r="107" spans="1:14" ht="68.25" hidden="1" customHeight="1" x14ac:dyDescent="0.25">
      <c r="A107" s="579"/>
      <c r="B107" s="579"/>
      <c r="C107" s="579"/>
      <c r="D107" s="579"/>
      <c r="E107" s="579"/>
      <c r="F107" s="579"/>
      <c r="G107" s="579"/>
      <c r="H107" s="579"/>
      <c r="I107" s="579"/>
      <c r="J107" s="579"/>
      <c r="K107" s="579"/>
      <c r="L107" s="579"/>
      <c r="M107" s="579"/>
      <c r="N107" s="579"/>
    </row>
    <row r="108" spans="1:14" ht="68.25" hidden="1" customHeight="1" x14ac:dyDescent="0.25">
      <c r="A108" s="579"/>
      <c r="B108" s="579"/>
      <c r="C108" s="579"/>
      <c r="D108" s="579"/>
      <c r="E108" s="579"/>
      <c r="F108" s="579"/>
      <c r="G108" s="579"/>
      <c r="H108" s="579"/>
      <c r="I108" s="579"/>
      <c r="J108" s="579"/>
      <c r="K108" s="579"/>
      <c r="L108" s="579"/>
      <c r="M108" s="579"/>
      <c r="N108" s="579"/>
    </row>
    <row r="109" spans="1:14" ht="68.25" hidden="1" customHeight="1" x14ac:dyDescent="0.25">
      <c r="A109" s="579"/>
      <c r="B109" s="579"/>
      <c r="C109" s="579"/>
      <c r="D109" s="579"/>
      <c r="E109" s="579"/>
      <c r="F109" s="579"/>
      <c r="G109" s="579"/>
      <c r="H109" s="579"/>
      <c r="I109" s="579"/>
      <c r="J109" s="579"/>
      <c r="K109" s="579"/>
      <c r="L109" s="579"/>
      <c r="M109" s="579"/>
      <c r="N109" s="579"/>
    </row>
    <row r="110" spans="1:14" ht="68.25" hidden="1" customHeight="1" x14ac:dyDescent="0.25">
      <c r="A110" s="579"/>
      <c r="B110" s="579"/>
      <c r="C110" s="579"/>
      <c r="D110" s="579"/>
      <c r="E110" s="579"/>
      <c r="F110" s="579"/>
      <c r="G110" s="579"/>
      <c r="H110" s="579"/>
      <c r="I110" s="579"/>
      <c r="J110" s="579"/>
      <c r="K110" s="579"/>
      <c r="L110" s="579"/>
      <c r="M110" s="579"/>
      <c r="N110" s="579"/>
    </row>
    <row r="111" spans="1:14" ht="68.25" hidden="1" customHeight="1" x14ac:dyDescent="0.25">
      <c r="A111" s="579"/>
      <c r="B111" s="579"/>
      <c r="C111" s="579"/>
      <c r="D111" s="579"/>
      <c r="E111" s="579"/>
      <c r="F111" s="579"/>
      <c r="G111" s="579"/>
      <c r="H111" s="579"/>
      <c r="I111" s="579"/>
      <c r="J111" s="579"/>
      <c r="K111" s="579"/>
      <c r="L111" s="579"/>
      <c r="M111" s="579"/>
      <c r="N111" s="579"/>
    </row>
    <row r="112" spans="1:14" ht="68.25" hidden="1" customHeight="1" x14ac:dyDescent="0.25">
      <c r="A112" s="579"/>
      <c r="B112" s="579"/>
      <c r="C112" s="579"/>
      <c r="D112" s="579"/>
      <c r="E112" s="579"/>
      <c r="F112" s="579"/>
      <c r="G112" s="579"/>
      <c r="H112" s="579"/>
      <c r="I112" s="579"/>
      <c r="J112" s="579"/>
      <c r="K112" s="579"/>
      <c r="L112" s="579"/>
      <c r="M112" s="579"/>
      <c r="N112" s="579"/>
    </row>
    <row r="113" spans="1:14" ht="68.25" hidden="1" customHeight="1" x14ac:dyDescent="0.25">
      <c r="A113" s="579"/>
      <c r="B113" s="579"/>
      <c r="C113" s="579"/>
      <c r="D113" s="579"/>
      <c r="E113" s="579"/>
      <c r="F113" s="579"/>
      <c r="G113" s="579"/>
      <c r="H113" s="579"/>
      <c r="I113" s="579"/>
      <c r="J113" s="579"/>
      <c r="K113" s="579"/>
      <c r="L113" s="579"/>
      <c r="M113" s="579"/>
      <c r="N113" s="579"/>
    </row>
    <row r="114" spans="1:14" ht="68.25" hidden="1" customHeight="1" x14ac:dyDescent="0.25">
      <c r="A114" s="579"/>
      <c r="B114" s="579"/>
      <c r="C114" s="579"/>
      <c r="D114" s="579"/>
      <c r="E114" s="579"/>
      <c r="F114" s="579"/>
      <c r="G114" s="579"/>
      <c r="H114" s="579"/>
      <c r="I114" s="579"/>
      <c r="J114" s="579"/>
      <c r="K114" s="579"/>
      <c r="L114" s="579"/>
      <c r="M114" s="579"/>
      <c r="N114" s="579"/>
    </row>
    <row r="115" spans="1:14" ht="68.25" hidden="1" customHeight="1" x14ac:dyDescent="0.25">
      <c r="A115" s="579"/>
      <c r="B115" s="579"/>
      <c r="C115" s="579"/>
      <c r="D115" s="579"/>
      <c r="E115" s="579"/>
      <c r="F115" s="579"/>
      <c r="G115" s="579"/>
      <c r="H115" s="579"/>
      <c r="I115" s="579"/>
      <c r="J115" s="579"/>
      <c r="K115" s="579"/>
      <c r="L115" s="579"/>
      <c r="M115" s="579"/>
      <c r="N115" s="579"/>
    </row>
    <row r="116" spans="1:14" ht="68.25" hidden="1" customHeight="1" x14ac:dyDescent="0.25">
      <c r="A116" s="579"/>
      <c r="B116" s="579"/>
      <c r="C116" s="579"/>
      <c r="D116" s="579"/>
      <c r="E116" s="579"/>
      <c r="F116" s="579"/>
      <c r="G116" s="579"/>
      <c r="H116" s="579"/>
      <c r="I116" s="579"/>
      <c r="J116" s="579"/>
      <c r="K116" s="579"/>
      <c r="L116" s="579"/>
      <c r="M116" s="579"/>
      <c r="N116" s="579"/>
    </row>
    <row r="117" spans="1:14" ht="68.25" hidden="1" customHeight="1" x14ac:dyDescent="0.25">
      <c r="A117" s="579"/>
      <c r="B117" s="579"/>
      <c r="C117" s="579"/>
      <c r="D117" s="579"/>
      <c r="E117" s="579"/>
      <c r="F117" s="579"/>
      <c r="G117" s="579"/>
      <c r="H117" s="579"/>
      <c r="I117" s="579"/>
      <c r="J117" s="579"/>
      <c r="K117" s="579"/>
      <c r="L117" s="579"/>
      <c r="M117" s="579"/>
      <c r="N117" s="579"/>
    </row>
    <row r="118" spans="1:14" ht="68.25" hidden="1" customHeight="1" x14ac:dyDescent="0.25">
      <c r="A118" s="579"/>
      <c r="B118" s="579"/>
      <c r="C118" s="579"/>
      <c r="D118" s="579"/>
      <c r="E118" s="579"/>
      <c r="F118" s="579"/>
      <c r="G118" s="579"/>
      <c r="H118" s="579"/>
      <c r="I118" s="579"/>
      <c r="J118" s="579"/>
      <c r="K118" s="579"/>
      <c r="L118" s="579"/>
      <c r="M118" s="579"/>
      <c r="N118" s="579"/>
    </row>
    <row r="119" spans="1:14" ht="68.25" hidden="1" customHeight="1" x14ac:dyDescent="0.25">
      <c r="A119" s="579"/>
      <c r="B119" s="579"/>
      <c r="C119" s="579"/>
      <c r="D119" s="579"/>
      <c r="E119" s="579"/>
      <c r="F119" s="579"/>
      <c r="G119" s="579"/>
      <c r="H119" s="579"/>
      <c r="I119" s="579"/>
      <c r="J119" s="579"/>
      <c r="K119" s="579"/>
      <c r="L119" s="579"/>
      <c r="M119" s="579"/>
      <c r="N119" s="579"/>
    </row>
    <row r="120" spans="1:14" ht="68.25" hidden="1" customHeight="1" x14ac:dyDescent="0.25">
      <c r="A120" s="579"/>
      <c r="B120" s="579"/>
      <c r="C120" s="579"/>
      <c r="D120" s="579"/>
      <c r="E120" s="579"/>
      <c r="F120" s="579"/>
      <c r="G120" s="579"/>
      <c r="H120" s="579"/>
      <c r="I120" s="579"/>
      <c r="J120" s="579"/>
      <c r="K120" s="579"/>
      <c r="L120" s="579"/>
      <c r="M120" s="579"/>
      <c r="N120" s="579"/>
    </row>
    <row r="121" spans="1:14" ht="68.25" hidden="1" customHeight="1" x14ac:dyDescent="0.25">
      <c r="A121" s="579"/>
      <c r="B121" s="579"/>
      <c r="C121" s="579"/>
      <c r="D121" s="579"/>
      <c r="E121" s="579"/>
      <c r="F121" s="579"/>
      <c r="G121" s="579"/>
      <c r="H121" s="579"/>
      <c r="I121" s="579"/>
      <c r="J121" s="579"/>
      <c r="K121" s="579"/>
      <c r="L121" s="579"/>
      <c r="M121" s="579"/>
      <c r="N121" s="579"/>
    </row>
    <row r="122" spans="1:14" ht="68.25" hidden="1" customHeight="1" x14ac:dyDescent="0.25">
      <c r="A122" s="579"/>
      <c r="B122" s="579"/>
      <c r="C122" s="579"/>
      <c r="D122" s="579"/>
      <c r="E122" s="579"/>
      <c r="F122" s="579"/>
      <c r="G122" s="579"/>
      <c r="H122" s="579"/>
      <c r="I122" s="579"/>
      <c r="J122" s="579"/>
      <c r="K122" s="579"/>
      <c r="L122" s="579"/>
      <c r="M122" s="579"/>
      <c r="N122" s="579"/>
    </row>
    <row r="123" spans="1:14" ht="68.25" hidden="1" customHeight="1" x14ac:dyDescent="0.25">
      <c r="A123" s="579"/>
      <c r="B123" s="579"/>
      <c r="C123" s="579"/>
      <c r="D123" s="579"/>
      <c r="E123" s="579"/>
      <c r="F123" s="579"/>
      <c r="G123" s="579"/>
      <c r="H123" s="579"/>
      <c r="I123" s="579"/>
      <c r="J123" s="579"/>
      <c r="K123" s="579"/>
      <c r="L123" s="579"/>
      <c r="M123" s="579"/>
      <c r="N123" s="579"/>
    </row>
    <row r="124" spans="1:14" ht="0" hidden="1" customHeight="1" x14ac:dyDescent="0.25">
      <c r="A124" s="579"/>
      <c r="B124" s="579"/>
      <c r="C124" s="579"/>
      <c r="D124" s="579"/>
      <c r="E124" s="579"/>
      <c r="F124" s="579"/>
      <c r="G124" s="579"/>
      <c r="H124" s="579"/>
      <c r="I124" s="579"/>
      <c r="J124" s="579"/>
      <c r="K124" s="579"/>
      <c r="L124" s="579"/>
      <c r="M124" s="579"/>
      <c r="N124" s="579"/>
    </row>
    <row r="125" spans="1:14" ht="0" hidden="1" customHeight="1" x14ac:dyDescent="0.25">
      <c r="A125" s="579"/>
      <c r="B125" s="579"/>
      <c r="C125" s="579"/>
      <c r="D125" s="579"/>
      <c r="E125" s="579"/>
      <c r="F125" s="579"/>
      <c r="G125" s="579"/>
      <c r="H125" s="579"/>
      <c r="I125" s="579"/>
      <c r="J125" s="579"/>
      <c r="K125" s="579"/>
      <c r="L125" s="579"/>
      <c r="M125" s="579"/>
      <c r="N125" s="579"/>
    </row>
    <row r="126" spans="1:14" ht="0" hidden="1" customHeight="1" x14ac:dyDescent="0.25">
      <c r="A126" s="579"/>
      <c r="B126" s="579"/>
      <c r="C126" s="579"/>
      <c r="D126" s="579"/>
      <c r="E126" s="579"/>
      <c r="F126" s="579"/>
      <c r="G126" s="579"/>
      <c r="H126" s="579"/>
      <c r="I126" s="579"/>
      <c r="J126" s="579"/>
      <c r="K126" s="579"/>
      <c r="L126" s="579"/>
      <c r="M126" s="579"/>
      <c r="N126" s="579"/>
    </row>
    <row r="127" spans="1:14" ht="0" hidden="1" customHeight="1" x14ac:dyDescent="0.25">
      <c r="A127" s="579"/>
      <c r="B127" s="579"/>
      <c r="C127" s="579"/>
      <c r="D127" s="579"/>
      <c r="E127" s="579"/>
      <c r="F127" s="579"/>
      <c r="G127" s="579"/>
      <c r="H127" s="579"/>
      <c r="I127" s="579"/>
      <c r="J127" s="579"/>
      <c r="K127" s="579"/>
      <c r="L127" s="579"/>
      <c r="M127" s="579"/>
      <c r="N127" s="579"/>
    </row>
    <row r="128" spans="1:14" ht="0" hidden="1" customHeight="1" x14ac:dyDescent="0.25">
      <c r="A128" s="579"/>
      <c r="B128" s="579"/>
      <c r="C128" s="579"/>
      <c r="D128" s="579"/>
      <c r="E128" s="579"/>
      <c r="F128" s="579"/>
      <c r="G128" s="579"/>
      <c r="H128" s="579"/>
      <c r="I128" s="579"/>
      <c r="J128" s="579"/>
      <c r="K128" s="579"/>
      <c r="L128" s="579"/>
      <c r="M128" s="579"/>
      <c r="N128" s="579"/>
    </row>
    <row r="129" spans="1:14" ht="0" hidden="1" customHeight="1" x14ac:dyDescent="0.25">
      <c r="A129" s="579"/>
      <c r="B129" s="579"/>
      <c r="C129" s="579"/>
      <c r="D129" s="579"/>
      <c r="E129" s="579"/>
      <c r="F129" s="579"/>
      <c r="G129" s="579"/>
      <c r="H129" s="579"/>
      <c r="I129" s="579"/>
      <c r="J129" s="579"/>
      <c r="K129" s="579"/>
      <c r="L129" s="579"/>
      <c r="M129" s="579"/>
      <c r="N129" s="579"/>
    </row>
    <row r="130" spans="1:14" ht="0" hidden="1" customHeight="1" x14ac:dyDescent="0.25">
      <c r="A130" s="579"/>
      <c r="B130" s="579"/>
      <c r="C130" s="579"/>
      <c r="D130" s="579"/>
      <c r="E130" s="579"/>
      <c r="F130" s="579"/>
      <c r="G130" s="579"/>
      <c r="H130" s="579"/>
      <c r="I130" s="579"/>
      <c r="J130" s="579"/>
      <c r="K130" s="579"/>
      <c r="L130" s="579"/>
      <c r="M130" s="579"/>
      <c r="N130" s="579"/>
    </row>
    <row r="131" spans="1:14" ht="0" hidden="1" customHeight="1" x14ac:dyDescent="0.25">
      <c r="A131" s="579"/>
      <c r="B131" s="579"/>
      <c r="C131" s="579"/>
      <c r="D131" s="579"/>
      <c r="E131" s="579"/>
      <c r="F131" s="579"/>
      <c r="G131" s="579"/>
      <c r="H131" s="579"/>
      <c r="I131" s="579"/>
      <c r="J131" s="579"/>
      <c r="K131" s="579"/>
      <c r="L131" s="579"/>
      <c r="M131" s="579"/>
      <c r="N131" s="579"/>
    </row>
    <row r="132" spans="1:14" ht="0" hidden="1" customHeight="1" x14ac:dyDescent="0.25">
      <c r="A132" s="579"/>
      <c r="B132" s="579"/>
      <c r="C132" s="579"/>
      <c r="D132" s="579"/>
      <c r="E132" s="579"/>
      <c r="F132" s="579"/>
      <c r="G132" s="579"/>
      <c r="H132" s="579"/>
      <c r="I132" s="579"/>
      <c r="J132" s="579"/>
      <c r="K132" s="579"/>
      <c r="L132" s="579"/>
      <c r="M132" s="579"/>
      <c r="N132" s="579"/>
    </row>
    <row r="133" spans="1:14" ht="0" hidden="1" customHeight="1" x14ac:dyDescent="0.25"/>
    <row r="134" spans="1:14" ht="0" hidden="1" customHeight="1" x14ac:dyDescent="0.25"/>
    <row r="135" spans="1:14" ht="0" hidden="1" customHeight="1" x14ac:dyDescent="0.25">
      <c r="A135" s="579"/>
      <c r="B135" s="579"/>
      <c r="C135" s="579"/>
      <c r="D135" s="579"/>
      <c r="E135" s="579"/>
      <c r="F135" s="579"/>
      <c r="G135" s="579"/>
      <c r="H135" s="579"/>
      <c r="I135" s="579"/>
      <c r="J135" s="579"/>
      <c r="K135" s="579"/>
      <c r="L135" s="579"/>
      <c r="M135" s="579"/>
      <c r="N135" s="579"/>
    </row>
    <row r="136" spans="1:14" ht="0" hidden="1" customHeight="1" x14ac:dyDescent="0.25">
      <c r="A136" s="579"/>
      <c r="B136" s="579"/>
      <c r="C136" s="579"/>
      <c r="D136" s="579"/>
      <c r="E136" s="579"/>
      <c r="F136" s="579"/>
      <c r="G136" s="579"/>
      <c r="H136" s="579"/>
      <c r="I136" s="579"/>
      <c r="J136" s="579"/>
      <c r="K136" s="579"/>
      <c r="L136" s="579"/>
      <c r="M136" s="579"/>
      <c r="N136" s="579"/>
    </row>
    <row r="137" spans="1:14" ht="0" hidden="1" customHeight="1" x14ac:dyDescent="0.25">
      <c r="A137" s="579"/>
      <c r="B137" s="579"/>
      <c r="C137" s="579"/>
      <c r="D137" s="579"/>
      <c r="E137" s="579"/>
      <c r="F137" s="579"/>
      <c r="G137" s="579"/>
      <c r="H137" s="579"/>
      <c r="I137" s="579"/>
      <c r="J137" s="579"/>
      <c r="K137" s="579"/>
      <c r="L137" s="579"/>
      <c r="M137" s="579"/>
      <c r="N137" s="579"/>
    </row>
    <row r="138" spans="1:14" ht="0" hidden="1" customHeight="1" x14ac:dyDescent="0.25">
      <c r="A138" s="579"/>
      <c r="B138" s="579"/>
      <c r="C138" s="579"/>
      <c r="D138" s="579"/>
      <c r="E138" s="579"/>
      <c r="F138" s="579"/>
      <c r="G138" s="579"/>
      <c r="H138" s="579"/>
      <c r="I138" s="579"/>
      <c r="J138" s="579"/>
      <c r="K138" s="579"/>
      <c r="L138" s="579"/>
      <c r="M138" s="579"/>
      <c r="N138" s="579"/>
    </row>
    <row r="139" spans="1:14" ht="0" hidden="1" customHeight="1" x14ac:dyDescent="0.25"/>
    <row r="140" spans="1:14" ht="0" hidden="1" customHeight="1" x14ac:dyDescent="0.25">
      <c r="A140" s="579"/>
      <c r="B140" s="579"/>
      <c r="C140" s="579"/>
      <c r="D140" s="579"/>
      <c r="E140" s="579"/>
      <c r="F140" s="579"/>
      <c r="G140" s="579"/>
      <c r="H140" s="579"/>
      <c r="I140" s="579"/>
      <c r="J140" s="579"/>
      <c r="K140" s="579"/>
      <c r="L140" s="579"/>
      <c r="M140" s="579"/>
      <c r="N140" s="579"/>
    </row>
    <row r="141" spans="1:14" ht="0" hidden="1" customHeight="1" x14ac:dyDescent="0.25">
      <c r="A141" s="579"/>
      <c r="B141" s="579"/>
      <c r="C141" s="579"/>
      <c r="D141" s="579"/>
      <c r="E141" s="579"/>
      <c r="F141" s="579"/>
      <c r="G141" s="579"/>
      <c r="H141" s="579"/>
      <c r="I141" s="579"/>
      <c r="J141" s="579"/>
      <c r="K141" s="579"/>
      <c r="L141" s="579"/>
      <c r="M141" s="579"/>
      <c r="N141" s="579"/>
    </row>
    <row r="142" spans="1:14" ht="0" hidden="1" customHeight="1" x14ac:dyDescent="0.25"/>
    <row r="143" spans="1:14" ht="0" hidden="1" customHeight="1" x14ac:dyDescent="0.25">
      <c r="A143" s="579"/>
      <c r="B143" s="579"/>
      <c r="C143" s="579"/>
      <c r="D143" s="579"/>
      <c r="E143" s="579"/>
      <c r="F143" s="579"/>
      <c r="G143" s="579"/>
      <c r="H143" s="579"/>
      <c r="I143" s="579"/>
      <c r="J143" s="579"/>
      <c r="K143" s="579"/>
      <c r="L143" s="579"/>
      <c r="M143" s="579"/>
      <c r="N143" s="579"/>
    </row>
    <row r="144" spans="1:14" ht="0" hidden="1" customHeight="1" x14ac:dyDescent="0.25">
      <c r="A144" s="579"/>
      <c r="B144" s="579"/>
      <c r="C144" s="579"/>
      <c r="D144" s="579"/>
      <c r="E144" s="579"/>
      <c r="F144" s="579"/>
      <c r="G144" s="579"/>
      <c r="H144" s="579"/>
      <c r="I144" s="579"/>
      <c r="J144" s="579"/>
      <c r="K144" s="579"/>
      <c r="L144" s="579"/>
      <c r="M144" s="579"/>
      <c r="N144" s="579"/>
    </row>
    <row r="145" spans="1:14" ht="0" hidden="1" customHeight="1" x14ac:dyDescent="0.25">
      <c r="A145" s="579"/>
      <c r="B145" s="579"/>
      <c r="C145" s="579"/>
      <c r="D145" s="579"/>
      <c r="E145" s="579"/>
      <c r="F145" s="579"/>
      <c r="G145" s="579"/>
      <c r="H145" s="579"/>
      <c r="I145" s="579"/>
      <c r="J145" s="579"/>
      <c r="K145" s="579"/>
      <c r="L145" s="579"/>
      <c r="M145" s="579"/>
      <c r="N145" s="579"/>
    </row>
    <row r="146" spans="1:14" ht="0" hidden="1" customHeight="1" x14ac:dyDescent="0.25">
      <c r="A146" s="579"/>
      <c r="B146" s="579"/>
      <c r="C146" s="579"/>
      <c r="D146" s="579"/>
      <c r="E146" s="579"/>
      <c r="F146" s="579"/>
      <c r="G146" s="579"/>
      <c r="H146" s="579"/>
      <c r="I146" s="579"/>
      <c r="J146" s="579"/>
      <c r="K146" s="579"/>
      <c r="L146" s="579"/>
      <c r="M146" s="579"/>
      <c r="N146" s="579"/>
    </row>
    <row r="147" spans="1:14" ht="0" hidden="1" customHeight="1" x14ac:dyDescent="0.25"/>
    <row r="148" spans="1:14" ht="0" hidden="1" customHeight="1" x14ac:dyDescent="0.25"/>
    <row r="149" spans="1:14" ht="0" hidden="1" customHeight="1" x14ac:dyDescent="0.25"/>
    <row r="150" spans="1:14" ht="0" hidden="1" customHeight="1" x14ac:dyDescent="0.25"/>
    <row r="151" spans="1:14" ht="0" hidden="1" customHeight="1" x14ac:dyDescent="0.25"/>
  </sheetData>
  <sheetProtection algorithmName="SHA-512" hashValue="e61OtQLZBeNlGVjNaKmOUrmRY6Ubwo+n7QKAmfM3t5A1/8dCG2nnFPK4eJp3ikEwKAJ/+OUPNfGIWinYJRdYBw==" saltValue="MsWN4QHV2h7zqR1zacBvNg==" spinCount="100000" sheet="1" selectLockedCells="1"/>
  <mergeCells count="35">
    <mergeCell ref="B11:G11"/>
    <mergeCell ref="H11:I11"/>
    <mergeCell ref="J11:M11"/>
    <mergeCell ref="B12:G12"/>
    <mergeCell ref="B10:M10"/>
    <mergeCell ref="J12:M12"/>
    <mergeCell ref="B1:M1"/>
    <mergeCell ref="B9:M9"/>
    <mergeCell ref="B2:C4"/>
    <mergeCell ref="D2:M3"/>
    <mergeCell ref="D4:M4"/>
    <mergeCell ref="B6:L7"/>
    <mergeCell ref="M6:M7"/>
    <mergeCell ref="B19:G19"/>
    <mergeCell ref="H12:I12"/>
    <mergeCell ref="B13:G13"/>
    <mergeCell ref="H13:I13"/>
    <mergeCell ref="B14:G14"/>
    <mergeCell ref="B15:G15"/>
    <mergeCell ref="J13:M13"/>
    <mergeCell ref="B16:G16"/>
    <mergeCell ref="B17:G17"/>
    <mergeCell ref="B18:G18"/>
    <mergeCell ref="H19:I19"/>
    <mergeCell ref="J14:M14"/>
    <mergeCell ref="J15:M15"/>
    <mergeCell ref="J16:M16"/>
    <mergeCell ref="J17:M17"/>
    <mergeCell ref="J18:M18"/>
    <mergeCell ref="J19:M19"/>
    <mergeCell ref="H14:I14"/>
    <mergeCell ref="H15:I15"/>
    <mergeCell ref="H16:I16"/>
    <mergeCell ref="H17:I17"/>
    <mergeCell ref="H18:I18"/>
  </mergeCells>
  <conditionalFormatting sqref="J11:M19">
    <cfRule type="containsText" dxfId="18" priority="1" operator="containsText" text="Please describe efforts">
      <formula>NOT(ISERROR(SEARCH("Please describe efforts",J11)))</formula>
    </cfRule>
  </conditionalFormatting>
  <pageMargins left="0.7" right="0.7" top="0.75" bottom="0.75" header="0.3" footer="0.3"/>
  <pageSetup orientation="portrait" r:id="rId1"/>
  <ignoredErrors>
    <ignoredError sqref="J12:M19 J11"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Source!$I$1:$I$4</xm:f>
          </x14:formula1>
          <xm:sqref>H11:H19</xm:sqref>
        </x14:dataValidation>
        <x14:dataValidation type="list" allowBlank="1" showInputMessage="1" showErrorMessage="1" xr:uid="{00000000-0002-0000-1200-000001000000}">
          <x14:formula1>
            <xm:f>Source!$AD$1:$AD$4</xm:f>
          </x14:formula1>
          <xm:sqref>M6:M7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FC209"/>
  <sheetViews>
    <sheetView zoomScaleNormal="100" workbookViewId="0">
      <selection activeCell="X8" sqref="X8:AB9"/>
    </sheetView>
  </sheetViews>
  <sheetFormatPr defaultColWidth="0" defaultRowHeight="15" zeroHeight="1" x14ac:dyDescent="0.25"/>
  <cols>
    <col min="1" max="1" width="2.5703125" style="579" customWidth="1"/>
    <col min="2" max="2" width="6.85546875" style="579" customWidth="1"/>
    <col min="3" max="3" width="5.5703125" style="579" customWidth="1"/>
    <col min="4" max="4" width="18" style="579" customWidth="1"/>
    <col min="5" max="5" width="9.140625" style="579" customWidth="1"/>
    <col min="6" max="6" width="8.28515625" style="579" customWidth="1"/>
    <col min="7" max="7" width="5" style="579" customWidth="1"/>
    <col min="8" max="8" width="13.28515625" style="579" customWidth="1"/>
    <col min="9" max="9" width="1.28515625" style="579" hidden="1" customWidth="1"/>
    <col min="10" max="10" width="5.140625" style="579" customWidth="1"/>
    <col min="11" max="11" width="6.5703125" style="579" customWidth="1"/>
    <col min="12" max="12" width="10" style="579" customWidth="1"/>
    <col min="13" max="13" width="12" style="579" customWidth="1"/>
    <col min="14" max="14" width="17.140625" style="579" customWidth="1"/>
    <col min="15" max="16" width="3.7109375" style="579" customWidth="1"/>
    <col min="17" max="17" width="5.5703125" style="579" customWidth="1"/>
    <col min="18" max="18" width="19" style="579" customWidth="1"/>
    <col min="19" max="19" width="8.140625" style="579" customWidth="1"/>
    <col min="20" max="20" width="6.7109375" style="579" customWidth="1"/>
    <col min="21" max="21" width="6.5703125" style="579" customWidth="1"/>
    <col min="22" max="22" width="16.42578125" style="579" customWidth="1"/>
    <col min="23" max="23" width="1.28515625" style="579" hidden="1" customWidth="1"/>
    <col min="24" max="25" width="4.28515625" style="579" customWidth="1"/>
    <col min="26" max="27" width="5.7109375" style="579" customWidth="1"/>
    <col min="28" max="28" width="8.85546875" style="579" customWidth="1"/>
    <col min="29" max="29" width="9.42578125" style="579" customWidth="1"/>
    <col min="30" max="30" width="31.140625" style="579" customWidth="1"/>
    <col min="31" max="31" width="9.140625" style="456" customWidth="1"/>
    <col min="32" max="32" width="9.140625" style="456" hidden="1" customWidth="1"/>
    <col min="33" max="16382" width="9.140625" style="456" hidden="1"/>
    <col min="16383" max="16383" width="2.5703125" style="456" hidden="1" customWidth="1"/>
    <col min="16384" max="16384" width="2.42578125" style="456" hidden="1" customWidth="1"/>
  </cols>
  <sheetData>
    <row r="1" spans="1:30" s="219" customFormat="1" ht="15.75" thickBot="1" x14ac:dyDescent="0.3">
      <c r="A1" s="455"/>
      <c r="B1" s="1062" t="s">
        <v>504</v>
      </c>
      <c r="C1" s="1062"/>
      <c r="D1" s="1062"/>
      <c r="E1" s="1062"/>
      <c r="F1" s="1062"/>
      <c r="G1" s="1062"/>
      <c r="H1" s="1062"/>
      <c r="I1" s="1062"/>
      <c r="J1" s="1062"/>
      <c r="K1" s="1062"/>
      <c r="L1" s="1062"/>
      <c r="M1" s="1062"/>
      <c r="N1" s="1062"/>
      <c r="O1" s="1062"/>
      <c r="P1" s="1062"/>
      <c r="Q1" s="1062"/>
      <c r="R1" s="1062"/>
      <c r="S1" s="1062"/>
      <c r="T1" s="1062"/>
      <c r="U1" s="1062"/>
      <c r="V1" s="1062"/>
      <c r="W1" s="1062"/>
      <c r="X1" s="1062"/>
      <c r="Y1" s="1062"/>
      <c r="Z1" s="1062"/>
      <c r="AA1" s="1062"/>
      <c r="AB1" s="1062"/>
      <c r="AC1" s="1062"/>
      <c r="AD1" s="1062"/>
    </row>
    <row r="2" spans="1:30" s="219" customFormat="1" ht="20.25" customHeight="1" x14ac:dyDescent="0.25">
      <c r="A2" s="455"/>
      <c r="B2" s="1348" t="s">
        <v>1089</v>
      </c>
      <c r="C2" s="1151"/>
      <c r="D2" s="1224" t="s">
        <v>1160</v>
      </c>
      <c r="E2" s="1225"/>
      <c r="F2" s="1225"/>
      <c r="G2" s="1225"/>
      <c r="H2" s="1225"/>
      <c r="I2" s="1225"/>
      <c r="J2" s="1225"/>
      <c r="K2" s="1225"/>
      <c r="L2" s="1225"/>
      <c r="M2" s="1225"/>
      <c r="N2" s="1225"/>
      <c r="O2" s="1225"/>
      <c r="P2" s="1225"/>
      <c r="Q2" s="1225"/>
      <c r="R2" s="1225"/>
      <c r="S2" s="1225"/>
      <c r="T2" s="1225"/>
      <c r="U2" s="1225"/>
      <c r="V2" s="1225"/>
      <c r="W2" s="1225"/>
      <c r="X2" s="1225"/>
      <c r="Y2" s="1225"/>
      <c r="Z2" s="1225"/>
      <c r="AA2" s="1225"/>
      <c r="AB2" s="1225"/>
      <c r="AC2" s="1225"/>
      <c r="AD2" s="475"/>
    </row>
    <row r="3" spans="1:30" s="219" customFormat="1" ht="20.25" customHeight="1" x14ac:dyDescent="0.25">
      <c r="A3" s="455"/>
      <c r="B3" s="1348"/>
      <c r="C3" s="1151"/>
      <c r="D3" s="1226"/>
      <c r="E3" s="1227"/>
      <c r="F3" s="1227"/>
      <c r="G3" s="1227"/>
      <c r="H3" s="1227"/>
      <c r="I3" s="1227"/>
      <c r="J3" s="1227"/>
      <c r="K3" s="1227"/>
      <c r="L3" s="1227"/>
      <c r="M3" s="1227"/>
      <c r="N3" s="1227"/>
      <c r="O3" s="1227"/>
      <c r="P3" s="1227"/>
      <c r="Q3" s="1227"/>
      <c r="R3" s="1227"/>
      <c r="S3" s="1227"/>
      <c r="T3" s="1227"/>
      <c r="U3" s="1227"/>
      <c r="V3" s="1227"/>
      <c r="W3" s="1227"/>
      <c r="X3" s="1227"/>
      <c r="Y3" s="1227"/>
      <c r="Z3" s="1227"/>
      <c r="AA3" s="1227"/>
      <c r="AB3" s="1227"/>
      <c r="AC3" s="1227"/>
      <c r="AD3" s="475"/>
    </row>
    <row r="4" spans="1:30" s="219" customFormat="1" ht="20.25" customHeight="1" x14ac:dyDescent="0.25">
      <c r="A4" s="455"/>
      <c r="B4" s="1348"/>
      <c r="C4" s="1151"/>
      <c r="D4" s="1349" t="s">
        <v>566</v>
      </c>
      <c r="E4" s="1350"/>
      <c r="F4" s="1350"/>
      <c r="G4" s="1350"/>
      <c r="H4" s="1350"/>
      <c r="I4" s="1350"/>
      <c r="J4" s="1350"/>
      <c r="K4" s="1350"/>
      <c r="L4" s="1350"/>
      <c r="M4" s="1350"/>
      <c r="N4" s="1350"/>
      <c r="O4" s="1350"/>
      <c r="P4" s="1350"/>
      <c r="Q4" s="1350"/>
      <c r="R4" s="1350"/>
      <c r="S4" s="1350"/>
      <c r="T4" s="1350"/>
      <c r="U4" s="1350"/>
      <c r="V4" s="1350"/>
      <c r="W4" s="1350"/>
      <c r="X4" s="1350"/>
      <c r="Y4" s="1350"/>
      <c r="Z4" s="1350"/>
      <c r="AA4" s="1350"/>
      <c r="AB4" s="1350"/>
      <c r="AC4" s="1350"/>
      <c r="AD4" s="1350"/>
    </row>
    <row r="5" spans="1:30" s="219" customFormat="1" ht="21" customHeight="1" thickBot="1" x14ac:dyDescent="0.3">
      <c r="A5" s="455"/>
      <c r="B5" s="205"/>
      <c r="C5" s="205"/>
      <c r="D5" s="205"/>
      <c r="E5" s="205"/>
      <c r="F5" s="205"/>
      <c r="G5" s="205"/>
      <c r="H5" s="205"/>
      <c r="I5" s="205"/>
      <c r="J5" s="205"/>
      <c r="K5" s="205"/>
      <c r="L5" s="205"/>
      <c r="M5" s="205"/>
      <c r="N5" s="205"/>
      <c r="O5" s="455"/>
      <c r="P5" s="205"/>
      <c r="Q5" s="205"/>
      <c r="R5" s="205"/>
      <c r="S5" s="205"/>
      <c r="T5" s="205"/>
      <c r="U5" s="205"/>
      <c r="V5" s="205"/>
      <c r="W5" s="205"/>
      <c r="X5" s="205"/>
      <c r="Y5" s="205"/>
      <c r="Z5" s="205"/>
      <c r="AA5" s="205"/>
      <c r="AB5" s="205"/>
      <c r="AC5" s="205"/>
      <c r="AD5" s="205"/>
    </row>
    <row r="6" spans="1:30" s="719" customFormat="1" ht="15" hidden="1" customHeight="1" x14ac:dyDescent="0.25">
      <c r="A6" s="196"/>
      <c r="B6" s="196"/>
      <c r="C6" s="196"/>
      <c r="D6" s="196"/>
      <c r="E6" s="196"/>
      <c r="F6" s="196"/>
      <c r="G6" s="196"/>
      <c r="H6" s="196"/>
      <c r="I6" s="747"/>
      <c r="J6" s="196"/>
      <c r="K6" s="583"/>
      <c r="L6" s="930" t="s">
        <v>5</v>
      </c>
      <c r="M6" s="930"/>
      <c r="N6" s="1115"/>
      <c r="O6" s="1113" t="str">
        <f>'Contact Information'!J9</f>
        <v>Please select your answer from the dropdown</v>
      </c>
      <c r="P6" s="1114"/>
      <c r="Q6" s="196"/>
      <c r="R6" s="196"/>
      <c r="S6" s="196"/>
      <c r="T6" s="196"/>
      <c r="U6" s="196"/>
      <c r="V6" s="196"/>
      <c r="W6" s="196"/>
      <c r="X6" s="196"/>
      <c r="Y6" s="196"/>
      <c r="Z6" s="196"/>
      <c r="AA6" s="196"/>
      <c r="AB6" s="196"/>
      <c r="AC6" s="196"/>
      <c r="AD6" s="196"/>
    </row>
    <row r="7" spans="1:30" s="719" customFormat="1" ht="15" hidden="1" customHeight="1" thickBot="1" x14ac:dyDescent="0.3">
      <c r="A7" s="716"/>
      <c r="B7" s="716"/>
      <c r="C7" s="716"/>
      <c r="D7" s="200"/>
      <c r="E7" s="200"/>
      <c r="F7" s="200"/>
      <c r="G7" s="824"/>
      <c r="H7" s="200"/>
      <c r="I7" s="200"/>
      <c r="J7" s="716"/>
      <c r="K7" s="583"/>
      <c r="L7" s="716"/>
      <c r="M7" s="716"/>
      <c r="N7" s="716"/>
      <c r="O7" s="716"/>
      <c r="P7" s="716"/>
      <c r="Q7" s="716"/>
      <c r="R7" s="716"/>
      <c r="S7" s="716"/>
      <c r="T7" s="716"/>
      <c r="U7" s="716"/>
      <c r="V7" s="716"/>
      <c r="W7" s="716"/>
      <c r="X7" s="716"/>
      <c r="Y7" s="716"/>
      <c r="Z7" s="716"/>
      <c r="AA7" s="716"/>
      <c r="AB7" s="716"/>
      <c r="AC7" s="716"/>
      <c r="AD7" s="716"/>
    </row>
    <row r="8" spans="1:30" s="219" customFormat="1" ht="15" customHeight="1" x14ac:dyDescent="0.25">
      <c r="A8" s="455"/>
      <c r="B8" s="455"/>
      <c r="C8" s="475"/>
      <c r="D8" s="455"/>
      <c r="E8" s="475"/>
      <c r="F8" s="475"/>
      <c r="G8" s="1330" t="s">
        <v>1245</v>
      </c>
      <c r="H8" s="1331"/>
      <c r="I8" s="1331"/>
      <c r="J8" s="1331"/>
      <c r="K8" s="1331"/>
      <c r="L8" s="1331"/>
      <c r="M8" s="1331"/>
      <c r="N8" s="1331"/>
      <c r="O8" s="1331"/>
      <c r="P8" s="1331"/>
      <c r="Q8" s="1331"/>
      <c r="R8" s="1331"/>
      <c r="S8" s="1331"/>
      <c r="T8" s="1331"/>
      <c r="U8" s="1331"/>
      <c r="V8" s="1343"/>
      <c r="W8" s="475"/>
      <c r="X8" s="1345" t="s">
        <v>1069</v>
      </c>
      <c r="Y8" s="1346"/>
      <c r="Z8" s="1346"/>
      <c r="AA8" s="1346"/>
      <c r="AB8" s="1346"/>
      <c r="AC8" s="756"/>
      <c r="AD8" s="756"/>
    </row>
    <row r="9" spans="1:30" s="219" customFormat="1" ht="20.25" customHeight="1" thickBot="1" x14ac:dyDescent="0.3">
      <c r="A9" s="455"/>
      <c r="B9" s="455"/>
      <c r="C9" s="475"/>
      <c r="D9" s="455"/>
      <c r="E9" s="475"/>
      <c r="F9" s="475"/>
      <c r="G9" s="1332"/>
      <c r="H9" s="1333"/>
      <c r="I9" s="1333"/>
      <c r="J9" s="1333"/>
      <c r="K9" s="1333"/>
      <c r="L9" s="1333"/>
      <c r="M9" s="1333"/>
      <c r="N9" s="1333"/>
      <c r="O9" s="1333"/>
      <c r="P9" s="1333"/>
      <c r="Q9" s="1333"/>
      <c r="R9" s="1333"/>
      <c r="S9" s="1333"/>
      <c r="T9" s="1333"/>
      <c r="U9" s="1333"/>
      <c r="V9" s="1344"/>
      <c r="W9" s="475"/>
      <c r="X9" s="1345"/>
      <c r="Y9" s="1346"/>
      <c r="Z9" s="1346"/>
      <c r="AA9" s="1346"/>
      <c r="AB9" s="1346"/>
      <c r="AC9" s="756"/>
      <c r="AD9" s="756"/>
    </row>
    <row r="10" spans="1:30" s="219" customFormat="1" ht="15" customHeight="1" x14ac:dyDescent="0.25">
      <c r="A10" s="1351"/>
      <c r="B10" s="1351"/>
      <c r="C10" s="1351"/>
      <c r="D10" s="1351"/>
      <c r="E10" s="1351"/>
      <c r="F10" s="1351"/>
      <c r="G10" s="1351"/>
      <c r="H10" s="1351"/>
      <c r="I10" s="1351"/>
      <c r="J10" s="1351"/>
      <c r="K10" s="1351"/>
      <c r="L10" s="1351"/>
      <c r="M10" s="1351"/>
      <c r="N10" s="1351"/>
      <c r="O10" s="1351"/>
      <c r="P10" s="1351"/>
      <c r="Q10" s="1351"/>
      <c r="R10" s="1351"/>
      <c r="S10" s="1351"/>
      <c r="T10" s="1351"/>
      <c r="U10" s="1351"/>
      <c r="V10" s="1351"/>
      <c r="W10" s="1351"/>
      <c r="X10" s="1351"/>
      <c r="Y10" s="1351"/>
      <c r="Z10" s="1351"/>
      <c r="AA10" s="1351"/>
      <c r="AB10" s="1351"/>
      <c r="AC10" s="1351"/>
      <c r="AD10" s="455"/>
    </row>
    <row r="11" spans="1:30" s="219" customFormat="1" ht="21" customHeight="1" x14ac:dyDescent="0.25">
      <c r="A11" s="455"/>
      <c r="B11" s="1317" t="s">
        <v>1089</v>
      </c>
      <c r="C11" s="1317"/>
      <c r="D11" s="1317"/>
      <c r="E11" s="1317"/>
      <c r="F11" s="1317"/>
      <c r="G11" s="1317"/>
      <c r="H11" s="1317"/>
      <c r="I11" s="1317"/>
      <c r="J11" s="1317"/>
      <c r="K11" s="1317"/>
      <c r="L11" s="1317"/>
      <c r="M11" s="1317"/>
      <c r="N11" s="1317"/>
      <c r="O11" s="455"/>
      <c r="P11" s="1317" t="s">
        <v>1990</v>
      </c>
      <c r="Q11" s="1129"/>
      <c r="R11" s="1129"/>
      <c r="S11" s="1129"/>
      <c r="T11" s="1129"/>
      <c r="U11" s="1129"/>
      <c r="V11" s="1129"/>
      <c r="W11" s="1129"/>
      <c r="X11" s="1129"/>
      <c r="Y11" s="1129"/>
      <c r="Z11" s="1129"/>
      <c r="AA11" s="1129"/>
      <c r="AB11" s="1129"/>
      <c r="AC11" s="1129"/>
      <c r="AD11" s="1129"/>
    </row>
    <row r="12" spans="1:30" s="219" customFormat="1" ht="33" customHeight="1" thickBot="1" x14ac:dyDescent="0.3">
      <c r="A12" s="455"/>
      <c r="B12" s="1347" t="s">
        <v>1991</v>
      </c>
      <c r="C12" s="1347"/>
      <c r="D12" s="1347"/>
      <c r="E12" s="1347"/>
      <c r="F12" s="1347"/>
      <c r="G12" s="1347"/>
      <c r="H12" s="1347"/>
      <c r="I12" s="1347"/>
      <c r="J12" s="1347"/>
      <c r="K12" s="1347"/>
      <c r="L12" s="1347"/>
      <c r="M12" s="1347"/>
      <c r="N12" s="1347"/>
      <c r="O12" s="455"/>
      <c r="P12" s="1347" t="s">
        <v>1992</v>
      </c>
      <c r="Q12" s="1347"/>
      <c r="R12" s="1347"/>
      <c r="S12" s="1347"/>
      <c r="T12" s="1347"/>
      <c r="U12" s="1347"/>
      <c r="V12" s="1347"/>
      <c r="W12" s="1347"/>
      <c r="X12" s="1347"/>
      <c r="Y12" s="1347"/>
      <c r="Z12" s="1347"/>
      <c r="AA12" s="1347"/>
      <c r="AB12" s="1347"/>
      <c r="AC12" s="1347"/>
      <c r="AD12" s="1347"/>
    </row>
    <row r="13" spans="1:30" s="219" customFormat="1" ht="15" customHeight="1" x14ac:dyDescent="0.25">
      <c r="A13" s="455"/>
      <c r="B13" s="1260" t="s">
        <v>1092</v>
      </c>
      <c r="C13" s="1260"/>
      <c r="D13" s="1260"/>
      <c r="E13" s="1260"/>
      <c r="F13" s="1260"/>
      <c r="G13" s="1260"/>
      <c r="H13" s="1260"/>
      <c r="I13" s="1260"/>
      <c r="J13" s="1260"/>
      <c r="K13" s="1260"/>
      <c r="L13" s="1260"/>
      <c r="M13" s="395"/>
      <c r="N13" s="1355" t="s">
        <v>1069</v>
      </c>
      <c r="O13" s="455"/>
      <c r="P13" s="1352" t="s">
        <v>184</v>
      </c>
      <c r="Q13" s="1352"/>
      <c r="R13" s="1352"/>
      <c r="S13" s="1352"/>
      <c r="T13" s="1352" t="s">
        <v>1993</v>
      </c>
      <c r="U13" s="1352"/>
      <c r="V13" s="1352"/>
      <c r="W13" s="488"/>
      <c r="X13" s="1353" t="s">
        <v>2142</v>
      </c>
      <c r="Y13" s="1352"/>
      <c r="Z13" s="1353" t="s">
        <v>1995</v>
      </c>
      <c r="AA13" s="1353"/>
      <c r="AB13" s="1353" t="s">
        <v>1996</v>
      </c>
      <c r="AC13" s="1353"/>
      <c r="AD13" s="1352" t="s">
        <v>220</v>
      </c>
    </row>
    <row r="14" spans="1:30" s="219" customFormat="1" ht="21.75" customHeight="1" thickBot="1" x14ac:dyDescent="0.3">
      <c r="A14" s="455"/>
      <c r="B14" s="1207"/>
      <c r="C14" s="1207"/>
      <c r="D14" s="1207"/>
      <c r="E14" s="1207"/>
      <c r="F14" s="1207"/>
      <c r="G14" s="1207"/>
      <c r="H14" s="1207"/>
      <c r="I14" s="1207"/>
      <c r="J14" s="1207"/>
      <c r="K14" s="1207"/>
      <c r="L14" s="1207"/>
      <c r="M14" s="396"/>
      <c r="N14" s="1335"/>
      <c r="O14" s="455"/>
      <c r="P14" s="1323"/>
      <c r="Q14" s="1323"/>
      <c r="R14" s="1323"/>
      <c r="S14" s="1323"/>
      <c r="T14" s="1323"/>
      <c r="U14" s="1323"/>
      <c r="V14" s="1323"/>
      <c r="W14" s="484"/>
      <c r="X14" s="1323"/>
      <c r="Y14" s="1323"/>
      <c r="Z14" s="1325"/>
      <c r="AA14" s="1325"/>
      <c r="AB14" s="1325"/>
      <c r="AC14" s="1325"/>
      <c r="AD14" s="1323"/>
    </row>
    <row r="15" spans="1:30" s="825" customFormat="1" ht="20.25" customHeight="1" thickBot="1" x14ac:dyDescent="0.3">
      <c r="A15" s="581"/>
      <c r="B15" s="1356" t="str">
        <f>IF(N13="yes","Which of the following equipment do you operate?","")</f>
        <v/>
      </c>
      <c r="C15" s="1356"/>
      <c r="D15" s="1356"/>
      <c r="E15" s="1356"/>
      <c r="F15" s="1356"/>
      <c r="G15" s="1356"/>
      <c r="H15" s="1356"/>
      <c r="I15" s="1356"/>
      <c r="J15" s="1356"/>
      <c r="K15" s="1356"/>
      <c r="L15" s="1356"/>
      <c r="M15" s="1356"/>
      <c r="N15" s="1356"/>
      <c r="O15" s="547"/>
      <c r="P15" s="840">
        <v>1</v>
      </c>
      <c r="Q15" s="1354" t="str">
        <f>IFERROR(VLOOKUP($O$6&amp;$P15,'Landscaping Source'!$A:$P,2,FALSE)," ")</f>
        <v xml:space="preserve"> </v>
      </c>
      <c r="R15" s="1354"/>
      <c r="S15" s="1354"/>
      <c r="T15" s="1340" t="str">
        <f>IFERROR(VLOOKUP($O$6&amp;$P15,'Landscaping Source'!$A:$P,3,FALSE)," ")</f>
        <v xml:space="preserve"> </v>
      </c>
      <c r="U15" s="1340"/>
      <c r="V15" s="1340"/>
      <c r="W15" s="841"/>
      <c r="X15" s="1340" t="str">
        <f>IFERROR(VLOOKUP($O$6&amp;$P15,'Landscaping Source'!$A:$P,4,FALSE)," ")</f>
        <v xml:space="preserve"> </v>
      </c>
      <c r="Y15" s="1340"/>
      <c r="Z15" s="1340" t="str">
        <f>IFERROR(VLOOKUP($O$6&amp;$P15,'Landscaping Source'!$A:$P,5,FALSE)," ")</f>
        <v xml:space="preserve"> </v>
      </c>
      <c r="AA15" s="1340"/>
      <c r="AB15" s="1340" t="str">
        <f>IFERROR(VLOOKUP($O$6&amp;$P15,'Landscaping Source'!$A:$P,6,FALSE)," ")</f>
        <v xml:space="preserve"> </v>
      </c>
      <c r="AC15" s="1340"/>
      <c r="AD15" s="862"/>
    </row>
    <row r="16" spans="1:30" s="219" customFormat="1" ht="20.25" customHeight="1" thickBot="1" x14ac:dyDescent="0.3">
      <c r="A16" s="579"/>
      <c r="B16" s="582" t="s">
        <v>1098</v>
      </c>
      <c r="C16" s="1336" t="s">
        <v>1157</v>
      </c>
      <c r="D16" s="1336"/>
      <c r="E16" s="1341" t="s">
        <v>1069</v>
      </c>
      <c r="F16" s="1341"/>
      <c r="G16" s="1342" t="str">
        <f>IF(E16="yes","       Please provide details here, if available (e.g. # of mowers, fuel type, etc.)","")</f>
        <v/>
      </c>
      <c r="H16" s="1342"/>
      <c r="I16" s="1342"/>
      <c r="J16" s="1342"/>
      <c r="K16" s="1342"/>
      <c r="L16" s="1342"/>
      <c r="M16" s="1342"/>
      <c r="N16" s="1342"/>
      <c r="O16" s="455"/>
      <c r="P16" s="840">
        <v>2</v>
      </c>
      <c r="Q16" s="1339" t="str">
        <f>IFERROR(VLOOKUP($O$6&amp;$P16,'Landscaping Source'!$A:$P,2,FALSE)," ")</f>
        <v xml:space="preserve"> </v>
      </c>
      <c r="R16" s="1339"/>
      <c r="S16" s="1339"/>
      <c r="T16" s="1340" t="str">
        <f>IFERROR(VLOOKUP($O$6&amp;$P16,'Landscaping Source'!$A:$P,3,FALSE)," ")</f>
        <v xml:space="preserve"> </v>
      </c>
      <c r="U16" s="1340"/>
      <c r="V16" s="1340"/>
      <c r="W16" s="841"/>
      <c r="X16" s="1340" t="str">
        <f>IFERROR(VLOOKUP($O$6&amp;$P16,'Landscaping Source'!$A:$P,4,FALSE)," ")</f>
        <v xml:space="preserve"> </v>
      </c>
      <c r="Y16" s="1340"/>
      <c r="Z16" s="1340" t="str">
        <f>IFERROR(VLOOKUP($O$6&amp;$P16,'Landscaping Source'!$A:$P,5,FALSE)," ")</f>
        <v xml:space="preserve"> </v>
      </c>
      <c r="AA16" s="1340"/>
      <c r="AB16" s="1340" t="str">
        <f>IFERROR(VLOOKUP($O$6&amp;$P16,'Landscaping Source'!$A:$P,6,FALSE)," ")</f>
        <v xml:space="preserve"> </v>
      </c>
      <c r="AC16" s="1340"/>
      <c r="AD16" s="862"/>
    </row>
    <row r="17" spans="1:30" s="219" customFormat="1" ht="20.25" customHeight="1" thickBot="1" x14ac:dyDescent="0.3">
      <c r="A17" s="579"/>
      <c r="B17" s="582" t="s">
        <v>1098</v>
      </c>
      <c r="C17" s="1336" t="s">
        <v>1158</v>
      </c>
      <c r="D17" s="1336"/>
      <c r="E17" s="1341" t="s">
        <v>1069</v>
      </c>
      <c r="F17" s="1341"/>
      <c r="G17" s="1342" t="str">
        <f t="shared" ref="G17:G19" si="0">IF(E17="yes","       Please provide details here, if available (e.g. # of mowers, fuel type, etc.)","")</f>
        <v/>
      </c>
      <c r="H17" s="1342"/>
      <c r="I17" s="1342"/>
      <c r="J17" s="1342"/>
      <c r="K17" s="1342"/>
      <c r="L17" s="1342"/>
      <c r="M17" s="1342"/>
      <c r="N17" s="1342"/>
      <c r="O17" s="455"/>
      <c r="P17" s="840">
        <v>3</v>
      </c>
      <c r="Q17" s="1339" t="str">
        <f>IFERROR(VLOOKUP($O$6&amp;$P17,'Landscaping Source'!$A:$P,2,FALSE)," ")</f>
        <v xml:space="preserve"> </v>
      </c>
      <c r="R17" s="1339"/>
      <c r="S17" s="1339"/>
      <c r="T17" s="1340" t="str">
        <f>IFERROR(VLOOKUP($O$6&amp;$P17,'Landscaping Source'!$A:$P,3,FALSE)," ")</f>
        <v xml:space="preserve"> </v>
      </c>
      <c r="U17" s="1340"/>
      <c r="V17" s="1340"/>
      <c r="W17" s="841"/>
      <c r="X17" s="1340" t="str">
        <f>IFERROR(VLOOKUP($O$6&amp;$P17,'Landscaping Source'!$A:$P,4,FALSE)," ")</f>
        <v xml:space="preserve"> </v>
      </c>
      <c r="Y17" s="1340"/>
      <c r="Z17" s="1340" t="str">
        <f>IFERROR(VLOOKUP($O$6&amp;$P17,'Landscaping Source'!$A:$P,5,FALSE)," ")</f>
        <v xml:space="preserve"> </v>
      </c>
      <c r="AA17" s="1340"/>
      <c r="AB17" s="1340" t="str">
        <f>IFERROR(VLOOKUP($O$6&amp;$P17,'Landscaping Source'!$A:$P,6,FALSE)," ")</f>
        <v xml:space="preserve"> </v>
      </c>
      <c r="AC17" s="1340"/>
      <c r="AD17" s="862"/>
    </row>
    <row r="18" spans="1:30" s="219" customFormat="1" ht="20.25" customHeight="1" thickBot="1" x14ac:dyDescent="0.3">
      <c r="A18" s="579"/>
      <c r="B18" s="582" t="s">
        <v>1098</v>
      </c>
      <c r="C18" s="1336" t="s">
        <v>1159</v>
      </c>
      <c r="D18" s="1336"/>
      <c r="E18" s="1341" t="s">
        <v>1069</v>
      </c>
      <c r="F18" s="1341"/>
      <c r="G18" s="1342" t="str">
        <f t="shared" si="0"/>
        <v/>
      </c>
      <c r="H18" s="1342"/>
      <c r="I18" s="1342"/>
      <c r="J18" s="1342"/>
      <c r="K18" s="1342"/>
      <c r="L18" s="1342"/>
      <c r="M18" s="1342"/>
      <c r="N18" s="1342"/>
      <c r="O18" s="455"/>
      <c r="P18" s="840">
        <v>4</v>
      </c>
      <c r="Q18" s="1339" t="str">
        <f>IFERROR(VLOOKUP($O$6&amp;$P18,'Landscaping Source'!$A:$P,2,FALSE)," ")</f>
        <v xml:space="preserve"> </v>
      </c>
      <c r="R18" s="1339"/>
      <c r="S18" s="1339"/>
      <c r="T18" s="1340" t="str">
        <f>IFERROR(VLOOKUP($O$6&amp;$P18,'Landscaping Source'!$A:$P,3,FALSE)," ")</f>
        <v xml:space="preserve"> </v>
      </c>
      <c r="U18" s="1340"/>
      <c r="V18" s="1340"/>
      <c r="W18" s="841"/>
      <c r="X18" s="1340" t="str">
        <f>IFERROR(VLOOKUP($O$6&amp;$P18,'Landscaping Source'!$A:$P,4,FALSE)," ")</f>
        <v xml:space="preserve"> </v>
      </c>
      <c r="Y18" s="1340"/>
      <c r="Z18" s="1340" t="str">
        <f>IFERROR(VLOOKUP($O$6&amp;$P18,'Landscaping Source'!$A:$P,5,FALSE)," ")</f>
        <v xml:space="preserve"> </v>
      </c>
      <c r="AA18" s="1340"/>
      <c r="AB18" s="1340" t="str">
        <f>IFERROR(VLOOKUP($O$6&amp;$P18,'Landscaping Source'!$A:$P,6,FALSE)," ")</f>
        <v xml:space="preserve"> </v>
      </c>
      <c r="AC18" s="1340"/>
      <c r="AD18" s="862"/>
    </row>
    <row r="19" spans="1:30" s="219" customFormat="1" ht="20.25" customHeight="1" thickBot="1" x14ac:dyDescent="0.3">
      <c r="A19" s="579"/>
      <c r="B19" s="582" t="s">
        <v>1098</v>
      </c>
      <c r="C19" s="1336" t="s">
        <v>30</v>
      </c>
      <c r="D19" s="1336"/>
      <c r="E19" s="1341" t="s">
        <v>1069</v>
      </c>
      <c r="F19" s="1341"/>
      <c r="G19" s="1342" t="str">
        <f t="shared" si="0"/>
        <v/>
      </c>
      <c r="H19" s="1342"/>
      <c r="I19" s="1342"/>
      <c r="J19" s="1342"/>
      <c r="K19" s="1342"/>
      <c r="L19" s="1342"/>
      <c r="M19" s="1342"/>
      <c r="N19" s="1342"/>
      <c r="O19" s="455"/>
      <c r="P19" s="840">
        <v>5</v>
      </c>
      <c r="Q19" s="1339" t="str">
        <f>IFERROR(VLOOKUP($O$6&amp;$P19,'Landscaping Source'!$A:$P,2,FALSE)," ")</f>
        <v xml:space="preserve"> </v>
      </c>
      <c r="R19" s="1339"/>
      <c r="S19" s="1339"/>
      <c r="T19" s="1340" t="str">
        <f>IFERROR(VLOOKUP($O$6&amp;$P19,'Landscaping Source'!$A:$P,3,FALSE)," ")</f>
        <v xml:space="preserve"> </v>
      </c>
      <c r="U19" s="1340"/>
      <c r="V19" s="1340"/>
      <c r="W19" s="841"/>
      <c r="X19" s="1340" t="str">
        <f>IFERROR(VLOOKUP($O$6&amp;$P19,'Landscaping Source'!$A:$P,4,FALSE)," ")</f>
        <v xml:space="preserve"> </v>
      </c>
      <c r="Y19" s="1340"/>
      <c r="Z19" s="1340" t="str">
        <f>IFERROR(VLOOKUP($O$6&amp;$P19,'Landscaping Source'!$A:$P,5,FALSE)," ")</f>
        <v xml:space="preserve"> </v>
      </c>
      <c r="AA19" s="1340"/>
      <c r="AB19" s="1340" t="str">
        <f>IFERROR(VLOOKUP($O$6&amp;$P19,'Landscaping Source'!$A:$P,6,FALSE)," ")</f>
        <v xml:space="preserve"> </v>
      </c>
      <c r="AC19" s="1340"/>
      <c r="AD19" s="862"/>
    </row>
    <row r="20" spans="1:30" s="219" customFormat="1" ht="18.75" customHeight="1" thickBot="1" x14ac:dyDescent="0.3">
      <c r="A20" s="579"/>
      <c r="B20" s="350"/>
      <c r="C20" s="350"/>
      <c r="D20" s="350"/>
      <c r="E20" s="350"/>
      <c r="F20" s="350"/>
      <c r="G20" s="350"/>
      <c r="H20" s="350"/>
      <c r="I20" s="350"/>
      <c r="J20" s="350"/>
      <c r="K20" s="350"/>
      <c r="L20" s="350"/>
      <c r="M20" s="350"/>
      <c r="N20" s="350"/>
      <c r="O20" s="455"/>
      <c r="P20" s="840">
        <v>6</v>
      </c>
      <c r="Q20" s="1339" t="str">
        <f>IFERROR(VLOOKUP($O$6&amp;$P20,'Landscaping Source'!$A:$P,2,FALSE)," ")</f>
        <v xml:space="preserve"> </v>
      </c>
      <c r="R20" s="1339"/>
      <c r="S20" s="1339"/>
      <c r="T20" s="1340" t="str">
        <f>IFERROR(VLOOKUP($O$6&amp;$P20,'Landscaping Source'!$A:$P,3,FALSE)," ")</f>
        <v xml:space="preserve"> </v>
      </c>
      <c r="U20" s="1340"/>
      <c r="V20" s="1340"/>
      <c r="W20" s="841"/>
      <c r="X20" s="1340" t="str">
        <f>IFERROR(VLOOKUP($O$6&amp;$P20,'Landscaping Source'!$A:$P,4,FALSE)," ")</f>
        <v xml:space="preserve"> </v>
      </c>
      <c r="Y20" s="1340"/>
      <c r="Z20" s="1340" t="str">
        <f>IFERROR(VLOOKUP($O$6&amp;$P20,'Landscaping Source'!$A:$P,5,FALSE)," ")</f>
        <v xml:space="preserve"> </v>
      </c>
      <c r="AA20" s="1340"/>
      <c r="AB20" s="1340" t="str">
        <f>IFERROR(VLOOKUP($O$6&amp;$P20,'Landscaping Source'!$A:$P,6,FALSE)," ")</f>
        <v xml:space="preserve"> </v>
      </c>
      <c r="AC20" s="1340"/>
      <c r="AD20" s="862"/>
    </row>
    <row r="21" spans="1:30" s="219" customFormat="1" ht="23.25" customHeight="1" thickBot="1" x14ac:dyDescent="0.3">
      <c r="A21" s="579"/>
      <c r="B21" s="1330" t="s">
        <v>1211</v>
      </c>
      <c r="C21" s="1331"/>
      <c r="D21" s="1331"/>
      <c r="E21" s="1331"/>
      <c r="F21" s="1331"/>
      <c r="G21" s="1331"/>
      <c r="H21" s="1331"/>
      <c r="I21" s="1331"/>
      <c r="J21" s="1331"/>
      <c r="K21" s="1331"/>
      <c r="L21" s="1331"/>
      <c r="M21" s="398"/>
      <c r="N21" s="1334" t="s">
        <v>1069</v>
      </c>
      <c r="O21" s="455"/>
      <c r="P21" s="840">
        <v>7</v>
      </c>
      <c r="Q21" s="1339" t="str">
        <f>IFERROR(VLOOKUP($O$6&amp;$P21,'Landscaping Source'!$A:$P,2,FALSE)," ")</f>
        <v xml:space="preserve"> </v>
      </c>
      <c r="R21" s="1339"/>
      <c r="S21" s="1339"/>
      <c r="T21" s="1340" t="str">
        <f>IFERROR(VLOOKUP($O$6&amp;$P21,'Landscaping Source'!$A:$P,3,FALSE)," ")</f>
        <v xml:space="preserve"> </v>
      </c>
      <c r="U21" s="1340"/>
      <c r="V21" s="1340"/>
      <c r="W21" s="841"/>
      <c r="X21" s="1340" t="str">
        <f>IFERROR(VLOOKUP($O$6&amp;$P21,'Landscaping Source'!$A:$P,4,FALSE)," ")</f>
        <v xml:space="preserve"> </v>
      </c>
      <c r="Y21" s="1340"/>
      <c r="Z21" s="1340" t="str">
        <f>IFERROR(VLOOKUP($O$6&amp;$P21,'Landscaping Source'!$A:$P,5,FALSE)," ")</f>
        <v xml:space="preserve"> </v>
      </c>
      <c r="AA21" s="1340"/>
      <c r="AB21" s="1340" t="str">
        <f>IFERROR(VLOOKUP($O$6&amp;$P21,'Landscaping Source'!$A:$P,6,FALSE)," ")</f>
        <v xml:space="preserve"> </v>
      </c>
      <c r="AC21" s="1340"/>
      <c r="AD21" s="862"/>
    </row>
    <row r="22" spans="1:30" s="219" customFormat="1" ht="21.75" customHeight="1" thickBot="1" x14ac:dyDescent="0.3">
      <c r="A22" s="579"/>
      <c r="B22" s="1332"/>
      <c r="C22" s="1333"/>
      <c r="D22" s="1333"/>
      <c r="E22" s="1333"/>
      <c r="F22" s="1333"/>
      <c r="G22" s="1333"/>
      <c r="H22" s="1333"/>
      <c r="I22" s="1333"/>
      <c r="J22" s="1333"/>
      <c r="K22" s="1333"/>
      <c r="L22" s="1333"/>
      <c r="M22" s="399"/>
      <c r="N22" s="1335"/>
      <c r="O22" s="455"/>
      <c r="P22" s="840">
        <v>8</v>
      </c>
      <c r="Q22" s="1339" t="str">
        <f>IFERROR(VLOOKUP($O$6&amp;$P22,'Landscaping Source'!$A:$P,2,FALSE)," ")</f>
        <v xml:space="preserve"> </v>
      </c>
      <c r="R22" s="1339"/>
      <c r="S22" s="1339"/>
      <c r="T22" s="1340" t="str">
        <f>IFERROR(VLOOKUP($O$6&amp;$P22,'Landscaping Source'!$A:$P,3,FALSE)," ")</f>
        <v xml:space="preserve"> </v>
      </c>
      <c r="U22" s="1340"/>
      <c r="V22" s="1340"/>
      <c r="W22" s="841"/>
      <c r="X22" s="1340" t="str">
        <f>IFERROR(VLOOKUP($O$6&amp;$P22,'Landscaping Source'!$A:$P,4,FALSE)," ")</f>
        <v xml:space="preserve"> </v>
      </c>
      <c r="Y22" s="1340"/>
      <c r="Z22" s="1340" t="str">
        <f>IFERROR(VLOOKUP($O$6&amp;$P22,'Landscaping Source'!$A:$P,5,FALSE)," ")</f>
        <v xml:space="preserve"> </v>
      </c>
      <c r="AA22" s="1340"/>
      <c r="AB22" s="1340" t="str">
        <f>IFERROR(VLOOKUP($O$6&amp;$P22,'Landscaping Source'!$A:$P,6,FALSE)," ")</f>
        <v xml:space="preserve"> </v>
      </c>
      <c r="AC22" s="1340"/>
      <c r="AD22" s="862"/>
    </row>
    <row r="23" spans="1:30" s="219" customFormat="1" ht="20.25" customHeight="1" thickBot="1" x14ac:dyDescent="0.3">
      <c r="A23" s="579"/>
      <c r="B23" s="1338" t="str">
        <f>IF(N21="yes","Please select any below that apply","")</f>
        <v/>
      </c>
      <c r="C23" s="1338"/>
      <c r="D23" s="1338"/>
      <c r="E23" s="1338"/>
      <c r="F23" s="1338"/>
      <c r="G23" s="1338"/>
      <c r="H23" s="1338"/>
      <c r="I23" s="1338"/>
      <c r="J23" s="1338"/>
      <c r="K23" s="1338"/>
      <c r="L23" s="1338"/>
      <c r="M23" s="1338"/>
      <c r="N23" s="1338"/>
      <c r="O23" s="455"/>
      <c r="P23" s="840">
        <v>9</v>
      </c>
      <c r="Q23" s="1339" t="str">
        <f>IFERROR(VLOOKUP($O$6&amp;$P23,'Landscaping Source'!$A:$P,2,FALSE)," ")</f>
        <v xml:space="preserve"> </v>
      </c>
      <c r="R23" s="1339"/>
      <c r="S23" s="1339"/>
      <c r="T23" s="1340" t="str">
        <f>IFERROR(VLOOKUP($O$6&amp;$P23,'Landscaping Source'!$A:$P,3,FALSE)," ")</f>
        <v xml:space="preserve"> </v>
      </c>
      <c r="U23" s="1340"/>
      <c r="V23" s="1340"/>
      <c r="W23" s="841"/>
      <c r="X23" s="1340" t="str">
        <f>IFERROR(VLOOKUP($O$6&amp;$P23,'Landscaping Source'!$A:$P,4,FALSE)," ")</f>
        <v xml:space="preserve"> </v>
      </c>
      <c r="Y23" s="1340"/>
      <c r="Z23" s="1340" t="str">
        <f>IFERROR(VLOOKUP($O$6&amp;$P23,'Landscaping Source'!$A:$P,5,FALSE)," ")</f>
        <v xml:space="preserve"> </v>
      </c>
      <c r="AA23" s="1340"/>
      <c r="AB23" s="1340" t="str">
        <f>IFERROR(VLOOKUP($O$6&amp;$P23,'Landscaping Source'!$A:$P,6,FALSE)," ")</f>
        <v xml:space="preserve"> </v>
      </c>
      <c r="AC23" s="1340"/>
      <c r="AD23" s="862"/>
    </row>
    <row r="24" spans="1:30" s="825" customFormat="1" ht="20.25" customHeight="1" thickBot="1" x14ac:dyDescent="0.3">
      <c r="A24" s="581"/>
      <c r="B24" s="582" t="s">
        <v>1098</v>
      </c>
      <c r="C24" s="1336" t="s">
        <v>1133</v>
      </c>
      <c r="D24" s="1336"/>
      <c r="E24" s="1336"/>
      <c r="F24" s="1336"/>
      <c r="G24" s="1336"/>
      <c r="H24" s="415" t="s">
        <v>1069</v>
      </c>
      <c r="I24" s="1337" t="str">
        <f>IF(H24="yes","       Please provide details here, if available","")</f>
        <v/>
      </c>
      <c r="J24" s="1337"/>
      <c r="K24" s="1337"/>
      <c r="L24" s="1337"/>
      <c r="M24" s="1337"/>
      <c r="N24" s="1337"/>
      <c r="O24" s="547"/>
      <c r="P24" s="840">
        <v>10</v>
      </c>
      <c r="Q24" s="1339" t="str">
        <f>IFERROR(VLOOKUP($O$6&amp;$P24,'Landscaping Source'!$A:$P,2,FALSE)," ")</f>
        <v xml:space="preserve"> </v>
      </c>
      <c r="R24" s="1339"/>
      <c r="S24" s="1339"/>
      <c r="T24" s="1340" t="str">
        <f>IFERROR(VLOOKUP($O$6&amp;$P24,'Landscaping Source'!$A:$P,3,FALSE)," ")</f>
        <v xml:space="preserve"> </v>
      </c>
      <c r="U24" s="1340"/>
      <c r="V24" s="1340"/>
      <c r="W24" s="841"/>
      <c r="X24" s="1340" t="str">
        <f>IFERROR(VLOOKUP($O$6&amp;$P24,'Landscaping Source'!$A:$P,4,FALSE)," ")</f>
        <v xml:space="preserve"> </v>
      </c>
      <c r="Y24" s="1340"/>
      <c r="Z24" s="1340" t="str">
        <f>IFERROR(VLOOKUP($O$6&amp;$P24,'Landscaping Source'!$A:$P,5,FALSE)," ")</f>
        <v xml:space="preserve"> </v>
      </c>
      <c r="AA24" s="1340"/>
      <c r="AB24" s="1340" t="str">
        <f>IFERROR(VLOOKUP($O$6&amp;$P24,'Landscaping Source'!$A:$P,6,FALSE)," ")</f>
        <v xml:space="preserve"> </v>
      </c>
      <c r="AC24" s="1340"/>
      <c r="AD24" s="862"/>
    </row>
    <row r="25" spans="1:30" s="825" customFormat="1" ht="20.25" customHeight="1" thickBot="1" x14ac:dyDescent="0.3">
      <c r="A25" s="581"/>
      <c r="B25" s="582" t="s">
        <v>1098</v>
      </c>
      <c r="C25" s="1336" t="s">
        <v>1212</v>
      </c>
      <c r="D25" s="1336"/>
      <c r="E25" s="1336"/>
      <c r="F25" s="1336"/>
      <c r="G25" s="1336"/>
      <c r="H25" s="415" t="s">
        <v>1069</v>
      </c>
      <c r="I25" s="1337" t="str">
        <f t="shared" ref="I25:I27" si="1">IF(H25="yes","       Please provide details here, if available","")</f>
        <v/>
      </c>
      <c r="J25" s="1337"/>
      <c r="K25" s="1337"/>
      <c r="L25" s="1337"/>
      <c r="M25" s="1337"/>
      <c r="N25" s="1337"/>
      <c r="O25" s="547"/>
      <c r="P25" s="840">
        <v>11</v>
      </c>
      <c r="Q25" s="1339" t="str">
        <f>IFERROR(VLOOKUP($O$6&amp;$P25,'Landscaping Source'!$A:$P,2,FALSE)," ")</f>
        <v xml:space="preserve"> </v>
      </c>
      <c r="R25" s="1339"/>
      <c r="S25" s="1339"/>
      <c r="T25" s="1340" t="str">
        <f>IFERROR(VLOOKUP($O$6&amp;$P25,'Landscaping Source'!$A:$P,3,FALSE)," ")</f>
        <v xml:space="preserve"> </v>
      </c>
      <c r="U25" s="1340"/>
      <c r="V25" s="1340"/>
      <c r="W25" s="841"/>
      <c r="X25" s="1340" t="str">
        <f>IFERROR(VLOOKUP($O$6&amp;$P25,'Landscaping Source'!$A:$P,4,FALSE)," ")</f>
        <v xml:space="preserve"> </v>
      </c>
      <c r="Y25" s="1340"/>
      <c r="Z25" s="1340" t="str">
        <f>IFERROR(VLOOKUP($O$6&amp;$P25,'Landscaping Source'!$A:$P,5,FALSE)," ")</f>
        <v xml:space="preserve"> </v>
      </c>
      <c r="AA25" s="1340"/>
      <c r="AB25" s="1340" t="str">
        <f>IFERROR(VLOOKUP($O$6&amp;$P25,'Landscaping Source'!$A:$P,6,FALSE)," ")</f>
        <v xml:space="preserve"> </v>
      </c>
      <c r="AC25" s="1340"/>
      <c r="AD25" s="862"/>
    </row>
    <row r="26" spans="1:30" s="825" customFormat="1" ht="20.25" customHeight="1" thickBot="1" x14ac:dyDescent="0.3">
      <c r="A26" s="581"/>
      <c r="B26" s="582" t="s">
        <v>1098</v>
      </c>
      <c r="C26" s="1336" t="s">
        <v>1134</v>
      </c>
      <c r="D26" s="1336"/>
      <c r="E26" s="1336"/>
      <c r="F26" s="1336"/>
      <c r="G26" s="1336"/>
      <c r="H26" s="415" t="s">
        <v>1069</v>
      </c>
      <c r="I26" s="1337" t="str">
        <f t="shared" si="1"/>
        <v/>
      </c>
      <c r="J26" s="1337"/>
      <c r="K26" s="1337"/>
      <c r="L26" s="1337"/>
      <c r="M26" s="1337"/>
      <c r="N26" s="1337"/>
      <c r="O26" s="547"/>
      <c r="P26" s="840">
        <v>12</v>
      </c>
      <c r="Q26" s="1339" t="str">
        <f>IFERROR(VLOOKUP($O$6&amp;$P26,'Landscaping Source'!$A:$P,2,FALSE)," ")</f>
        <v xml:space="preserve"> </v>
      </c>
      <c r="R26" s="1339"/>
      <c r="S26" s="1339"/>
      <c r="T26" s="1340" t="str">
        <f>IFERROR(VLOOKUP($O$6&amp;$P26,'Landscaping Source'!$A:$P,3,FALSE)," ")</f>
        <v xml:space="preserve"> </v>
      </c>
      <c r="U26" s="1340"/>
      <c r="V26" s="1340"/>
      <c r="W26" s="841"/>
      <c r="X26" s="1340" t="str">
        <f>IFERROR(VLOOKUP($O$6&amp;$P26,'Landscaping Source'!$A:$P,4,FALSE)," ")</f>
        <v xml:space="preserve"> </v>
      </c>
      <c r="Y26" s="1340"/>
      <c r="Z26" s="1340" t="str">
        <f>IFERROR(VLOOKUP($O$6&amp;$P26,'Landscaping Source'!$A:$P,5,FALSE)," ")</f>
        <v xml:space="preserve"> </v>
      </c>
      <c r="AA26" s="1340"/>
      <c r="AB26" s="1340" t="str">
        <f>IFERROR(VLOOKUP($O$6&amp;$P26,'Landscaping Source'!$A:$P,6,FALSE)," ")</f>
        <v xml:space="preserve"> </v>
      </c>
      <c r="AC26" s="1340"/>
      <c r="AD26" s="862"/>
    </row>
    <row r="27" spans="1:30" s="825" customFormat="1" ht="20.25" customHeight="1" thickBot="1" x14ac:dyDescent="0.3">
      <c r="A27" s="581"/>
      <c r="B27" s="582" t="s">
        <v>1098</v>
      </c>
      <c r="C27" s="1336" t="s">
        <v>30</v>
      </c>
      <c r="D27" s="1336"/>
      <c r="E27" s="1336"/>
      <c r="F27" s="1336"/>
      <c r="G27" s="1336"/>
      <c r="H27" s="415" t="s">
        <v>1069</v>
      </c>
      <c r="I27" s="1337" t="str">
        <f t="shared" si="1"/>
        <v/>
      </c>
      <c r="J27" s="1337"/>
      <c r="K27" s="1337"/>
      <c r="L27" s="1337"/>
      <c r="M27" s="1337"/>
      <c r="N27" s="1337"/>
      <c r="O27" s="547"/>
      <c r="P27" s="840">
        <v>13</v>
      </c>
      <c r="Q27" s="1339" t="str">
        <f>IFERROR(VLOOKUP($O$6&amp;$P27,'Landscaping Source'!$A:$P,2,FALSE)," ")</f>
        <v xml:space="preserve"> </v>
      </c>
      <c r="R27" s="1339"/>
      <c r="S27" s="1339"/>
      <c r="T27" s="1340" t="str">
        <f>IFERROR(VLOOKUP($O$6&amp;$P27,'Landscaping Source'!$A:$P,3,FALSE)," ")</f>
        <v xml:space="preserve"> </v>
      </c>
      <c r="U27" s="1340"/>
      <c r="V27" s="1340"/>
      <c r="W27" s="841"/>
      <c r="X27" s="1340" t="str">
        <f>IFERROR(VLOOKUP($O$6&amp;$P27,'Landscaping Source'!$A:$P,4,FALSE)," ")</f>
        <v xml:space="preserve"> </v>
      </c>
      <c r="Y27" s="1340"/>
      <c r="Z27" s="1340" t="str">
        <f>IFERROR(VLOOKUP($O$6&amp;$P27,'Landscaping Source'!$A:$P,5,FALSE)," ")</f>
        <v xml:space="preserve"> </v>
      </c>
      <c r="AA27" s="1340"/>
      <c r="AB27" s="1340" t="str">
        <f>IFERROR(VLOOKUP($O$6&amp;$P27,'Landscaping Source'!$A:$P,6,FALSE)," ")</f>
        <v xml:space="preserve"> </v>
      </c>
      <c r="AC27" s="1340"/>
      <c r="AD27" s="862"/>
    </row>
    <row r="28" spans="1:30" s="219" customFormat="1" ht="20.25" customHeight="1" thickBot="1" x14ac:dyDescent="0.3">
      <c r="A28" s="579"/>
      <c r="B28" s="579"/>
      <c r="C28" s="579"/>
      <c r="D28" s="579"/>
      <c r="E28" s="579"/>
      <c r="F28" s="579"/>
      <c r="G28" s="579"/>
      <c r="H28" s="579"/>
      <c r="I28" s="579"/>
      <c r="J28" s="579"/>
      <c r="K28" s="579"/>
      <c r="L28" s="579"/>
      <c r="M28" s="579"/>
      <c r="N28" s="579"/>
      <c r="O28" s="455"/>
      <c r="P28" s="840">
        <v>14</v>
      </c>
      <c r="Q28" s="1339" t="str">
        <f>IFERROR(VLOOKUP($O$6&amp;$P28,'Landscaping Source'!$A:$P,2,FALSE)," ")</f>
        <v xml:space="preserve"> </v>
      </c>
      <c r="R28" s="1339"/>
      <c r="S28" s="1339"/>
      <c r="T28" s="1340" t="str">
        <f>IFERROR(VLOOKUP($O$6&amp;$P28,'Landscaping Source'!$A:$P,3,FALSE)," ")</f>
        <v xml:space="preserve"> </v>
      </c>
      <c r="U28" s="1340"/>
      <c r="V28" s="1340"/>
      <c r="W28" s="841"/>
      <c r="X28" s="1340" t="str">
        <f>IFERROR(VLOOKUP($O$6&amp;$P28,'Landscaping Source'!$A:$P,4,FALSE)," ")</f>
        <v xml:space="preserve"> </v>
      </c>
      <c r="Y28" s="1340"/>
      <c r="Z28" s="1340" t="str">
        <f>IFERROR(VLOOKUP($O$6&amp;$P28,'Landscaping Source'!$A:$P,5,FALSE)," ")</f>
        <v xml:space="preserve"> </v>
      </c>
      <c r="AA28" s="1340"/>
      <c r="AB28" s="1340" t="str">
        <f>IFERROR(VLOOKUP($O$6&amp;$P28,'Landscaping Source'!$A:$P,6,FALSE)," ")</f>
        <v xml:space="preserve"> </v>
      </c>
      <c r="AC28" s="1340"/>
      <c r="AD28" s="862"/>
    </row>
    <row r="29" spans="1:30" s="219" customFormat="1" ht="20.25" customHeight="1" thickBot="1" x14ac:dyDescent="0.3">
      <c r="A29" s="579"/>
      <c r="B29" s="1329" t="s">
        <v>508</v>
      </c>
      <c r="C29" s="1329"/>
      <c r="D29" s="1329"/>
      <c r="E29" s="1329"/>
      <c r="F29" s="1329"/>
      <c r="G29" s="1329"/>
      <c r="H29" s="1329"/>
      <c r="I29" s="1329"/>
      <c r="J29" s="1329"/>
      <c r="K29" s="1329"/>
      <c r="L29" s="1329"/>
      <c r="M29" s="397"/>
      <c r="N29" s="1334" t="s">
        <v>1069</v>
      </c>
      <c r="O29" s="455"/>
      <c r="P29" s="840">
        <v>15</v>
      </c>
      <c r="Q29" s="1339" t="str">
        <f>IFERROR(VLOOKUP($O$6&amp;$P29,'Landscaping Source'!$A:$P,2,FALSE)," ")</f>
        <v xml:space="preserve"> </v>
      </c>
      <c r="R29" s="1339"/>
      <c r="S29" s="1339"/>
      <c r="T29" s="1340" t="str">
        <f>IFERROR(VLOOKUP($O$6&amp;$P29,'Landscaping Source'!$A:$P,3,FALSE)," ")</f>
        <v xml:space="preserve"> </v>
      </c>
      <c r="U29" s="1340"/>
      <c r="V29" s="1340"/>
      <c r="W29" s="841"/>
      <c r="X29" s="1340" t="str">
        <f>IFERROR(VLOOKUP($O$6&amp;$P29,'Landscaping Source'!$A:$P,4,FALSE)," ")</f>
        <v xml:space="preserve"> </v>
      </c>
      <c r="Y29" s="1340"/>
      <c r="Z29" s="1340" t="str">
        <f>IFERROR(VLOOKUP($O$6&amp;$P29,'Landscaping Source'!$A:$P,5,FALSE)," ")</f>
        <v xml:space="preserve"> </v>
      </c>
      <c r="AA29" s="1340"/>
      <c r="AB29" s="1340" t="str">
        <f>IFERROR(VLOOKUP($O$6&amp;$P29,'Landscaping Source'!$A:$P,6,FALSE)," ")</f>
        <v xml:space="preserve"> </v>
      </c>
      <c r="AC29" s="1340"/>
      <c r="AD29" s="862"/>
    </row>
    <row r="30" spans="1:30" s="219" customFormat="1" ht="21.75" customHeight="1" thickBot="1" x14ac:dyDescent="0.3">
      <c r="A30" s="579"/>
      <c r="B30" s="1207"/>
      <c r="C30" s="1207"/>
      <c r="D30" s="1207"/>
      <c r="E30" s="1207"/>
      <c r="F30" s="1207"/>
      <c r="G30" s="1207"/>
      <c r="H30" s="1207"/>
      <c r="I30" s="1207"/>
      <c r="J30" s="1207"/>
      <c r="K30" s="1207"/>
      <c r="L30" s="1207"/>
      <c r="M30" s="396"/>
      <c r="N30" s="1335"/>
      <c r="O30" s="579"/>
      <c r="P30" s="1326" t="s">
        <v>2163</v>
      </c>
      <c r="Q30" s="1326"/>
      <c r="R30" s="1326"/>
      <c r="S30" s="1326"/>
      <c r="T30" s="1326"/>
      <c r="U30" s="1326"/>
      <c r="V30" s="1326"/>
      <c r="W30" s="1326"/>
      <c r="X30" s="1326"/>
      <c r="Y30" s="1326"/>
      <c r="Z30" s="1326"/>
      <c r="AA30" s="1326"/>
      <c r="AB30" s="1326"/>
      <c r="AC30" s="1326"/>
      <c r="AD30" s="1326"/>
    </row>
    <row r="31" spans="1:30" s="219" customFormat="1" ht="15.75" customHeight="1" x14ac:dyDescent="0.25">
      <c r="A31" s="579"/>
      <c r="B31" s="1327" t="str">
        <f>IF(N29="yes","Please describe reduction strategies underway, if any","")</f>
        <v/>
      </c>
      <c r="C31" s="1327"/>
      <c r="D31" s="1327"/>
      <c r="E31" s="1327"/>
      <c r="F31" s="1327"/>
      <c r="G31" s="1327"/>
      <c r="H31" s="1327"/>
      <c r="I31" s="1327"/>
      <c r="J31" s="1327"/>
      <c r="K31" s="1327"/>
      <c r="L31" s="1327"/>
      <c r="M31" s="1327"/>
      <c r="N31" s="1327"/>
      <c r="O31" s="579"/>
      <c r="P31" s="1322" t="s">
        <v>184</v>
      </c>
      <c r="Q31" s="1322"/>
      <c r="R31" s="1322"/>
      <c r="S31" s="1322"/>
      <c r="T31" s="1322" t="s">
        <v>1993</v>
      </c>
      <c r="U31" s="1322"/>
      <c r="V31" s="1322"/>
      <c r="W31" s="490"/>
      <c r="X31" s="1324" t="s">
        <v>2142</v>
      </c>
      <c r="Y31" s="1322"/>
      <c r="Z31" s="1324" t="s">
        <v>1995</v>
      </c>
      <c r="AA31" s="1324"/>
      <c r="AB31" s="1324" t="s">
        <v>1996</v>
      </c>
      <c r="AC31" s="1324"/>
      <c r="AD31" s="1322" t="s">
        <v>220</v>
      </c>
    </row>
    <row r="32" spans="1:30" s="219" customFormat="1" ht="20.25" customHeight="1" thickBot="1" x14ac:dyDescent="0.3">
      <c r="A32" s="579"/>
      <c r="B32" s="1328"/>
      <c r="C32" s="1328"/>
      <c r="D32" s="1328"/>
      <c r="E32" s="1328"/>
      <c r="F32" s="1328"/>
      <c r="G32" s="1328"/>
      <c r="H32" s="1328"/>
      <c r="I32" s="1328"/>
      <c r="J32" s="1328"/>
      <c r="K32" s="1328"/>
      <c r="L32" s="1328"/>
      <c r="M32" s="1328"/>
      <c r="N32" s="1328"/>
      <c r="O32" s="579"/>
      <c r="P32" s="1323"/>
      <c r="Q32" s="1323"/>
      <c r="R32" s="1323"/>
      <c r="S32" s="1323"/>
      <c r="T32" s="1323"/>
      <c r="U32" s="1323"/>
      <c r="V32" s="1323"/>
      <c r="W32" s="484"/>
      <c r="X32" s="1323"/>
      <c r="Y32" s="1323"/>
      <c r="Z32" s="1325"/>
      <c r="AA32" s="1325"/>
      <c r="AB32" s="1325"/>
      <c r="AC32" s="1325"/>
      <c r="AD32" s="1323"/>
    </row>
    <row r="33" spans="1:30" s="219" customFormat="1" ht="20.25" customHeight="1" thickBot="1" x14ac:dyDescent="0.3">
      <c r="A33" s="579"/>
      <c r="B33" s="1328"/>
      <c r="C33" s="1328"/>
      <c r="D33" s="1328"/>
      <c r="E33" s="1328"/>
      <c r="F33" s="1328"/>
      <c r="G33" s="1328"/>
      <c r="H33" s="1328"/>
      <c r="I33" s="1328"/>
      <c r="J33" s="1328"/>
      <c r="K33" s="1328"/>
      <c r="L33" s="1328"/>
      <c r="M33" s="1328"/>
      <c r="N33" s="1328"/>
      <c r="O33" s="579"/>
      <c r="P33" s="1321"/>
      <c r="Q33" s="1321"/>
      <c r="R33" s="1321"/>
      <c r="S33" s="1321"/>
      <c r="T33" s="1321"/>
      <c r="U33" s="1321"/>
      <c r="V33" s="1321"/>
      <c r="W33" s="863"/>
      <c r="X33" s="1321"/>
      <c r="Y33" s="1321"/>
      <c r="Z33" s="1321"/>
      <c r="AA33" s="1321"/>
      <c r="AB33" s="1321"/>
      <c r="AC33" s="1321"/>
      <c r="AD33" s="863"/>
    </row>
    <row r="34" spans="1:30" s="219" customFormat="1" ht="20.25" customHeight="1" thickBot="1" x14ac:dyDescent="0.3">
      <c r="A34" s="579"/>
      <c r="B34" s="1328"/>
      <c r="C34" s="1328"/>
      <c r="D34" s="1328"/>
      <c r="E34" s="1328"/>
      <c r="F34" s="1328"/>
      <c r="G34" s="1328"/>
      <c r="H34" s="1328"/>
      <c r="I34" s="1328"/>
      <c r="J34" s="1328"/>
      <c r="K34" s="1328"/>
      <c r="L34" s="1328"/>
      <c r="M34" s="1328"/>
      <c r="N34" s="1328"/>
      <c r="O34" s="579"/>
      <c r="P34" s="1321"/>
      <c r="Q34" s="1321"/>
      <c r="R34" s="1321"/>
      <c r="S34" s="1321"/>
      <c r="T34" s="1321"/>
      <c r="U34" s="1321"/>
      <c r="V34" s="1321"/>
      <c r="W34" s="863"/>
      <c r="X34" s="1321"/>
      <c r="Y34" s="1321"/>
      <c r="Z34" s="1321"/>
      <c r="AA34" s="1321"/>
      <c r="AB34" s="1321"/>
      <c r="AC34" s="1321"/>
      <c r="AD34" s="863"/>
    </row>
    <row r="35" spans="1:30" s="219" customFormat="1" ht="20.25" customHeight="1" thickBot="1" x14ac:dyDescent="0.3">
      <c r="A35" s="579"/>
      <c r="B35" s="579"/>
      <c r="C35" s="579"/>
      <c r="D35" s="579"/>
      <c r="E35" s="579"/>
      <c r="F35" s="579"/>
      <c r="G35" s="579"/>
      <c r="H35" s="579"/>
      <c r="I35" s="579"/>
      <c r="J35" s="579"/>
      <c r="K35" s="579"/>
      <c r="L35" s="579"/>
      <c r="M35" s="579"/>
      <c r="N35" s="579"/>
      <c r="O35" s="579"/>
      <c r="P35" s="1321"/>
      <c r="Q35" s="1321"/>
      <c r="R35" s="1321"/>
      <c r="S35" s="1321"/>
      <c r="T35" s="1321"/>
      <c r="U35" s="1321"/>
      <c r="V35" s="1321"/>
      <c r="W35" s="863"/>
      <c r="X35" s="1321"/>
      <c r="Y35" s="1321"/>
      <c r="Z35" s="1321"/>
      <c r="AA35" s="1321"/>
      <c r="AB35" s="1321"/>
      <c r="AC35" s="1321"/>
      <c r="AD35" s="863"/>
    </row>
    <row r="36" spans="1:30" s="219" customFormat="1" ht="19.5" customHeight="1" thickBot="1" x14ac:dyDescent="0.3">
      <c r="A36" s="579"/>
      <c r="B36" s="579"/>
      <c r="C36" s="579"/>
      <c r="D36" s="579"/>
      <c r="E36" s="579"/>
      <c r="F36" s="579"/>
      <c r="G36" s="579"/>
      <c r="H36" s="579"/>
      <c r="I36" s="579"/>
      <c r="J36" s="579"/>
      <c r="K36" s="579"/>
      <c r="L36" s="579"/>
      <c r="M36" s="579"/>
      <c r="N36" s="579"/>
      <c r="O36" s="579"/>
      <c r="P36" s="1321"/>
      <c r="Q36" s="1321"/>
      <c r="R36" s="1321"/>
      <c r="S36" s="1321"/>
      <c r="T36" s="1321"/>
      <c r="U36" s="1321"/>
      <c r="V36" s="1321"/>
      <c r="W36" s="864"/>
      <c r="X36" s="1321"/>
      <c r="Y36" s="1321"/>
      <c r="Z36" s="1321"/>
      <c r="AA36" s="1321"/>
      <c r="AB36" s="1321"/>
      <c r="AC36" s="1321"/>
      <c r="AD36" s="864"/>
    </row>
    <row r="37" spans="1:30" ht="19.5" customHeight="1" thickBot="1" x14ac:dyDescent="0.3">
      <c r="P37" s="1321"/>
      <c r="Q37" s="1321"/>
      <c r="R37" s="1321"/>
      <c r="S37" s="1321"/>
      <c r="T37" s="1321"/>
      <c r="U37" s="1321"/>
      <c r="V37" s="1321"/>
      <c r="W37" s="864"/>
      <c r="X37" s="1321"/>
      <c r="Y37" s="1321"/>
      <c r="Z37" s="1321"/>
      <c r="AA37" s="1321"/>
      <c r="AB37" s="1321"/>
      <c r="AC37" s="1321"/>
      <c r="AD37" s="864"/>
    </row>
    <row r="38" spans="1:30" hidden="1" x14ac:dyDescent="0.25"/>
    <row r="39" spans="1:30" hidden="1" x14ac:dyDescent="0.25"/>
    <row r="40" spans="1:30" hidden="1" x14ac:dyDescent="0.25"/>
    <row r="41" spans="1:30" hidden="1" x14ac:dyDescent="0.25"/>
    <row r="42" spans="1:30" hidden="1" x14ac:dyDescent="0.25"/>
    <row r="43" spans="1:30" hidden="1" x14ac:dyDescent="0.25"/>
    <row r="44" spans="1:30" hidden="1" x14ac:dyDescent="0.25"/>
    <row r="45" spans="1:30" hidden="1" x14ac:dyDescent="0.25"/>
    <row r="46" spans="1:30" hidden="1" x14ac:dyDescent="0.25"/>
    <row r="47" spans="1:30" hidden="1" x14ac:dyDescent="0.25"/>
    <row r="48" spans="1:30"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x14ac:dyDescent="0.25"/>
  </sheetData>
  <sheetProtection algorithmName="SHA-512" hashValue="qKqnpXl8cQHwFLrgDofUOnwOti4aoY4bN2KadGs31fgAt0yW2TSkmxj9/h4IJdgggs4pvxf72tDCJED/uehJVg==" saltValue="25c4CMllNznP49lJKUvh/A==" spinCount="100000" sheet="1" selectLockedCells="1"/>
  <mergeCells count="156">
    <mergeCell ref="Z16:AA16"/>
    <mergeCell ref="Z17:AA17"/>
    <mergeCell ref="Z18:AA18"/>
    <mergeCell ref="AB26:AC26"/>
    <mergeCell ref="AB27:AC27"/>
    <mergeCell ref="AB28:AC28"/>
    <mergeCell ref="AB29:AC29"/>
    <mergeCell ref="Z24:AA24"/>
    <mergeCell ref="Z25:AA25"/>
    <mergeCell ref="Z26:AA26"/>
    <mergeCell ref="Z27:AA27"/>
    <mergeCell ref="Z28:AA28"/>
    <mergeCell ref="AB15:AC15"/>
    <mergeCell ref="AB16:AC16"/>
    <mergeCell ref="AB17:AC17"/>
    <mergeCell ref="AB18:AC18"/>
    <mergeCell ref="AB19:AC19"/>
    <mergeCell ref="AB20:AC20"/>
    <mergeCell ref="AB21:AC21"/>
    <mergeCell ref="AB22:AC22"/>
    <mergeCell ref="AB23:AC23"/>
    <mergeCell ref="X17:Y17"/>
    <mergeCell ref="X18:Y18"/>
    <mergeCell ref="X19:Y19"/>
    <mergeCell ref="X20:Y20"/>
    <mergeCell ref="X21:Y21"/>
    <mergeCell ref="X22:Y22"/>
    <mergeCell ref="X23:Y23"/>
    <mergeCell ref="X24:Y24"/>
    <mergeCell ref="X25:Y25"/>
    <mergeCell ref="B13:L14"/>
    <mergeCell ref="N13:N14"/>
    <mergeCell ref="B15:N15"/>
    <mergeCell ref="C24:G24"/>
    <mergeCell ref="C25:G25"/>
    <mergeCell ref="Q28:S28"/>
    <mergeCell ref="Q29:S29"/>
    <mergeCell ref="T15:V15"/>
    <mergeCell ref="T16:V16"/>
    <mergeCell ref="T17:V17"/>
    <mergeCell ref="T18:V18"/>
    <mergeCell ref="T19:V19"/>
    <mergeCell ref="T20:V20"/>
    <mergeCell ref="T21:V21"/>
    <mergeCell ref="T22:V22"/>
    <mergeCell ref="T23:V23"/>
    <mergeCell ref="T24:V24"/>
    <mergeCell ref="T25:V25"/>
    <mergeCell ref="T26:V26"/>
    <mergeCell ref="T27:V27"/>
    <mergeCell ref="T28:V28"/>
    <mergeCell ref="Q16:S16"/>
    <mergeCell ref="Q17:S17"/>
    <mergeCell ref="Q18:S18"/>
    <mergeCell ref="AD13:AD14"/>
    <mergeCell ref="Q23:S23"/>
    <mergeCell ref="Q24:S24"/>
    <mergeCell ref="Q25:S25"/>
    <mergeCell ref="Z23:AA23"/>
    <mergeCell ref="Z21:AA21"/>
    <mergeCell ref="Z22:AA22"/>
    <mergeCell ref="P11:AD11"/>
    <mergeCell ref="P12:AD12"/>
    <mergeCell ref="P13:S14"/>
    <mergeCell ref="T13:V14"/>
    <mergeCell ref="X13:Y14"/>
    <mergeCell ref="Z13:AA14"/>
    <mergeCell ref="AB13:AC14"/>
    <mergeCell ref="Z15:AA15"/>
    <mergeCell ref="Q19:S19"/>
    <mergeCell ref="Q20:S20"/>
    <mergeCell ref="Q21:S21"/>
    <mergeCell ref="Q22:S22"/>
    <mergeCell ref="Q15:S15"/>
    <mergeCell ref="Z19:AA19"/>
    <mergeCell ref="Z20:AA20"/>
    <mergeCell ref="X15:Y15"/>
    <mergeCell ref="X16:Y16"/>
    <mergeCell ref="B1:AD1"/>
    <mergeCell ref="D2:AC3"/>
    <mergeCell ref="G8:V9"/>
    <mergeCell ref="L6:N6"/>
    <mergeCell ref="O6:P6"/>
    <mergeCell ref="X8:AB9"/>
    <mergeCell ref="B12:N12"/>
    <mergeCell ref="B2:C4"/>
    <mergeCell ref="B11:N11"/>
    <mergeCell ref="D4:AD4"/>
    <mergeCell ref="A10:AC10"/>
    <mergeCell ref="C16:D16"/>
    <mergeCell ref="C17:D17"/>
    <mergeCell ref="C18:D18"/>
    <mergeCell ref="C19:D19"/>
    <mergeCell ref="E16:F16"/>
    <mergeCell ref="E17:F17"/>
    <mergeCell ref="E18:F18"/>
    <mergeCell ref="E19:F19"/>
    <mergeCell ref="G16:N16"/>
    <mergeCell ref="G17:N17"/>
    <mergeCell ref="G18:N18"/>
    <mergeCell ref="G19:N19"/>
    <mergeCell ref="P30:AD30"/>
    <mergeCell ref="B31:N31"/>
    <mergeCell ref="B32:N34"/>
    <mergeCell ref="B29:L30"/>
    <mergeCell ref="B21:L22"/>
    <mergeCell ref="N21:N22"/>
    <mergeCell ref="C26:G26"/>
    <mergeCell ref="C27:G27"/>
    <mergeCell ref="I24:N24"/>
    <mergeCell ref="I25:N25"/>
    <mergeCell ref="I26:N26"/>
    <mergeCell ref="I27:N27"/>
    <mergeCell ref="N29:N30"/>
    <mergeCell ref="B23:N23"/>
    <mergeCell ref="Q26:S26"/>
    <mergeCell ref="Q27:S27"/>
    <mergeCell ref="T29:V29"/>
    <mergeCell ref="X26:Y26"/>
    <mergeCell ref="X27:Y27"/>
    <mergeCell ref="X28:Y28"/>
    <mergeCell ref="X29:Y29"/>
    <mergeCell ref="Z29:AA29"/>
    <mergeCell ref="AB24:AC24"/>
    <mergeCell ref="AB25:AC25"/>
    <mergeCell ref="P31:S32"/>
    <mergeCell ref="T31:V32"/>
    <mergeCell ref="X31:Y32"/>
    <mergeCell ref="Z31:AA32"/>
    <mergeCell ref="AB31:AC32"/>
    <mergeCell ref="AD31:AD32"/>
    <mergeCell ref="P33:S33"/>
    <mergeCell ref="P34:S34"/>
    <mergeCell ref="P35:S35"/>
    <mergeCell ref="Z33:AA33"/>
    <mergeCell ref="Z34:AA34"/>
    <mergeCell ref="Z35:AA35"/>
    <mergeCell ref="Z36:AA36"/>
    <mergeCell ref="Z37:AA37"/>
    <mergeCell ref="AB33:AC33"/>
    <mergeCell ref="AB34:AC34"/>
    <mergeCell ref="AB35:AC35"/>
    <mergeCell ref="AB36:AC36"/>
    <mergeCell ref="AB37:AC37"/>
    <mergeCell ref="P36:S36"/>
    <mergeCell ref="P37:S37"/>
    <mergeCell ref="T33:V33"/>
    <mergeCell ref="T34:V34"/>
    <mergeCell ref="T35:V35"/>
    <mergeCell ref="T36:V36"/>
    <mergeCell ref="T37:V37"/>
    <mergeCell ref="X33:Y33"/>
    <mergeCell ref="X34:Y34"/>
    <mergeCell ref="X35:Y35"/>
    <mergeCell ref="X36:Y36"/>
    <mergeCell ref="X37:Y37"/>
  </mergeCells>
  <conditionalFormatting sqref="B31:B32">
    <cfRule type="containsText" dxfId="17" priority="76" operator="containsText" text="Please describe reduction strategies underway, if any">
      <formula>NOT(ISERROR(SEARCH("Please describe reduction strategies underway, if any",B31)))</formula>
    </cfRule>
  </conditionalFormatting>
  <conditionalFormatting sqref="G16:G19">
    <cfRule type="containsText" dxfId="16" priority="71" operator="containsText" text="Please provide details here, if available (e.g. # of mowers, fuel type, etc.)">
      <formula>NOT(ISERROR(SEARCH("Please provide details here, if available (e.g. # of mowers, fuel type, etc.)",G16)))</formula>
    </cfRule>
  </conditionalFormatting>
  <conditionalFormatting sqref="B16:B19">
    <cfRule type="expression" dxfId="15" priority="65">
      <formula>B15=" "</formula>
    </cfRule>
  </conditionalFormatting>
  <conditionalFormatting sqref="C16">
    <cfRule type="containsText" dxfId="14" priority="64" operator="containsText" text="Which of the following equipment do you operate?">
      <formula>NOT(ISERROR(SEARCH("Which of the following equipment do you operate?",C16)))</formula>
    </cfRule>
  </conditionalFormatting>
  <conditionalFormatting sqref="B15:N15">
    <cfRule type="containsText" dxfId="13" priority="63" operator="containsText" text="Which of the following equipment do you operate?">
      <formula>NOT(ISERROR(SEARCH("Which of the following equipment do you operate?",B15)))</formula>
    </cfRule>
  </conditionalFormatting>
  <conditionalFormatting sqref="C18:C19">
    <cfRule type="containsText" dxfId="12" priority="59" operator="containsText" text="Which of the following equipment do you operate?">
      <formula>NOT(ISERROR(SEARCH("Which of the following equipment do you operate?",C18)))</formula>
    </cfRule>
  </conditionalFormatting>
  <conditionalFormatting sqref="C17">
    <cfRule type="containsText" dxfId="11" priority="60" operator="containsText" text="Which of the following equipment do you operate?">
      <formula>NOT(ISERROR(SEARCH("Which of the following equipment do you operate?",C17)))</formula>
    </cfRule>
  </conditionalFormatting>
  <conditionalFormatting sqref="B24:B27">
    <cfRule type="expression" dxfId="10" priority="56">
      <formula>B23=" "</formula>
    </cfRule>
  </conditionalFormatting>
  <conditionalFormatting sqref="C24">
    <cfRule type="containsText" dxfId="9" priority="54" operator="containsText" text="Which of the following equipment do you operate?">
      <formula>NOT(ISERROR(SEARCH("Which of the following equipment do you operate?",C24)))</formula>
    </cfRule>
  </conditionalFormatting>
  <conditionalFormatting sqref="B23:N23">
    <cfRule type="expression" dxfId="8" priority="46">
      <formula>$N$21="yes"</formula>
    </cfRule>
  </conditionalFormatting>
  <conditionalFormatting sqref="C25:C27">
    <cfRule type="containsText" dxfId="7" priority="48" operator="containsText" text="Which of the following equipment do you operate?">
      <formula>NOT(ISERROR(SEARCH("Which of the following equipment do you operate?",C25)))</formula>
    </cfRule>
  </conditionalFormatting>
  <conditionalFormatting sqref="C25:C27">
    <cfRule type="expression" dxfId="6" priority="47">
      <formula>$N$21&lt;&gt;"yes"</formula>
    </cfRule>
  </conditionalFormatting>
  <conditionalFormatting sqref="B23:N27">
    <cfRule type="expression" dxfId="5" priority="45">
      <formula>$N$21&lt;&gt;"yes"</formula>
    </cfRule>
  </conditionalFormatting>
  <conditionalFormatting sqref="I24:M27">
    <cfRule type="expression" dxfId="4" priority="43">
      <formula>H24="yes"</formula>
    </cfRule>
  </conditionalFormatting>
  <conditionalFormatting sqref="B31:B32">
    <cfRule type="expression" dxfId="3" priority="41">
      <formula>$N$29="yes"</formula>
    </cfRule>
  </conditionalFormatting>
  <conditionalFormatting sqref="B24:N27">
    <cfRule type="expression" dxfId="2" priority="27">
      <formula>$N$21="yes"</formula>
    </cfRule>
  </conditionalFormatting>
  <conditionalFormatting sqref="N24:N27">
    <cfRule type="expression" dxfId="1" priority="78">
      <formula>L24="yes"</formula>
    </cfRule>
  </conditionalFormatting>
  <conditionalFormatting sqref="B15:N19">
    <cfRule type="expression" dxfId="0" priority="25">
      <formula>$N$13&lt;&gt;"yes"</formula>
    </cfRule>
  </conditionalFormatting>
  <pageMargins left="0.7" right="0.7" top="0.75" bottom="0.75" header="0.3" footer="0.3"/>
  <pageSetup orientation="portrait" r:id="rId1"/>
  <ignoredErrors>
    <ignoredError sqref="N24 B31 J24:L24 H16:L16 N16 G17:N19 G16 M16"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0000000}">
          <x14:formula1>
            <xm:f>Source!$T$1:$T$4</xm:f>
          </x14:formula1>
          <xm:sqref>N21:N22 N29:N30 N13:N14 E16:F19 H24:H27 F25:F27</xm:sqref>
        </x14:dataValidation>
        <x14:dataValidation type="list" allowBlank="1" showInputMessage="1" showErrorMessage="1" xr:uid="{C1267DD7-2392-4A80-AB3A-F1C209465530}">
          <x14:formula1>
            <xm:f>Source!$AD$1:$AD$4</xm:f>
          </x14:formula1>
          <xm:sqref>X8</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8ED6-52BA-4589-BB4A-30CAE038AA90}">
  <dimension ref="A1:AU99"/>
  <sheetViews>
    <sheetView topLeftCell="J1" workbookViewId="0">
      <selection activeCell="M7" sqref="M7"/>
    </sheetView>
  </sheetViews>
  <sheetFormatPr defaultRowHeight="15" x14ac:dyDescent="0.25"/>
  <cols>
    <col min="1" max="1" width="44.7109375" bestFit="1" customWidth="1"/>
    <col min="2" max="2" width="47.140625" style="820" customWidth="1"/>
    <col min="3" max="3" width="35.85546875" style="820" customWidth="1"/>
    <col min="4" max="4" width="23.42578125" style="820" customWidth="1"/>
    <col min="5" max="7" width="29.42578125" style="820" customWidth="1"/>
    <col min="8" max="8" width="23.5703125" style="820" customWidth="1"/>
    <col min="9" max="9" width="89.28515625" style="820" customWidth="1"/>
    <col min="10" max="10" width="20.5703125" style="193" customWidth="1"/>
    <col min="11" max="11" width="13.42578125" style="225" customWidth="1"/>
    <col min="12" max="12" width="18.42578125" style="225" customWidth="1"/>
    <col min="13" max="13" width="85.5703125" style="225" bestFit="1" customWidth="1"/>
    <col min="14" max="14" width="26.5703125" style="819" customWidth="1"/>
    <col min="15" max="47" width="9.140625" style="762"/>
    <col min="48" max="16384" width="9.140625" style="225"/>
  </cols>
  <sheetData>
    <row r="1" spans="1:47" ht="59.25" customHeight="1" x14ac:dyDescent="0.25">
      <c r="A1" s="834" t="s">
        <v>718</v>
      </c>
      <c r="B1" s="826" t="s">
        <v>184</v>
      </c>
      <c r="C1" s="757" t="s">
        <v>1993</v>
      </c>
      <c r="D1" s="757" t="s">
        <v>1994</v>
      </c>
      <c r="E1" s="757" t="s">
        <v>1998</v>
      </c>
      <c r="F1" s="758" t="s">
        <v>1996</v>
      </c>
      <c r="G1" s="758" t="s">
        <v>1999</v>
      </c>
      <c r="H1" s="758" t="s">
        <v>841</v>
      </c>
      <c r="I1" s="757" t="s">
        <v>220</v>
      </c>
      <c r="J1" s="759" t="s">
        <v>2000</v>
      </c>
      <c r="K1" s="760" t="s">
        <v>2001</v>
      </c>
      <c r="L1" s="757" t="s">
        <v>2002</v>
      </c>
      <c r="M1" s="761" t="s">
        <v>2003</v>
      </c>
      <c r="N1" s="757" t="s">
        <v>1997</v>
      </c>
      <c r="O1" s="757" t="s">
        <v>493</v>
      </c>
      <c r="P1" s="757"/>
    </row>
    <row r="2" spans="1:47" s="771" customFormat="1" ht="30" x14ac:dyDescent="0.25">
      <c r="A2" s="769" t="str">
        <f>N2&amp;O2</f>
        <v>Bridgewater State University1</v>
      </c>
      <c r="B2" s="787" t="s">
        <v>2004</v>
      </c>
      <c r="C2" s="764" t="s">
        <v>2158</v>
      </c>
      <c r="D2" s="765">
        <v>0.16</v>
      </c>
      <c r="E2" s="764">
        <v>2012</v>
      </c>
      <c r="F2" s="764" t="s">
        <v>2005</v>
      </c>
      <c r="G2" s="766"/>
      <c r="H2" s="767"/>
      <c r="I2" s="766"/>
      <c r="J2" s="768" t="s">
        <v>82</v>
      </c>
      <c r="K2" s="768" t="s">
        <v>81</v>
      </c>
      <c r="L2" s="768" t="s">
        <v>82</v>
      </c>
      <c r="M2" s="769"/>
      <c r="N2" s="763" t="s">
        <v>48</v>
      </c>
      <c r="O2" s="770">
        <v>1</v>
      </c>
      <c r="P2" s="770" t="str">
        <f>VLOOKUP(N2,Source!F:F,1,FALSE)</f>
        <v>Bridgewater State University</v>
      </c>
      <c r="Q2" s="770"/>
      <c r="R2" s="770"/>
      <c r="S2" s="770"/>
      <c r="T2" s="770"/>
      <c r="U2" s="770"/>
      <c r="V2" s="770"/>
      <c r="W2" s="770"/>
      <c r="X2" s="770"/>
      <c r="Y2" s="770"/>
      <c r="Z2" s="770"/>
      <c r="AA2" s="770"/>
      <c r="AB2" s="770"/>
      <c r="AC2" s="770"/>
      <c r="AD2" s="770"/>
      <c r="AE2" s="770"/>
      <c r="AF2" s="770"/>
      <c r="AG2" s="770"/>
      <c r="AH2" s="770"/>
      <c r="AI2" s="770"/>
      <c r="AJ2" s="770"/>
      <c r="AK2" s="770"/>
      <c r="AL2" s="770"/>
      <c r="AM2" s="770"/>
      <c r="AN2" s="770"/>
      <c r="AO2" s="770"/>
      <c r="AP2" s="770"/>
      <c r="AQ2" s="770"/>
      <c r="AR2" s="770"/>
      <c r="AS2" s="770"/>
      <c r="AT2" s="770"/>
      <c r="AU2" s="770"/>
    </row>
    <row r="3" spans="1:47" s="771" customFormat="1" ht="45" x14ac:dyDescent="0.25">
      <c r="A3" s="769" t="str">
        <f t="shared" ref="A3:A66" si="0">N3&amp;O3</f>
        <v>Bristol Comm. College1</v>
      </c>
      <c r="B3" s="787" t="s">
        <v>2006</v>
      </c>
      <c r="C3" s="764" t="s">
        <v>2007</v>
      </c>
      <c r="D3" s="772">
        <v>5.7000000000000002E-2</v>
      </c>
      <c r="E3" s="764">
        <v>2019</v>
      </c>
      <c r="F3" s="773" t="s">
        <v>2008</v>
      </c>
      <c r="G3" s="764" t="s">
        <v>82</v>
      </c>
      <c r="H3" s="774" t="s">
        <v>2009</v>
      </c>
      <c r="I3" s="773" t="s">
        <v>2010</v>
      </c>
      <c r="J3" s="768" t="s">
        <v>82</v>
      </c>
      <c r="K3" s="768" t="s">
        <v>82</v>
      </c>
      <c r="L3" s="768" t="s">
        <v>82</v>
      </c>
      <c r="M3" s="769" t="s">
        <v>2011</v>
      </c>
      <c r="N3" s="763" t="s">
        <v>569</v>
      </c>
      <c r="O3" s="770">
        <v>1</v>
      </c>
      <c r="P3" s="770" t="str">
        <f>VLOOKUP(N3,Source!F:F,1,FALSE)</f>
        <v>Bristol Comm. College</v>
      </c>
      <c r="Q3" s="770"/>
      <c r="R3" s="770"/>
      <c r="S3" s="770"/>
      <c r="T3" s="770"/>
      <c r="U3" s="770"/>
      <c r="V3" s="770"/>
      <c r="W3" s="770"/>
      <c r="X3" s="770"/>
      <c r="Y3" s="770"/>
      <c r="Z3" s="770"/>
      <c r="AA3" s="770"/>
      <c r="AB3" s="770"/>
      <c r="AC3" s="770"/>
      <c r="AD3" s="770"/>
      <c r="AE3" s="770"/>
      <c r="AF3" s="770"/>
      <c r="AG3" s="770"/>
      <c r="AH3" s="770"/>
      <c r="AI3" s="770"/>
      <c r="AJ3" s="770"/>
      <c r="AK3" s="770"/>
      <c r="AL3" s="770"/>
      <c r="AM3" s="770"/>
      <c r="AN3" s="770"/>
      <c r="AO3" s="770"/>
      <c r="AP3" s="770"/>
      <c r="AQ3" s="770"/>
      <c r="AR3" s="770"/>
      <c r="AS3" s="770"/>
      <c r="AT3" s="770"/>
      <c r="AU3" s="770"/>
    </row>
    <row r="4" spans="1:47" s="771" customFormat="1" ht="30" x14ac:dyDescent="0.25">
      <c r="A4" s="769" t="str">
        <f t="shared" si="0"/>
        <v>Bristol Comm. College2</v>
      </c>
      <c r="B4" s="787" t="s">
        <v>2006</v>
      </c>
      <c r="C4" s="764" t="s">
        <v>2160</v>
      </c>
      <c r="D4" s="775" t="s">
        <v>842</v>
      </c>
      <c r="E4" s="766" t="s">
        <v>842</v>
      </c>
      <c r="F4" s="764" t="s">
        <v>2005</v>
      </c>
      <c r="G4" s="764" t="s">
        <v>81</v>
      </c>
      <c r="H4" s="774" t="s">
        <v>2009</v>
      </c>
      <c r="I4" s="766" t="s">
        <v>2012</v>
      </c>
      <c r="J4" s="776" t="s">
        <v>81</v>
      </c>
      <c r="K4" s="777" t="s">
        <v>82</v>
      </c>
      <c r="L4" s="768" t="s">
        <v>82</v>
      </c>
      <c r="M4" s="769"/>
      <c r="N4" s="763" t="s">
        <v>569</v>
      </c>
      <c r="O4" s="770">
        <v>2</v>
      </c>
      <c r="P4" s="770" t="str">
        <f>VLOOKUP(N4,Source!F:F,1,FALSE)</f>
        <v>Bristol Comm. College</v>
      </c>
      <c r="Q4" s="770"/>
      <c r="R4" s="770"/>
      <c r="S4" s="770"/>
      <c r="T4" s="770"/>
      <c r="U4" s="770"/>
      <c r="V4" s="770"/>
      <c r="W4" s="770"/>
      <c r="X4" s="770"/>
      <c r="Y4" s="770"/>
      <c r="Z4" s="770"/>
      <c r="AA4" s="770"/>
      <c r="AB4" s="770"/>
      <c r="AC4" s="770"/>
      <c r="AD4" s="770"/>
      <c r="AE4" s="770"/>
      <c r="AF4" s="770"/>
      <c r="AG4" s="770"/>
      <c r="AH4" s="770"/>
      <c r="AI4" s="770"/>
      <c r="AJ4" s="770"/>
      <c r="AK4" s="770"/>
      <c r="AL4" s="770"/>
      <c r="AM4" s="770"/>
      <c r="AN4" s="770"/>
      <c r="AO4" s="770"/>
      <c r="AP4" s="770"/>
      <c r="AQ4" s="770"/>
      <c r="AR4" s="770"/>
      <c r="AS4" s="770"/>
      <c r="AT4" s="770"/>
      <c r="AU4" s="770"/>
    </row>
    <row r="5" spans="1:47" s="771" customFormat="1" ht="30" x14ac:dyDescent="0.25">
      <c r="A5" s="769" t="str">
        <f t="shared" si="0"/>
        <v>Bristol Comm. College3</v>
      </c>
      <c r="B5" s="787" t="s">
        <v>2013</v>
      </c>
      <c r="C5" s="764" t="s">
        <v>2158</v>
      </c>
      <c r="D5" s="765" t="s">
        <v>842</v>
      </c>
      <c r="E5" s="764">
        <v>2016</v>
      </c>
      <c r="F5" s="764" t="s">
        <v>2005</v>
      </c>
      <c r="G5" s="764" t="s">
        <v>82</v>
      </c>
      <c r="H5" s="774" t="s">
        <v>2009</v>
      </c>
      <c r="I5" s="778" t="s">
        <v>2014</v>
      </c>
      <c r="J5" s="768" t="s">
        <v>82</v>
      </c>
      <c r="K5" s="777" t="s">
        <v>82</v>
      </c>
      <c r="L5" s="768" t="s">
        <v>82</v>
      </c>
      <c r="M5" s="769" t="s">
        <v>2015</v>
      </c>
      <c r="N5" s="763" t="s">
        <v>569</v>
      </c>
      <c r="O5" s="770">
        <v>3</v>
      </c>
      <c r="P5" s="770" t="str">
        <f>VLOOKUP(N5,Source!F:F,1,FALSE)</f>
        <v>Bristol Comm. College</v>
      </c>
      <c r="Q5" s="770"/>
      <c r="R5" s="770"/>
      <c r="S5" s="770"/>
      <c r="T5" s="770"/>
      <c r="U5" s="770"/>
      <c r="V5" s="770"/>
      <c r="W5" s="770"/>
      <c r="X5" s="770"/>
      <c r="Y5" s="770"/>
      <c r="Z5" s="770"/>
      <c r="AA5" s="770"/>
      <c r="AB5" s="770"/>
      <c r="AC5" s="770"/>
      <c r="AD5" s="770"/>
      <c r="AE5" s="770"/>
      <c r="AF5" s="770"/>
      <c r="AG5" s="770"/>
      <c r="AH5" s="770"/>
      <c r="AI5" s="770"/>
      <c r="AJ5" s="770"/>
      <c r="AK5" s="770"/>
      <c r="AL5" s="770"/>
      <c r="AM5" s="770"/>
      <c r="AN5" s="770"/>
      <c r="AO5" s="770"/>
      <c r="AP5" s="770"/>
      <c r="AQ5" s="770"/>
      <c r="AR5" s="770"/>
      <c r="AS5" s="770"/>
      <c r="AT5" s="770"/>
      <c r="AU5" s="770"/>
    </row>
    <row r="6" spans="1:47" s="771" customFormat="1" ht="30" x14ac:dyDescent="0.25">
      <c r="A6" s="769" t="str">
        <f t="shared" si="0"/>
        <v>Dept. of Conservation and Recreation1</v>
      </c>
      <c r="B6" s="787" t="s">
        <v>2016</v>
      </c>
      <c r="C6" s="764" t="s">
        <v>2159</v>
      </c>
      <c r="D6" s="779">
        <v>5.0000000000000001E-3</v>
      </c>
      <c r="E6" s="780">
        <v>2017</v>
      </c>
      <c r="F6" s="764" t="s">
        <v>2005</v>
      </c>
      <c r="G6" s="766"/>
      <c r="H6" s="766"/>
      <c r="I6" s="778" t="s">
        <v>2017</v>
      </c>
      <c r="J6" s="776" t="s">
        <v>81</v>
      </c>
      <c r="K6" s="781" t="s">
        <v>81</v>
      </c>
      <c r="L6" s="768" t="s">
        <v>82</v>
      </c>
      <c r="M6" s="769"/>
      <c r="N6" s="763" t="s">
        <v>573</v>
      </c>
      <c r="O6" s="770">
        <v>1</v>
      </c>
      <c r="P6" s="770" t="str">
        <f>VLOOKUP(N6,Source!F:F,1,FALSE)</f>
        <v>Dept. of Conservation and Recreation</v>
      </c>
      <c r="Q6" s="770"/>
      <c r="R6" s="770"/>
      <c r="S6" s="770"/>
      <c r="T6" s="770"/>
      <c r="U6" s="770"/>
      <c r="V6" s="770"/>
      <c r="W6" s="770"/>
      <c r="X6" s="770"/>
      <c r="Y6" s="770"/>
      <c r="Z6" s="770"/>
      <c r="AA6" s="770"/>
      <c r="AB6" s="770"/>
      <c r="AC6" s="770"/>
      <c r="AD6" s="770"/>
      <c r="AE6" s="770"/>
      <c r="AF6" s="770"/>
      <c r="AG6" s="770"/>
      <c r="AH6" s="770"/>
      <c r="AI6" s="770"/>
      <c r="AJ6" s="770"/>
      <c r="AK6" s="770"/>
      <c r="AL6" s="770"/>
      <c r="AM6" s="770"/>
      <c r="AN6" s="770"/>
      <c r="AO6" s="770"/>
      <c r="AP6" s="770"/>
      <c r="AQ6" s="770"/>
      <c r="AR6" s="770"/>
      <c r="AS6" s="770"/>
      <c r="AT6" s="770"/>
      <c r="AU6" s="770"/>
    </row>
    <row r="7" spans="1:47" s="771" customFormat="1" ht="120" x14ac:dyDescent="0.25">
      <c r="A7" s="769" t="str">
        <f t="shared" si="0"/>
        <v>Dept. of Conservation and Recreation2</v>
      </c>
      <c r="B7" s="787" t="s">
        <v>2018</v>
      </c>
      <c r="C7" s="764" t="s">
        <v>2160</v>
      </c>
      <c r="D7" s="782">
        <v>4</v>
      </c>
      <c r="E7" s="764">
        <v>1994</v>
      </c>
      <c r="F7" s="764" t="s">
        <v>2005</v>
      </c>
      <c r="G7" s="764" t="s">
        <v>81</v>
      </c>
      <c r="H7" s="774" t="s">
        <v>2019</v>
      </c>
      <c r="I7" s="778" t="s">
        <v>2020</v>
      </c>
      <c r="J7" s="776" t="s">
        <v>81</v>
      </c>
      <c r="K7" s="781" t="s">
        <v>81</v>
      </c>
      <c r="L7" s="768" t="s">
        <v>82</v>
      </c>
      <c r="M7" s="769"/>
      <c r="N7" s="763" t="s">
        <v>573</v>
      </c>
      <c r="O7" s="770">
        <v>2</v>
      </c>
      <c r="P7" s="770" t="str">
        <f>VLOOKUP(N7,Source!F:F,1,FALSE)</f>
        <v>Dept. of Conservation and Recreation</v>
      </c>
      <c r="Q7" s="770"/>
      <c r="R7" s="770"/>
      <c r="S7" s="770"/>
      <c r="T7" s="770"/>
      <c r="U7" s="770"/>
      <c r="V7" s="770"/>
      <c r="W7" s="770"/>
      <c r="X7" s="770"/>
      <c r="Y7" s="770"/>
      <c r="Z7" s="770"/>
      <c r="AA7" s="770"/>
      <c r="AB7" s="770"/>
      <c r="AC7" s="770"/>
      <c r="AD7" s="770"/>
      <c r="AE7" s="770"/>
      <c r="AF7" s="770"/>
      <c r="AG7" s="770"/>
      <c r="AH7" s="770"/>
      <c r="AI7" s="770"/>
      <c r="AJ7" s="770"/>
      <c r="AK7" s="770"/>
      <c r="AL7" s="770"/>
      <c r="AM7" s="770"/>
      <c r="AN7" s="770"/>
      <c r="AO7" s="770"/>
      <c r="AP7" s="770"/>
      <c r="AQ7" s="770"/>
      <c r="AR7" s="770"/>
      <c r="AS7" s="770"/>
      <c r="AT7" s="770"/>
      <c r="AU7" s="770"/>
    </row>
    <row r="8" spans="1:47" s="771" customFormat="1" ht="45" x14ac:dyDescent="0.25">
      <c r="A8" s="769" t="str">
        <f t="shared" si="0"/>
        <v>Dept. of Conservation and Recreation3</v>
      </c>
      <c r="B8" s="787" t="s">
        <v>2018</v>
      </c>
      <c r="C8" s="764" t="s">
        <v>2159</v>
      </c>
      <c r="D8" s="783">
        <v>6.5000000000000002E-2</v>
      </c>
      <c r="E8" s="764">
        <v>2013</v>
      </c>
      <c r="F8" s="764" t="s">
        <v>2005</v>
      </c>
      <c r="G8" s="764" t="s">
        <v>81</v>
      </c>
      <c r="H8" s="774" t="s">
        <v>2019</v>
      </c>
      <c r="I8" s="784" t="s">
        <v>2021</v>
      </c>
      <c r="J8" s="776" t="s">
        <v>81</v>
      </c>
      <c r="K8" s="781" t="s">
        <v>81</v>
      </c>
      <c r="L8" s="768" t="s">
        <v>82</v>
      </c>
      <c r="M8" s="769"/>
      <c r="N8" s="763" t="s">
        <v>573</v>
      </c>
      <c r="O8" s="770">
        <v>3</v>
      </c>
      <c r="P8" s="770" t="str">
        <f>VLOOKUP(N8,Source!F:F,1,FALSE)</f>
        <v>Dept. of Conservation and Recreation</v>
      </c>
      <c r="Q8" s="770"/>
      <c r="R8" s="770"/>
      <c r="S8" s="770"/>
      <c r="T8" s="770"/>
      <c r="U8" s="770"/>
      <c r="V8" s="770"/>
      <c r="W8" s="770"/>
      <c r="X8" s="770"/>
      <c r="Y8" s="770"/>
      <c r="Z8" s="770"/>
      <c r="AA8" s="770"/>
      <c r="AB8" s="770"/>
      <c r="AC8" s="770"/>
      <c r="AD8" s="770"/>
      <c r="AE8" s="770"/>
      <c r="AF8" s="770"/>
      <c r="AG8" s="770"/>
      <c r="AH8" s="770"/>
      <c r="AI8" s="770"/>
      <c r="AJ8" s="770"/>
      <c r="AK8" s="770"/>
      <c r="AL8" s="770"/>
      <c r="AM8" s="770"/>
      <c r="AN8" s="770"/>
      <c r="AO8" s="770"/>
      <c r="AP8" s="770"/>
      <c r="AQ8" s="770"/>
      <c r="AR8" s="770"/>
      <c r="AS8" s="770"/>
      <c r="AT8" s="770"/>
      <c r="AU8" s="770"/>
    </row>
    <row r="9" spans="1:47" s="771" customFormat="1" ht="90" x14ac:dyDescent="0.25">
      <c r="A9" s="769" t="str">
        <f t="shared" si="0"/>
        <v>Dept. of Conservation and Recreation4</v>
      </c>
      <c r="B9" s="787" t="s">
        <v>2022</v>
      </c>
      <c r="C9" s="785" t="s">
        <v>2007</v>
      </c>
      <c r="D9" s="786">
        <v>2</v>
      </c>
      <c r="E9" s="787">
        <v>2017</v>
      </c>
      <c r="F9" s="764" t="s">
        <v>2005</v>
      </c>
      <c r="G9" s="764" t="s">
        <v>82</v>
      </c>
      <c r="H9" s="774" t="s">
        <v>2023</v>
      </c>
      <c r="I9" s="778" t="s">
        <v>2024</v>
      </c>
      <c r="J9" s="774" t="s">
        <v>81</v>
      </c>
      <c r="K9" s="781" t="s">
        <v>81</v>
      </c>
      <c r="L9" s="768" t="s">
        <v>82</v>
      </c>
      <c r="M9" s="769"/>
      <c r="N9" s="763" t="s">
        <v>573</v>
      </c>
      <c r="O9" s="770">
        <v>4</v>
      </c>
      <c r="P9" s="770" t="str">
        <f>VLOOKUP(N9,Source!F:F,1,FALSE)</f>
        <v>Dept. of Conservation and Recreation</v>
      </c>
      <c r="Q9" s="770"/>
      <c r="R9" s="770"/>
      <c r="S9" s="770"/>
      <c r="T9" s="770"/>
      <c r="U9" s="770"/>
      <c r="V9" s="770"/>
      <c r="W9" s="770"/>
      <c r="X9" s="770"/>
      <c r="Y9" s="770"/>
      <c r="Z9" s="770"/>
      <c r="AA9" s="770"/>
      <c r="AB9" s="770"/>
      <c r="AC9" s="770"/>
      <c r="AD9" s="770"/>
      <c r="AE9" s="770"/>
      <c r="AF9" s="770"/>
      <c r="AG9" s="770"/>
      <c r="AH9" s="770"/>
      <c r="AI9" s="770"/>
      <c r="AJ9" s="770"/>
      <c r="AK9" s="770"/>
      <c r="AL9" s="770"/>
      <c r="AM9" s="770"/>
      <c r="AN9" s="770"/>
      <c r="AO9" s="770"/>
      <c r="AP9" s="770"/>
      <c r="AQ9" s="770"/>
      <c r="AR9" s="770"/>
      <c r="AS9" s="770"/>
      <c r="AT9" s="770"/>
      <c r="AU9" s="770"/>
    </row>
    <row r="10" spans="1:47" s="771" customFormat="1" ht="30" x14ac:dyDescent="0.25">
      <c r="A10" s="769" t="str">
        <f t="shared" si="0"/>
        <v>Dept. of Conservation and Recreation5</v>
      </c>
      <c r="B10" s="787" t="s">
        <v>2025</v>
      </c>
      <c r="C10" s="764" t="s">
        <v>2159</v>
      </c>
      <c r="D10" s="783">
        <v>1.7000000000000001E-2</v>
      </c>
      <c r="E10" s="787">
        <v>2016</v>
      </c>
      <c r="F10" s="764" t="s">
        <v>2005</v>
      </c>
      <c r="G10" s="766"/>
      <c r="H10" s="774" t="s">
        <v>2023</v>
      </c>
      <c r="I10" s="780" t="s">
        <v>2026</v>
      </c>
      <c r="J10" s="774" t="s">
        <v>81</v>
      </c>
      <c r="K10" s="781" t="s">
        <v>81</v>
      </c>
      <c r="L10" s="768" t="s">
        <v>82</v>
      </c>
      <c r="M10" s="769"/>
      <c r="N10" s="763" t="s">
        <v>573</v>
      </c>
      <c r="O10" s="770">
        <v>5</v>
      </c>
      <c r="P10" s="770" t="str">
        <f>VLOOKUP(N10,Source!F:F,1,FALSE)</f>
        <v>Dept. of Conservation and Recreation</v>
      </c>
      <c r="Q10" s="770"/>
      <c r="R10" s="770"/>
      <c r="S10" s="770"/>
      <c r="T10" s="770"/>
      <c r="U10" s="770"/>
      <c r="V10" s="770"/>
      <c r="W10" s="770"/>
      <c r="X10" s="770"/>
      <c r="Y10" s="770"/>
      <c r="Z10" s="770"/>
      <c r="AA10" s="770"/>
      <c r="AB10" s="770"/>
      <c r="AC10" s="770"/>
      <c r="AD10" s="770"/>
      <c r="AE10" s="770"/>
      <c r="AF10" s="770"/>
      <c r="AG10" s="770"/>
      <c r="AH10" s="770"/>
      <c r="AI10" s="770"/>
      <c r="AJ10" s="770"/>
      <c r="AK10" s="770"/>
      <c r="AL10" s="770"/>
      <c r="AM10" s="770"/>
      <c r="AN10" s="770"/>
      <c r="AO10" s="770"/>
      <c r="AP10" s="770"/>
      <c r="AQ10" s="770"/>
      <c r="AR10" s="770"/>
      <c r="AS10" s="770"/>
      <c r="AT10" s="770"/>
      <c r="AU10" s="770"/>
    </row>
    <row r="11" spans="1:47" s="771" customFormat="1" ht="30" x14ac:dyDescent="0.25">
      <c r="A11" s="769" t="str">
        <f t="shared" si="0"/>
        <v>Dept. of Conservation and Recreation6</v>
      </c>
      <c r="B11" s="827" t="s">
        <v>2027</v>
      </c>
      <c r="C11" s="764" t="s">
        <v>2160</v>
      </c>
      <c r="D11" s="788" t="s">
        <v>2028</v>
      </c>
      <c r="E11" s="787">
        <v>2017</v>
      </c>
      <c r="F11" s="764" t="s">
        <v>2005</v>
      </c>
      <c r="G11" s="766"/>
      <c r="H11" s="766"/>
      <c r="I11" s="780" t="s">
        <v>2028</v>
      </c>
      <c r="J11" s="781" t="s">
        <v>82</v>
      </c>
      <c r="K11" s="781" t="s">
        <v>82</v>
      </c>
      <c r="L11" s="768" t="s">
        <v>82</v>
      </c>
      <c r="M11" s="769"/>
      <c r="N11" s="763" t="s">
        <v>573</v>
      </c>
      <c r="O11" s="770">
        <v>6</v>
      </c>
      <c r="P11" s="770" t="str">
        <f>VLOOKUP(N11,Source!F:F,1,FALSE)</f>
        <v>Dept. of Conservation and Recreation</v>
      </c>
      <c r="Q11" s="770"/>
      <c r="R11" s="770"/>
      <c r="S11" s="770"/>
      <c r="T11" s="770"/>
      <c r="U11" s="770"/>
      <c r="V11" s="770"/>
      <c r="W11" s="770"/>
      <c r="X11" s="770"/>
      <c r="Y11" s="770"/>
      <c r="Z11" s="770"/>
      <c r="AA11" s="770"/>
      <c r="AB11" s="770"/>
      <c r="AC11" s="770"/>
      <c r="AD11" s="770"/>
      <c r="AE11" s="770"/>
      <c r="AF11" s="770"/>
      <c r="AG11" s="770"/>
      <c r="AH11" s="770"/>
      <c r="AI11" s="770"/>
      <c r="AJ11" s="770"/>
      <c r="AK11" s="770"/>
      <c r="AL11" s="770"/>
      <c r="AM11" s="770"/>
      <c r="AN11" s="770"/>
      <c r="AO11" s="770"/>
      <c r="AP11" s="770"/>
      <c r="AQ11" s="770"/>
      <c r="AR11" s="770"/>
      <c r="AS11" s="770"/>
      <c r="AT11" s="770"/>
      <c r="AU11" s="770"/>
    </row>
    <row r="12" spans="1:47" s="771" customFormat="1" ht="30" x14ac:dyDescent="0.25">
      <c r="A12" s="769" t="str">
        <f t="shared" si="0"/>
        <v>Dept. of Conservation and Recreation7</v>
      </c>
      <c r="B12" s="827" t="s">
        <v>2029</v>
      </c>
      <c r="C12" s="785" t="s">
        <v>2007</v>
      </c>
      <c r="D12" s="780" t="s">
        <v>842</v>
      </c>
      <c r="E12" s="789" t="s">
        <v>842</v>
      </c>
      <c r="F12" s="764" t="s">
        <v>2005</v>
      </c>
      <c r="G12" s="766"/>
      <c r="H12" s="766"/>
      <c r="I12" s="780"/>
      <c r="J12" s="781" t="s">
        <v>82</v>
      </c>
      <c r="K12" s="781" t="s">
        <v>82</v>
      </c>
      <c r="L12" s="768" t="s">
        <v>82</v>
      </c>
      <c r="M12" s="769"/>
      <c r="N12" s="763" t="s">
        <v>573</v>
      </c>
      <c r="O12" s="770">
        <v>7</v>
      </c>
      <c r="P12" s="770" t="str">
        <f>VLOOKUP(N12,Source!F:F,1,FALSE)</f>
        <v>Dept. of Conservation and Recreation</v>
      </c>
      <c r="Q12" s="770"/>
      <c r="R12" s="770"/>
      <c r="S12" s="770"/>
      <c r="T12" s="770"/>
      <c r="U12" s="770"/>
      <c r="V12" s="770"/>
      <c r="W12" s="770"/>
      <c r="X12" s="770"/>
      <c r="Y12" s="770"/>
      <c r="Z12" s="770"/>
      <c r="AA12" s="770"/>
      <c r="AB12" s="770"/>
      <c r="AC12" s="770"/>
      <c r="AD12" s="770"/>
      <c r="AE12" s="770"/>
      <c r="AF12" s="770"/>
      <c r="AG12" s="770"/>
      <c r="AH12" s="770"/>
      <c r="AI12" s="770"/>
      <c r="AJ12" s="770"/>
      <c r="AK12" s="770"/>
      <c r="AL12" s="770"/>
      <c r="AM12" s="770"/>
      <c r="AN12" s="770"/>
      <c r="AO12" s="770"/>
      <c r="AP12" s="770"/>
      <c r="AQ12" s="770"/>
      <c r="AR12" s="770"/>
      <c r="AS12" s="770"/>
      <c r="AT12" s="770"/>
      <c r="AU12" s="770"/>
    </row>
    <row r="13" spans="1:47" s="771" customFormat="1" ht="30" x14ac:dyDescent="0.25">
      <c r="A13" s="769" t="str">
        <f t="shared" si="0"/>
        <v>Dept. of Conservation and Recreation8</v>
      </c>
      <c r="B13" s="828" t="s">
        <v>2030</v>
      </c>
      <c r="C13" s="764" t="s">
        <v>2007</v>
      </c>
      <c r="D13" s="783">
        <v>2.12</v>
      </c>
      <c r="E13" s="787">
        <v>2017</v>
      </c>
      <c r="F13" s="764" t="s">
        <v>2005</v>
      </c>
      <c r="G13" s="790" t="s">
        <v>81</v>
      </c>
      <c r="H13" s="791" t="s">
        <v>2031</v>
      </c>
      <c r="I13" s="778" t="s">
        <v>2032</v>
      </c>
      <c r="J13" s="774" t="s">
        <v>2033</v>
      </c>
      <c r="K13" s="781" t="s">
        <v>81</v>
      </c>
      <c r="L13" s="768" t="s">
        <v>82</v>
      </c>
      <c r="M13" s="769"/>
      <c r="N13" s="763" t="s">
        <v>573</v>
      </c>
      <c r="O13" s="770">
        <v>8</v>
      </c>
      <c r="P13" s="770" t="str">
        <f>VLOOKUP(N13,Source!F:F,1,FALSE)</f>
        <v>Dept. of Conservation and Recreation</v>
      </c>
      <c r="Q13" s="770"/>
      <c r="R13" s="770"/>
      <c r="S13" s="770"/>
      <c r="T13" s="770"/>
      <c r="U13" s="770"/>
      <c r="V13" s="770"/>
      <c r="W13" s="770"/>
      <c r="X13" s="770"/>
      <c r="Y13" s="770"/>
      <c r="Z13" s="770"/>
      <c r="AA13" s="770"/>
      <c r="AB13" s="770"/>
      <c r="AC13" s="770"/>
      <c r="AD13" s="770"/>
      <c r="AE13" s="770"/>
      <c r="AF13" s="770"/>
      <c r="AG13" s="770"/>
      <c r="AH13" s="770"/>
      <c r="AI13" s="770"/>
      <c r="AJ13" s="770"/>
      <c r="AK13" s="770"/>
      <c r="AL13" s="770"/>
      <c r="AM13" s="770"/>
      <c r="AN13" s="770"/>
      <c r="AO13" s="770"/>
      <c r="AP13" s="770"/>
      <c r="AQ13" s="770"/>
      <c r="AR13" s="770"/>
      <c r="AS13" s="770"/>
      <c r="AT13" s="770"/>
      <c r="AU13" s="770"/>
    </row>
    <row r="14" spans="1:47" s="771" customFormat="1" ht="45" x14ac:dyDescent="0.25">
      <c r="A14" s="769" t="str">
        <f t="shared" si="0"/>
        <v>Dept. of Conservation and Recreation9</v>
      </c>
      <c r="B14" s="828" t="s">
        <v>2034</v>
      </c>
      <c r="C14" s="764" t="s">
        <v>2007</v>
      </c>
      <c r="D14" s="783">
        <v>6.5</v>
      </c>
      <c r="E14" s="787">
        <v>2017</v>
      </c>
      <c r="F14" s="764" t="s">
        <v>2005</v>
      </c>
      <c r="G14" s="790" t="s">
        <v>81</v>
      </c>
      <c r="H14" s="791" t="s">
        <v>2031</v>
      </c>
      <c r="I14" s="778" t="s">
        <v>2035</v>
      </c>
      <c r="J14" s="774" t="s">
        <v>2033</v>
      </c>
      <c r="K14" s="781" t="s">
        <v>81</v>
      </c>
      <c r="L14" s="768" t="s">
        <v>82</v>
      </c>
      <c r="M14" s="769"/>
      <c r="N14" s="763" t="s">
        <v>573</v>
      </c>
      <c r="O14" s="770">
        <v>9</v>
      </c>
      <c r="P14" s="770" t="str">
        <f>VLOOKUP(N14,Source!F:F,1,FALSE)</f>
        <v>Dept. of Conservation and Recreation</v>
      </c>
      <c r="Q14" s="770"/>
      <c r="R14" s="770"/>
      <c r="S14" s="770"/>
      <c r="T14" s="770"/>
      <c r="U14" s="770"/>
      <c r="V14" s="770"/>
      <c r="W14" s="770"/>
      <c r="X14" s="770"/>
      <c r="Y14" s="770"/>
      <c r="Z14" s="770"/>
      <c r="AA14" s="770"/>
      <c r="AB14" s="770"/>
      <c r="AC14" s="770"/>
      <c r="AD14" s="770"/>
      <c r="AE14" s="770"/>
      <c r="AF14" s="770"/>
      <c r="AG14" s="770"/>
      <c r="AH14" s="770"/>
      <c r="AI14" s="770"/>
      <c r="AJ14" s="770"/>
      <c r="AK14" s="770"/>
      <c r="AL14" s="770"/>
      <c r="AM14" s="770"/>
      <c r="AN14" s="770"/>
      <c r="AO14" s="770"/>
      <c r="AP14" s="770"/>
      <c r="AQ14" s="770"/>
      <c r="AR14" s="770"/>
      <c r="AS14" s="770"/>
      <c r="AT14" s="770"/>
      <c r="AU14" s="770"/>
    </row>
    <row r="15" spans="1:47" s="794" customFormat="1" ht="98.25" customHeight="1" x14ac:dyDescent="0.25">
      <c r="A15" s="769" t="str">
        <f t="shared" si="0"/>
        <v>Dept. of Conservation and Recreation10</v>
      </c>
      <c r="B15" s="828" t="s">
        <v>2036</v>
      </c>
      <c r="C15" s="764" t="s">
        <v>2160</v>
      </c>
      <c r="D15" s="783">
        <v>35</v>
      </c>
      <c r="E15" s="790">
        <v>2014</v>
      </c>
      <c r="F15" s="764" t="s">
        <v>2005</v>
      </c>
      <c r="G15" s="790" t="s">
        <v>81</v>
      </c>
      <c r="H15" s="791" t="s">
        <v>2031</v>
      </c>
      <c r="I15" s="778" t="s">
        <v>2037</v>
      </c>
      <c r="J15" s="774" t="s">
        <v>2033</v>
      </c>
      <c r="K15" s="781" t="s">
        <v>81</v>
      </c>
      <c r="L15" s="768" t="s">
        <v>82</v>
      </c>
      <c r="M15" s="792" t="s">
        <v>2038</v>
      </c>
      <c r="N15" s="763" t="s">
        <v>573</v>
      </c>
      <c r="O15" s="770">
        <v>10</v>
      </c>
      <c r="P15" s="770" t="str">
        <f>VLOOKUP(N15,Source!F:F,1,FALSE)</f>
        <v>Dept. of Conservation and Recreation</v>
      </c>
      <c r="Q15" s="793"/>
      <c r="R15" s="793"/>
      <c r="S15" s="793"/>
      <c r="T15" s="793"/>
      <c r="U15" s="793"/>
      <c r="V15" s="793"/>
      <c r="W15" s="793"/>
      <c r="X15" s="793"/>
      <c r="Y15" s="793"/>
      <c r="Z15" s="793"/>
      <c r="AA15" s="793"/>
      <c r="AB15" s="793"/>
      <c r="AC15" s="793"/>
      <c r="AD15" s="793"/>
      <c r="AE15" s="793"/>
      <c r="AF15" s="793"/>
      <c r="AG15" s="793"/>
      <c r="AH15" s="793"/>
      <c r="AI15" s="793"/>
      <c r="AJ15" s="793"/>
      <c r="AK15" s="793"/>
      <c r="AL15" s="793"/>
      <c r="AM15" s="793"/>
      <c r="AN15" s="793"/>
      <c r="AO15" s="793"/>
      <c r="AP15" s="793"/>
      <c r="AQ15" s="793"/>
      <c r="AR15" s="793"/>
      <c r="AS15" s="793"/>
      <c r="AT15" s="793"/>
      <c r="AU15" s="793"/>
    </row>
    <row r="16" spans="1:47" s="771" customFormat="1" ht="60" x14ac:dyDescent="0.25">
      <c r="A16" s="769" t="str">
        <f t="shared" si="0"/>
        <v>Dept. of Conservation and Recreation11</v>
      </c>
      <c r="B16" s="829" t="s">
        <v>2039</v>
      </c>
      <c r="C16" s="764" t="s">
        <v>2007</v>
      </c>
      <c r="D16" s="766" t="s">
        <v>2028</v>
      </c>
      <c r="E16" s="766">
        <v>2019</v>
      </c>
      <c r="F16" s="764" t="s">
        <v>2008</v>
      </c>
      <c r="G16" s="764"/>
      <c r="H16" s="764"/>
      <c r="I16" s="778" t="s">
        <v>2040</v>
      </c>
      <c r="J16" s="781" t="s">
        <v>82</v>
      </c>
      <c r="K16" s="781" t="s">
        <v>82</v>
      </c>
      <c r="L16" s="768" t="s">
        <v>82</v>
      </c>
      <c r="M16" s="769"/>
      <c r="N16" s="763" t="s">
        <v>573</v>
      </c>
      <c r="O16" s="770">
        <v>11</v>
      </c>
      <c r="P16" s="770" t="str">
        <f>VLOOKUP(N16,Source!F:F,1,FALSE)</f>
        <v>Dept. of Conservation and Recreation</v>
      </c>
      <c r="Q16" s="770"/>
      <c r="R16" s="770"/>
      <c r="S16" s="770"/>
      <c r="T16" s="770"/>
      <c r="U16" s="770"/>
      <c r="V16" s="770"/>
      <c r="W16" s="770"/>
      <c r="X16" s="770"/>
      <c r="Y16" s="770"/>
      <c r="Z16" s="770"/>
      <c r="AA16" s="770"/>
      <c r="AB16" s="770"/>
      <c r="AC16" s="770"/>
      <c r="AD16" s="770"/>
      <c r="AE16" s="770"/>
      <c r="AF16" s="770"/>
      <c r="AG16" s="770"/>
      <c r="AH16" s="770"/>
      <c r="AI16" s="770"/>
      <c r="AJ16" s="770"/>
      <c r="AK16" s="770"/>
      <c r="AL16" s="770"/>
      <c r="AM16" s="770"/>
      <c r="AN16" s="770"/>
      <c r="AO16" s="770"/>
      <c r="AP16" s="770"/>
      <c r="AQ16" s="770"/>
      <c r="AR16" s="770"/>
      <c r="AS16" s="770"/>
      <c r="AT16" s="770"/>
      <c r="AU16" s="770"/>
    </row>
    <row r="17" spans="1:47" s="771" customFormat="1" ht="48" customHeight="1" x14ac:dyDescent="0.25">
      <c r="A17" s="769" t="str">
        <f t="shared" si="0"/>
        <v>Dept. of Correction1</v>
      </c>
      <c r="B17" s="787" t="s">
        <v>2041</v>
      </c>
      <c r="C17" s="764" t="s">
        <v>2007</v>
      </c>
      <c r="D17" s="765">
        <v>3.5</v>
      </c>
      <c r="E17" s="764">
        <v>2017</v>
      </c>
      <c r="F17" s="764" t="s">
        <v>2005</v>
      </c>
      <c r="G17" s="766" t="s">
        <v>82</v>
      </c>
      <c r="H17" s="766" t="s">
        <v>2042</v>
      </c>
      <c r="I17" s="795" t="s">
        <v>2043</v>
      </c>
      <c r="J17" s="776" t="s">
        <v>81</v>
      </c>
      <c r="K17" s="781" t="s">
        <v>81</v>
      </c>
      <c r="L17" s="768" t="s">
        <v>82</v>
      </c>
      <c r="M17" s="796" t="s">
        <v>2044</v>
      </c>
      <c r="N17" s="763" t="s">
        <v>49</v>
      </c>
      <c r="O17" s="770">
        <v>1</v>
      </c>
      <c r="P17" s="770" t="str">
        <f>VLOOKUP(N17,Source!F:F,1,FALSE)</f>
        <v>Dept. of Correction</v>
      </c>
      <c r="Q17" s="770"/>
      <c r="R17" s="770"/>
      <c r="S17" s="770"/>
      <c r="T17" s="770"/>
      <c r="U17" s="770"/>
      <c r="V17" s="770"/>
      <c r="W17" s="770"/>
      <c r="X17" s="770"/>
      <c r="Y17" s="770"/>
      <c r="Z17" s="770"/>
      <c r="AA17" s="770"/>
      <c r="AB17" s="770"/>
      <c r="AC17" s="770"/>
      <c r="AD17" s="770"/>
      <c r="AE17" s="770"/>
      <c r="AF17" s="770"/>
      <c r="AG17" s="770"/>
      <c r="AH17" s="770"/>
      <c r="AI17" s="770"/>
      <c r="AJ17" s="770"/>
      <c r="AK17" s="770"/>
      <c r="AL17" s="770"/>
      <c r="AM17" s="770"/>
      <c r="AN17" s="770"/>
      <c r="AO17" s="770"/>
      <c r="AP17" s="770"/>
      <c r="AQ17" s="770"/>
      <c r="AR17" s="770"/>
      <c r="AS17" s="770"/>
      <c r="AT17" s="770"/>
      <c r="AU17" s="770"/>
    </row>
    <row r="18" spans="1:47" s="771" customFormat="1" ht="30" customHeight="1" x14ac:dyDescent="0.25">
      <c r="A18" s="769" t="str">
        <f t="shared" si="0"/>
        <v>Dept. of Correction2</v>
      </c>
      <c r="B18" s="830" t="s">
        <v>2045</v>
      </c>
      <c r="C18" s="790" t="s">
        <v>2007</v>
      </c>
      <c r="D18" s="798">
        <v>2.6</v>
      </c>
      <c r="E18" s="790">
        <v>2017</v>
      </c>
      <c r="F18" s="790" t="s">
        <v>2005</v>
      </c>
      <c r="G18" s="766" t="s">
        <v>82</v>
      </c>
      <c r="H18" s="766" t="s">
        <v>2042</v>
      </c>
      <c r="I18" s="795" t="s">
        <v>2043</v>
      </c>
      <c r="J18" s="776" t="s">
        <v>81</v>
      </c>
      <c r="K18" s="781" t="s">
        <v>81</v>
      </c>
      <c r="L18" s="768" t="s">
        <v>82</v>
      </c>
      <c r="M18" s="796" t="s">
        <v>2046</v>
      </c>
      <c r="N18" s="763" t="s">
        <v>49</v>
      </c>
      <c r="O18" s="770">
        <v>2</v>
      </c>
      <c r="P18" s="770" t="str">
        <f>VLOOKUP(N18,Source!F:F,1,FALSE)</f>
        <v>Dept. of Correction</v>
      </c>
      <c r="Q18" s="770"/>
      <c r="R18" s="770"/>
      <c r="S18" s="770"/>
      <c r="T18" s="770"/>
      <c r="U18" s="770"/>
      <c r="V18" s="770"/>
      <c r="W18" s="770"/>
      <c r="X18" s="770"/>
      <c r="Y18" s="770"/>
      <c r="Z18" s="770"/>
      <c r="AA18" s="770"/>
      <c r="AB18" s="770"/>
      <c r="AC18" s="770"/>
      <c r="AD18" s="770"/>
      <c r="AE18" s="770"/>
      <c r="AF18" s="770"/>
      <c r="AG18" s="770"/>
      <c r="AH18" s="770"/>
      <c r="AI18" s="770"/>
      <c r="AJ18" s="770"/>
      <c r="AK18" s="770"/>
      <c r="AL18" s="770"/>
      <c r="AM18" s="770"/>
      <c r="AN18" s="770"/>
      <c r="AO18" s="770"/>
      <c r="AP18" s="770"/>
      <c r="AQ18" s="770"/>
      <c r="AR18" s="770"/>
      <c r="AS18" s="770"/>
      <c r="AT18" s="770"/>
      <c r="AU18" s="770"/>
    </row>
    <row r="19" spans="1:47" s="771" customFormat="1" ht="30" x14ac:dyDescent="0.25">
      <c r="A19" s="769" t="str">
        <f t="shared" si="0"/>
        <v>Dept. of Public Health1</v>
      </c>
      <c r="B19" s="787" t="s">
        <v>1450</v>
      </c>
      <c r="C19" s="764" t="s">
        <v>2007</v>
      </c>
      <c r="D19" s="765">
        <v>2.7</v>
      </c>
      <c r="E19" s="764">
        <v>2017</v>
      </c>
      <c r="F19" s="764" t="s">
        <v>2005</v>
      </c>
      <c r="G19" s="764" t="s">
        <v>81</v>
      </c>
      <c r="H19" s="764" t="s">
        <v>2047</v>
      </c>
      <c r="I19" s="764" t="s">
        <v>2048</v>
      </c>
      <c r="J19" s="776" t="s">
        <v>81</v>
      </c>
      <c r="K19" s="799" t="s">
        <v>81</v>
      </c>
      <c r="L19" s="768" t="s">
        <v>82</v>
      </c>
      <c r="M19" s="800" t="s">
        <v>2049</v>
      </c>
      <c r="N19" s="763" t="s">
        <v>53</v>
      </c>
      <c r="O19" s="770">
        <v>1</v>
      </c>
      <c r="P19" s="770" t="str">
        <f>VLOOKUP(N19,Source!F:F,1,FALSE)</f>
        <v>Dept. of Public Health</v>
      </c>
      <c r="Q19" s="770"/>
      <c r="R19" s="770"/>
      <c r="S19" s="770"/>
      <c r="T19" s="770"/>
      <c r="U19" s="770"/>
      <c r="V19" s="770"/>
      <c r="W19" s="770"/>
      <c r="X19" s="770"/>
      <c r="Y19" s="770"/>
      <c r="Z19" s="770"/>
      <c r="AA19" s="770"/>
      <c r="AB19" s="770"/>
      <c r="AC19" s="770"/>
      <c r="AD19" s="770"/>
      <c r="AE19" s="770"/>
      <c r="AF19" s="770"/>
      <c r="AG19" s="770"/>
      <c r="AH19" s="770"/>
      <c r="AI19" s="770"/>
      <c r="AJ19" s="770"/>
      <c r="AK19" s="770"/>
      <c r="AL19" s="770"/>
      <c r="AM19" s="770"/>
      <c r="AN19" s="770"/>
      <c r="AO19" s="770"/>
      <c r="AP19" s="770"/>
      <c r="AQ19" s="770"/>
      <c r="AR19" s="770"/>
      <c r="AS19" s="770"/>
      <c r="AT19" s="770"/>
      <c r="AU19" s="770"/>
    </row>
    <row r="20" spans="1:47" s="771" customFormat="1" ht="60" x14ac:dyDescent="0.25">
      <c r="A20" s="769" t="str">
        <f t="shared" si="0"/>
        <v>Dept. of Public Health2</v>
      </c>
      <c r="B20" s="787" t="s">
        <v>1450</v>
      </c>
      <c r="C20" s="764" t="s">
        <v>2160</v>
      </c>
      <c r="D20" s="765">
        <v>4.25</v>
      </c>
      <c r="E20" s="766">
        <v>2009</v>
      </c>
      <c r="F20" s="764" t="s">
        <v>2005</v>
      </c>
      <c r="G20" s="764" t="s">
        <v>82</v>
      </c>
      <c r="H20" s="764" t="s">
        <v>2047</v>
      </c>
      <c r="I20" s="764" t="s">
        <v>2050</v>
      </c>
      <c r="J20" s="776" t="s">
        <v>2051</v>
      </c>
      <c r="K20" s="799" t="s">
        <v>81</v>
      </c>
      <c r="L20" s="768" t="s">
        <v>82</v>
      </c>
      <c r="M20" s="800"/>
      <c r="N20" s="763" t="s">
        <v>53</v>
      </c>
      <c r="O20" s="770">
        <v>2</v>
      </c>
      <c r="P20" s="770" t="str">
        <f>VLOOKUP(N20,Source!F:F,1,FALSE)</f>
        <v>Dept. of Public Health</v>
      </c>
      <c r="Q20" s="770"/>
      <c r="R20" s="770"/>
      <c r="S20" s="770"/>
      <c r="T20" s="770"/>
      <c r="U20" s="770"/>
      <c r="V20" s="770"/>
      <c r="W20" s="770"/>
      <c r="X20" s="770"/>
      <c r="Y20" s="770"/>
      <c r="Z20" s="770"/>
      <c r="AA20" s="770"/>
      <c r="AB20" s="770"/>
      <c r="AC20" s="770"/>
      <c r="AD20" s="770"/>
      <c r="AE20" s="770"/>
      <c r="AF20" s="770"/>
      <c r="AG20" s="770"/>
      <c r="AH20" s="770"/>
      <c r="AI20" s="770"/>
      <c r="AJ20" s="770"/>
      <c r="AK20" s="770"/>
      <c r="AL20" s="770"/>
      <c r="AM20" s="770"/>
      <c r="AN20" s="770"/>
      <c r="AO20" s="770"/>
      <c r="AP20" s="770"/>
      <c r="AQ20" s="770"/>
      <c r="AR20" s="770"/>
      <c r="AS20" s="770"/>
      <c r="AT20" s="770"/>
      <c r="AU20" s="770"/>
    </row>
    <row r="21" spans="1:47" s="771" customFormat="1" x14ac:dyDescent="0.25">
      <c r="A21" s="769" t="str">
        <f t="shared" si="0"/>
        <v>Dept. of State Police1</v>
      </c>
      <c r="B21" s="787" t="s">
        <v>2052</v>
      </c>
      <c r="C21" s="764" t="s">
        <v>2160</v>
      </c>
      <c r="D21" s="765">
        <v>14.7</v>
      </c>
      <c r="E21" s="764">
        <v>2016</v>
      </c>
      <c r="F21" s="764" t="s">
        <v>2005</v>
      </c>
      <c r="G21" s="766"/>
      <c r="H21" s="764" t="s">
        <v>2053</v>
      </c>
      <c r="I21" s="764"/>
      <c r="J21" s="776" t="s">
        <v>81</v>
      </c>
      <c r="K21" s="781" t="s">
        <v>81</v>
      </c>
      <c r="L21" s="768" t="s">
        <v>82</v>
      </c>
      <c r="M21" s="769"/>
      <c r="N21" s="763" t="s">
        <v>54</v>
      </c>
      <c r="O21" s="770">
        <v>1</v>
      </c>
      <c r="P21" s="770" t="str">
        <f>VLOOKUP(N21,Source!F:F,1,FALSE)</f>
        <v>Dept. of State Police</v>
      </c>
      <c r="Q21" s="770"/>
      <c r="R21" s="770"/>
      <c r="S21" s="770"/>
      <c r="T21" s="770"/>
      <c r="U21" s="770"/>
      <c r="V21" s="770"/>
      <c r="W21" s="770"/>
      <c r="X21" s="770"/>
      <c r="Y21" s="770"/>
      <c r="Z21" s="770"/>
      <c r="AA21" s="770"/>
      <c r="AB21" s="770"/>
      <c r="AC21" s="770"/>
      <c r="AD21" s="770"/>
      <c r="AE21" s="770"/>
      <c r="AF21" s="770"/>
      <c r="AG21" s="770"/>
      <c r="AH21" s="770"/>
      <c r="AI21" s="770"/>
      <c r="AJ21" s="770"/>
      <c r="AK21" s="770"/>
      <c r="AL21" s="770"/>
      <c r="AM21" s="770"/>
      <c r="AN21" s="770"/>
      <c r="AO21" s="770"/>
      <c r="AP21" s="770"/>
      <c r="AQ21" s="770"/>
      <c r="AR21" s="770"/>
      <c r="AS21" s="770"/>
      <c r="AT21" s="770"/>
      <c r="AU21" s="770"/>
    </row>
    <row r="22" spans="1:47" s="771" customFormat="1" x14ac:dyDescent="0.25">
      <c r="A22" s="769" t="str">
        <f t="shared" si="0"/>
        <v>Dept. of State Police2</v>
      </c>
      <c r="B22" s="787" t="s">
        <v>2052</v>
      </c>
      <c r="C22" s="764" t="s">
        <v>2160</v>
      </c>
      <c r="D22" s="765">
        <v>3.06</v>
      </c>
      <c r="E22" s="764">
        <v>2016</v>
      </c>
      <c r="F22" s="764" t="s">
        <v>2005</v>
      </c>
      <c r="G22" s="766"/>
      <c r="H22" s="764" t="s">
        <v>2053</v>
      </c>
      <c r="I22" s="764"/>
      <c r="J22" s="776" t="s">
        <v>81</v>
      </c>
      <c r="K22" s="781" t="s">
        <v>81</v>
      </c>
      <c r="L22" s="768" t="s">
        <v>82</v>
      </c>
      <c r="M22" s="769"/>
      <c r="N22" s="763" t="s">
        <v>54</v>
      </c>
      <c r="O22" s="770">
        <v>2</v>
      </c>
      <c r="P22" s="770" t="str">
        <f>VLOOKUP(N22,Source!F:F,1,FALSE)</f>
        <v>Dept. of State Police</v>
      </c>
      <c r="Q22" s="770"/>
      <c r="R22" s="770"/>
      <c r="S22" s="770"/>
      <c r="T22" s="770"/>
      <c r="U22" s="770"/>
      <c r="V22" s="770"/>
      <c r="W22" s="770"/>
      <c r="X22" s="770"/>
      <c r="Y22" s="770"/>
      <c r="Z22" s="770"/>
      <c r="AA22" s="770"/>
      <c r="AB22" s="770"/>
      <c r="AC22" s="770"/>
      <c r="AD22" s="770"/>
      <c r="AE22" s="770"/>
      <c r="AF22" s="770"/>
      <c r="AG22" s="770"/>
      <c r="AH22" s="770"/>
      <c r="AI22" s="770"/>
      <c r="AJ22" s="770"/>
      <c r="AK22" s="770"/>
      <c r="AL22" s="770"/>
      <c r="AM22" s="770"/>
      <c r="AN22" s="770"/>
      <c r="AO22" s="770"/>
      <c r="AP22" s="770"/>
      <c r="AQ22" s="770"/>
      <c r="AR22" s="770"/>
      <c r="AS22" s="770"/>
      <c r="AT22" s="770"/>
      <c r="AU22" s="770"/>
    </row>
    <row r="23" spans="1:47" s="771" customFormat="1" ht="96" customHeight="1" x14ac:dyDescent="0.25">
      <c r="A23" s="769" t="str">
        <f t="shared" si="0"/>
        <v>Dept. of Fish and Game1</v>
      </c>
      <c r="B23" s="787" t="s">
        <v>2054</v>
      </c>
      <c r="C23" s="764" t="s">
        <v>2007</v>
      </c>
      <c r="D23" s="765">
        <v>2</v>
      </c>
      <c r="E23" s="764">
        <v>2016</v>
      </c>
      <c r="F23" s="764" t="s">
        <v>2005</v>
      </c>
      <c r="G23" s="766"/>
      <c r="H23" s="791" t="s">
        <v>2055</v>
      </c>
      <c r="I23" s="764" t="s">
        <v>2056</v>
      </c>
      <c r="J23" s="776" t="s">
        <v>81</v>
      </c>
      <c r="K23" s="781" t="s">
        <v>81</v>
      </c>
      <c r="L23" s="768" t="s">
        <v>82</v>
      </c>
      <c r="M23" s="769"/>
      <c r="N23" s="763" t="s">
        <v>76</v>
      </c>
      <c r="O23" s="770">
        <v>1</v>
      </c>
      <c r="P23" s="770" t="str">
        <f>VLOOKUP(N23,Source!F:F,1,FALSE)</f>
        <v>Dept. of Fish and Game</v>
      </c>
      <c r="Q23" s="770"/>
      <c r="R23" s="770"/>
      <c r="S23" s="770"/>
      <c r="T23" s="770"/>
      <c r="U23" s="770"/>
      <c r="V23" s="770"/>
      <c r="W23" s="770"/>
      <c r="X23" s="770"/>
      <c r="Y23" s="770"/>
      <c r="Z23" s="770"/>
      <c r="AA23" s="770"/>
      <c r="AB23" s="770"/>
      <c r="AC23" s="770"/>
      <c r="AD23" s="770"/>
      <c r="AE23" s="770"/>
      <c r="AF23" s="770"/>
      <c r="AG23" s="770"/>
      <c r="AH23" s="770"/>
      <c r="AI23" s="770"/>
      <c r="AJ23" s="770"/>
      <c r="AK23" s="770"/>
      <c r="AL23" s="770"/>
      <c r="AM23" s="770"/>
      <c r="AN23" s="770"/>
      <c r="AO23" s="770"/>
      <c r="AP23" s="770"/>
      <c r="AQ23" s="770"/>
      <c r="AR23" s="770"/>
      <c r="AS23" s="770"/>
      <c r="AT23" s="770"/>
      <c r="AU23" s="770"/>
    </row>
    <row r="24" spans="1:47" s="771" customFormat="1" ht="60" customHeight="1" x14ac:dyDescent="0.25">
      <c r="A24" s="769" t="str">
        <f t="shared" si="0"/>
        <v>Holyoke Comm. College1</v>
      </c>
      <c r="B24" s="787" t="s">
        <v>2057</v>
      </c>
      <c r="C24" s="764" t="s">
        <v>2158</v>
      </c>
      <c r="D24" s="765">
        <v>0.05</v>
      </c>
      <c r="E24" s="764">
        <v>2005</v>
      </c>
      <c r="F24" s="764" t="s">
        <v>2005</v>
      </c>
      <c r="G24" s="766"/>
      <c r="H24" s="766"/>
      <c r="I24" s="766"/>
      <c r="J24" s="776"/>
      <c r="K24" s="781" t="s">
        <v>81</v>
      </c>
      <c r="L24" s="768" t="s">
        <v>82</v>
      </c>
      <c r="M24" s="769"/>
      <c r="N24" s="763" t="s">
        <v>58</v>
      </c>
      <c r="O24" s="770">
        <v>1</v>
      </c>
      <c r="P24" s="770" t="str">
        <f>VLOOKUP(N24,Source!F:F,1,FALSE)</f>
        <v>Holyoke Comm. College</v>
      </c>
      <c r="Q24" s="770"/>
      <c r="R24" s="770"/>
      <c r="S24" s="770"/>
      <c r="T24" s="770"/>
      <c r="U24" s="770"/>
      <c r="V24" s="770"/>
      <c r="W24" s="770"/>
      <c r="X24" s="770"/>
      <c r="Y24" s="770"/>
      <c r="Z24" s="770"/>
      <c r="AA24" s="770"/>
      <c r="AB24" s="770"/>
      <c r="AC24" s="770"/>
      <c r="AD24" s="770"/>
      <c r="AE24" s="770"/>
      <c r="AF24" s="770"/>
      <c r="AG24" s="770"/>
      <c r="AH24" s="770"/>
      <c r="AI24" s="770"/>
      <c r="AJ24" s="770"/>
      <c r="AK24" s="770"/>
      <c r="AL24" s="770"/>
      <c r="AM24" s="770"/>
      <c r="AN24" s="770"/>
      <c r="AO24" s="770"/>
      <c r="AP24" s="770"/>
      <c r="AQ24" s="770"/>
      <c r="AR24" s="770"/>
      <c r="AS24" s="770"/>
      <c r="AT24" s="770"/>
      <c r="AU24" s="770"/>
    </row>
    <row r="25" spans="1:47" s="771" customFormat="1" ht="45" customHeight="1" x14ac:dyDescent="0.25">
      <c r="A25" s="769" t="str">
        <f t="shared" si="0"/>
        <v>Mass. Bay Transportation Authority1</v>
      </c>
      <c r="B25" s="830" t="s">
        <v>2058</v>
      </c>
      <c r="C25" s="764" t="s">
        <v>2158</v>
      </c>
      <c r="D25" s="765">
        <v>0.03</v>
      </c>
      <c r="E25" s="764">
        <v>2016</v>
      </c>
      <c r="F25" s="790" t="s">
        <v>2005</v>
      </c>
      <c r="G25" s="766"/>
      <c r="H25" s="790" t="s">
        <v>2059</v>
      </c>
      <c r="I25" s="790" t="s">
        <v>2060</v>
      </c>
      <c r="J25" s="776" t="s">
        <v>81</v>
      </c>
      <c r="K25" s="781" t="s">
        <v>81</v>
      </c>
      <c r="L25" s="768" t="s">
        <v>82</v>
      </c>
      <c r="M25" s="769"/>
      <c r="N25" s="797" t="s">
        <v>2141</v>
      </c>
      <c r="O25" s="770">
        <v>1</v>
      </c>
      <c r="P25" s="770" t="str">
        <f>VLOOKUP(N25,Source!F:F,1,FALSE)</f>
        <v>Mass. Bay Transportation Authority</v>
      </c>
      <c r="Q25" s="770"/>
      <c r="R25" s="770"/>
      <c r="S25" s="770"/>
      <c r="T25" s="770"/>
      <c r="U25" s="770"/>
      <c r="V25" s="770"/>
      <c r="W25" s="770"/>
      <c r="X25" s="770"/>
      <c r="Y25" s="770"/>
      <c r="Z25" s="770"/>
      <c r="AA25" s="770"/>
      <c r="AB25" s="770"/>
      <c r="AC25" s="770"/>
      <c r="AD25" s="770"/>
      <c r="AE25" s="770"/>
      <c r="AF25" s="770"/>
      <c r="AG25" s="770"/>
      <c r="AH25" s="770"/>
      <c r="AI25" s="770"/>
      <c r="AJ25" s="770"/>
      <c r="AK25" s="770"/>
      <c r="AL25" s="770"/>
      <c r="AM25" s="770"/>
      <c r="AN25" s="770"/>
      <c r="AO25" s="770"/>
      <c r="AP25" s="770"/>
      <c r="AQ25" s="770"/>
      <c r="AR25" s="770"/>
      <c r="AS25" s="770"/>
      <c r="AT25" s="770"/>
      <c r="AU25" s="770"/>
    </row>
    <row r="26" spans="1:47" s="771" customFormat="1" ht="45" customHeight="1" x14ac:dyDescent="0.25">
      <c r="A26" s="769" t="str">
        <f t="shared" si="0"/>
        <v>Mass. Bay Transportation Authority2</v>
      </c>
      <c r="B26" s="830" t="s">
        <v>2061</v>
      </c>
      <c r="C26" s="764" t="s">
        <v>2158</v>
      </c>
      <c r="D26" s="765">
        <v>0.05</v>
      </c>
      <c r="E26" s="764">
        <v>2017</v>
      </c>
      <c r="F26" s="790" t="s">
        <v>2005</v>
      </c>
      <c r="G26" s="766"/>
      <c r="H26" s="790" t="s">
        <v>2059</v>
      </c>
      <c r="I26" s="790" t="s">
        <v>2062</v>
      </c>
      <c r="J26" s="776" t="s">
        <v>81</v>
      </c>
      <c r="K26" s="781" t="s">
        <v>81</v>
      </c>
      <c r="L26" s="768" t="s">
        <v>82</v>
      </c>
      <c r="M26" s="769"/>
      <c r="N26" s="797" t="s">
        <v>2141</v>
      </c>
      <c r="O26" s="770">
        <v>2</v>
      </c>
      <c r="P26" s="770" t="str">
        <f>VLOOKUP(N26,Source!F:F,1,FALSE)</f>
        <v>Mass. Bay Transportation Authority</v>
      </c>
      <c r="Q26" s="770"/>
      <c r="R26" s="770"/>
      <c r="S26" s="770"/>
      <c r="T26" s="770"/>
      <c r="U26" s="770"/>
      <c r="V26" s="770"/>
      <c r="W26" s="770"/>
      <c r="X26" s="770"/>
      <c r="Y26" s="770"/>
      <c r="Z26" s="770"/>
      <c r="AA26" s="770"/>
      <c r="AB26" s="770"/>
      <c r="AC26" s="770"/>
      <c r="AD26" s="770"/>
      <c r="AE26" s="770"/>
      <c r="AF26" s="770"/>
      <c r="AG26" s="770"/>
      <c r="AH26" s="770"/>
      <c r="AI26" s="770"/>
      <c r="AJ26" s="770"/>
      <c r="AK26" s="770"/>
      <c r="AL26" s="770"/>
      <c r="AM26" s="770"/>
      <c r="AN26" s="770"/>
      <c r="AO26" s="770"/>
      <c r="AP26" s="770"/>
      <c r="AQ26" s="770"/>
      <c r="AR26" s="770"/>
      <c r="AS26" s="770"/>
      <c r="AT26" s="770"/>
      <c r="AU26" s="770"/>
    </row>
    <row r="27" spans="1:47" s="771" customFormat="1" ht="45" customHeight="1" x14ac:dyDescent="0.25">
      <c r="A27" s="769" t="str">
        <f t="shared" si="0"/>
        <v>Mass. College of Art &amp; Design1</v>
      </c>
      <c r="B27" s="830" t="s">
        <v>2063</v>
      </c>
      <c r="C27" s="764" t="s">
        <v>2159</v>
      </c>
      <c r="D27" s="801" t="s">
        <v>2064</v>
      </c>
      <c r="E27" s="802">
        <v>2019</v>
      </c>
      <c r="F27" s="790" t="s">
        <v>2065</v>
      </c>
      <c r="G27" s="766"/>
      <c r="H27" s="790" t="s">
        <v>910</v>
      </c>
      <c r="I27" s="790" t="s">
        <v>2066</v>
      </c>
      <c r="J27" s="776"/>
      <c r="K27" s="781" t="s">
        <v>82</v>
      </c>
      <c r="L27" s="768" t="s">
        <v>82</v>
      </c>
      <c r="M27" s="769"/>
      <c r="N27" s="797" t="s">
        <v>61</v>
      </c>
      <c r="O27" s="770">
        <v>1</v>
      </c>
      <c r="P27" s="770" t="str">
        <f>VLOOKUP(N27,Source!F:F,1,FALSE)</f>
        <v>Mass. College of Art &amp; Design</v>
      </c>
      <c r="Q27" s="770"/>
      <c r="R27" s="770"/>
      <c r="S27" s="770"/>
      <c r="T27" s="770"/>
      <c r="U27" s="770"/>
      <c r="V27" s="770"/>
      <c r="W27" s="770"/>
      <c r="X27" s="770"/>
      <c r="Y27" s="770"/>
      <c r="Z27" s="770"/>
      <c r="AA27" s="770"/>
      <c r="AB27" s="770"/>
      <c r="AC27" s="770"/>
      <c r="AD27" s="770"/>
      <c r="AE27" s="770"/>
      <c r="AF27" s="770"/>
      <c r="AG27" s="770"/>
      <c r="AH27" s="770"/>
      <c r="AI27" s="770"/>
      <c r="AJ27" s="770"/>
      <c r="AK27" s="770"/>
      <c r="AL27" s="770"/>
      <c r="AM27" s="770"/>
      <c r="AN27" s="770"/>
      <c r="AO27" s="770"/>
      <c r="AP27" s="770"/>
      <c r="AQ27" s="770"/>
      <c r="AR27" s="770"/>
      <c r="AS27" s="770"/>
      <c r="AT27" s="770"/>
      <c r="AU27" s="770"/>
    </row>
    <row r="28" spans="1:47" s="771" customFormat="1" ht="45" customHeight="1" x14ac:dyDescent="0.25">
      <c r="A28" s="769" t="str">
        <f t="shared" si="0"/>
        <v>Massachusetts College of Liberal Arts1</v>
      </c>
      <c r="B28" s="830" t="s">
        <v>2068</v>
      </c>
      <c r="C28" s="764" t="s">
        <v>2158</v>
      </c>
      <c r="D28" s="765">
        <v>0.01</v>
      </c>
      <c r="E28" s="764">
        <v>2013</v>
      </c>
      <c r="F28" s="790" t="s">
        <v>2005</v>
      </c>
      <c r="G28" s="766"/>
      <c r="H28" s="790"/>
      <c r="I28" s="802" t="s">
        <v>2069</v>
      </c>
      <c r="J28" s="776" t="s">
        <v>81</v>
      </c>
      <c r="K28" s="781" t="s">
        <v>81</v>
      </c>
      <c r="L28" s="768" t="s">
        <v>82</v>
      </c>
      <c r="M28" s="769"/>
      <c r="N28" s="797" t="s">
        <v>2067</v>
      </c>
      <c r="O28" s="770">
        <v>1</v>
      </c>
      <c r="P28" s="770" t="e">
        <f>VLOOKUP(N28,Source!F:F,1,FALSE)</f>
        <v>#N/A</v>
      </c>
      <c r="Q28" s="770"/>
      <c r="R28" s="770"/>
      <c r="S28" s="770"/>
      <c r="T28" s="770"/>
      <c r="U28" s="770"/>
      <c r="V28" s="770"/>
      <c r="W28" s="770"/>
      <c r="X28" s="770"/>
      <c r="Y28" s="770"/>
      <c r="Z28" s="770"/>
      <c r="AA28" s="770"/>
      <c r="AB28" s="770"/>
      <c r="AC28" s="770"/>
      <c r="AD28" s="770"/>
      <c r="AE28" s="770"/>
      <c r="AF28" s="770"/>
      <c r="AG28" s="770"/>
      <c r="AH28" s="770"/>
      <c r="AI28" s="770"/>
      <c r="AJ28" s="770"/>
      <c r="AK28" s="770"/>
      <c r="AL28" s="770"/>
      <c r="AM28" s="770"/>
      <c r="AN28" s="770"/>
      <c r="AO28" s="770"/>
      <c r="AP28" s="770"/>
      <c r="AQ28" s="770"/>
      <c r="AR28" s="770"/>
      <c r="AS28" s="770"/>
      <c r="AT28" s="770"/>
      <c r="AU28" s="770"/>
    </row>
    <row r="29" spans="1:47" s="771" customFormat="1" ht="45" customHeight="1" x14ac:dyDescent="0.25">
      <c r="A29" s="769" t="str">
        <f t="shared" si="0"/>
        <v>Mass. College of Liberal Arts2</v>
      </c>
      <c r="B29" s="831"/>
      <c r="C29" s="803"/>
      <c r="D29" s="775" t="s">
        <v>842</v>
      </c>
      <c r="E29" s="780">
        <v>2018</v>
      </c>
      <c r="F29" s="790" t="s">
        <v>2065</v>
      </c>
      <c r="G29" s="766"/>
      <c r="H29" s="790" t="s">
        <v>2070</v>
      </c>
      <c r="I29" s="791" t="s">
        <v>2071</v>
      </c>
      <c r="J29" s="776"/>
      <c r="K29" s="777" t="s">
        <v>82</v>
      </c>
      <c r="L29" s="776" t="s">
        <v>81</v>
      </c>
      <c r="M29" s="769"/>
      <c r="N29" s="797" t="s">
        <v>576</v>
      </c>
      <c r="O29" s="770">
        <v>2</v>
      </c>
      <c r="P29" s="770" t="str">
        <f>VLOOKUP(N29,Source!F:F,1,FALSE)</f>
        <v>Mass. College of Liberal Arts</v>
      </c>
      <c r="Q29" s="770"/>
      <c r="R29" s="770"/>
      <c r="S29" s="770"/>
      <c r="T29" s="770"/>
      <c r="U29" s="770"/>
      <c r="V29" s="770"/>
      <c r="W29" s="770"/>
      <c r="X29" s="770"/>
      <c r="Y29" s="770"/>
      <c r="Z29" s="770"/>
      <c r="AA29" s="770"/>
      <c r="AB29" s="770"/>
      <c r="AC29" s="770"/>
      <c r="AD29" s="770"/>
      <c r="AE29" s="770"/>
      <c r="AF29" s="770"/>
      <c r="AG29" s="770"/>
      <c r="AH29" s="770"/>
      <c r="AI29" s="770"/>
      <c r="AJ29" s="770"/>
      <c r="AK29" s="770"/>
      <c r="AL29" s="770"/>
      <c r="AM29" s="770"/>
      <c r="AN29" s="770"/>
      <c r="AO29" s="770"/>
      <c r="AP29" s="770"/>
      <c r="AQ29" s="770"/>
      <c r="AR29" s="770"/>
      <c r="AS29" s="770"/>
      <c r="AT29" s="770"/>
      <c r="AU29" s="770"/>
    </row>
    <row r="30" spans="1:47" s="771" customFormat="1" ht="45" customHeight="1" x14ac:dyDescent="0.25">
      <c r="A30" s="769" t="str">
        <f t="shared" si="0"/>
        <v>Massasoit Comm. College1</v>
      </c>
      <c r="B30" s="787" t="s">
        <v>2072</v>
      </c>
      <c r="C30" s="764" t="s">
        <v>2160</v>
      </c>
      <c r="D30" s="804">
        <f>1.43/2</f>
        <v>0.71499999999999997</v>
      </c>
      <c r="E30" s="764">
        <v>2010</v>
      </c>
      <c r="F30" s="764" t="s">
        <v>2005</v>
      </c>
      <c r="G30" s="764" t="s">
        <v>81</v>
      </c>
      <c r="H30" s="805" t="s">
        <v>2073</v>
      </c>
      <c r="I30" s="764" t="s">
        <v>2074</v>
      </c>
      <c r="J30" s="776"/>
      <c r="K30" s="768" t="s">
        <v>81</v>
      </c>
      <c r="L30" s="768" t="s">
        <v>82</v>
      </c>
      <c r="M30" s="796" t="s">
        <v>2075</v>
      </c>
      <c r="N30" s="763" t="s">
        <v>579</v>
      </c>
      <c r="O30" s="770">
        <v>1</v>
      </c>
      <c r="P30" s="770" t="str">
        <f>VLOOKUP(N30,Source!F:F,1,FALSE)</f>
        <v>Massasoit Comm. College</v>
      </c>
      <c r="Q30" s="770"/>
      <c r="R30" s="770"/>
      <c r="S30" s="770"/>
      <c r="T30" s="770"/>
      <c r="U30" s="770"/>
      <c r="V30" s="770"/>
      <c r="W30" s="770"/>
      <c r="X30" s="770"/>
      <c r="Y30" s="770"/>
      <c r="Z30" s="770"/>
      <c r="AA30" s="770"/>
      <c r="AB30" s="770"/>
      <c r="AC30" s="770"/>
      <c r="AD30" s="770"/>
      <c r="AE30" s="770"/>
      <c r="AF30" s="770"/>
      <c r="AG30" s="770"/>
      <c r="AH30" s="770"/>
      <c r="AI30" s="770"/>
      <c r="AJ30" s="770"/>
      <c r="AK30" s="770"/>
      <c r="AL30" s="770"/>
      <c r="AM30" s="770"/>
      <c r="AN30" s="770"/>
      <c r="AO30" s="770"/>
      <c r="AP30" s="770"/>
      <c r="AQ30" s="770"/>
      <c r="AR30" s="770"/>
      <c r="AS30" s="770"/>
      <c r="AT30" s="770"/>
      <c r="AU30" s="770"/>
    </row>
    <row r="31" spans="1:47" s="771" customFormat="1" ht="45" customHeight="1" x14ac:dyDescent="0.25">
      <c r="A31" s="769" t="str">
        <f t="shared" si="0"/>
        <v>Massasoit Comm. College2</v>
      </c>
      <c r="B31" s="787" t="s">
        <v>2072</v>
      </c>
      <c r="C31" s="764" t="s">
        <v>2160</v>
      </c>
      <c r="D31" s="804">
        <f>1.43/2</f>
        <v>0.71499999999999997</v>
      </c>
      <c r="E31" s="764">
        <v>2010</v>
      </c>
      <c r="F31" s="764" t="s">
        <v>2005</v>
      </c>
      <c r="G31" s="764" t="s">
        <v>81</v>
      </c>
      <c r="H31" s="805" t="s">
        <v>2073</v>
      </c>
      <c r="I31" s="764" t="s">
        <v>2076</v>
      </c>
      <c r="J31" s="776" t="s">
        <v>81</v>
      </c>
      <c r="K31" s="768" t="s">
        <v>81</v>
      </c>
      <c r="L31" s="768" t="s">
        <v>82</v>
      </c>
      <c r="M31" s="769"/>
      <c r="N31" s="763" t="s">
        <v>579</v>
      </c>
      <c r="O31" s="770">
        <v>2</v>
      </c>
      <c r="P31" s="770" t="str">
        <f>VLOOKUP(N31,Source!F:F,1,FALSE)</f>
        <v>Massasoit Comm. College</v>
      </c>
      <c r="Q31" s="770"/>
      <c r="R31" s="770"/>
      <c r="S31" s="770"/>
      <c r="T31" s="770"/>
      <c r="U31" s="770"/>
      <c r="V31" s="770"/>
      <c r="W31" s="770"/>
      <c r="X31" s="770"/>
      <c r="Y31" s="770"/>
      <c r="Z31" s="770"/>
      <c r="AA31" s="770"/>
      <c r="AB31" s="770"/>
      <c r="AC31" s="770"/>
      <c r="AD31" s="770"/>
      <c r="AE31" s="770"/>
      <c r="AF31" s="770"/>
      <c r="AG31" s="770"/>
      <c r="AH31" s="770"/>
      <c r="AI31" s="770"/>
      <c r="AJ31" s="770"/>
      <c r="AK31" s="770"/>
      <c r="AL31" s="770"/>
      <c r="AM31" s="770"/>
      <c r="AN31" s="770"/>
      <c r="AO31" s="770"/>
      <c r="AP31" s="770"/>
      <c r="AQ31" s="770"/>
      <c r="AR31" s="770"/>
      <c r="AS31" s="770"/>
      <c r="AT31" s="770"/>
      <c r="AU31" s="770"/>
    </row>
    <row r="32" spans="1:47" s="771" customFormat="1" ht="45" customHeight="1" x14ac:dyDescent="0.25">
      <c r="A32" s="769" t="str">
        <f t="shared" si="0"/>
        <v>Massasoit Comm. College3</v>
      </c>
      <c r="B32" s="787" t="s">
        <v>2072</v>
      </c>
      <c r="C32" s="790" t="s">
        <v>2007</v>
      </c>
      <c r="D32" s="798">
        <v>0.41</v>
      </c>
      <c r="E32" s="764">
        <v>2010</v>
      </c>
      <c r="F32" s="790" t="s">
        <v>2005</v>
      </c>
      <c r="G32" s="764" t="s">
        <v>81</v>
      </c>
      <c r="H32" s="805" t="s">
        <v>2073</v>
      </c>
      <c r="I32" s="764" t="s">
        <v>2076</v>
      </c>
      <c r="J32" s="776" t="s">
        <v>81</v>
      </c>
      <c r="K32" s="768" t="s">
        <v>81</v>
      </c>
      <c r="L32" s="768" t="s">
        <v>82</v>
      </c>
      <c r="M32" s="769"/>
      <c r="N32" s="763" t="s">
        <v>579</v>
      </c>
      <c r="O32" s="770">
        <v>3</v>
      </c>
      <c r="P32" s="770" t="str">
        <f>VLOOKUP(N32,Source!F:F,1,FALSE)</f>
        <v>Massasoit Comm. College</v>
      </c>
      <c r="Q32" s="770"/>
      <c r="R32" s="770"/>
      <c r="S32" s="770"/>
      <c r="T32" s="770"/>
      <c r="U32" s="770"/>
      <c r="V32" s="770"/>
      <c r="W32" s="770"/>
      <c r="X32" s="770"/>
      <c r="Y32" s="770"/>
      <c r="Z32" s="770"/>
      <c r="AA32" s="770"/>
      <c r="AB32" s="770"/>
      <c r="AC32" s="770"/>
      <c r="AD32" s="770"/>
      <c r="AE32" s="770"/>
      <c r="AF32" s="770"/>
      <c r="AG32" s="770"/>
      <c r="AH32" s="770"/>
      <c r="AI32" s="770"/>
      <c r="AJ32" s="770"/>
      <c r="AK32" s="770"/>
      <c r="AL32" s="770"/>
      <c r="AM32" s="770"/>
      <c r="AN32" s="770"/>
      <c r="AO32" s="770"/>
      <c r="AP32" s="770"/>
      <c r="AQ32" s="770"/>
      <c r="AR32" s="770"/>
      <c r="AS32" s="770"/>
      <c r="AT32" s="770"/>
      <c r="AU32" s="770"/>
    </row>
    <row r="33" spans="1:47" s="771" customFormat="1" ht="45" customHeight="1" x14ac:dyDescent="0.25">
      <c r="A33" s="769" t="str">
        <f t="shared" si="0"/>
        <v>Mass. Department of Environmental Protection1</v>
      </c>
      <c r="B33" s="830" t="s">
        <v>1663</v>
      </c>
      <c r="C33" s="764" t="s">
        <v>2158</v>
      </c>
      <c r="D33" s="765">
        <v>8.0000000000000002E-3</v>
      </c>
      <c r="E33" s="764">
        <v>2012</v>
      </c>
      <c r="F33" s="790" t="s">
        <v>2005</v>
      </c>
      <c r="G33" s="766"/>
      <c r="H33" s="790"/>
      <c r="I33" s="764" t="s">
        <v>2077</v>
      </c>
      <c r="J33" s="776" t="s">
        <v>81</v>
      </c>
      <c r="K33" s="768" t="s">
        <v>81</v>
      </c>
      <c r="L33" s="768" t="s">
        <v>82</v>
      </c>
      <c r="M33" s="769"/>
      <c r="N33" s="797" t="s">
        <v>1652</v>
      </c>
      <c r="O33" s="770">
        <v>1</v>
      </c>
      <c r="P33" s="770" t="str">
        <f>VLOOKUP(N33,Source!F:F,1,FALSE)</f>
        <v>Mass. Department of Environmental Protection</v>
      </c>
      <c r="Q33" s="770"/>
      <c r="R33" s="770"/>
      <c r="S33" s="770"/>
      <c r="T33" s="770"/>
      <c r="U33" s="770"/>
      <c r="V33" s="770"/>
      <c r="W33" s="770"/>
      <c r="X33" s="770"/>
      <c r="Y33" s="770"/>
      <c r="Z33" s="770"/>
      <c r="AA33" s="770"/>
      <c r="AB33" s="770"/>
      <c r="AC33" s="770"/>
      <c r="AD33" s="770"/>
      <c r="AE33" s="770"/>
      <c r="AF33" s="770"/>
      <c r="AG33" s="770"/>
      <c r="AH33" s="770"/>
      <c r="AI33" s="770"/>
      <c r="AJ33" s="770"/>
      <c r="AK33" s="770"/>
      <c r="AL33" s="770"/>
      <c r="AM33" s="770"/>
      <c r="AN33" s="770"/>
      <c r="AO33" s="770"/>
      <c r="AP33" s="770"/>
      <c r="AQ33" s="770"/>
      <c r="AR33" s="770"/>
      <c r="AS33" s="770"/>
      <c r="AT33" s="770"/>
      <c r="AU33" s="770"/>
    </row>
    <row r="34" spans="1:47" s="771" customFormat="1" ht="45" customHeight="1" x14ac:dyDescent="0.25">
      <c r="A34" s="769" t="str">
        <f t="shared" si="0"/>
        <v>MassDOT - Highway &amp; Turnpike Divisions1</v>
      </c>
      <c r="B34" s="830" t="s">
        <v>2078</v>
      </c>
      <c r="C34" s="764" t="s">
        <v>2007</v>
      </c>
      <c r="D34" s="765">
        <v>0.1</v>
      </c>
      <c r="E34" s="764">
        <v>2014</v>
      </c>
      <c r="F34" s="790" t="s">
        <v>2005</v>
      </c>
      <c r="G34" s="764" t="s">
        <v>82</v>
      </c>
      <c r="H34" s="791" t="s">
        <v>2079</v>
      </c>
      <c r="I34" s="764" t="s">
        <v>2080</v>
      </c>
      <c r="J34" s="776" t="s">
        <v>81</v>
      </c>
      <c r="K34" s="768" t="s">
        <v>81</v>
      </c>
      <c r="L34" s="768" t="s">
        <v>82</v>
      </c>
      <c r="M34" s="769"/>
      <c r="N34" s="797" t="s">
        <v>581</v>
      </c>
      <c r="O34" s="770">
        <v>1</v>
      </c>
      <c r="P34" s="770" t="str">
        <f>VLOOKUP(N34,Source!F:F,1,FALSE)</f>
        <v>MassDOT - Highway &amp; Turnpike Divisions</v>
      </c>
      <c r="Q34" s="770"/>
      <c r="R34" s="770"/>
      <c r="S34" s="770"/>
      <c r="T34" s="770"/>
      <c r="U34" s="770"/>
      <c r="V34" s="770"/>
      <c r="W34" s="770"/>
      <c r="X34" s="770"/>
      <c r="Y34" s="770"/>
      <c r="Z34" s="770"/>
      <c r="AA34" s="770"/>
      <c r="AB34" s="770"/>
      <c r="AC34" s="770"/>
      <c r="AD34" s="770"/>
      <c r="AE34" s="770"/>
      <c r="AF34" s="770"/>
      <c r="AG34" s="770"/>
      <c r="AH34" s="770"/>
      <c r="AI34" s="770"/>
      <c r="AJ34" s="770"/>
      <c r="AK34" s="770"/>
      <c r="AL34" s="770"/>
      <c r="AM34" s="770"/>
      <c r="AN34" s="770"/>
      <c r="AO34" s="770"/>
      <c r="AP34" s="770"/>
      <c r="AQ34" s="770"/>
      <c r="AR34" s="770"/>
      <c r="AS34" s="770"/>
      <c r="AT34" s="770"/>
      <c r="AU34" s="770"/>
    </row>
    <row r="35" spans="1:47" s="771" customFormat="1" ht="45" customHeight="1" x14ac:dyDescent="0.25">
      <c r="A35" s="769" t="str">
        <f t="shared" si="0"/>
        <v>MassDOT - Highway &amp; Turnpike Divisions2</v>
      </c>
      <c r="B35" s="830" t="s">
        <v>2081</v>
      </c>
      <c r="C35" s="764" t="s">
        <v>2007</v>
      </c>
      <c r="D35" s="765">
        <v>7.0000000000000001E-3</v>
      </c>
      <c r="E35" s="764">
        <v>2016</v>
      </c>
      <c r="F35" s="790" t="s">
        <v>2005</v>
      </c>
      <c r="G35" s="764" t="s">
        <v>82</v>
      </c>
      <c r="H35" s="791" t="s">
        <v>2079</v>
      </c>
      <c r="I35" s="806" t="s">
        <v>2082</v>
      </c>
      <c r="J35" s="776" t="s">
        <v>81</v>
      </c>
      <c r="K35" s="768" t="s">
        <v>81</v>
      </c>
      <c r="L35" s="768" t="s">
        <v>82</v>
      </c>
      <c r="M35" s="807"/>
      <c r="N35" s="797" t="s">
        <v>581</v>
      </c>
      <c r="O35" s="770">
        <v>2</v>
      </c>
      <c r="P35" s="770" t="str">
        <f>VLOOKUP(N35,Source!F:F,1,FALSE)</f>
        <v>MassDOT - Highway &amp; Turnpike Divisions</v>
      </c>
      <c r="Q35" s="770"/>
      <c r="R35" s="770"/>
      <c r="S35" s="770"/>
      <c r="T35" s="770"/>
      <c r="U35" s="770"/>
      <c r="V35" s="770"/>
      <c r="W35" s="770"/>
      <c r="X35" s="770"/>
      <c r="Y35" s="770"/>
      <c r="Z35" s="770"/>
      <c r="AA35" s="770"/>
      <c r="AB35" s="770"/>
      <c r="AC35" s="770"/>
      <c r="AD35" s="770"/>
      <c r="AE35" s="770"/>
      <c r="AF35" s="770"/>
      <c r="AG35" s="770"/>
      <c r="AH35" s="770"/>
      <c r="AI35" s="770"/>
      <c r="AJ35" s="770"/>
      <c r="AK35" s="770"/>
      <c r="AL35" s="770"/>
      <c r="AM35" s="770"/>
      <c r="AN35" s="770"/>
      <c r="AO35" s="770"/>
      <c r="AP35" s="770"/>
      <c r="AQ35" s="770"/>
      <c r="AR35" s="770"/>
      <c r="AS35" s="770"/>
      <c r="AT35" s="770"/>
      <c r="AU35" s="770"/>
    </row>
    <row r="36" spans="1:47" s="771" customFormat="1" ht="45" customHeight="1" x14ac:dyDescent="0.25">
      <c r="A36" s="769" t="str">
        <f t="shared" si="0"/>
        <v>MassDOT - Highway &amp; Turnpike Divisions3</v>
      </c>
      <c r="B36" s="830" t="s">
        <v>2083</v>
      </c>
      <c r="C36" s="764" t="s">
        <v>2007</v>
      </c>
      <c r="D36" s="765">
        <v>1</v>
      </c>
      <c r="E36" s="764">
        <v>2014</v>
      </c>
      <c r="F36" s="790" t="s">
        <v>2005</v>
      </c>
      <c r="G36" s="764" t="s">
        <v>81</v>
      </c>
      <c r="H36" s="791" t="s">
        <v>2079</v>
      </c>
      <c r="I36" s="806" t="s">
        <v>2084</v>
      </c>
      <c r="J36" s="776" t="s">
        <v>81</v>
      </c>
      <c r="K36" s="768" t="s">
        <v>81</v>
      </c>
      <c r="L36" s="768" t="s">
        <v>82</v>
      </c>
      <c r="M36" s="807"/>
      <c r="N36" s="797" t="s">
        <v>581</v>
      </c>
      <c r="O36" s="770">
        <v>3</v>
      </c>
      <c r="P36" s="770" t="str">
        <f>VLOOKUP(N36,Source!F:F,1,FALSE)</f>
        <v>MassDOT - Highway &amp; Turnpike Divisions</v>
      </c>
      <c r="Q36" s="770"/>
      <c r="R36" s="770"/>
      <c r="S36" s="770"/>
      <c r="T36" s="770"/>
      <c r="U36" s="770"/>
      <c r="V36" s="770"/>
      <c r="W36" s="770"/>
      <c r="X36" s="770"/>
      <c r="Y36" s="770"/>
      <c r="Z36" s="770"/>
      <c r="AA36" s="770"/>
      <c r="AB36" s="770"/>
      <c r="AC36" s="770"/>
      <c r="AD36" s="770"/>
      <c r="AE36" s="770"/>
      <c r="AF36" s="770"/>
      <c r="AG36" s="770"/>
      <c r="AH36" s="770"/>
      <c r="AI36" s="770"/>
      <c r="AJ36" s="770"/>
      <c r="AK36" s="770"/>
      <c r="AL36" s="770"/>
      <c r="AM36" s="770"/>
      <c r="AN36" s="770"/>
      <c r="AO36" s="770"/>
      <c r="AP36" s="770"/>
      <c r="AQ36" s="770"/>
      <c r="AR36" s="770"/>
      <c r="AS36" s="770"/>
      <c r="AT36" s="770"/>
      <c r="AU36" s="770"/>
    </row>
    <row r="37" spans="1:47" s="771" customFormat="1" ht="45" customHeight="1" x14ac:dyDescent="0.25">
      <c r="A37" s="769" t="str">
        <f t="shared" si="0"/>
        <v>MassDOT - Highway &amp; Turnpike Divisions4</v>
      </c>
      <c r="B37" s="830" t="s">
        <v>2085</v>
      </c>
      <c r="C37" s="764" t="s">
        <v>2007</v>
      </c>
      <c r="D37" s="765">
        <v>0.5</v>
      </c>
      <c r="E37" s="764">
        <v>2013</v>
      </c>
      <c r="F37" s="790" t="s">
        <v>2005</v>
      </c>
      <c r="G37" s="764" t="s">
        <v>82</v>
      </c>
      <c r="H37" s="791" t="s">
        <v>2079</v>
      </c>
      <c r="I37" s="806" t="s">
        <v>2084</v>
      </c>
      <c r="J37" s="776" t="s">
        <v>81</v>
      </c>
      <c r="K37" s="768" t="s">
        <v>81</v>
      </c>
      <c r="L37" s="768" t="s">
        <v>82</v>
      </c>
      <c r="M37" s="807"/>
      <c r="N37" s="797" t="s">
        <v>581</v>
      </c>
      <c r="O37" s="770">
        <v>4</v>
      </c>
      <c r="P37" s="770" t="str">
        <f>VLOOKUP(N37,Source!F:F,1,FALSE)</f>
        <v>MassDOT - Highway &amp; Turnpike Divisions</v>
      </c>
      <c r="Q37" s="770"/>
      <c r="R37" s="770"/>
      <c r="S37" s="770"/>
      <c r="T37" s="770"/>
      <c r="U37" s="770"/>
      <c r="V37" s="770"/>
      <c r="W37" s="770"/>
      <c r="X37" s="770"/>
      <c r="Y37" s="770"/>
      <c r="Z37" s="770"/>
      <c r="AA37" s="770"/>
      <c r="AB37" s="770"/>
      <c r="AC37" s="770"/>
      <c r="AD37" s="770"/>
      <c r="AE37" s="770"/>
      <c r="AF37" s="770"/>
      <c r="AG37" s="770"/>
      <c r="AH37" s="770"/>
      <c r="AI37" s="770"/>
      <c r="AJ37" s="770"/>
      <c r="AK37" s="770"/>
      <c r="AL37" s="770"/>
      <c r="AM37" s="770"/>
      <c r="AN37" s="770"/>
      <c r="AO37" s="770"/>
      <c r="AP37" s="770"/>
      <c r="AQ37" s="770"/>
      <c r="AR37" s="770"/>
      <c r="AS37" s="770"/>
      <c r="AT37" s="770"/>
      <c r="AU37" s="770"/>
    </row>
    <row r="38" spans="1:47" s="771" customFormat="1" ht="45" customHeight="1" x14ac:dyDescent="0.25">
      <c r="A38" s="769" t="str">
        <f t="shared" si="0"/>
        <v>MassDOT - Highway &amp; Turnpike Divisions5</v>
      </c>
      <c r="B38" s="830" t="s">
        <v>2086</v>
      </c>
      <c r="C38" s="764" t="s">
        <v>2007</v>
      </c>
      <c r="D38" s="765">
        <v>2</v>
      </c>
      <c r="E38" s="764">
        <v>2006</v>
      </c>
      <c r="F38" s="790" t="s">
        <v>2005</v>
      </c>
      <c r="G38" s="764" t="s">
        <v>82</v>
      </c>
      <c r="H38" s="791" t="s">
        <v>2079</v>
      </c>
      <c r="I38" s="764" t="s">
        <v>2087</v>
      </c>
      <c r="J38" s="776" t="s">
        <v>81</v>
      </c>
      <c r="K38" s="768" t="s">
        <v>81</v>
      </c>
      <c r="L38" s="768" t="s">
        <v>82</v>
      </c>
      <c r="M38" s="807"/>
      <c r="N38" s="797" t="s">
        <v>581</v>
      </c>
      <c r="O38" s="770">
        <v>5</v>
      </c>
      <c r="P38" s="770" t="str">
        <f>VLOOKUP(N38,Source!F:F,1,FALSE)</f>
        <v>MassDOT - Highway &amp; Turnpike Divisions</v>
      </c>
      <c r="Q38" s="770"/>
      <c r="R38" s="770"/>
      <c r="S38" s="770"/>
      <c r="T38" s="770"/>
      <c r="U38" s="770"/>
      <c r="V38" s="770"/>
      <c r="W38" s="770"/>
      <c r="X38" s="770"/>
      <c r="Y38" s="770"/>
      <c r="Z38" s="770"/>
      <c r="AA38" s="770"/>
      <c r="AB38" s="770"/>
      <c r="AC38" s="770"/>
      <c r="AD38" s="770"/>
      <c r="AE38" s="770"/>
      <c r="AF38" s="770"/>
      <c r="AG38" s="770"/>
      <c r="AH38" s="770"/>
      <c r="AI38" s="770"/>
      <c r="AJ38" s="770"/>
      <c r="AK38" s="770"/>
      <c r="AL38" s="770"/>
      <c r="AM38" s="770"/>
      <c r="AN38" s="770"/>
      <c r="AO38" s="770"/>
      <c r="AP38" s="770"/>
      <c r="AQ38" s="770"/>
      <c r="AR38" s="770"/>
      <c r="AS38" s="770"/>
      <c r="AT38" s="770"/>
      <c r="AU38" s="770"/>
    </row>
    <row r="39" spans="1:47" s="771" customFormat="1" ht="45" customHeight="1" x14ac:dyDescent="0.25">
      <c r="A39" s="769" t="str">
        <f t="shared" si="0"/>
        <v>MassDOT - Highway &amp; Turnpike Divisions6</v>
      </c>
      <c r="B39" s="830" t="s">
        <v>2088</v>
      </c>
      <c r="C39" s="764" t="s">
        <v>2007</v>
      </c>
      <c r="D39" s="775" t="s">
        <v>2089</v>
      </c>
      <c r="E39" s="764">
        <v>2002</v>
      </c>
      <c r="F39" s="790" t="s">
        <v>2005</v>
      </c>
      <c r="G39" s="764" t="s">
        <v>82</v>
      </c>
      <c r="H39" s="791" t="s">
        <v>2079</v>
      </c>
      <c r="I39" s="806" t="s">
        <v>2084</v>
      </c>
      <c r="J39" s="776" t="s">
        <v>81</v>
      </c>
      <c r="K39" s="768" t="s">
        <v>81</v>
      </c>
      <c r="L39" s="768" t="s">
        <v>82</v>
      </c>
      <c r="M39" s="807"/>
      <c r="N39" s="797" t="s">
        <v>581</v>
      </c>
      <c r="O39" s="770">
        <v>6</v>
      </c>
      <c r="P39" s="770" t="str">
        <f>VLOOKUP(N39,Source!F:F,1,FALSE)</f>
        <v>MassDOT - Highway &amp; Turnpike Divisions</v>
      </c>
      <c r="Q39" s="770"/>
      <c r="R39" s="770"/>
      <c r="S39" s="770"/>
      <c r="T39" s="770"/>
      <c r="U39" s="770"/>
      <c r="V39" s="770"/>
      <c r="W39" s="770"/>
      <c r="X39" s="770"/>
      <c r="Y39" s="770"/>
      <c r="Z39" s="770"/>
      <c r="AA39" s="770"/>
      <c r="AB39" s="770"/>
      <c r="AC39" s="770"/>
      <c r="AD39" s="770"/>
      <c r="AE39" s="770"/>
      <c r="AF39" s="770"/>
      <c r="AG39" s="770"/>
      <c r="AH39" s="770"/>
      <c r="AI39" s="770"/>
      <c r="AJ39" s="770"/>
      <c r="AK39" s="770"/>
      <c r="AL39" s="770"/>
      <c r="AM39" s="770"/>
      <c r="AN39" s="770"/>
      <c r="AO39" s="770"/>
      <c r="AP39" s="770"/>
      <c r="AQ39" s="770"/>
      <c r="AR39" s="770"/>
      <c r="AS39" s="770"/>
      <c r="AT39" s="770"/>
      <c r="AU39" s="770"/>
    </row>
    <row r="40" spans="1:47" s="771" customFormat="1" ht="45" customHeight="1" x14ac:dyDescent="0.25">
      <c r="A40" s="769" t="str">
        <f t="shared" si="0"/>
        <v>MassDOT - Highway &amp; Turnpike Divisions7</v>
      </c>
      <c r="B40" s="830" t="s">
        <v>2090</v>
      </c>
      <c r="C40" s="764" t="s">
        <v>2007</v>
      </c>
      <c r="D40" s="765">
        <v>0.5</v>
      </c>
      <c r="E40" s="764">
        <v>2016</v>
      </c>
      <c r="F40" s="790" t="s">
        <v>2005</v>
      </c>
      <c r="G40" s="764" t="s">
        <v>82</v>
      </c>
      <c r="H40" s="791" t="s">
        <v>2079</v>
      </c>
      <c r="I40" s="806" t="s">
        <v>2084</v>
      </c>
      <c r="J40" s="776" t="s">
        <v>81</v>
      </c>
      <c r="K40" s="768" t="s">
        <v>81</v>
      </c>
      <c r="L40" s="768" t="s">
        <v>82</v>
      </c>
      <c r="M40" s="807"/>
      <c r="N40" s="797" t="s">
        <v>581</v>
      </c>
      <c r="O40" s="770">
        <v>7</v>
      </c>
      <c r="P40" s="770" t="str">
        <f>VLOOKUP(N40,Source!F:F,1,FALSE)</f>
        <v>MassDOT - Highway &amp; Turnpike Divisions</v>
      </c>
      <c r="Q40" s="770"/>
      <c r="R40" s="770"/>
      <c r="S40" s="770"/>
      <c r="T40" s="770"/>
      <c r="U40" s="770"/>
      <c r="V40" s="770"/>
      <c r="W40" s="770"/>
      <c r="X40" s="770"/>
      <c r="Y40" s="770"/>
      <c r="Z40" s="770"/>
      <c r="AA40" s="770"/>
      <c r="AB40" s="770"/>
      <c r="AC40" s="770"/>
      <c r="AD40" s="770"/>
      <c r="AE40" s="770"/>
      <c r="AF40" s="770"/>
      <c r="AG40" s="770"/>
      <c r="AH40" s="770"/>
      <c r="AI40" s="770"/>
      <c r="AJ40" s="770"/>
      <c r="AK40" s="770"/>
      <c r="AL40" s="770"/>
      <c r="AM40" s="770"/>
      <c r="AN40" s="770"/>
      <c r="AO40" s="770"/>
      <c r="AP40" s="770"/>
      <c r="AQ40" s="770"/>
      <c r="AR40" s="770"/>
      <c r="AS40" s="770"/>
      <c r="AT40" s="770"/>
      <c r="AU40" s="770"/>
    </row>
    <row r="41" spans="1:47" s="771" customFormat="1" ht="45" customHeight="1" x14ac:dyDescent="0.25">
      <c r="A41" s="769" t="str">
        <f t="shared" si="0"/>
        <v>MassDOT - Highway &amp; Turnpike Divisions8</v>
      </c>
      <c r="B41" s="830" t="s">
        <v>2091</v>
      </c>
      <c r="C41" s="764" t="s">
        <v>2007</v>
      </c>
      <c r="D41" s="765">
        <v>1</v>
      </c>
      <c r="E41" s="764">
        <v>2011</v>
      </c>
      <c r="F41" s="790" t="s">
        <v>2005</v>
      </c>
      <c r="G41" s="764" t="s">
        <v>82</v>
      </c>
      <c r="H41" s="791" t="s">
        <v>2079</v>
      </c>
      <c r="I41" s="806" t="s">
        <v>2084</v>
      </c>
      <c r="J41" s="776" t="s">
        <v>81</v>
      </c>
      <c r="K41" s="768" t="s">
        <v>81</v>
      </c>
      <c r="L41" s="768" t="s">
        <v>82</v>
      </c>
      <c r="M41" s="807"/>
      <c r="N41" s="797" t="s">
        <v>581</v>
      </c>
      <c r="O41" s="770">
        <v>8</v>
      </c>
      <c r="P41" s="770" t="str">
        <f>VLOOKUP(N41,Source!F:F,1,FALSE)</f>
        <v>MassDOT - Highway &amp; Turnpike Divisions</v>
      </c>
      <c r="Q41" s="770"/>
      <c r="R41" s="770"/>
      <c r="S41" s="770"/>
      <c r="T41" s="770"/>
      <c r="U41" s="770"/>
      <c r="V41" s="770"/>
      <c r="W41" s="770"/>
      <c r="X41" s="770"/>
      <c r="Y41" s="770"/>
      <c r="Z41" s="770"/>
      <c r="AA41" s="770"/>
      <c r="AB41" s="770"/>
      <c r="AC41" s="770"/>
      <c r="AD41" s="770"/>
      <c r="AE41" s="770"/>
      <c r="AF41" s="770"/>
      <c r="AG41" s="770"/>
      <c r="AH41" s="770"/>
      <c r="AI41" s="770"/>
      <c r="AJ41" s="770"/>
      <c r="AK41" s="770"/>
      <c r="AL41" s="770"/>
      <c r="AM41" s="770"/>
      <c r="AN41" s="770"/>
      <c r="AO41" s="770"/>
      <c r="AP41" s="770"/>
      <c r="AQ41" s="770"/>
      <c r="AR41" s="770"/>
      <c r="AS41" s="770"/>
      <c r="AT41" s="770"/>
      <c r="AU41" s="770"/>
    </row>
    <row r="42" spans="1:47" s="771" customFormat="1" ht="45" customHeight="1" x14ac:dyDescent="0.25">
      <c r="A42" s="769" t="str">
        <f t="shared" si="0"/>
        <v>MassDOT - Highway &amp; Turnpike Divisions9</v>
      </c>
      <c r="B42" s="830" t="s">
        <v>2092</v>
      </c>
      <c r="C42" s="764" t="s">
        <v>2007</v>
      </c>
      <c r="D42" s="765">
        <v>1.5</v>
      </c>
      <c r="E42" s="764">
        <v>2016</v>
      </c>
      <c r="F42" s="790" t="s">
        <v>2005</v>
      </c>
      <c r="G42" s="766"/>
      <c r="H42" s="791" t="s">
        <v>2079</v>
      </c>
      <c r="I42" s="764" t="s">
        <v>2093</v>
      </c>
      <c r="J42" s="776" t="s">
        <v>81</v>
      </c>
      <c r="K42" s="768" t="s">
        <v>81</v>
      </c>
      <c r="L42" s="768" t="s">
        <v>82</v>
      </c>
      <c r="M42" s="769"/>
      <c r="N42" s="797" t="s">
        <v>581</v>
      </c>
      <c r="O42" s="770">
        <v>9</v>
      </c>
      <c r="P42" s="770" t="str">
        <f>VLOOKUP(N42,Source!F:F,1,FALSE)</f>
        <v>MassDOT - Highway &amp; Turnpike Divisions</v>
      </c>
      <c r="Q42" s="770"/>
      <c r="R42" s="770"/>
      <c r="S42" s="770"/>
      <c r="T42" s="770"/>
      <c r="U42" s="770"/>
      <c r="V42" s="770"/>
      <c r="W42" s="770"/>
      <c r="X42" s="770"/>
      <c r="Y42" s="770"/>
      <c r="Z42" s="770"/>
      <c r="AA42" s="770"/>
      <c r="AB42" s="770"/>
      <c r="AC42" s="770"/>
      <c r="AD42" s="770"/>
      <c r="AE42" s="770"/>
      <c r="AF42" s="770"/>
      <c r="AG42" s="770"/>
      <c r="AH42" s="770"/>
      <c r="AI42" s="770"/>
      <c r="AJ42" s="770"/>
      <c r="AK42" s="770"/>
      <c r="AL42" s="770"/>
      <c r="AM42" s="770"/>
      <c r="AN42" s="770"/>
      <c r="AO42" s="770"/>
      <c r="AP42" s="770"/>
      <c r="AQ42" s="770"/>
      <c r="AR42" s="770"/>
      <c r="AS42" s="770"/>
      <c r="AT42" s="770"/>
      <c r="AU42" s="770"/>
    </row>
    <row r="43" spans="1:47" s="771" customFormat="1" ht="45" customHeight="1" x14ac:dyDescent="0.25">
      <c r="A43" s="769" t="str">
        <f t="shared" si="0"/>
        <v>MassDOT - Highway &amp; Turnpike Divisions10</v>
      </c>
      <c r="B43" s="830" t="s">
        <v>2094</v>
      </c>
      <c r="C43" s="764" t="s">
        <v>2007</v>
      </c>
      <c r="D43" s="808" t="s">
        <v>2064</v>
      </c>
      <c r="E43" s="764">
        <v>2019</v>
      </c>
      <c r="F43" s="790" t="s">
        <v>2065</v>
      </c>
      <c r="G43" s="764" t="s">
        <v>82</v>
      </c>
      <c r="H43" s="791" t="s">
        <v>2079</v>
      </c>
      <c r="I43" s="786" t="s">
        <v>2095</v>
      </c>
      <c r="J43" s="768" t="s">
        <v>82</v>
      </c>
      <c r="K43" s="768" t="s">
        <v>82</v>
      </c>
      <c r="L43" s="768" t="s">
        <v>82</v>
      </c>
      <c r="M43" s="769"/>
      <c r="N43" s="797" t="s">
        <v>581</v>
      </c>
      <c r="O43" s="770">
        <v>10</v>
      </c>
      <c r="P43" s="770" t="str">
        <f>VLOOKUP(N43,Source!F:F,1,FALSE)</f>
        <v>MassDOT - Highway &amp; Turnpike Divisions</v>
      </c>
      <c r="Q43" s="770"/>
      <c r="R43" s="770"/>
      <c r="S43" s="770"/>
      <c r="T43" s="770"/>
      <c r="U43" s="770"/>
      <c r="V43" s="770"/>
      <c r="W43" s="770"/>
      <c r="X43" s="770"/>
      <c r="Y43" s="770"/>
      <c r="Z43" s="770"/>
      <c r="AA43" s="770"/>
      <c r="AB43" s="770"/>
      <c r="AC43" s="770"/>
      <c r="AD43" s="770"/>
      <c r="AE43" s="770"/>
      <c r="AF43" s="770"/>
      <c r="AG43" s="770"/>
      <c r="AH43" s="770"/>
      <c r="AI43" s="770"/>
      <c r="AJ43" s="770"/>
      <c r="AK43" s="770"/>
      <c r="AL43" s="770"/>
      <c r="AM43" s="770"/>
      <c r="AN43" s="770"/>
      <c r="AO43" s="770"/>
      <c r="AP43" s="770"/>
      <c r="AQ43" s="770"/>
      <c r="AR43" s="770"/>
      <c r="AS43" s="770"/>
      <c r="AT43" s="770"/>
      <c r="AU43" s="770"/>
    </row>
    <row r="44" spans="1:47" s="771" customFormat="1" ht="45" customHeight="1" x14ac:dyDescent="0.25">
      <c r="A44" s="769" t="str">
        <f t="shared" si="0"/>
        <v>MassDOT - Highway &amp; Turnpike Divisions11</v>
      </c>
      <c r="B44" s="830" t="s">
        <v>2096</v>
      </c>
      <c r="C44" s="764" t="s">
        <v>2160</v>
      </c>
      <c r="D44" s="1357">
        <v>12</v>
      </c>
      <c r="E44" s="764">
        <v>2015</v>
      </c>
      <c r="F44" s="790" t="s">
        <v>2005</v>
      </c>
      <c r="G44" s="766"/>
      <c r="H44" s="791" t="s">
        <v>2079</v>
      </c>
      <c r="I44" s="1360" t="s">
        <v>2097</v>
      </c>
      <c r="J44" s="776" t="s">
        <v>81</v>
      </c>
      <c r="K44" s="768" t="s">
        <v>81</v>
      </c>
      <c r="L44" s="768" t="s">
        <v>82</v>
      </c>
      <c r="M44" s="769"/>
      <c r="N44" s="797" t="s">
        <v>581</v>
      </c>
      <c r="O44" s="770">
        <v>11</v>
      </c>
      <c r="P44" s="770" t="str">
        <f>VLOOKUP(N44,Source!F:F,1,FALSE)</f>
        <v>MassDOT - Highway &amp; Turnpike Divisions</v>
      </c>
      <c r="Q44" s="770"/>
      <c r="R44" s="770"/>
      <c r="S44" s="770"/>
      <c r="T44" s="770"/>
      <c r="U44" s="770"/>
      <c r="V44" s="770"/>
      <c r="W44" s="770"/>
      <c r="X44" s="770"/>
      <c r="Y44" s="770"/>
      <c r="Z44" s="770"/>
      <c r="AA44" s="770"/>
      <c r="AB44" s="770"/>
      <c r="AC44" s="770"/>
      <c r="AD44" s="770"/>
      <c r="AE44" s="770"/>
      <c r="AF44" s="770"/>
      <c r="AG44" s="770"/>
      <c r="AH44" s="770"/>
      <c r="AI44" s="770"/>
      <c r="AJ44" s="770"/>
      <c r="AK44" s="770"/>
      <c r="AL44" s="770"/>
      <c r="AM44" s="770"/>
      <c r="AN44" s="770"/>
      <c r="AO44" s="770"/>
      <c r="AP44" s="770"/>
      <c r="AQ44" s="770"/>
      <c r="AR44" s="770"/>
      <c r="AS44" s="770"/>
      <c r="AT44" s="770"/>
      <c r="AU44" s="770"/>
    </row>
    <row r="45" spans="1:47" s="771" customFormat="1" ht="45" customHeight="1" x14ac:dyDescent="0.25">
      <c r="A45" s="769" t="str">
        <f t="shared" si="0"/>
        <v>MassDOT - Highway &amp; Turnpike Divisions12</v>
      </c>
      <c r="B45" s="832" t="s">
        <v>2098</v>
      </c>
      <c r="C45" s="764" t="s">
        <v>2160</v>
      </c>
      <c r="D45" s="1358"/>
      <c r="E45" s="764">
        <v>2015</v>
      </c>
      <c r="F45" s="790" t="s">
        <v>2005</v>
      </c>
      <c r="G45" s="766"/>
      <c r="H45" s="791" t="s">
        <v>2079</v>
      </c>
      <c r="I45" s="1361"/>
      <c r="J45" s="776" t="s">
        <v>81</v>
      </c>
      <c r="K45" s="768" t="s">
        <v>81</v>
      </c>
      <c r="L45" s="768" t="s">
        <v>82</v>
      </c>
      <c r="M45" s="769"/>
      <c r="N45" s="797" t="s">
        <v>581</v>
      </c>
      <c r="O45" s="770">
        <v>12</v>
      </c>
      <c r="P45" s="770" t="str">
        <f>VLOOKUP(N45,Source!F:F,1,FALSE)</f>
        <v>MassDOT - Highway &amp; Turnpike Divisions</v>
      </c>
      <c r="Q45" s="770"/>
      <c r="R45" s="770"/>
      <c r="S45" s="770"/>
      <c r="T45" s="770"/>
      <c r="U45" s="770"/>
      <c r="V45" s="770"/>
      <c r="W45" s="770"/>
      <c r="X45" s="770"/>
      <c r="Y45" s="770"/>
      <c r="Z45" s="770"/>
      <c r="AA45" s="770"/>
      <c r="AB45" s="770"/>
      <c r="AC45" s="770"/>
      <c r="AD45" s="770"/>
      <c r="AE45" s="770"/>
      <c r="AF45" s="770"/>
      <c r="AG45" s="770"/>
      <c r="AH45" s="770"/>
      <c r="AI45" s="770"/>
      <c r="AJ45" s="770"/>
      <c r="AK45" s="770"/>
      <c r="AL45" s="770"/>
      <c r="AM45" s="770"/>
      <c r="AN45" s="770"/>
      <c r="AO45" s="770"/>
      <c r="AP45" s="770"/>
      <c r="AQ45" s="770"/>
      <c r="AR45" s="770"/>
      <c r="AS45" s="770"/>
      <c r="AT45" s="770"/>
      <c r="AU45" s="770"/>
    </row>
    <row r="46" spans="1:47" s="771" customFormat="1" ht="45" customHeight="1" x14ac:dyDescent="0.25">
      <c r="A46" s="769" t="str">
        <f t="shared" si="0"/>
        <v>MassDOT - Highway &amp; Turnpike Divisions13</v>
      </c>
      <c r="B46" s="832" t="s">
        <v>2099</v>
      </c>
      <c r="C46" s="764" t="s">
        <v>2160</v>
      </c>
      <c r="D46" s="1358"/>
      <c r="E46" s="764">
        <v>2015</v>
      </c>
      <c r="F46" s="790" t="s">
        <v>2005</v>
      </c>
      <c r="G46" s="766"/>
      <c r="H46" s="791" t="s">
        <v>2079</v>
      </c>
      <c r="I46" s="1361"/>
      <c r="J46" s="776" t="s">
        <v>81</v>
      </c>
      <c r="K46" s="768" t="s">
        <v>81</v>
      </c>
      <c r="L46" s="768" t="s">
        <v>82</v>
      </c>
      <c r="M46" s="769"/>
      <c r="N46" s="797" t="s">
        <v>581</v>
      </c>
      <c r="O46" s="770">
        <v>13</v>
      </c>
      <c r="P46" s="770" t="str">
        <f>VLOOKUP(N46,Source!F:F,1,FALSE)</f>
        <v>MassDOT - Highway &amp; Turnpike Divisions</v>
      </c>
      <c r="Q46" s="770"/>
      <c r="R46" s="770"/>
      <c r="S46" s="770"/>
      <c r="T46" s="770"/>
      <c r="U46" s="770"/>
      <c r="V46" s="770"/>
      <c r="W46" s="770"/>
      <c r="X46" s="770"/>
      <c r="Y46" s="770"/>
      <c r="Z46" s="770"/>
      <c r="AA46" s="770"/>
      <c r="AB46" s="770"/>
      <c r="AC46" s="770"/>
      <c r="AD46" s="770"/>
      <c r="AE46" s="770"/>
      <c r="AF46" s="770"/>
      <c r="AG46" s="770"/>
      <c r="AH46" s="770"/>
      <c r="AI46" s="770"/>
      <c r="AJ46" s="770"/>
      <c r="AK46" s="770"/>
      <c r="AL46" s="770"/>
      <c r="AM46" s="770"/>
      <c r="AN46" s="770"/>
      <c r="AO46" s="770"/>
      <c r="AP46" s="770"/>
      <c r="AQ46" s="770"/>
      <c r="AR46" s="770"/>
      <c r="AS46" s="770"/>
      <c r="AT46" s="770"/>
      <c r="AU46" s="770"/>
    </row>
    <row r="47" spans="1:47" s="771" customFormat="1" ht="45" customHeight="1" x14ac:dyDescent="0.25">
      <c r="A47" s="769" t="str">
        <f t="shared" si="0"/>
        <v>MassDOT - Highway &amp; Turnpike Divisions14</v>
      </c>
      <c r="B47" s="832" t="s">
        <v>2100</v>
      </c>
      <c r="C47" s="764" t="s">
        <v>2160</v>
      </c>
      <c r="D47" s="1359"/>
      <c r="E47" s="764">
        <v>2011</v>
      </c>
      <c r="F47" s="790" t="s">
        <v>2005</v>
      </c>
      <c r="G47" s="766"/>
      <c r="H47" s="791" t="s">
        <v>2079</v>
      </c>
      <c r="I47" s="1362"/>
      <c r="J47" s="776" t="s">
        <v>81</v>
      </c>
      <c r="K47" s="768" t="s">
        <v>81</v>
      </c>
      <c r="L47" s="768" t="s">
        <v>82</v>
      </c>
      <c r="M47" s="769"/>
      <c r="N47" s="797" t="s">
        <v>581</v>
      </c>
      <c r="O47" s="770">
        <v>14</v>
      </c>
      <c r="P47" s="770" t="str">
        <f>VLOOKUP(N47,Source!F:F,1,FALSE)</f>
        <v>MassDOT - Highway &amp; Turnpike Divisions</v>
      </c>
      <c r="Q47" s="770"/>
      <c r="R47" s="770"/>
      <c r="S47" s="770"/>
      <c r="T47" s="770"/>
      <c r="U47" s="770"/>
      <c r="V47" s="770"/>
      <c r="W47" s="770"/>
      <c r="X47" s="770"/>
      <c r="Y47" s="770"/>
      <c r="Z47" s="770"/>
      <c r="AA47" s="770"/>
      <c r="AB47" s="770"/>
      <c r="AC47" s="770"/>
      <c r="AD47" s="770"/>
      <c r="AE47" s="770"/>
      <c r="AF47" s="770"/>
      <c r="AG47" s="770"/>
      <c r="AH47" s="770"/>
      <c r="AI47" s="770"/>
      <c r="AJ47" s="770"/>
      <c r="AK47" s="770"/>
      <c r="AL47" s="770"/>
      <c r="AM47" s="770"/>
      <c r="AN47" s="770"/>
      <c r="AO47" s="770"/>
      <c r="AP47" s="770"/>
      <c r="AQ47" s="770"/>
      <c r="AR47" s="770"/>
      <c r="AS47" s="770"/>
      <c r="AT47" s="770"/>
      <c r="AU47" s="770"/>
    </row>
    <row r="48" spans="1:47" s="771" customFormat="1" ht="45" customHeight="1" x14ac:dyDescent="0.25">
      <c r="A48" s="769" t="str">
        <f t="shared" si="0"/>
        <v>MassDOT - Highway &amp; Turnpike Divisions15</v>
      </c>
      <c r="B48" s="830" t="s">
        <v>2101</v>
      </c>
      <c r="C48" s="764" t="s">
        <v>2160</v>
      </c>
      <c r="D48" s="1357">
        <v>3</v>
      </c>
      <c r="E48" s="764">
        <v>2008</v>
      </c>
      <c r="F48" s="790" t="s">
        <v>2005</v>
      </c>
      <c r="G48" s="766"/>
      <c r="H48" s="791" t="s">
        <v>2079</v>
      </c>
      <c r="I48" s="1360" t="s">
        <v>2102</v>
      </c>
      <c r="J48" s="776" t="s">
        <v>81</v>
      </c>
      <c r="K48" s="768" t="s">
        <v>81</v>
      </c>
      <c r="L48" s="768" t="s">
        <v>82</v>
      </c>
      <c r="M48" s="769"/>
      <c r="N48" s="797" t="s">
        <v>581</v>
      </c>
      <c r="O48" s="770">
        <v>15</v>
      </c>
      <c r="P48" s="770" t="str">
        <f>VLOOKUP(N48,Source!F:F,1,FALSE)</f>
        <v>MassDOT - Highway &amp; Turnpike Divisions</v>
      </c>
      <c r="Q48" s="770"/>
      <c r="R48" s="770"/>
      <c r="S48" s="770"/>
      <c r="T48" s="770"/>
      <c r="U48" s="770"/>
      <c r="V48" s="770"/>
      <c r="W48" s="770"/>
      <c r="X48" s="770"/>
      <c r="Y48" s="770"/>
      <c r="Z48" s="770"/>
      <c r="AA48" s="770"/>
      <c r="AB48" s="770"/>
      <c r="AC48" s="770"/>
      <c r="AD48" s="770"/>
      <c r="AE48" s="770"/>
      <c r="AF48" s="770"/>
      <c r="AG48" s="770"/>
      <c r="AH48" s="770"/>
      <c r="AI48" s="770"/>
      <c r="AJ48" s="770"/>
      <c r="AK48" s="770"/>
      <c r="AL48" s="770"/>
      <c r="AM48" s="770"/>
      <c r="AN48" s="770"/>
      <c r="AO48" s="770"/>
      <c r="AP48" s="770"/>
      <c r="AQ48" s="770"/>
      <c r="AR48" s="770"/>
      <c r="AS48" s="770"/>
      <c r="AT48" s="770"/>
      <c r="AU48" s="770"/>
    </row>
    <row r="49" spans="1:47" s="771" customFormat="1" ht="45" customHeight="1" x14ac:dyDescent="0.25">
      <c r="A49" s="769" t="str">
        <f t="shared" si="0"/>
        <v>MassDOT - Highway &amp; Turnpike Divisions16</v>
      </c>
      <c r="B49" s="830" t="s">
        <v>2103</v>
      </c>
      <c r="C49" s="764" t="s">
        <v>2160</v>
      </c>
      <c r="D49" s="1358"/>
      <c r="E49" s="764">
        <v>2015</v>
      </c>
      <c r="F49" s="790" t="s">
        <v>2005</v>
      </c>
      <c r="G49" s="766"/>
      <c r="H49" s="791" t="s">
        <v>2079</v>
      </c>
      <c r="I49" s="1361"/>
      <c r="J49" s="776" t="s">
        <v>81</v>
      </c>
      <c r="K49" s="768" t="s">
        <v>81</v>
      </c>
      <c r="L49" s="768" t="s">
        <v>82</v>
      </c>
      <c r="M49" s="769"/>
      <c r="N49" s="797" t="s">
        <v>581</v>
      </c>
      <c r="O49" s="770">
        <v>16</v>
      </c>
      <c r="P49" s="770" t="str">
        <f>VLOOKUP(N49,Source!F:F,1,FALSE)</f>
        <v>MassDOT - Highway &amp; Turnpike Divisions</v>
      </c>
      <c r="Q49" s="770"/>
      <c r="R49" s="770"/>
      <c r="S49" s="770"/>
      <c r="T49" s="770"/>
      <c r="U49" s="770"/>
      <c r="V49" s="770"/>
      <c r="W49" s="770"/>
      <c r="X49" s="770"/>
      <c r="Y49" s="770"/>
      <c r="Z49" s="770"/>
      <c r="AA49" s="770"/>
      <c r="AB49" s="770"/>
      <c r="AC49" s="770"/>
      <c r="AD49" s="770"/>
      <c r="AE49" s="770"/>
      <c r="AF49" s="770"/>
      <c r="AG49" s="770"/>
      <c r="AH49" s="770"/>
      <c r="AI49" s="770"/>
      <c r="AJ49" s="770"/>
      <c r="AK49" s="770"/>
      <c r="AL49" s="770"/>
      <c r="AM49" s="770"/>
      <c r="AN49" s="770"/>
      <c r="AO49" s="770"/>
      <c r="AP49" s="770"/>
      <c r="AQ49" s="770"/>
      <c r="AR49" s="770"/>
      <c r="AS49" s="770"/>
      <c r="AT49" s="770"/>
      <c r="AU49" s="770"/>
    </row>
    <row r="50" spans="1:47" s="771" customFormat="1" ht="45" customHeight="1" x14ac:dyDescent="0.25">
      <c r="A50" s="769" t="str">
        <f t="shared" si="0"/>
        <v>MassDOT - Highway &amp; Turnpike Divisions17</v>
      </c>
      <c r="B50" s="830" t="s">
        <v>2104</v>
      </c>
      <c r="C50" s="764" t="s">
        <v>2160</v>
      </c>
      <c r="D50" s="1359"/>
      <c r="E50" s="764">
        <v>2008</v>
      </c>
      <c r="F50" s="790" t="s">
        <v>2005</v>
      </c>
      <c r="G50" s="766"/>
      <c r="H50" s="791" t="s">
        <v>2079</v>
      </c>
      <c r="I50" s="1362"/>
      <c r="J50" s="776" t="s">
        <v>81</v>
      </c>
      <c r="K50" s="768" t="s">
        <v>81</v>
      </c>
      <c r="L50" s="768" t="s">
        <v>82</v>
      </c>
      <c r="M50" s="769"/>
      <c r="N50" s="797" t="s">
        <v>581</v>
      </c>
      <c r="O50" s="770">
        <v>17</v>
      </c>
      <c r="P50" s="770" t="str">
        <f>VLOOKUP(N50,Source!F:F,1,FALSE)</f>
        <v>MassDOT - Highway &amp; Turnpike Divisions</v>
      </c>
      <c r="Q50" s="770"/>
      <c r="R50" s="770"/>
      <c r="S50" s="770"/>
      <c r="T50" s="770"/>
      <c r="U50" s="770"/>
      <c r="V50" s="770"/>
      <c r="W50" s="770"/>
      <c r="X50" s="770"/>
      <c r="Y50" s="770"/>
      <c r="Z50" s="770"/>
      <c r="AA50" s="770"/>
      <c r="AB50" s="770"/>
      <c r="AC50" s="770"/>
      <c r="AD50" s="770"/>
      <c r="AE50" s="770"/>
      <c r="AF50" s="770"/>
      <c r="AG50" s="770"/>
      <c r="AH50" s="770"/>
      <c r="AI50" s="770"/>
      <c r="AJ50" s="770"/>
      <c r="AK50" s="770"/>
      <c r="AL50" s="770"/>
      <c r="AM50" s="770"/>
      <c r="AN50" s="770"/>
      <c r="AO50" s="770"/>
      <c r="AP50" s="770"/>
      <c r="AQ50" s="770"/>
      <c r="AR50" s="770"/>
      <c r="AS50" s="770"/>
      <c r="AT50" s="770"/>
      <c r="AU50" s="770"/>
    </row>
    <row r="51" spans="1:47" s="771" customFormat="1" ht="45" customHeight="1" x14ac:dyDescent="0.25">
      <c r="A51" s="769" t="str">
        <f t="shared" si="0"/>
        <v>MassDOT - Highway &amp; Turnpike Divisions18</v>
      </c>
      <c r="B51" s="830" t="s">
        <v>2105</v>
      </c>
      <c r="C51" s="764" t="s">
        <v>2160</v>
      </c>
      <c r="D51" s="765">
        <v>5</v>
      </c>
      <c r="E51" s="764">
        <v>2015</v>
      </c>
      <c r="F51" s="790" t="s">
        <v>2005</v>
      </c>
      <c r="G51" s="764" t="s">
        <v>81</v>
      </c>
      <c r="H51" s="791" t="s">
        <v>2079</v>
      </c>
      <c r="I51" s="764" t="s">
        <v>2106</v>
      </c>
      <c r="J51" s="776" t="s">
        <v>81</v>
      </c>
      <c r="K51" s="768" t="s">
        <v>81</v>
      </c>
      <c r="L51" s="768" t="s">
        <v>82</v>
      </c>
      <c r="M51" s="769"/>
      <c r="N51" s="797" t="s">
        <v>581</v>
      </c>
      <c r="O51" s="770">
        <v>18</v>
      </c>
      <c r="P51" s="770" t="str">
        <f>VLOOKUP(N51,Source!F:F,1,FALSE)</f>
        <v>MassDOT - Highway &amp; Turnpike Divisions</v>
      </c>
      <c r="Q51" s="770"/>
      <c r="R51" s="770"/>
      <c r="S51" s="770"/>
      <c r="T51" s="770"/>
      <c r="U51" s="770"/>
      <c r="V51" s="770"/>
      <c r="W51" s="770"/>
      <c r="X51" s="770"/>
      <c r="Y51" s="770"/>
      <c r="Z51" s="770"/>
      <c r="AA51" s="770"/>
      <c r="AB51" s="770"/>
      <c r="AC51" s="770"/>
      <c r="AD51" s="770"/>
      <c r="AE51" s="770"/>
      <c r="AF51" s="770"/>
      <c r="AG51" s="770"/>
      <c r="AH51" s="770"/>
      <c r="AI51" s="770"/>
      <c r="AJ51" s="770"/>
      <c r="AK51" s="770"/>
      <c r="AL51" s="770"/>
      <c r="AM51" s="770"/>
      <c r="AN51" s="770"/>
      <c r="AO51" s="770"/>
      <c r="AP51" s="770"/>
      <c r="AQ51" s="770"/>
      <c r="AR51" s="770"/>
      <c r="AS51" s="770"/>
      <c r="AT51" s="770"/>
      <c r="AU51" s="770"/>
    </row>
    <row r="52" spans="1:47" s="771" customFormat="1" ht="45" customHeight="1" x14ac:dyDescent="0.25">
      <c r="A52" s="769" t="str">
        <f t="shared" si="0"/>
        <v>MassDOT - Highway &amp; Turnpike Divisions19</v>
      </c>
      <c r="B52" s="830" t="s">
        <v>2107</v>
      </c>
      <c r="C52" s="764" t="s">
        <v>2160</v>
      </c>
      <c r="D52" s="775" t="s">
        <v>842</v>
      </c>
      <c r="E52" s="764">
        <v>2011</v>
      </c>
      <c r="F52" s="790" t="s">
        <v>2005</v>
      </c>
      <c r="G52" s="766"/>
      <c r="H52" s="791" t="s">
        <v>2079</v>
      </c>
      <c r="I52" s="764" t="s">
        <v>2108</v>
      </c>
      <c r="J52" s="776" t="s">
        <v>81</v>
      </c>
      <c r="K52" s="768" t="s">
        <v>81</v>
      </c>
      <c r="L52" s="768" t="s">
        <v>82</v>
      </c>
      <c r="M52" s="769"/>
      <c r="N52" s="797" t="s">
        <v>581</v>
      </c>
      <c r="O52" s="770">
        <v>19</v>
      </c>
      <c r="P52" s="770" t="str">
        <f>VLOOKUP(N52,Source!F:F,1,FALSE)</f>
        <v>MassDOT - Highway &amp; Turnpike Divisions</v>
      </c>
      <c r="Q52" s="770"/>
      <c r="R52" s="770"/>
      <c r="S52" s="770"/>
      <c r="T52" s="770"/>
      <c r="U52" s="770"/>
      <c r="V52" s="770"/>
      <c r="W52" s="770"/>
      <c r="X52" s="770"/>
      <c r="Y52" s="770"/>
      <c r="Z52" s="770"/>
      <c r="AA52" s="770"/>
      <c r="AB52" s="770"/>
      <c r="AC52" s="770"/>
      <c r="AD52" s="770"/>
      <c r="AE52" s="770"/>
      <c r="AF52" s="770"/>
      <c r="AG52" s="770"/>
      <c r="AH52" s="770"/>
      <c r="AI52" s="770"/>
      <c r="AJ52" s="770"/>
      <c r="AK52" s="770"/>
      <c r="AL52" s="770"/>
      <c r="AM52" s="770"/>
      <c r="AN52" s="770"/>
      <c r="AO52" s="770"/>
      <c r="AP52" s="770"/>
      <c r="AQ52" s="770"/>
      <c r="AR52" s="770"/>
      <c r="AS52" s="770"/>
      <c r="AT52" s="770"/>
      <c r="AU52" s="770"/>
    </row>
    <row r="53" spans="1:47" s="771" customFormat="1" ht="45" customHeight="1" x14ac:dyDescent="0.25">
      <c r="A53" s="769" t="str">
        <f t="shared" si="0"/>
        <v>Mass. Water Resources Authority1</v>
      </c>
      <c r="B53" s="787" t="s">
        <v>2109</v>
      </c>
      <c r="C53" s="764" t="s">
        <v>2007</v>
      </c>
      <c r="D53" s="775" t="s">
        <v>842</v>
      </c>
      <c r="E53" s="766" t="s">
        <v>842</v>
      </c>
      <c r="F53" s="764" t="s">
        <v>2005</v>
      </c>
      <c r="G53" s="766"/>
      <c r="H53" s="774" t="s">
        <v>937</v>
      </c>
      <c r="I53" s="780" t="s">
        <v>2110</v>
      </c>
      <c r="J53" s="781" t="s">
        <v>82</v>
      </c>
      <c r="K53" s="768" t="s">
        <v>82</v>
      </c>
      <c r="L53" s="768" t="s">
        <v>82</v>
      </c>
      <c r="M53" s="769"/>
      <c r="N53" s="797" t="s">
        <v>578</v>
      </c>
      <c r="O53" s="770">
        <v>1</v>
      </c>
      <c r="P53" s="770" t="str">
        <f>VLOOKUP(N53,Source!F:F,1,FALSE)</f>
        <v>Mass. Water Resources Authority</v>
      </c>
      <c r="Q53" s="770"/>
      <c r="R53" s="770"/>
      <c r="S53" s="770"/>
      <c r="T53" s="770"/>
      <c r="U53" s="770"/>
      <c r="V53" s="770"/>
      <c r="W53" s="770"/>
      <c r="X53" s="770"/>
      <c r="Y53" s="770"/>
      <c r="Z53" s="770"/>
      <c r="AA53" s="770"/>
      <c r="AB53" s="770"/>
      <c r="AC53" s="770"/>
      <c r="AD53" s="770"/>
      <c r="AE53" s="770"/>
      <c r="AF53" s="770"/>
      <c r="AG53" s="770"/>
      <c r="AH53" s="770"/>
      <c r="AI53" s="770"/>
      <c r="AJ53" s="770"/>
      <c r="AK53" s="770"/>
      <c r="AL53" s="770"/>
      <c r="AM53" s="770"/>
      <c r="AN53" s="770"/>
      <c r="AO53" s="770"/>
      <c r="AP53" s="770"/>
      <c r="AQ53" s="770"/>
      <c r="AR53" s="770"/>
      <c r="AS53" s="770"/>
      <c r="AT53" s="770"/>
      <c r="AU53" s="770"/>
    </row>
    <row r="54" spans="1:47" s="771" customFormat="1" ht="45" customHeight="1" x14ac:dyDescent="0.25">
      <c r="A54" s="769" t="str">
        <f t="shared" si="0"/>
        <v>Mass. Water Resources Authority2</v>
      </c>
      <c r="B54" s="789" t="s">
        <v>2064</v>
      </c>
      <c r="C54" s="764" t="s">
        <v>2160</v>
      </c>
      <c r="D54" s="775" t="s">
        <v>842</v>
      </c>
      <c r="E54" s="766" t="s">
        <v>842</v>
      </c>
      <c r="F54" s="764" t="s">
        <v>2005</v>
      </c>
      <c r="G54" s="766"/>
      <c r="H54" s="774" t="s">
        <v>937</v>
      </c>
      <c r="I54" s="780" t="s">
        <v>2110</v>
      </c>
      <c r="J54" s="781" t="s">
        <v>82</v>
      </c>
      <c r="K54" s="768" t="s">
        <v>82</v>
      </c>
      <c r="L54" s="768" t="s">
        <v>82</v>
      </c>
      <c r="M54" s="769"/>
      <c r="N54" s="797" t="s">
        <v>578</v>
      </c>
      <c r="O54" s="770">
        <v>2</v>
      </c>
      <c r="P54" s="770" t="str">
        <f>VLOOKUP(N54,Source!F:F,1,FALSE)</f>
        <v>Mass. Water Resources Authority</v>
      </c>
      <c r="Q54" s="770"/>
      <c r="R54" s="770"/>
      <c r="S54" s="770"/>
      <c r="T54" s="770"/>
      <c r="U54" s="770"/>
      <c r="V54" s="770"/>
      <c r="W54" s="770"/>
      <c r="X54" s="770"/>
      <c r="Y54" s="770"/>
      <c r="Z54" s="770"/>
      <c r="AA54" s="770"/>
      <c r="AB54" s="770"/>
      <c r="AC54" s="770"/>
      <c r="AD54" s="770"/>
      <c r="AE54" s="770"/>
      <c r="AF54" s="770"/>
      <c r="AG54" s="770"/>
      <c r="AH54" s="770"/>
      <c r="AI54" s="770"/>
      <c r="AJ54" s="770"/>
      <c r="AK54" s="770"/>
      <c r="AL54" s="770"/>
      <c r="AM54" s="770"/>
      <c r="AN54" s="770"/>
      <c r="AO54" s="770"/>
      <c r="AP54" s="770"/>
      <c r="AQ54" s="770"/>
      <c r="AR54" s="770"/>
      <c r="AS54" s="770"/>
      <c r="AT54" s="770"/>
      <c r="AU54" s="770"/>
    </row>
    <row r="55" spans="1:47" s="771" customFormat="1" ht="45" customHeight="1" x14ac:dyDescent="0.25">
      <c r="A55" s="769" t="str">
        <f t="shared" si="0"/>
        <v>North Shore Comm. College1</v>
      </c>
      <c r="B55" s="830" t="s">
        <v>2111</v>
      </c>
      <c r="C55" s="764" t="s">
        <v>2158</v>
      </c>
      <c r="D55" s="765">
        <v>0.03</v>
      </c>
      <c r="E55" s="764">
        <v>2011</v>
      </c>
      <c r="F55" s="790" t="s">
        <v>2005</v>
      </c>
      <c r="G55" s="766"/>
      <c r="H55" s="791" t="s">
        <v>1191</v>
      </c>
      <c r="I55" s="790"/>
      <c r="J55" s="809" t="s">
        <v>81</v>
      </c>
      <c r="K55" s="781" t="s">
        <v>81</v>
      </c>
      <c r="L55" s="768" t="s">
        <v>82</v>
      </c>
      <c r="M55" s="769"/>
      <c r="N55" s="797" t="s">
        <v>583</v>
      </c>
      <c r="O55" s="770">
        <v>1</v>
      </c>
      <c r="P55" s="770" t="str">
        <f>VLOOKUP(N55,Source!F:F,1,FALSE)</f>
        <v>North Shore Comm. College</v>
      </c>
      <c r="Q55" s="770"/>
      <c r="R55" s="770"/>
      <c r="S55" s="770"/>
      <c r="T55" s="770"/>
      <c r="U55" s="770"/>
      <c r="V55" s="770"/>
      <c r="W55" s="770"/>
      <c r="X55" s="770"/>
      <c r="Y55" s="770"/>
      <c r="Z55" s="770"/>
      <c r="AA55" s="770"/>
      <c r="AB55" s="770"/>
      <c r="AC55" s="770"/>
      <c r="AD55" s="770"/>
      <c r="AE55" s="770"/>
      <c r="AF55" s="770"/>
      <c r="AG55" s="770"/>
      <c r="AH55" s="770"/>
      <c r="AI55" s="770"/>
      <c r="AJ55" s="770"/>
      <c r="AK55" s="770"/>
      <c r="AL55" s="770"/>
      <c r="AM55" s="770"/>
      <c r="AN55" s="770"/>
      <c r="AO55" s="770"/>
      <c r="AP55" s="770"/>
      <c r="AQ55" s="770"/>
      <c r="AR55" s="770"/>
      <c r="AS55" s="770"/>
      <c r="AT55" s="770"/>
      <c r="AU55" s="770"/>
    </row>
    <row r="56" spans="1:47" s="771" customFormat="1" ht="45" customHeight="1" x14ac:dyDescent="0.25">
      <c r="A56" s="769" t="str">
        <f t="shared" si="0"/>
        <v>Quinsigamond Comm. College1</v>
      </c>
      <c r="B56" s="830" t="s">
        <v>2112</v>
      </c>
      <c r="C56" s="790" t="s">
        <v>2007</v>
      </c>
      <c r="D56" s="810">
        <v>0.67</v>
      </c>
      <c r="E56" s="790">
        <v>2019</v>
      </c>
      <c r="F56" s="790" t="s">
        <v>2008</v>
      </c>
      <c r="G56" s="790" t="s">
        <v>82</v>
      </c>
      <c r="H56" s="774" t="s">
        <v>2113</v>
      </c>
      <c r="I56" s="790" t="s">
        <v>2114</v>
      </c>
      <c r="J56" s="777" t="s">
        <v>82</v>
      </c>
      <c r="K56" s="781" t="s">
        <v>82</v>
      </c>
      <c r="L56" s="768" t="s">
        <v>82</v>
      </c>
      <c r="M56" s="769"/>
      <c r="N56" s="797" t="s">
        <v>65</v>
      </c>
      <c r="O56" s="770">
        <v>1</v>
      </c>
      <c r="P56" s="770" t="str">
        <f>VLOOKUP(N56,Source!F:F,1,FALSE)</f>
        <v>Quinsigamond Comm. College</v>
      </c>
      <c r="Q56" s="770"/>
      <c r="R56" s="770"/>
      <c r="S56" s="770"/>
      <c r="T56" s="770"/>
      <c r="U56" s="770"/>
      <c r="V56" s="770"/>
      <c r="W56" s="770"/>
      <c r="X56" s="770"/>
      <c r="Y56" s="770"/>
      <c r="Z56" s="770"/>
      <c r="AA56" s="770"/>
      <c r="AB56" s="770"/>
      <c r="AC56" s="770"/>
      <c r="AD56" s="770"/>
      <c r="AE56" s="770"/>
      <c r="AF56" s="770"/>
      <c r="AG56" s="770"/>
      <c r="AH56" s="770"/>
      <c r="AI56" s="770"/>
      <c r="AJ56" s="770"/>
      <c r="AK56" s="770"/>
      <c r="AL56" s="770"/>
      <c r="AM56" s="770"/>
      <c r="AN56" s="770"/>
      <c r="AO56" s="770"/>
      <c r="AP56" s="770"/>
      <c r="AQ56" s="770"/>
      <c r="AR56" s="770"/>
      <c r="AS56" s="770"/>
      <c r="AT56" s="770"/>
      <c r="AU56" s="770"/>
    </row>
    <row r="57" spans="1:47" s="771" customFormat="1" ht="45" customHeight="1" x14ac:dyDescent="0.25">
      <c r="A57" s="769" t="str">
        <f t="shared" si="0"/>
        <v>Salem State University1</v>
      </c>
      <c r="B57" s="830" t="s">
        <v>2115</v>
      </c>
      <c r="C57" s="764" t="s">
        <v>2158</v>
      </c>
      <c r="D57" s="798">
        <v>0.13</v>
      </c>
      <c r="E57" s="764">
        <v>2010</v>
      </c>
      <c r="F57" s="790" t="s">
        <v>2005</v>
      </c>
      <c r="G57" s="790" t="s">
        <v>82</v>
      </c>
      <c r="H57" s="791" t="s">
        <v>973</v>
      </c>
      <c r="I57" s="790" t="s">
        <v>2116</v>
      </c>
      <c r="J57" s="776" t="s">
        <v>81</v>
      </c>
      <c r="K57" s="781" t="s">
        <v>81</v>
      </c>
      <c r="L57" s="768" t="s">
        <v>82</v>
      </c>
      <c r="M57" s="769"/>
      <c r="N57" s="797" t="s">
        <v>67</v>
      </c>
      <c r="O57" s="770">
        <v>1</v>
      </c>
      <c r="P57" s="770" t="str">
        <f>VLOOKUP(N57,Source!F:F,1,FALSE)</f>
        <v>Salem State University</v>
      </c>
      <c r="Q57" s="770"/>
      <c r="R57" s="770"/>
      <c r="S57" s="770"/>
      <c r="T57" s="770"/>
      <c r="U57" s="770"/>
      <c r="V57" s="770"/>
      <c r="W57" s="770"/>
      <c r="X57" s="770"/>
      <c r="Y57" s="770"/>
      <c r="Z57" s="770"/>
      <c r="AA57" s="770"/>
      <c r="AB57" s="770"/>
      <c r="AC57" s="770"/>
      <c r="AD57" s="770"/>
      <c r="AE57" s="770"/>
      <c r="AF57" s="770"/>
      <c r="AG57" s="770"/>
      <c r="AH57" s="770"/>
      <c r="AI57" s="770"/>
      <c r="AJ57" s="770"/>
      <c r="AK57" s="770"/>
      <c r="AL57" s="770"/>
      <c r="AM57" s="770"/>
      <c r="AN57" s="770"/>
      <c r="AO57" s="770"/>
      <c r="AP57" s="770"/>
      <c r="AQ57" s="770"/>
      <c r="AR57" s="770"/>
      <c r="AS57" s="770"/>
      <c r="AT57" s="770"/>
      <c r="AU57" s="770"/>
    </row>
    <row r="58" spans="1:47" s="771" customFormat="1" ht="92.25" customHeight="1" x14ac:dyDescent="0.25">
      <c r="A58" s="769" t="str">
        <f t="shared" si="0"/>
        <v>UMass Amherst1</v>
      </c>
      <c r="B58" s="787" t="s">
        <v>2117</v>
      </c>
      <c r="C58" s="764" t="s">
        <v>2159</v>
      </c>
      <c r="D58" s="765">
        <v>0.18</v>
      </c>
      <c r="E58" s="764">
        <v>2016</v>
      </c>
      <c r="F58" s="764" t="s">
        <v>2005</v>
      </c>
      <c r="G58" s="764" t="s">
        <v>81</v>
      </c>
      <c r="H58" s="774" t="s">
        <v>989</v>
      </c>
      <c r="I58" s="764"/>
      <c r="J58" s="776" t="s">
        <v>81</v>
      </c>
      <c r="K58" s="781" t="s">
        <v>81</v>
      </c>
      <c r="L58" s="768" t="s">
        <v>82</v>
      </c>
      <c r="M58" s="769"/>
      <c r="N58" s="763" t="s">
        <v>69</v>
      </c>
      <c r="O58" s="770">
        <v>1</v>
      </c>
      <c r="P58" s="770" t="str">
        <f>VLOOKUP(N58,Source!F:F,1,FALSE)</f>
        <v>UMass Amherst</v>
      </c>
      <c r="Q58" s="770"/>
      <c r="R58" s="770"/>
      <c r="S58" s="770"/>
      <c r="T58" s="770"/>
      <c r="U58" s="770"/>
      <c r="V58" s="770"/>
      <c r="W58" s="770"/>
      <c r="X58" s="770"/>
      <c r="Y58" s="770"/>
      <c r="Z58" s="770"/>
      <c r="AA58" s="770"/>
      <c r="AB58" s="770"/>
      <c r="AC58" s="770"/>
      <c r="AD58" s="770"/>
      <c r="AE58" s="770"/>
      <c r="AF58" s="770"/>
      <c r="AG58" s="770"/>
      <c r="AH58" s="770"/>
      <c r="AI58" s="770"/>
      <c r="AJ58" s="770"/>
      <c r="AK58" s="770"/>
      <c r="AL58" s="770"/>
      <c r="AM58" s="770"/>
      <c r="AN58" s="770"/>
      <c r="AO58" s="770"/>
      <c r="AP58" s="770"/>
      <c r="AQ58" s="770"/>
      <c r="AR58" s="770"/>
      <c r="AS58" s="770"/>
      <c r="AT58" s="770"/>
      <c r="AU58" s="770"/>
    </row>
    <row r="59" spans="1:47" s="771" customFormat="1" ht="105" x14ac:dyDescent="0.25">
      <c r="A59" s="769" t="str">
        <f t="shared" si="0"/>
        <v>UMass Amherst2</v>
      </c>
      <c r="B59" s="787" t="s">
        <v>2118</v>
      </c>
      <c r="C59" s="764" t="s">
        <v>2158</v>
      </c>
      <c r="D59" s="765">
        <v>0.34</v>
      </c>
      <c r="E59" s="764">
        <v>2014</v>
      </c>
      <c r="F59" s="764" t="s">
        <v>2005</v>
      </c>
      <c r="G59" s="766"/>
      <c r="H59" s="774" t="s">
        <v>989</v>
      </c>
      <c r="I59" s="764" t="s">
        <v>2119</v>
      </c>
      <c r="J59" s="811" t="s">
        <v>81</v>
      </c>
      <c r="K59" s="781" t="s">
        <v>81</v>
      </c>
      <c r="L59" s="768" t="s">
        <v>82</v>
      </c>
      <c r="M59" s="769"/>
      <c r="N59" s="763" t="s">
        <v>69</v>
      </c>
      <c r="O59" s="770">
        <v>2</v>
      </c>
      <c r="P59" s="770" t="str">
        <f>VLOOKUP(N59,Source!F:F,1,FALSE)</f>
        <v>UMass Amherst</v>
      </c>
      <c r="Q59" s="770"/>
      <c r="R59" s="770"/>
      <c r="S59" s="770"/>
      <c r="T59" s="770"/>
      <c r="U59" s="770"/>
      <c r="V59" s="770"/>
      <c r="W59" s="770"/>
      <c r="X59" s="770"/>
      <c r="Y59" s="770"/>
      <c r="Z59" s="770"/>
      <c r="AA59" s="770"/>
      <c r="AB59" s="770"/>
      <c r="AC59" s="770"/>
      <c r="AD59" s="770"/>
      <c r="AE59" s="770"/>
      <c r="AF59" s="770"/>
      <c r="AG59" s="770"/>
      <c r="AH59" s="770"/>
      <c r="AI59" s="770"/>
      <c r="AJ59" s="770"/>
      <c r="AK59" s="770"/>
      <c r="AL59" s="770"/>
      <c r="AM59" s="770"/>
      <c r="AN59" s="770"/>
      <c r="AO59" s="770"/>
      <c r="AP59" s="770"/>
      <c r="AQ59" s="770"/>
      <c r="AR59" s="770"/>
      <c r="AS59" s="770"/>
      <c r="AT59" s="770"/>
      <c r="AU59" s="770"/>
    </row>
    <row r="60" spans="1:47" s="771" customFormat="1" ht="75" x14ac:dyDescent="0.25">
      <c r="A60" s="769" t="str">
        <f t="shared" si="0"/>
        <v>UMass Amherst3</v>
      </c>
      <c r="B60" s="787" t="s">
        <v>2120</v>
      </c>
      <c r="C60" s="764" t="s">
        <v>2158</v>
      </c>
      <c r="D60" s="765" t="s">
        <v>842</v>
      </c>
      <c r="E60" s="764">
        <v>2017</v>
      </c>
      <c r="F60" s="764" t="s">
        <v>2005</v>
      </c>
      <c r="G60" s="766"/>
      <c r="H60" s="774" t="s">
        <v>989</v>
      </c>
      <c r="I60" s="764" t="s">
        <v>2121</v>
      </c>
      <c r="J60" s="776" t="s">
        <v>2122</v>
      </c>
      <c r="K60" s="781" t="s">
        <v>81</v>
      </c>
      <c r="L60" s="768" t="s">
        <v>82</v>
      </c>
      <c r="M60" s="769"/>
      <c r="N60" s="763" t="s">
        <v>69</v>
      </c>
      <c r="O60" s="770">
        <v>3</v>
      </c>
      <c r="P60" s="770" t="str">
        <f>VLOOKUP(N60,Source!F:F,1,FALSE)</f>
        <v>UMass Amherst</v>
      </c>
      <c r="Q60" s="770"/>
      <c r="R60" s="770"/>
      <c r="S60" s="770"/>
      <c r="T60" s="770"/>
      <c r="U60" s="770"/>
      <c r="V60" s="770"/>
      <c r="W60" s="770"/>
      <c r="X60" s="770"/>
      <c r="Y60" s="770"/>
      <c r="Z60" s="770"/>
      <c r="AA60" s="770"/>
      <c r="AB60" s="770"/>
      <c r="AC60" s="770"/>
      <c r="AD60" s="770"/>
      <c r="AE60" s="770"/>
      <c r="AF60" s="770"/>
      <c r="AG60" s="770"/>
      <c r="AH60" s="770"/>
      <c r="AI60" s="770"/>
      <c r="AJ60" s="770"/>
      <c r="AK60" s="770"/>
      <c r="AL60" s="770"/>
      <c r="AM60" s="770"/>
      <c r="AN60" s="770"/>
      <c r="AO60" s="770"/>
      <c r="AP60" s="770"/>
      <c r="AQ60" s="770"/>
      <c r="AR60" s="770"/>
      <c r="AS60" s="770"/>
      <c r="AT60" s="770"/>
      <c r="AU60" s="770"/>
    </row>
    <row r="61" spans="1:47" s="771" customFormat="1" ht="75" x14ac:dyDescent="0.25">
      <c r="A61" s="769" t="str">
        <f t="shared" si="0"/>
        <v>UMass Amherst4</v>
      </c>
      <c r="B61" s="787" t="s">
        <v>2123</v>
      </c>
      <c r="C61" s="764" t="s">
        <v>2160</v>
      </c>
      <c r="D61" s="765">
        <v>0.8</v>
      </c>
      <c r="E61" s="764">
        <v>2019</v>
      </c>
      <c r="F61" s="764" t="s">
        <v>2005</v>
      </c>
      <c r="G61" s="764" t="s">
        <v>82</v>
      </c>
      <c r="H61" s="774" t="s">
        <v>2124</v>
      </c>
      <c r="I61" s="764" t="s">
        <v>2125</v>
      </c>
      <c r="J61" s="776" t="s">
        <v>81</v>
      </c>
      <c r="K61" s="781" t="s">
        <v>81</v>
      </c>
      <c r="L61" s="768" t="s">
        <v>82</v>
      </c>
      <c r="M61" s="769"/>
      <c r="N61" s="763" t="s">
        <v>69</v>
      </c>
      <c r="O61" s="770">
        <v>4</v>
      </c>
      <c r="P61" s="770" t="str">
        <f>VLOOKUP(N61,Source!F:F,1,FALSE)</f>
        <v>UMass Amherst</v>
      </c>
      <c r="Q61" s="770"/>
      <c r="R61" s="770"/>
      <c r="S61" s="770"/>
      <c r="T61" s="770"/>
      <c r="U61" s="770"/>
      <c r="V61" s="770"/>
      <c r="W61" s="770"/>
      <c r="X61" s="770"/>
      <c r="Y61" s="770"/>
      <c r="Z61" s="770"/>
      <c r="AA61" s="770"/>
      <c r="AB61" s="770"/>
      <c r="AC61" s="770"/>
      <c r="AD61" s="770"/>
      <c r="AE61" s="770"/>
      <c r="AF61" s="770"/>
      <c r="AG61" s="770"/>
      <c r="AH61" s="770"/>
      <c r="AI61" s="770"/>
      <c r="AJ61" s="770"/>
      <c r="AK61" s="770"/>
      <c r="AL61" s="770"/>
      <c r="AM61" s="770"/>
      <c r="AN61" s="770"/>
      <c r="AO61" s="770"/>
      <c r="AP61" s="770"/>
      <c r="AQ61" s="770"/>
      <c r="AR61" s="770"/>
      <c r="AS61" s="770"/>
      <c r="AT61" s="770"/>
      <c r="AU61" s="770"/>
    </row>
    <row r="62" spans="1:47" s="771" customFormat="1" ht="45" x14ac:dyDescent="0.25">
      <c r="A62" s="769" t="str">
        <f t="shared" si="0"/>
        <v>UMass Amherst5</v>
      </c>
      <c r="B62" s="787" t="s">
        <v>2126</v>
      </c>
      <c r="C62" s="764" t="s">
        <v>2160</v>
      </c>
      <c r="D62" s="765">
        <v>4</v>
      </c>
      <c r="E62" s="764">
        <v>2019</v>
      </c>
      <c r="F62" s="764" t="s">
        <v>2005</v>
      </c>
      <c r="G62" s="764" t="s">
        <v>81</v>
      </c>
      <c r="H62" s="774" t="s">
        <v>2124</v>
      </c>
      <c r="I62" s="764" t="s">
        <v>2127</v>
      </c>
      <c r="J62" s="776" t="s">
        <v>81</v>
      </c>
      <c r="K62" s="781" t="s">
        <v>81</v>
      </c>
      <c r="L62" s="768" t="s">
        <v>82</v>
      </c>
      <c r="M62" s="769"/>
      <c r="N62" s="763" t="s">
        <v>69</v>
      </c>
      <c r="O62" s="770">
        <v>5</v>
      </c>
      <c r="P62" s="770" t="str">
        <f>VLOOKUP(N62,Source!F:F,1,FALSE)</f>
        <v>UMass Amherst</v>
      </c>
      <c r="Q62" s="770"/>
      <c r="R62" s="770"/>
      <c r="S62" s="770"/>
      <c r="T62" s="770"/>
      <c r="U62" s="770"/>
      <c r="V62" s="770"/>
      <c r="W62" s="770"/>
      <c r="X62" s="770"/>
      <c r="Y62" s="770"/>
      <c r="Z62" s="770"/>
      <c r="AA62" s="770"/>
      <c r="AB62" s="770"/>
      <c r="AC62" s="770"/>
      <c r="AD62" s="770"/>
      <c r="AE62" s="770"/>
      <c r="AF62" s="770"/>
      <c r="AG62" s="770"/>
      <c r="AH62" s="770"/>
      <c r="AI62" s="770"/>
      <c r="AJ62" s="770"/>
      <c r="AK62" s="770"/>
      <c r="AL62" s="770"/>
      <c r="AM62" s="770"/>
      <c r="AN62" s="770"/>
      <c r="AO62" s="770"/>
      <c r="AP62" s="770"/>
      <c r="AQ62" s="770"/>
      <c r="AR62" s="770"/>
      <c r="AS62" s="770"/>
      <c r="AT62" s="770"/>
      <c r="AU62" s="770"/>
    </row>
    <row r="63" spans="1:47" s="771" customFormat="1" x14ac:dyDescent="0.25">
      <c r="A63" s="769" t="str">
        <f t="shared" si="0"/>
        <v>UMass Amherst6</v>
      </c>
      <c r="B63" s="787" t="s">
        <v>2128</v>
      </c>
      <c r="C63" s="764" t="s">
        <v>2160</v>
      </c>
      <c r="D63" s="765">
        <v>1.6E-2</v>
      </c>
      <c r="E63" s="764">
        <v>2019</v>
      </c>
      <c r="F63" s="764" t="s">
        <v>2005</v>
      </c>
      <c r="G63" s="764" t="s">
        <v>82</v>
      </c>
      <c r="H63" s="774" t="s">
        <v>2124</v>
      </c>
      <c r="I63" s="764" t="s">
        <v>2129</v>
      </c>
      <c r="J63" s="776" t="s">
        <v>81</v>
      </c>
      <c r="K63" s="781" t="s">
        <v>81</v>
      </c>
      <c r="L63" s="768" t="s">
        <v>82</v>
      </c>
      <c r="M63" s="769"/>
      <c r="N63" s="763" t="s">
        <v>69</v>
      </c>
      <c r="O63" s="770">
        <v>6</v>
      </c>
      <c r="P63" s="770" t="str">
        <f>VLOOKUP(N63,Source!F:F,1,FALSE)</f>
        <v>UMass Amherst</v>
      </c>
      <c r="Q63" s="770"/>
      <c r="R63" s="770"/>
      <c r="S63" s="770"/>
      <c r="T63" s="770"/>
      <c r="U63" s="770"/>
      <c r="V63" s="770"/>
      <c r="W63" s="770"/>
      <c r="X63" s="770"/>
      <c r="Y63" s="770"/>
      <c r="Z63" s="770"/>
      <c r="AA63" s="770"/>
      <c r="AB63" s="770"/>
      <c r="AC63" s="770"/>
      <c r="AD63" s="770"/>
      <c r="AE63" s="770"/>
      <c r="AF63" s="770"/>
      <c r="AG63" s="770"/>
      <c r="AH63" s="770"/>
      <c r="AI63" s="770"/>
      <c r="AJ63" s="770"/>
      <c r="AK63" s="770"/>
      <c r="AL63" s="770"/>
      <c r="AM63" s="770"/>
      <c r="AN63" s="770"/>
      <c r="AO63" s="770"/>
      <c r="AP63" s="770"/>
      <c r="AQ63" s="770"/>
      <c r="AR63" s="770"/>
      <c r="AS63" s="770"/>
      <c r="AT63" s="770"/>
      <c r="AU63" s="770"/>
    </row>
    <row r="64" spans="1:47" s="771" customFormat="1" ht="48" customHeight="1" x14ac:dyDescent="0.25">
      <c r="A64" s="769" t="str">
        <f t="shared" si="0"/>
        <v>UMass Amherst7</v>
      </c>
      <c r="B64" s="787" t="s">
        <v>2130</v>
      </c>
      <c r="C64" s="764" t="s">
        <v>2160</v>
      </c>
      <c r="D64" s="765">
        <v>0.26</v>
      </c>
      <c r="E64" s="764">
        <v>2019</v>
      </c>
      <c r="F64" s="764" t="s">
        <v>2005</v>
      </c>
      <c r="G64" s="764" t="s">
        <v>82</v>
      </c>
      <c r="H64" s="774" t="s">
        <v>2124</v>
      </c>
      <c r="I64" s="764" t="s">
        <v>2129</v>
      </c>
      <c r="J64" s="776" t="s">
        <v>81</v>
      </c>
      <c r="K64" s="781" t="s">
        <v>81</v>
      </c>
      <c r="L64" s="768" t="s">
        <v>82</v>
      </c>
      <c r="M64" s="769"/>
      <c r="N64" s="763" t="s">
        <v>69</v>
      </c>
      <c r="O64" s="770">
        <v>7</v>
      </c>
      <c r="P64" s="770" t="str">
        <f>VLOOKUP(N64,Source!F:F,1,FALSE)</f>
        <v>UMass Amherst</v>
      </c>
      <c r="Q64" s="770"/>
      <c r="R64" s="770"/>
      <c r="S64" s="770"/>
      <c r="T64" s="770"/>
      <c r="U64" s="770"/>
      <c r="V64" s="770"/>
      <c r="W64" s="770"/>
      <c r="X64" s="770"/>
      <c r="Y64" s="770"/>
      <c r="Z64" s="770"/>
      <c r="AA64" s="770"/>
      <c r="AB64" s="770"/>
      <c r="AC64" s="770"/>
      <c r="AD64" s="770"/>
      <c r="AE64" s="770"/>
      <c r="AF64" s="770"/>
      <c r="AG64" s="770"/>
      <c r="AH64" s="770"/>
      <c r="AI64" s="770"/>
      <c r="AJ64" s="770"/>
      <c r="AK64" s="770"/>
      <c r="AL64" s="770"/>
      <c r="AM64" s="770"/>
      <c r="AN64" s="770"/>
      <c r="AO64" s="770"/>
      <c r="AP64" s="770"/>
      <c r="AQ64" s="770"/>
      <c r="AR64" s="770"/>
      <c r="AS64" s="770"/>
      <c r="AT64" s="770"/>
      <c r="AU64" s="770"/>
    </row>
    <row r="65" spans="1:47" s="771" customFormat="1" ht="48" customHeight="1" x14ac:dyDescent="0.25">
      <c r="A65" s="769" t="str">
        <f t="shared" si="0"/>
        <v>UMass Boston1</v>
      </c>
      <c r="B65" s="787" t="s">
        <v>2131</v>
      </c>
      <c r="C65" s="764" t="s">
        <v>2007</v>
      </c>
      <c r="D65" s="766" t="s">
        <v>842</v>
      </c>
      <c r="E65" s="764">
        <v>2015</v>
      </c>
      <c r="F65" s="764" t="s">
        <v>2005</v>
      </c>
      <c r="G65" s="766"/>
      <c r="H65" s="774" t="s">
        <v>993</v>
      </c>
      <c r="I65" s="764"/>
      <c r="J65" s="777" t="s">
        <v>82</v>
      </c>
      <c r="K65" s="781" t="s">
        <v>82</v>
      </c>
      <c r="L65" s="768" t="s">
        <v>82</v>
      </c>
      <c r="M65" s="769"/>
      <c r="N65" s="763" t="s">
        <v>70</v>
      </c>
      <c r="O65" s="770">
        <v>1</v>
      </c>
      <c r="P65" s="770" t="str">
        <f>VLOOKUP(N65,Source!F:F,1,FALSE)</f>
        <v>UMass Boston</v>
      </c>
      <c r="Q65" s="770"/>
      <c r="R65" s="770"/>
      <c r="S65" s="770"/>
      <c r="T65" s="770"/>
      <c r="U65" s="770"/>
      <c r="V65" s="770"/>
      <c r="W65" s="770"/>
      <c r="X65" s="770"/>
      <c r="Y65" s="770"/>
      <c r="Z65" s="770"/>
      <c r="AA65" s="770"/>
      <c r="AB65" s="770"/>
      <c r="AC65" s="770"/>
      <c r="AD65" s="770"/>
      <c r="AE65" s="770"/>
      <c r="AF65" s="770"/>
      <c r="AG65" s="770"/>
      <c r="AH65" s="770"/>
      <c r="AI65" s="770"/>
      <c r="AJ65" s="770"/>
      <c r="AK65" s="770"/>
      <c r="AL65" s="770"/>
      <c r="AM65" s="770"/>
      <c r="AN65" s="770"/>
      <c r="AO65" s="770"/>
      <c r="AP65" s="770"/>
      <c r="AQ65" s="770"/>
      <c r="AR65" s="770"/>
      <c r="AS65" s="770"/>
      <c r="AT65" s="770"/>
      <c r="AU65" s="770"/>
    </row>
    <row r="66" spans="1:47" s="771" customFormat="1" ht="48" customHeight="1" x14ac:dyDescent="0.25">
      <c r="A66" s="769" t="str">
        <f t="shared" si="0"/>
        <v>UMass Lowell1</v>
      </c>
      <c r="B66" s="787" t="s">
        <v>2132</v>
      </c>
      <c r="C66" s="764" t="s">
        <v>2158</v>
      </c>
      <c r="D66" s="765">
        <v>1.7000000000000001E-2</v>
      </c>
      <c r="E66" s="764">
        <v>2014</v>
      </c>
      <c r="F66" s="764" t="s">
        <v>2005</v>
      </c>
      <c r="G66" s="790" t="s">
        <v>82</v>
      </c>
      <c r="H66" s="774" t="s">
        <v>2133</v>
      </c>
      <c r="I66" s="764" t="s">
        <v>2134</v>
      </c>
      <c r="J66" s="811" t="s">
        <v>81</v>
      </c>
      <c r="K66" s="781" t="s">
        <v>81</v>
      </c>
      <c r="L66" s="768" t="s">
        <v>82</v>
      </c>
      <c r="M66" s="769"/>
      <c r="N66" s="763" t="s">
        <v>72</v>
      </c>
      <c r="O66" s="770">
        <v>1</v>
      </c>
      <c r="P66" s="770" t="str">
        <f>VLOOKUP(N66,Source!F:F,1,FALSE)</f>
        <v>UMass Lowell</v>
      </c>
      <c r="Q66" s="770"/>
      <c r="R66" s="770"/>
      <c r="S66" s="770"/>
      <c r="T66" s="770"/>
      <c r="U66" s="770"/>
      <c r="V66" s="770"/>
      <c r="W66" s="770"/>
      <c r="X66" s="770"/>
      <c r="Y66" s="770"/>
      <c r="Z66" s="770"/>
      <c r="AA66" s="770"/>
      <c r="AB66" s="770"/>
      <c r="AC66" s="770"/>
      <c r="AD66" s="770"/>
      <c r="AE66" s="770"/>
      <c r="AF66" s="770"/>
      <c r="AG66" s="770"/>
      <c r="AH66" s="770"/>
      <c r="AI66" s="770"/>
      <c r="AJ66" s="770"/>
      <c r="AK66" s="770"/>
      <c r="AL66" s="770"/>
      <c r="AM66" s="770"/>
      <c r="AN66" s="770"/>
      <c r="AO66" s="770"/>
      <c r="AP66" s="770"/>
      <c r="AQ66" s="770"/>
      <c r="AR66" s="770"/>
      <c r="AS66" s="770"/>
      <c r="AT66" s="770"/>
      <c r="AU66" s="770"/>
    </row>
    <row r="67" spans="1:47" s="771" customFormat="1" ht="63" customHeight="1" x14ac:dyDescent="0.25">
      <c r="A67" s="769" t="str">
        <f t="shared" ref="A67:A69" si="1">N67&amp;O67</f>
        <v>UMass Lowell2</v>
      </c>
      <c r="B67" s="787" t="s">
        <v>2135</v>
      </c>
      <c r="C67" s="790" t="s">
        <v>2007</v>
      </c>
      <c r="D67" s="798">
        <v>0.75</v>
      </c>
      <c r="E67" s="790">
        <v>2018</v>
      </c>
      <c r="F67" s="790" t="s">
        <v>2005</v>
      </c>
      <c r="G67" s="790" t="s">
        <v>82</v>
      </c>
      <c r="H67" s="774" t="s">
        <v>2133</v>
      </c>
      <c r="I67" s="812" t="s">
        <v>2136</v>
      </c>
      <c r="J67" s="811" t="s">
        <v>81</v>
      </c>
      <c r="K67" s="781" t="s">
        <v>81</v>
      </c>
      <c r="L67" s="768" t="s">
        <v>82</v>
      </c>
      <c r="M67" s="769"/>
      <c r="N67" s="797" t="s">
        <v>72</v>
      </c>
      <c r="O67" s="770">
        <v>2</v>
      </c>
      <c r="P67" s="770" t="str">
        <f>VLOOKUP(N67,Source!F:F,1,FALSE)</f>
        <v>UMass Lowell</v>
      </c>
      <c r="Q67" s="770"/>
      <c r="R67" s="770"/>
      <c r="S67" s="770"/>
      <c r="T67" s="770"/>
      <c r="U67" s="770"/>
      <c r="V67" s="770"/>
      <c r="W67" s="770"/>
      <c r="X67" s="770"/>
      <c r="Y67" s="770"/>
      <c r="Z67" s="770"/>
      <c r="AA67" s="770"/>
      <c r="AB67" s="770"/>
      <c r="AC67" s="770"/>
      <c r="AD67" s="770"/>
      <c r="AE67" s="770"/>
      <c r="AF67" s="770"/>
      <c r="AG67" s="770"/>
      <c r="AH67" s="770"/>
      <c r="AI67" s="770"/>
      <c r="AJ67" s="770"/>
      <c r="AK67" s="770"/>
      <c r="AL67" s="770"/>
      <c r="AM67" s="770"/>
      <c r="AN67" s="770"/>
      <c r="AO67" s="770"/>
      <c r="AP67" s="770"/>
      <c r="AQ67" s="770"/>
      <c r="AR67" s="770"/>
      <c r="AS67" s="770"/>
      <c r="AT67" s="770"/>
      <c r="AU67" s="770"/>
    </row>
    <row r="68" spans="1:47" s="771" customFormat="1" ht="63" customHeight="1" x14ac:dyDescent="0.25">
      <c r="A68" s="769" t="str">
        <f t="shared" si="1"/>
        <v>UMass Lowell3</v>
      </c>
      <c r="B68" s="787" t="s">
        <v>2137</v>
      </c>
      <c r="C68" s="790" t="s">
        <v>2007</v>
      </c>
      <c r="D68" s="813" t="s">
        <v>2064</v>
      </c>
      <c r="E68" s="790">
        <v>2020</v>
      </c>
      <c r="F68" s="790" t="s">
        <v>2065</v>
      </c>
      <c r="G68" s="790" t="s">
        <v>82</v>
      </c>
      <c r="H68" s="774" t="s">
        <v>2133</v>
      </c>
      <c r="I68" s="812" t="s">
        <v>2138</v>
      </c>
      <c r="J68" s="777" t="s">
        <v>82</v>
      </c>
      <c r="K68" s="777" t="s">
        <v>82</v>
      </c>
      <c r="L68" s="768" t="s">
        <v>82</v>
      </c>
      <c r="M68" s="769"/>
      <c r="N68" s="797" t="s">
        <v>72</v>
      </c>
      <c r="O68" s="770">
        <v>3</v>
      </c>
      <c r="P68" s="770" t="str">
        <f>VLOOKUP(N68,Source!F:F,1,FALSE)</f>
        <v>UMass Lowell</v>
      </c>
      <c r="Q68" s="770"/>
      <c r="R68" s="770"/>
      <c r="S68" s="770"/>
      <c r="T68" s="770"/>
      <c r="U68" s="770"/>
      <c r="V68" s="770"/>
      <c r="W68" s="770"/>
      <c r="X68" s="770"/>
      <c r="Y68" s="770"/>
      <c r="Z68" s="770"/>
      <c r="AA68" s="770"/>
      <c r="AB68" s="770"/>
      <c r="AC68" s="770"/>
      <c r="AD68" s="770"/>
      <c r="AE68" s="770"/>
      <c r="AF68" s="770"/>
      <c r="AG68" s="770"/>
      <c r="AH68" s="770"/>
      <c r="AI68" s="770"/>
      <c r="AJ68" s="770"/>
      <c r="AK68" s="770"/>
      <c r="AL68" s="770"/>
      <c r="AM68" s="770"/>
      <c r="AN68" s="770"/>
      <c r="AO68" s="770"/>
      <c r="AP68" s="770"/>
      <c r="AQ68" s="770"/>
      <c r="AR68" s="770"/>
      <c r="AS68" s="770"/>
      <c r="AT68" s="770"/>
      <c r="AU68" s="770"/>
    </row>
    <row r="69" spans="1:47" s="771" customFormat="1" x14ac:dyDescent="0.25">
      <c r="A69" s="769" t="str">
        <f t="shared" si="1"/>
        <v>Westfield State University1</v>
      </c>
      <c r="B69" s="833"/>
      <c r="C69" s="766"/>
      <c r="D69" s="775" t="s">
        <v>842</v>
      </c>
      <c r="E69" s="790" t="s">
        <v>842</v>
      </c>
      <c r="F69" s="766"/>
      <c r="G69" s="766"/>
      <c r="H69" s="791" t="s">
        <v>2139</v>
      </c>
      <c r="I69" s="790" t="s">
        <v>2140</v>
      </c>
      <c r="J69" s="777" t="s">
        <v>82</v>
      </c>
      <c r="K69" s="781" t="s">
        <v>82</v>
      </c>
      <c r="L69" s="776" t="s">
        <v>81</v>
      </c>
      <c r="M69" s="769"/>
      <c r="N69" s="797" t="s">
        <v>74</v>
      </c>
      <c r="O69" s="770">
        <v>1</v>
      </c>
      <c r="P69" s="770" t="str">
        <f>VLOOKUP(N69,Source!F:F,1,FALSE)</f>
        <v>Westfield State University</v>
      </c>
      <c r="Q69" s="770"/>
      <c r="R69" s="770"/>
      <c r="S69" s="770"/>
      <c r="T69" s="770"/>
      <c r="U69" s="770"/>
      <c r="V69" s="770"/>
      <c r="W69" s="770"/>
      <c r="X69" s="770"/>
      <c r="Y69" s="770"/>
      <c r="Z69" s="770"/>
      <c r="AA69" s="770"/>
      <c r="AB69" s="770"/>
      <c r="AC69" s="770"/>
      <c r="AD69" s="770"/>
      <c r="AE69" s="770"/>
      <c r="AF69" s="770"/>
      <c r="AG69" s="770"/>
      <c r="AH69" s="770"/>
      <c r="AI69" s="770"/>
      <c r="AJ69" s="770"/>
      <c r="AK69" s="770"/>
      <c r="AL69" s="770"/>
      <c r="AM69" s="770"/>
      <c r="AN69" s="770"/>
      <c r="AO69" s="770"/>
      <c r="AP69" s="770"/>
      <c r="AQ69" s="770"/>
      <c r="AR69" s="770"/>
      <c r="AS69" s="770"/>
      <c r="AT69" s="770"/>
      <c r="AU69" s="770"/>
    </row>
    <row r="70" spans="1:47" s="794" customFormat="1" x14ac:dyDescent="0.25">
      <c r="B70" s="815"/>
      <c r="C70" s="815"/>
      <c r="D70" s="816"/>
      <c r="E70" s="815"/>
      <c r="F70" s="815"/>
      <c r="G70" s="815"/>
      <c r="H70" s="817"/>
      <c r="I70" s="815"/>
      <c r="J70" s="818"/>
      <c r="K70" s="225"/>
      <c r="L70" s="225"/>
      <c r="N70" s="814"/>
      <c r="O70" s="793"/>
      <c r="P70" s="793"/>
      <c r="Q70" s="793"/>
      <c r="R70" s="793"/>
      <c r="S70" s="793"/>
      <c r="T70" s="793"/>
      <c r="U70" s="793"/>
      <c r="V70" s="793"/>
      <c r="W70" s="793"/>
      <c r="X70" s="793"/>
      <c r="Y70" s="793"/>
      <c r="Z70" s="793"/>
      <c r="AA70" s="793"/>
      <c r="AB70" s="793"/>
      <c r="AC70" s="793"/>
      <c r="AD70" s="793"/>
      <c r="AE70" s="793"/>
      <c r="AF70" s="793"/>
      <c r="AG70" s="793"/>
      <c r="AH70" s="793"/>
      <c r="AI70" s="793"/>
      <c r="AJ70" s="793"/>
      <c r="AK70" s="793"/>
      <c r="AL70" s="793"/>
      <c r="AM70" s="793"/>
      <c r="AN70" s="793"/>
      <c r="AO70" s="793"/>
      <c r="AP70" s="793"/>
      <c r="AQ70" s="793"/>
      <c r="AR70" s="793"/>
      <c r="AS70" s="793"/>
      <c r="AT70" s="793"/>
      <c r="AU70" s="793"/>
    </row>
    <row r="71" spans="1:47" x14ac:dyDescent="0.25">
      <c r="A71" s="225"/>
      <c r="D71" s="821">
        <f>SUM(D2:D69)</f>
        <v>118.52200000000002</v>
      </c>
    </row>
    <row r="73" spans="1:47" x14ac:dyDescent="0.25">
      <c r="A73" s="225"/>
      <c r="D73" s="819"/>
      <c r="E73" s="823"/>
      <c r="F73" s="823"/>
      <c r="G73" s="823"/>
      <c r="N73" s="822"/>
    </row>
    <row r="74" spans="1:47" x14ac:dyDescent="0.25">
      <c r="A74" s="225"/>
      <c r="E74" s="823"/>
      <c r="F74" s="823"/>
      <c r="G74" s="823"/>
      <c r="N74" s="822"/>
    </row>
    <row r="75" spans="1:47" x14ac:dyDescent="0.25">
      <c r="A75" s="225"/>
      <c r="E75" s="823"/>
      <c r="F75" s="823"/>
      <c r="G75" s="823"/>
      <c r="N75" s="822"/>
    </row>
    <row r="76" spans="1:47" x14ac:dyDescent="0.25">
      <c r="A76" s="225"/>
      <c r="E76" s="823"/>
      <c r="F76" s="823"/>
      <c r="G76" s="823"/>
      <c r="N76" s="822"/>
    </row>
    <row r="77" spans="1:47" x14ac:dyDescent="0.25">
      <c r="A77" s="225"/>
      <c r="E77" s="823"/>
      <c r="F77" s="823"/>
      <c r="G77" s="823"/>
      <c r="N77" s="822"/>
    </row>
    <row r="78" spans="1:47" x14ac:dyDescent="0.25">
      <c r="A78" s="225"/>
      <c r="E78" s="823"/>
      <c r="F78" s="823"/>
      <c r="G78" s="823"/>
      <c r="N78" s="822"/>
    </row>
    <row r="79" spans="1:47" x14ac:dyDescent="0.25">
      <c r="A79" s="225"/>
      <c r="D79" s="819"/>
      <c r="E79" s="823"/>
      <c r="F79" s="823"/>
      <c r="G79" s="823"/>
      <c r="N79" s="822"/>
    </row>
    <row r="80" spans="1:47" x14ac:dyDescent="0.25">
      <c r="A80" s="225"/>
      <c r="E80" s="823"/>
      <c r="F80" s="823"/>
      <c r="G80" s="823"/>
      <c r="N80" s="822"/>
    </row>
    <row r="81" spans="1:14" x14ac:dyDescent="0.25">
      <c r="A81" s="225"/>
      <c r="B81" s="823"/>
      <c r="C81" s="823"/>
      <c r="D81" s="823"/>
      <c r="E81" s="823"/>
      <c r="F81" s="823"/>
      <c r="G81" s="823"/>
      <c r="N81" s="822"/>
    </row>
    <row r="82" spans="1:14" x14ac:dyDescent="0.25">
      <c r="A82" s="225"/>
      <c r="B82" s="823"/>
      <c r="C82" s="823"/>
      <c r="D82" s="823"/>
      <c r="E82" s="823"/>
      <c r="F82" s="823"/>
      <c r="G82" s="823"/>
      <c r="N82" s="822"/>
    </row>
    <row r="83" spans="1:14" x14ac:dyDescent="0.25">
      <c r="A83" s="225"/>
      <c r="B83" s="823"/>
      <c r="C83" s="823"/>
      <c r="D83" s="823"/>
      <c r="E83" s="823"/>
      <c r="F83" s="823"/>
      <c r="G83" s="823"/>
      <c r="N83" s="822"/>
    </row>
    <row r="84" spans="1:14" x14ac:dyDescent="0.25">
      <c r="A84" s="225"/>
      <c r="B84" s="823"/>
      <c r="C84" s="823"/>
      <c r="D84" s="823"/>
      <c r="E84" s="823"/>
      <c r="F84" s="823"/>
      <c r="G84" s="823"/>
      <c r="I84" s="193"/>
      <c r="N84" s="822"/>
    </row>
    <row r="85" spans="1:14" x14ac:dyDescent="0.25">
      <c r="A85" s="225"/>
      <c r="B85" s="823"/>
      <c r="C85" s="823"/>
      <c r="D85" s="823"/>
      <c r="E85" s="823"/>
      <c r="F85" s="823"/>
      <c r="G85" s="823"/>
      <c r="I85" s="193"/>
      <c r="N85" s="822"/>
    </row>
    <row r="86" spans="1:14" x14ac:dyDescent="0.25">
      <c r="A86" s="225"/>
      <c r="B86" s="823"/>
      <c r="C86" s="823"/>
      <c r="D86" s="823"/>
      <c r="E86" s="823"/>
      <c r="F86" s="823"/>
      <c r="G86" s="823"/>
      <c r="I86" s="193"/>
      <c r="N86" s="822"/>
    </row>
    <row r="87" spans="1:14" x14ac:dyDescent="0.25">
      <c r="A87" s="225"/>
      <c r="B87" s="823"/>
      <c r="C87" s="823"/>
      <c r="D87" s="823"/>
      <c r="E87" s="823"/>
      <c r="F87" s="823"/>
      <c r="G87" s="823"/>
      <c r="I87" s="193"/>
      <c r="N87" s="822"/>
    </row>
    <row r="88" spans="1:14" x14ac:dyDescent="0.25">
      <c r="A88" s="225"/>
      <c r="B88" s="823"/>
      <c r="C88" s="823"/>
      <c r="D88" s="823"/>
      <c r="E88" s="823"/>
      <c r="F88" s="823"/>
      <c r="G88" s="823"/>
      <c r="I88" s="193"/>
      <c r="N88" s="822"/>
    </row>
    <row r="89" spans="1:14" x14ac:dyDescent="0.25">
      <c r="A89" s="225"/>
      <c r="B89" s="823"/>
      <c r="C89" s="823"/>
      <c r="D89" s="823"/>
      <c r="E89" s="823"/>
      <c r="F89" s="823"/>
      <c r="G89" s="823"/>
      <c r="I89" s="193"/>
      <c r="N89" s="822"/>
    </row>
    <row r="90" spans="1:14" x14ac:dyDescent="0.25">
      <c r="A90" s="225"/>
      <c r="B90" s="823"/>
      <c r="C90" s="823"/>
      <c r="D90" s="823"/>
      <c r="E90" s="823"/>
      <c r="F90" s="823"/>
      <c r="G90" s="823"/>
      <c r="I90" s="193"/>
      <c r="N90" s="822"/>
    </row>
    <row r="91" spans="1:14" x14ac:dyDescent="0.25">
      <c r="A91" s="225"/>
      <c r="B91" s="823"/>
      <c r="C91" s="823"/>
      <c r="D91" s="823"/>
      <c r="E91" s="823"/>
      <c r="F91" s="823"/>
      <c r="G91" s="823"/>
      <c r="I91" s="193"/>
      <c r="N91" s="822"/>
    </row>
    <row r="92" spans="1:14" x14ac:dyDescent="0.25">
      <c r="A92" s="225"/>
      <c r="B92" s="823"/>
      <c r="C92" s="823"/>
      <c r="D92" s="823"/>
      <c r="E92" s="823"/>
      <c r="F92" s="823"/>
      <c r="G92" s="823"/>
      <c r="I92" s="193"/>
      <c r="N92" s="822"/>
    </row>
    <row r="93" spans="1:14" x14ac:dyDescent="0.25">
      <c r="A93" s="225"/>
      <c r="B93" s="823"/>
      <c r="C93" s="823"/>
      <c r="D93" s="823"/>
      <c r="E93" s="823"/>
      <c r="F93" s="823"/>
      <c r="G93" s="823"/>
      <c r="I93" s="193"/>
      <c r="N93" s="822"/>
    </row>
    <row r="94" spans="1:14" x14ac:dyDescent="0.25">
      <c r="A94" s="225"/>
      <c r="B94" s="823"/>
      <c r="C94" s="823"/>
      <c r="D94" s="823"/>
      <c r="E94" s="823"/>
      <c r="F94" s="823"/>
      <c r="G94" s="823"/>
      <c r="I94" s="193"/>
      <c r="N94" s="822"/>
    </row>
    <row r="95" spans="1:14" x14ac:dyDescent="0.25">
      <c r="A95" s="225"/>
      <c r="B95" s="823"/>
      <c r="C95" s="823"/>
      <c r="D95" s="823"/>
      <c r="E95" s="823"/>
      <c r="F95" s="823"/>
      <c r="G95" s="823"/>
      <c r="I95" s="193"/>
      <c r="N95" s="822"/>
    </row>
    <row r="96" spans="1:14" x14ac:dyDescent="0.25">
      <c r="A96" s="225"/>
      <c r="B96" s="823"/>
      <c r="C96" s="823"/>
      <c r="D96" s="823"/>
      <c r="E96" s="823"/>
      <c r="F96" s="823"/>
      <c r="G96" s="823"/>
      <c r="I96" s="193"/>
      <c r="N96" s="822"/>
    </row>
    <row r="97" spans="1:14" x14ac:dyDescent="0.25">
      <c r="A97" s="225"/>
      <c r="B97" s="823"/>
      <c r="C97" s="823"/>
      <c r="D97" s="823"/>
      <c r="E97" s="823"/>
      <c r="F97" s="823"/>
      <c r="G97" s="823"/>
      <c r="I97" s="193"/>
      <c r="N97" s="822"/>
    </row>
    <row r="98" spans="1:14" x14ac:dyDescent="0.25">
      <c r="A98" s="225"/>
      <c r="B98" s="823"/>
      <c r="C98" s="823"/>
      <c r="D98" s="823"/>
      <c r="E98" s="823"/>
      <c r="F98" s="823"/>
      <c r="G98" s="823"/>
      <c r="I98" s="193"/>
      <c r="N98" s="822"/>
    </row>
    <row r="99" spans="1:14" x14ac:dyDescent="0.25">
      <c r="A99" s="225"/>
      <c r="B99" s="823"/>
      <c r="C99" s="823"/>
      <c r="D99" s="823"/>
      <c r="E99" s="823"/>
      <c r="F99" s="823"/>
      <c r="G99" s="823"/>
      <c r="I99" s="193"/>
      <c r="N99" s="822"/>
    </row>
  </sheetData>
  <autoFilter ref="A1:P69" xr:uid="{9F6A444B-10C9-4943-AA07-A5D4E498809C}"/>
  <mergeCells count="4">
    <mergeCell ref="D44:D47"/>
    <mergeCell ref="I44:I47"/>
    <mergeCell ref="D48:D50"/>
    <mergeCell ref="I48:I50"/>
  </mergeCells>
  <hyperlinks>
    <hyperlink ref="I29" r:id="rId1" xr:uid="{10FDC875-F506-404F-AE3C-709EBF7762DF}"/>
    <hyperlink ref="J6" r:id="rId2" xr:uid="{9B958AE1-B6A5-4C2B-B63F-12CAC1CE89E4}"/>
    <hyperlink ref="H56" r:id="rId3" xr:uid="{9C7424CC-9174-4433-A066-9AFAB847CA0D}"/>
    <hyperlink ref="J60" r:id="rId4" location="7.%20ROOFTOP%20COURTYARD" xr:uid="{E5FADDAD-E5FB-4030-9190-8E0E7D407C92}"/>
    <hyperlink ref="H7" r:id="rId5" xr:uid="{0C7F3A4A-657F-4DBF-AEF3-02CB24ABD4CF}"/>
    <hyperlink ref="H8" r:id="rId6" xr:uid="{08EA5E07-B772-475E-A498-945D0F8113FC}"/>
    <hyperlink ref="J9" r:id="rId7" xr:uid="{905C3C64-F560-4CC9-98C1-DED4F159DC54}"/>
    <hyperlink ref="J10" r:id="rId8" xr:uid="{2FB0723D-CD4A-4C36-B4F6-37137EB1D9A6}"/>
    <hyperlink ref="H9" r:id="rId9" xr:uid="{A290E8B1-7313-44EA-9055-AFDCA616FC9A}"/>
    <hyperlink ref="H10" r:id="rId10" xr:uid="{8EEC808A-E78C-4779-B580-2B31099E5310}"/>
    <hyperlink ref="J4" r:id="rId11" xr:uid="{3EA5ACF4-143F-4D07-B19A-FDCEF854D3AC}"/>
    <hyperlink ref="H4" r:id="rId12" display="mailto:joe.desa@bristolcc.edu" xr:uid="{4F5C7D6D-78B9-47CB-858A-C4635E167CCE}"/>
    <hyperlink ref="J7" r:id="rId13" xr:uid="{151A9658-A987-45F8-9CA1-47AD65B27820}"/>
    <hyperlink ref="J8" r:id="rId14" xr:uid="{3267122E-C227-4871-854D-DB50A76BA106}"/>
    <hyperlink ref="H53" r:id="rId15" xr:uid="{3B52BA23-61E5-442F-A717-2E6EC2A000F2}"/>
    <hyperlink ref="H54" r:id="rId16" xr:uid="{435EC9A4-D130-4B7C-B2EC-F89A94AC5CE5}"/>
    <hyperlink ref="H23" r:id="rId17" xr:uid="{A16062AD-3CD5-4598-8F9E-4F3D9C8016DA}"/>
    <hyperlink ref="H65" r:id="rId18" xr:uid="{44CF6EE0-9A24-4BEC-9A59-446C3E735DCE}"/>
    <hyperlink ref="J57" r:id="rId19" xr:uid="{D255F4B9-6F4F-484A-8837-C5A40E7C9021}"/>
    <hyperlink ref="H55" r:id="rId20" xr:uid="{33BFCD21-D828-47FB-B55C-47FC958024F8}"/>
    <hyperlink ref="J66" r:id="rId21" xr:uid="{8005C79B-FA3E-49B8-95F9-51307E7AE4ED}"/>
    <hyperlink ref="J59" r:id="rId22" xr:uid="{DB38D4AD-FB87-45B1-B76B-7DDB4457428D}"/>
    <hyperlink ref="J58" r:id="rId23" xr:uid="{9826E49C-5020-45C8-A249-E0211F19E66B}"/>
    <hyperlink ref="J55" r:id="rId24" xr:uid="{CC3F0830-820C-4231-A3C4-BCC1534A2E2B}"/>
    <hyperlink ref="J33" r:id="rId25" xr:uid="{EA43A76A-0E12-4BC0-8693-F7F054632A5B}"/>
    <hyperlink ref="H66" r:id="rId26" xr:uid="{D3DEF6DC-4D85-414F-8569-3A40C58E1A62}"/>
    <hyperlink ref="H67:H68" r:id="rId27" display="Erik Shaw" xr:uid="{490DE709-08A6-41CA-8EC2-8E0B1415494C}"/>
    <hyperlink ref="H57" r:id="rId28" xr:uid="{847A7A66-049E-4027-8D67-54AB23F73033}"/>
    <hyperlink ref="H58" r:id="rId29" xr:uid="{FA9B3497-67EF-4F5D-B949-43DF62E85DE6}"/>
    <hyperlink ref="H5" r:id="rId30" display="mailto:joe.desa@bristolcc.edu" xr:uid="{8E0455A5-7210-453E-AE00-484525AB4E17}"/>
    <hyperlink ref="J17" r:id="rId31" xr:uid="{3C484E5D-E4AF-478D-9F1C-6DABF89CEBD3}"/>
    <hyperlink ref="J18" r:id="rId32" xr:uid="{56F3C9AD-11C8-4208-B196-1B2F43415374}"/>
    <hyperlink ref="J19" r:id="rId33" xr:uid="{FCBACA6C-4C8F-4BFE-B6BA-DE08EA018975}"/>
    <hyperlink ref="J21" r:id="rId34" xr:uid="{DEDF1A2A-3770-4C85-AFC9-C2D79A3A929D}"/>
    <hyperlink ref="J22" r:id="rId35" xr:uid="{259049E3-74E1-4F53-B2D7-50B069059D59}"/>
    <hyperlink ref="J23" r:id="rId36" xr:uid="{93D78993-8F35-45B2-96CA-C4118851CF22}"/>
    <hyperlink ref="J25" r:id="rId37" xr:uid="{F88EE234-BDB3-4005-B362-570A45E111BF}"/>
    <hyperlink ref="J26" r:id="rId38" xr:uid="{868A8FAB-6ED7-4BE9-B271-2ED56C5B1440}"/>
    <hyperlink ref="J31" r:id="rId39" xr:uid="{EA980668-D6A7-42BD-A5A5-498F05BE234F}"/>
    <hyperlink ref="J32" r:id="rId40" xr:uid="{9CCF5CA5-431D-4B4E-B911-9F9990763F3C}"/>
    <hyperlink ref="H3" r:id="rId41" display="mailto:joe.desa@bristolcc.edu" xr:uid="{14CA98B2-6F33-45E8-9B8B-8B3163A8428F}"/>
    <hyperlink ref="J28" r:id="rId42" xr:uid="{2C54C993-1507-4F1D-AD6E-08CAC1554F9F}"/>
    <hyperlink ref="H34:H37" r:id="rId43" display="Tara Mitchell" xr:uid="{3B489CD5-7EE5-4A00-A548-7A1705983E49}"/>
    <hyperlink ref="K1" r:id="rId44" location="interactive-map-" xr:uid="{1F47642B-52FB-4CDB-8456-2016755B72A5}"/>
    <hyperlink ref="L69" r:id="rId45" xr:uid="{80DA7B05-A0D2-439B-8900-55CBC9850394}"/>
    <hyperlink ref="L29" r:id="rId46" xr:uid="{20114975-4785-4F9B-A570-BE267A72F0E6}"/>
    <hyperlink ref="H38" r:id="rId47" xr:uid="{5470D279-ED19-45B5-A0F3-A7539EA3924E}"/>
    <hyperlink ref="J34:J42" r:id="rId48" display="Yes" xr:uid="{44A1DF83-A583-4388-BCC7-09ADC1975480}"/>
    <hyperlink ref="J44:J52" r:id="rId49" display="Yes" xr:uid="{7D2E8EB8-98FC-447B-9E79-1780B2370EBC}"/>
    <hyperlink ref="H13" r:id="rId50" xr:uid="{F4544578-B96C-4DF9-9985-0935BA93B407}"/>
    <hyperlink ref="H14" r:id="rId51" xr:uid="{1E3A27E2-5AFC-42C6-9210-97694AFFC6A2}"/>
    <hyperlink ref="H15" r:id="rId52" xr:uid="{4A44FA0E-6F61-4E20-AEE3-79FCA7D4A657}"/>
    <hyperlink ref="H39" r:id="rId53" xr:uid="{55BDAFD9-C09C-4E72-B719-2AF455C3FC21}"/>
    <hyperlink ref="H40" r:id="rId54" xr:uid="{B821C9BD-D473-4BC4-BBA3-54D209EBAA02}"/>
    <hyperlink ref="H41" r:id="rId55" xr:uid="{E839523B-1D8A-472C-9058-ABFEB8B9DD04}"/>
    <hyperlink ref="H42" r:id="rId56" xr:uid="{0EEF09A1-94D0-4C24-AA69-9D44C1BE33FC}"/>
    <hyperlink ref="H43" r:id="rId57" xr:uid="{66C46442-6308-47DA-9139-1ED0ACE88F21}"/>
    <hyperlink ref="H44" r:id="rId58" xr:uid="{1A021E23-EDAC-4567-A063-B922884B9C5D}"/>
    <hyperlink ref="H45" r:id="rId59" xr:uid="{41BAF0C9-B68F-44B7-9099-5AF8187BD196}"/>
    <hyperlink ref="H46" r:id="rId60" xr:uid="{B82C1137-7ACD-41E9-A86F-C4B24EAF837B}"/>
    <hyperlink ref="H47" r:id="rId61" xr:uid="{0F0378EB-DE6A-46B7-8325-5481D9DB4B6C}"/>
    <hyperlink ref="H48" r:id="rId62" xr:uid="{C5C43B00-2357-4DBB-9BC6-B53EE8FD2F48}"/>
    <hyperlink ref="H49" r:id="rId63" xr:uid="{8FF32F31-D24E-43C5-B230-178105B01235}"/>
    <hyperlink ref="H50" r:id="rId64" xr:uid="{6E2BF15A-DCA6-48FB-9B3F-497BAD3D0497}"/>
    <hyperlink ref="H51" r:id="rId65" xr:uid="{2F80978F-A838-40B6-99EE-6A643156A1B0}"/>
    <hyperlink ref="H52" r:id="rId66" xr:uid="{6C0A2F12-15DB-4DDE-AF51-91100DAECA1A}"/>
    <hyperlink ref="H69" r:id="rId67" xr:uid="{3ADBB916-782D-43C7-889B-A302B30FD54C}"/>
    <hyperlink ref="J67" r:id="rId68" xr:uid="{1AFC86D1-8419-4C5C-BB2B-DCFD21B51C12}"/>
    <hyperlink ref="H30" r:id="rId69" xr:uid="{763499C2-982D-4489-A71F-86B0D0C8481A}"/>
    <hyperlink ref="H31:H32" r:id="rId70" display="Andrew Oguma and Michael Bankson" xr:uid="{1EB05BE0-DE19-4AEA-B943-55374488BFF0}"/>
    <hyperlink ref="H61" r:id="rId71" xr:uid="{FD339C3B-75DC-4034-AEDE-A08AB2A045D4}"/>
    <hyperlink ref="H62:H64" r:id="rId72" display="Lee Michalopoulos " xr:uid="{41B9E9F6-963C-4FBA-89AE-D69949138096}"/>
    <hyperlink ref="J61" r:id="rId73" xr:uid="{CD41A5B5-5E35-41E6-A1CF-89310F1E8FCE}"/>
    <hyperlink ref="J62:J64" r:id="rId74" display="Yes" xr:uid="{46FA8052-BACB-44DA-8847-C09D0C2E7EBE}"/>
  </hyperlinks>
  <pageMargins left="0.7" right="0.7" top="0.75" bottom="0.75" header="0.3" footer="0.3"/>
  <legacyDrawing r:id="rId75"/>
  <extLst>
    <ext xmlns:x14="http://schemas.microsoft.com/office/spreadsheetml/2009/9/main" uri="{CCE6A557-97BC-4b89-ADB6-D9C93CAAB3DF}">
      <x14:dataValidations xmlns:xm="http://schemas.microsoft.com/office/excel/2006/main" count="2">
        <x14:dataValidation type="list" allowBlank="1" showInputMessage="1" showErrorMessage="1" xr:uid="{510F6E60-03ED-498D-9246-F2BFED0BC56F}">
          <x14:formula1>
            <xm:f>'W:\LBE\Agency-Campus Annual Data Reporting\Tracking\Sustainable Landscaping\[Sustainable Landscapes Data Tracking.xlsx]_'!#REF!</xm:f>
          </x14:formula1>
          <xm:sqref>F1:F1048576</xm:sqref>
        </x14:dataValidation>
        <x14:dataValidation type="list" allowBlank="1" showInputMessage="1" showErrorMessage="1" xr:uid="{6AF77264-8559-49AB-9BC8-B3D532785A81}">
          <x14:formula1>
            <xm:f>'W:\LBE\Agency-Campus Annual Data Reporting\Tracking\Sustainable Landscaping\[Sustainable Landscapes Data Tracking.xlsx]_'!#REF!</xm:f>
          </x14:formula1>
          <xm:sqref>C1 C70:C1048576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AO55"/>
  <sheetViews>
    <sheetView workbookViewId="0">
      <selection activeCell="B22" sqref="B22"/>
    </sheetView>
  </sheetViews>
  <sheetFormatPr defaultRowHeight="15" x14ac:dyDescent="0.25"/>
  <cols>
    <col min="1" max="1" width="50.7109375" bestFit="1" customWidth="1"/>
    <col min="2" max="2" width="50.7109375" customWidth="1"/>
    <col min="4" max="4" width="13.140625" bestFit="1" customWidth="1"/>
    <col min="6" max="6" width="37.7109375" bestFit="1" customWidth="1"/>
    <col min="7" max="7" width="16.28515625" style="224" bestFit="1" customWidth="1"/>
    <col min="9" max="9" width="26.42578125" bestFit="1" customWidth="1"/>
    <col min="18" max="18" width="9.140625" style="140"/>
    <col min="19" max="19" width="14.28515625" bestFit="1" customWidth="1"/>
    <col min="20" max="20" width="29" bestFit="1" customWidth="1"/>
    <col min="21" max="22" width="49" bestFit="1" customWidth="1"/>
    <col min="24" max="24" width="44.140625" bestFit="1" customWidth="1"/>
    <col min="26" max="26" width="44.140625" bestFit="1" customWidth="1"/>
    <col min="28" max="28" width="44.140625" bestFit="1" customWidth="1"/>
    <col min="30" max="30" width="39.140625" style="140" bestFit="1" customWidth="1"/>
    <col min="33" max="33" width="43.85546875" bestFit="1" customWidth="1"/>
    <col min="35" max="35" width="32.7109375" bestFit="1" customWidth="1"/>
    <col min="37" max="37" width="37.28515625" bestFit="1" customWidth="1"/>
    <col min="39" max="39" width="26.140625" bestFit="1" customWidth="1"/>
  </cols>
  <sheetData>
    <row r="1" spans="1:41" ht="15" customHeight="1" x14ac:dyDescent="0.25">
      <c r="A1" s="3" t="s">
        <v>544</v>
      </c>
      <c r="B1" s="3" t="s">
        <v>544</v>
      </c>
      <c r="D1" s="3" t="s">
        <v>564</v>
      </c>
      <c r="F1" s="57" t="s">
        <v>79</v>
      </c>
      <c r="G1" s="222" t="s">
        <v>80</v>
      </c>
      <c r="I1" s="57" t="s">
        <v>1069</v>
      </c>
      <c r="L1" s="3" t="s">
        <v>93</v>
      </c>
      <c r="M1" s="3" t="s">
        <v>97</v>
      </c>
      <c r="N1" s="3" t="s">
        <v>40</v>
      </c>
      <c r="O1" s="3" t="s">
        <v>100</v>
      </c>
      <c r="P1" s="4" t="s">
        <v>101</v>
      </c>
      <c r="Q1" s="4" t="s">
        <v>99</v>
      </c>
      <c r="S1" s="3" t="s">
        <v>1069</v>
      </c>
      <c r="T1" s="3" t="s">
        <v>1069</v>
      </c>
      <c r="U1" s="3" t="s">
        <v>1069</v>
      </c>
      <c r="V1" s="3" t="s">
        <v>1069</v>
      </c>
      <c r="W1" s="3" t="s">
        <v>1069</v>
      </c>
      <c r="X1" s="3" t="s">
        <v>1069</v>
      </c>
      <c r="Z1" s="3" t="s">
        <v>693</v>
      </c>
      <c r="AB1" s="3" t="s">
        <v>1069</v>
      </c>
      <c r="AD1" s="57" t="s">
        <v>1069</v>
      </c>
      <c r="AG1" s="57" t="s">
        <v>1963</v>
      </c>
      <c r="AI1" s="57" t="s">
        <v>693</v>
      </c>
      <c r="AK1" s="57" t="s">
        <v>1962</v>
      </c>
      <c r="AM1" s="57" t="s">
        <v>1963</v>
      </c>
      <c r="AO1" s="57" t="s">
        <v>1069</v>
      </c>
    </row>
    <row r="2" spans="1:41" x14ac:dyDescent="0.25">
      <c r="A2" s="2" t="s">
        <v>27</v>
      </c>
      <c r="B2" s="2" t="s">
        <v>29</v>
      </c>
      <c r="D2" s="2" t="s">
        <v>96</v>
      </c>
      <c r="F2" s="57" t="s">
        <v>683</v>
      </c>
      <c r="G2" s="223" t="s">
        <v>842</v>
      </c>
      <c r="I2" s="2" t="s">
        <v>81</v>
      </c>
      <c r="L2" s="2" t="s">
        <v>10</v>
      </c>
      <c r="M2" s="2" t="s">
        <v>11</v>
      </c>
      <c r="N2" s="2" t="s">
        <v>11</v>
      </c>
      <c r="O2" s="2" t="s">
        <v>36</v>
      </c>
      <c r="P2" s="2" t="s">
        <v>35</v>
      </c>
      <c r="Q2" s="2" t="s">
        <v>10</v>
      </c>
      <c r="R2" s="142"/>
      <c r="S2" s="106" t="s">
        <v>1081</v>
      </c>
      <c r="T2" s="2" t="s">
        <v>81</v>
      </c>
      <c r="U2" s="2" t="s">
        <v>499</v>
      </c>
      <c r="V2" s="82" t="s">
        <v>514</v>
      </c>
      <c r="W2" s="82" t="s">
        <v>511</v>
      </c>
      <c r="X2" s="82" t="s">
        <v>598</v>
      </c>
      <c r="Z2" s="82" t="s">
        <v>690</v>
      </c>
      <c r="AB2" s="173" t="s">
        <v>737</v>
      </c>
      <c r="AD2" s="106" t="s">
        <v>1128</v>
      </c>
      <c r="AG2" s="141" t="s">
        <v>1314</v>
      </c>
      <c r="AI2" s="141" t="s">
        <v>1318</v>
      </c>
      <c r="AK2" s="141" t="s">
        <v>1321</v>
      </c>
      <c r="AM2" s="141" t="s">
        <v>1982</v>
      </c>
      <c r="AO2" t="s">
        <v>1988</v>
      </c>
    </row>
    <row r="3" spans="1:41" x14ac:dyDescent="0.25">
      <c r="A3" s="2" t="s">
        <v>102</v>
      </c>
      <c r="B3" s="2" t="s">
        <v>26</v>
      </c>
      <c r="D3" s="2" t="s">
        <v>31</v>
      </c>
      <c r="F3" s="865" t="s">
        <v>568</v>
      </c>
      <c r="G3" s="866">
        <v>293072</v>
      </c>
      <c r="I3" s="2" t="s">
        <v>82</v>
      </c>
      <c r="L3" s="2" t="s">
        <v>94</v>
      </c>
      <c r="M3" s="2" t="s">
        <v>98</v>
      </c>
      <c r="N3" s="2" t="s">
        <v>99</v>
      </c>
      <c r="O3" s="2" t="s">
        <v>95</v>
      </c>
      <c r="P3" s="2" t="s">
        <v>95</v>
      </c>
      <c r="Q3" s="2" t="s">
        <v>94</v>
      </c>
      <c r="R3" s="142"/>
      <c r="S3" s="106" t="s">
        <v>82</v>
      </c>
      <c r="T3" s="2" t="s">
        <v>82</v>
      </c>
      <c r="U3" s="2" t="s">
        <v>500</v>
      </c>
      <c r="V3" s="106" t="s">
        <v>513</v>
      </c>
      <c r="W3" s="82" t="s">
        <v>512</v>
      </c>
      <c r="X3" s="82" t="s">
        <v>599</v>
      </c>
      <c r="Z3" s="82" t="s">
        <v>691</v>
      </c>
      <c r="AB3" s="173" t="s">
        <v>763</v>
      </c>
      <c r="AD3" s="141" t="s">
        <v>1130</v>
      </c>
      <c r="AG3" s="141" t="s">
        <v>1315</v>
      </c>
      <c r="AI3" s="141" t="s">
        <v>1319</v>
      </c>
      <c r="AK3" s="141" t="s">
        <v>1329</v>
      </c>
      <c r="AM3" s="141" t="s">
        <v>1983</v>
      </c>
      <c r="AO3" t="s">
        <v>1989</v>
      </c>
    </row>
    <row r="4" spans="1:41" x14ac:dyDescent="0.25">
      <c r="A4" s="2" t="s">
        <v>24</v>
      </c>
      <c r="B4" s="82" t="s">
        <v>700</v>
      </c>
      <c r="D4" s="2" t="s">
        <v>32</v>
      </c>
      <c r="F4" s="865" t="s">
        <v>48</v>
      </c>
      <c r="G4" s="866">
        <v>1916312</v>
      </c>
      <c r="I4" t="s">
        <v>1080</v>
      </c>
      <c r="L4" s="2" t="s">
        <v>95</v>
      </c>
      <c r="M4" s="2" t="s">
        <v>99</v>
      </c>
      <c r="O4" s="2" t="s">
        <v>96</v>
      </c>
      <c r="P4" s="2" t="s">
        <v>96</v>
      </c>
      <c r="Q4" s="2" t="s">
        <v>95</v>
      </c>
      <c r="R4" s="142"/>
      <c r="S4" s="106" t="s">
        <v>1082</v>
      </c>
      <c r="T4" s="2" t="s">
        <v>567</v>
      </c>
      <c r="U4" s="2" t="s">
        <v>501</v>
      </c>
      <c r="V4" s="82"/>
      <c r="W4" s="82" t="s">
        <v>510</v>
      </c>
      <c r="X4" s="82" t="s">
        <v>30</v>
      </c>
      <c r="Z4" s="82" t="s">
        <v>30</v>
      </c>
      <c r="AB4" s="173" t="s">
        <v>30</v>
      </c>
      <c r="AD4" s="141" t="s">
        <v>1129</v>
      </c>
      <c r="AG4" s="141" t="s">
        <v>1316</v>
      </c>
      <c r="AI4" s="141" t="s">
        <v>1320</v>
      </c>
      <c r="AK4" s="141" t="s">
        <v>1322</v>
      </c>
      <c r="AM4" s="141" t="s">
        <v>1984</v>
      </c>
      <c r="AO4" t="s">
        <v>30</v>
      </c>
    </row>
    <row r="5" spans="1:41" x14ac:dyDescent="0.25">
      <c r="A5" s="2" t="s">
        <v>23</v>
      </c>
      <c r="B5" s="2" t="s">
        <v>25</v>
      </c>
      <c r="D5" s="2" t="s">
        <v>226</v>
      </c>
      <c r="F5" s="865" t="s">
        <v>569</v>
      </c>
      <c r="G5" s="866">
        <v>409405</v>
      </c>
      <c r="L5" s="2" t="s">
        <v>96</v>
      </c>
      <c r="O5" s="2" t="s">
        <v>32</v>
      </c>
      <c r="P5" s="2" t="s">
        <v>99</v>
      </c>
      <c r="Q5" s="2" t="s">
        <v>96</v>
      </c>
      <c r="R5" s="142"/>
      <c r="S5" s="106" t="s">
        <v>1083</v>
      </c>
      <c r="T5" s="2" t="s">
        <v>531</v>
      </c>
      <c r="U5" s="2" t="s">
        <v>502</v>
      </c>
      <c r="V5" s="82" t="s">
        <v>30</v>
      </c>
      <c r="W5" s="82" t="s">
        <v>30</v>
      </c>
      <c r="X5" s="82"/>
      <c r="AG5" s="141" t="s">
        <v>30</v>
      </c>
      <c r="AK5" s="141" t="s">
        <v>1328</v>
      </c>
    </row>
    <row r="6" spans="1:41" x14ac:dyDescent="0.25">
      <c r="A6" s="82" t="s">
        <v>720</v>
      </c>
      <c r="B6" s="2" t="s">
        <v>28</v>
      </c>
      <c r="D6" s="82" t="s">
        <v>698</v>
      </c>
      <c r="F6" s="865" t="s">
        <v>570</v>
      </c>
      <c r="G6" s="866">
        <v>487260</v>
      </c>
      <c r="L6" s="2" t="s">
        <v>11</v>
      </c>
      <c r="O6" s="2" t="s">
        <v>99</v>
      </c>
      <c r="Q6" s="2" t="s">
        <v>11</v>
      </c>
      <c r="R6" s="142"/>
      <c r="AK6" s="141" t="s">
        <v>30</v>
      </c>
    </row>
    <row r="7" spans="1:41" x14ac:dyDescent="0.25">
      <c r="A7" s="82" t="s">
        <v>721</v>
      </c>
      <c r="B7" s="2" t="s">
        <v>30</v>
      </c>
      <c r="D7" s="2" t="s">
        <v>30</v>
      </c>
      <c r="F7" s="627" t="s">
        <v>284</v>
      </c>
      <c r="G7" s="866">
        <v>2097959</v>
      </c>
      <c r="L7" s="2" t="s">
        <v>99</v>
      </c>
      <c r="Q7" s="2" t="s">
        <v>98</v>
      </c>
      <c r="R7" s="142"/>
    </row>
    <row r="8" spans="1:41" x14ac:dyDescent="0.25">
      <c r="A8" s="82" t="s">
        <v>722</v>
      </c>
      <c r="F8" s="865" t="s">
        <v>571</v>
      </c>
      <c r="G8" s="866">
        <v>325819</v>
      </c>
      <c r="Q8" s="2" t="s">
        <v>99</v>
      </c>
      <c r="R8" s="142"/>
    </row>
    <row r="9" spans="1:41" ht="13.9" customHeight="1" x14ac:dyDescent="0.25">
      <c r="A9" s="2" t="s">
        <v>30</v>
      </c>
      <c r="F9" s="865" t="s">
        <v>572</v>
      </c>
      <c r="G9" s="866">
        <v>544620</v>
      </c>
    </row>
    <row r="10" spans="1:41" x14ac:dyDescent="0.25">
      <c r="F10" s="865" t="s">
        <v>573</v>
      </c>
      <c r="G10" s="866" t="s">
        <v>842</v>
      </c>
    </row>
    <row r="11" spans="1:41" x14ac:dyDescent="0.25">
      <c r="F11" s="865" t="s">
        <v>49</v>
      </c>
      <c r="G11" s="866">
        <v>6087961</v>
      </c>
    </row>
    <row r="12" spans="1:41" x14ac:dyDescent="0.25">
      <c r="F12" s="865" t="s">
        <v>50</v>
      </c>
      <c r="G12" s="866">
        <v>1203433</v>
      </c>
    </row>
    <row r="13" spans="1:41" x14ac:dyDescent="0.25">
      <c r="F13" s="865" t="s">
        <v>51</v>
      </c>
      <c r="G13" s="866">
        <v>145304</v>
      </c>
    </row>
    <row r="14" spans="1:41" x14ac:dyDescent="0.25">
      <c r="F14" s="865" t="s">
        <v>76</v>
      </c>
      <c r="G14" s="866" t="s">
        <v>842</v>
      </c>
    </row>
    <row r="15" spans="1:41" x14ac:dyDescent="0.25">
      <c r="F15" s="865" t="s">
        <v>52</v>
      </c>
      <c r="G15" s="866">
        <v>1947434</v>
      </c>
    </row>
    <row r="16" spans="1:41" x14ac:dyDescent="0.25">
      <c r="F16" s="865" t="s">
        <v>53</v>
      </c>
      <c r="G16" s="866">
        <v>2262159</v>
      </c>
    </row>
    <row r="17" spans="6:7" x14ac:dyDescent="0.25">
      <c r="F17" s="865" t="s">
        <v>54</v>
      </c>
      <c r="G17" s="866">
        <v>754231</v>
      </c>
    </row>
    <row r="18" spans="6:7" x14ac:dyDescent="0.25">
      <c r="F18" s="865" t="s">
        <v>55</v>
      </c>
      <c r="G18" s="866">
        <v>529739</v>
      </c>
    </row>
    <row r="19" spans="6:7" x14ac:dyDescent="0.25">
      <c r="F19" s="865" t="s">
        <v>574</v>
      </c>
      <c r="G19" s="866">
        <v>2737842</v>
      </c>
    </row>
    <row r="20" spans="6:7" x14ac:dyDescent="0.25">
      <c r="F20" s="865" t="s">
        <v>77</v>
      </c>
      <c r="G20" s="866" t="s">
        <v>842</v>
      </c>
    </row>
    <row r="21" spans="6:7" x14ac:dyDescent="0.25">
      <c r="F21" s="865" t="s">
        <v>56</v>
      </c>
      <c r="G21" s="866">
        <v>1584515</v>
      </c>
    </row>
    <row r="22" spans="6:7" x14ac:dyDescent="0.25">
      <c r="F22" s="865" t="s">
        <v>57</v>
      </c>
      <c r="G22" s="866">
        <v>1434954</v>
      </c>
    </row>
    <row r="23" spans="6:7" x14ac:dyDescent="0.25">
      <c r="F23" s="865" t="s">
        <v>1195</v>
      </c>
      <c r="G23" s="866">
        <v>286651</v>
      </c>
    </row>
    <row r="24" spans="6:7" x14ac:dyDescent="0.25">
      <c r="F24" s="865" t="s">
        <v>58</v>
      </c>
      <c r="G24" s="866">
        <v>598635</v>
      </c>
    </row>
    <row r="25" spans="6:7" x14ac:dyDescent="0.25">
      <c r="F25" s="865" t="s">
        <v>59</v>
      </c>
      <c r="G25" s="866">
        <v>245231</v>
      </c>
    </row>
    <row r="26" spans="6:7" x14ac:dyDescent="0.25">
      <c r="F26" s="865" t="s">
        <v>575</v>
      </c>
      <c r="G26" s="866">
        <v>571984</v>
      </c>
    </row>
    <row r="27" spans="6:7" x14ac:dyDescent="0.25">
      <c r="F27" s="865" t="s">
        <v>60</v>
      </c>
      <c r="G27" s="866">
        <v>320822</v>
      </c>
    </row>
    <row r="28" spans="6:7" s="140" customFormat="1" x14ac:dyDescent="0.25">
      <c r="F28" s="865" t="s">
        <v>2141</v>
      </c>
      <c r="G28" s="866" t="s">
        <v>842</v>
      </c>
    </row>
    <row r="29" spans="6:7" x14ac:dyDescent="0.25">
      <c r="F29" s="865" t="s">
        <v>61</v>
      </c>
      <c r="G29" s="866">
        <v>1159728</v>
      </c>
    </row>
    <row r="30" spans="6:7" x14ac:dyDescent="0.25">
      <c r="F30" s="865" t="s">
        <v>576</v>
      </c>
      <c r="G30" s="866">
        <v>797073</v>
      </c>
    </row>
    <row r="31" spans="6:7" x14ac:dyDescent="0.25">
      <c r="F31" s="865" t="s">
        <v>577</v>
      </c>
      <c r="G31" s="866">
        <v>964835</v>
      </c>
    </row>
    <row r="32" spans="6:7" x14ac:dyDescent="0.25">
      <c r="F32" s="865" t="s">
        <v>578</v>
      </c>
      <c r="G32" s="866" t="s">
        <v>842</v>
      </c>
    </row>
    <row r="33" spans="6:7" x14ac:dyDescent="0.25">
      <c r="F33" s="865" t="s">
        <v>579</v>
      </c>
      <c r="G33" s="866">
        <v>556147</v>
      </c>
    </row>
    <row r="34" spans="6:7" x14ac:dyDescent="0.25">
      <c r="F34" s="865" t="s">
        <v>585</v>
      </c>
      <c r="G34" s="866">
        <v>0</v>
      </c>
    </row>
    <row r="35" spans="6:7" x14ac:dyDescent="0.25">
      <c r="F35" s="865" t="s">
        <v>580</v>
      </c>
      <c r="G35" s="866">
        <v>35000</v>
      </c>
    </row>
    <row r="36" spans="6:7" ht="30" x14ac:dyDescent="0.25">
      <c r="F36" s="865" t="s">
        <v>1652</v>
      </c>
      <c r="G36" s="866" t="s">
        <v>842</v>
      </c>
    </row>
    <row r="37" spans="6:7" x14ac:dyDescent="0.25">
      <c r="F37" s="865" t="s">
        <v>581</v>
      </c>
      <c r="G37" s="866" t="s">
        <v>842</v>
      </c>
    </row>
    <row r="38" spans="6:7" x14ac:dyDescent="0.25">
      <c r="F38" s="865" t="s">
        <v>78</v>
      </c>
      <c r="G38" s="866" t="s">
        <v>842</v>
      </c>
    </row>
    <row r="39" spans="6:7" x14ac:dyDescent="0.25">
      <c r="F39" s="865" t="s">
        <v>62</v>
      </c>
      <c r="G39" s="866">
        <v>534602</v>
      </c>
    </row>
    <row r="40" spans="6:7" x14ac:dyDescent="0.25">
      <c r="F40" s="865" t="s">
        <v>63</v>
      </c>
      <c r="G40" s="866">
        <v>1601997</v>
      </c>
    </row>
    <row r="41" spans="6:7" x14ac:dyDescent="0.25">
      <c r="F41" s="865" t="s">
        <v>582</v>
      </c>
      <c r="G41" s="866">
        <v>429810</v>
      </c>
    </row>
    <row r="42" spans="6:7" x14ac:dyDescent="0.25">
      <c r="F42" s="865" t="s">
        <v>583</v>
      </c>
      <c r="G42" s="866">
        <v>495709</v>
      </c>
    </row>
    <row r="43" spans="6:7" x14ac:dyDescent="0.25">
      <c r="F43" s="865" t="s">
        <v>64</v>
      </c>
      <c r="G43" s="866">
        <v>442006</v>
      </c>
    </row>
    <row r="44" spans="6:7" x14ac:dyDescent="0.25">
      <c r="F44" s="865" t="s">
        <v>65</v>
      </c>
      <c r="G44" s="866">
        <v>368529</v>
      </c>
    </row>
    <row r="45" spans="6:7" x14ac:dyDescent="0.25">
      <c r="F45" s="865" t="s">
        <v>66</v>
      </c>
      <c r="G45" s="866">
        <v>431626</v>
      </c>
    </row>
    <row r="46" spans="6:7" x14ac:dyDescent="0.25">
      <c r="F46" s="865" t="s">
        <v>67</v>
      </c>
      <c r="G46" s="866">
        <v>1688779</v>
      </c>
    </row>
    <row r="47" spans="6:7" x14ac:dyDescent="0.25">
      <c r="F47" s="865" t="s">
        <v>584</v>
      </c>
      <c r="G47" s="866">
        <v>1072615</v>
      </c>
    </row>
    <row r="48" spans="6:7" x14ac:dyDescent="0.25">
      <c r="F48" s="865" t="s">
        <v>68</v>
      </c>
      <c r="G48" s="866">
        <v>4721833</v>
      </c>
    </row>
    <row r="49" spans="6:7" x14ac:dyDescent="0.25">
      <c r="F49" s="865" t="s">
        <v>69</v>
      </c>
      <c r="G49" s="866">
        <v>12979083</v>
      </c>
    </row>
    <row r="50" spans="6:7" x14ac:dyDescent="0.25">
      <c r="F50" s="865" t="s">
        <v>70</v>
      </c>
      <c r="G50" s="866">
        <v>2917783</v>
      </c>
    </row>
    <row r="51" spans="6:7" x14ac:dyDescent="0.25">
      <c r="F51" s="865" t="s">
        <v>71</v>
      </c>
      <c r="G51" s="866">
        <v>2799167</v>
      </c>
    </row>
    <row r="52" spans="6:7" x14ac:dyDescent="0.25">
      <c r="F52" s="865" t="s">
        <v>72</v>
      </c>
      <c r="G52" s="866">
        <v>4770627</v>
      </c>
    </row>
    <row r="53" spans="6:7" x14ac:dyDescent="0.25">
      <c r="F53" s="865" t="s">
        <v>73</v>
      </c>
      <c r="G53" s="866">
        <v>3342108</v>
      </c>
    </row>
    <row r="54" spans="6:7" x14ac:dyDescent="0.25">
      <c r="F54" s="865" t="s">
        <v>74</v>
      </c>
      <c r="G54" s="866">
        <v>1560921</v>
      </c>
    </row>
    <row r="55" spans="6:7" x14ac:dyDescent="0.25">
      <c r="F55" s="865" t="s">
        <v>75</v>
      </c>
      <c r="G55" s="866">
        <v>1240765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3"/>
  <sheetViews>
    <sheetView topLeftCell="A22" zoomScaleNormal="100" workbookViewId="0">
      <selection activeCell="B50" sqref="B50:B51"/>
    </sheetView>
  </sheetViews>
  <sheetFormatPr defaultColWidth="0" defaultRowHeight="15" zeroHeight="1" x14ac:dyDescent="0.25"/>
  <cols>
    <col min="1" max="1" width="2.28515625" style="219" customWidth="1"/>
    <col min="2" max="2" width="19" style="452" customWidth="1"/>
    <col min="3" max="15" width="10.140625" style="452" customWidth="1"/>
    <col min="16" max="16" width="15.5703125" style="452" customWidth="1"/>
    <col min="17" max="17" width="23.85546875" style="455" customWidth="1"/>
    <col min="18" max="16384" width="9.140625" style="452" hidden="1"/>
  </cols>
  <sheetData>
    <row r="1" spans="1:17" ht="15.75" thickBot="1" x14ac:dyDescent="0.3">
      <c r="B1" s="922" t="s">
        <v>543</v>
      </c>
      <c r="C1" s="922"/>
      <c r="D1" s="922"/>
      <c r="E1" s="922"/>
      <c r="F1" s="922"/>
      <c r="G1" s="922"/>
      <c r="H1" s="922"/>
      <c r="I1" s="922"/>
      <c r="J1" s="922"/>
      <c r="K1" s="922"/>
      <c r="L1" s="922"/>
      <c r="M1" s="922"/>
      <c r="N1" s="922"/>
      <c r="O1" s="922"/>
      <c r="P1" s="922"/>
    </row>
    <row r="2" spans="1:17" ht="21" customHeight="1" thickBot="1" x14ac:dyDescent="0.3">
      <c r="B2" s="923" t="s">
        <v>1222</v>
      </c>
      <c r="C2" s="923"/>
      <c r="D2" s="923"/>
      <c r="E2" s="923"/>
      <c r="F2" s="923"/>
      <c r="G2" s="923"/>
      <c r="H2" s="923"/>
      <c r="I2" s="923"/>
      <c r="J2" s="923"/>
      <c r="K2" s="923"/>
      <c r="L2" s="923"/>
      <c r="M2" s="923"/>
      <c r="N2" s="923"/>
      <c r="O2" s="923"/>
      <c r="P2" s="923"/>
    </row>
    <row r="3" spans="1:17" ht="21" customHeight="1" thickBot="1" x14ac:dyDescent="0.3">
      <c r="B3" s="923"/>
      <c r="C3" s="923"/>
      <c r="D3" s="923"/>
      <c r="E3" s="923"/>
      <c r="F3" s="923"/>
      <c r="G3" s="923"/>
      <c r="H3" s="923"/>
      <c r="I3" s="923"/>
      <c r="J3" s="923"/>
      <c r="K3" s="923"/>
      <c r="L3" s="923"/>
      <c r="M3" s="923"/>
      <c r="N3" s="923"/>
      <c r="O3" s="923"/>
      <c r="P3" s="923"/>
    </row>
    <row r="4" spans="1:17" ht="21" customHeight="1" thickBot="1" x14ac:dyDescent="0.3">
      <c r="B4" s="923"/>
      <c r="C4" s="923"/>
      <c r="D4" s="923"/>
      <c r="E4" s="923"/>
      <c r="F4" s="923"/>
      <c r="G4" s="923"/>
      <c r="H4" s="923"/>
      <c r="I4" s="923"/>
      <c r="J4" s="923"/>
      <c r="K4" s="923"/>
      <c r="L4" s="923"/>
      <c r="M4" s="923"/>
      <c r="N4" s="923"/>
      <c r="O4" s="923"/>
      <c r="P4" s="923"/>
    </row>
    <row r="5" spans="1:17" s="219" customFormat="1" x14ac:dyDescent="0.25"/>
    <row r="6" spans="1:17" x14ac:dyDescent="0.25">
      <c r="B6" s="909" t="s">
        <v>2221</v>
      </c>
      <c r="C6" s="909"/>
      <c r="D6" s="909"/>
      <c r="E6" s="909"/>
      <c r="F6" s="909"/>
      <c r="G6" s="909"/>
      <c r="H6" s="909"/>
      <c r="I6" s="909"/>
      <c r="J6" s="909"/>
      <c r="K6" s="909"/>
      <c r="L6" s="909"/>
      <c r="M6" s="909"/>
      <c r="N6" s="909"/>
      <c r="O6" s="909"/>
      <c r="P6" s="909"/>
    </row>
    <row r="7" spans="1:17" x14ac:dyDescent="0.25">
      <c r="B7" s="909"/>
      <c r="C7" s="909"/>
      <c r="D7" s="909"/>
      <c r="E7" s="909"/>
      <c r="F7" s="909"/>
      <c r="G7" s="909"/>
      <c r="H7" s="909"/>
      <c r="I7" s="909"/>
      <c r="J7" s="909"/>
      <c r="K7" s="909"/>
      <c r="L7" s="909"/>
      <c r="M7" s="909"/>
      <c r="N7" s="909"/>
      <c r="O7" s="909"/>
      <c r="P7" s="909"/>
    </row>
    <row r="8" spans="1:17" x14ac:dyDescent="0.25">
      <c r="B8" s="909"/>
      <c r="C8" s="909"/>
      <c r="D8" s="909"/>
      <c r="E8" s="909"/>
      <c r="F8" s="909"/>
      <c r="G8" s="909"/>
      <c r="H8" s="909"/>
      <c r="I8" s="909"/>
      <c r="J8" s="909"/>
      <c r="K8" s="909"/>
      <c r="L8" s="909"/>
      <c r="M8" s="909"/>
      <c r="N8" s="909"/>
      <c r="O8" s="909"/>
      <c r="P8" s="909"/>
    </row>
    <row r="9" spans="1:17" x14ac:dyDescent="0.25">
      <c r="B9" s="909"/>
      <c r="C9" s="909"/>
      <c r="D9" s="909"/>
      <c r="E9" s="909"/>
      <c r="F9" s="909"/>
      <c r="G9" s="909"/>
      <c r="H9" s="909"/>
      <c r="I9" s="909"/>
      <c r="J9" s="909"/>
      <c r="K9" s="909"/>
      <c r="L9" s="909"/>
      <c r="M9" s="909"/>
      <c r="N9" s="909"/>
      <c r="O9" s="909"/>
      <c r="P9" s="909"/>
    </row>
    <row r="10" spans="1:17" s="455" customFormat="1" ht="16.5" thickBot="1" x14ac:dyDescent="0.3">
      <c r="A10" s="456"/>
      <c r="B10" s="220"/>
      <c r="C10" s="220"/>
      <c r="D10" s="220"/>
      <c r="E10" s="220"/>
      <c r="F10" s="220"/>
      <c r="G10" s="220"/>
      <c r="H10" s="220"/>
      <c r="I10" s="220"/>
      <c r="J10" s="220"/>
      <c r="K10" s="220"/>
      <c r="L10" s="220"/>
      <c r="M10" s="220"/>
      <c r="N10" s="220"/>
      <c r="O10" s="220"/>
      <c r="P10" s="220"/>
    </row>
    <row r="11" spans="1:17" s="131" customFormat="1" ht="19.5" thickBot="1" x14ac:dyDescent="0.3">
      <c r="A11" s="454"/>
      <c r="B11" s="924" t="s">
        <v>1028</v>
      </c>
      <c r="C11" s="925"/>
      <c r="D11" s="925"/>
      <c r="E11" s="925"/>
      <c r="F11" s="925"/>
      <c r="G11" s="925"/>
      <c r="H11" s="925"/>
      <c r="I11" s="925"/>
      <c r="J11" s="925"/>
      <c r="K11" s="925"/>
      <c r="L11" s="925"/>
      <c r="M11" s="925"/>
      <c r="N11" s="925"/>
      <c r="O11" s="925"/>
      <c r="P11" s="926"/>
      <c r="Q11" s="176"/>
    </row>
    <row r="12" spans="1:17" s="131" customFormat="1" x14ac:dyDescent="0.25">
      <c r="A12" s="453"/>
      <c r="B12" s="910" t="s">
        <v>191</v>
      </c>
      <c r="C12" s="919" t="s">
        <v>1038</v>
      </c>
      <c r="D12" s="919"/>
      <c r="E12" s="919"/>
      <c r="F12" s="919"/>
      <c r="G12" s="919"/>
      <c r="H12" s="919"/>
      <c r="I12" s="919"/>
      <c r="J12" s="919"/>
      <c r="K12" s="919"/>
      <c r="L12" s="919"/>
      <c r="M12" s="919"/>
      <c r="N12" s="919"/>
      <c r="O12" s="919"/>
      <c r="P12" s="919"/>
      <c r="Q12" s="176"/>
    </row>
    <row r="13" spans="1:17" s="131" customFormat="1" x14ac:dyDescent="0.25">
      <c r="A13" s="453"/>
      <c r="B13" s="918"/>
      <c r="C13" s="920"/>
      <c r="D13" s="920"/>
      <c r="E13" s="920"/>
      <c r="F13" s="920"/>
      <c r="G13" s="920"/>
      <c r="H13" s="920"/>
      <c r="I13" s="920"/>
      <c r="J13" s="920"/>
      <c r="K13" s="920"/>
      <c r="L13" s="920"/>
      <c r="M13" s="920"/>
      <c r="N13" s="920"/>
      <c r="O13" s="920"/>
      <c r="P13" s="920"/>
      <c r="Q13" s="176"/>
    </row>
    <row r="14" spans="1:17" s="131" customFormat="1" ht="15.75" thickBot="1" x14ac:dyDescent="0.3">
      <c r="A14" s="453"/>
      <c r="B14" s="911"/>
      <c r="C14" s="920"/>
      <c r="D14" s="920"/>
      <c r="E14" s="920"/>
      <c r="F14" s="920"/>
      <c r="G14" s="920"/>
      <c r="H14" s="920"/>
      <c r="I14" s="920"/>
      <c r="J14" s="920"/>
      <c r="K14" s="920"/>
      <c r="L14" s="920"/>
      <c r="M14" s="920"/>
      <c r="N14" s="920"/>
      <c r="O14" s="920"/>
      <c r="P14" s="920"/>
      <c r="Q14" s="176"/>
    </row>
    <row r="15" spans="1:17" s="131" customFormat="1" x14ac:dyDescent="0.25">
      <c r="A15" s="453"/>
      <c r="B15" s="910" t="s">
        <v>80</v>
      </c>
      <c r="C15" s="912" t="s">
        <v>1223</v>
      </c>
      <c r="D15" s="912"/>
      <c r="E15" s="912"/>
      <c r="F15" s="912"/>
      <c r="G15" s="912"/>
      <c r="H15" s="912"/>
      <c r="I15" s="912"/>
      <c r="J15" s="912"/>
      <c r="K15" s="912"/>
      <c r="L15" s="912"/>
      <c r="M15" s="912"/>
      <c r="N15" s="912"/>
      <c r="O15" s="912"/>
      <c r="P15" s="912"/>
      <c r="Q15" s="176"/>
    </row>
    <row r="16" spans="1:17" s="131" customFormat="1" x14ac:dyDescent="0.25">
      <c r="A16" s="453"/>
      <c r="B16" s="918"/>
      <c r="C16" s="917"/>
      <c r="D16" s="917"/>
      <c r="E16" s="917"/>
      <c r="F16" s="917"/>
      <c r="G16" s="917"/>
      <c r="H16" s="917"/>
      <c r="I16" s="917"/>
      <c r="J16" s="917"/>
      <c r="K16" s="917"/>
      <c r="L16" s="917"/>
      <c r="M16" s="917"/>
      <c r="N16" s="917"/>
      <c r="O16" s="917"/>
      <c r="P16" s="917"/>
      <c r="Q16" s="176"/>
    </row>
    <row r="17" spans="1:17" s="131" customFormat="1" ht="18" customHeight="1" thickBot="1" x14ac:dyDescent="0.3">
      <c r="A17" s="453"/>
      <c r="B17" s="911"/>
      <c r="C17" s="917"/>
      <c r="D17" s="917"/>
      <c r="E17" s="917"/>
      <c r="F17" s="917"/>
      <c r="G17" s="917"/>
      <c r="H17" s="917"/>
      <c r="I17" s="917"/>
      <c r="J17" s="917"/>
      <c r="K17" s="917"/>
      <c r="L17" s="917"/>
      <c r="M17" s="917"/>
      <c r="N17" s="917"/>
      <c r="O17" s="917"/>
      <c r="P17" s="917"/>
      <c r="Q17" s="176"/>
    </row>
    <row r="18" spans="1:17" s="131" customFormat="1" x14ac:dyDescent="0.25">
      <c r="A18" s="453"/>
      <c r="B18" s="910" t="s">
        <v>546</v>
      </c>
      <c r="C18" s="919" t="s">
        <v>554</v>
      </c>
      <c r="D18" s="919"/>
      <c r="E18" s="919"/>
      <c r="F18" s="919"/>
      <c r="G18" s="919"/>
      <c r="H18" s="919"/>
      <c r="I18" s="919"/>
      <c r="J18" s="919"/>
      <c r="K18" s="919"/>
      <c r="L18" s="919"/>
      <c r="M18" s="919"/>
      <c r="N18" s="919"/>
      <c r="O18" s="919"/>
      <c r="P18" s="919"/>
      <c r="Q18" s="176"/>
    </row>
    <row r="19" spans="1:17" s="131" customFormat="1" x14ac:dyDescent="0.25">
      <c r="A19" s="453"/>
      <c r="B19" s="918"/>
      <c r="C19" s="920"/>
      <c r="D19" s="920"/>
      <c r="E19" s="920"/>
      <c r="F19" s="920"/>
      <c r="G19" s="920"/>
      <c r="H19" s="920"/>
      <c r="I19" s="920"/>
      <c r="J19" s="920"/>
      <c r="K19" s="920"/>
      <c r="L19" s="920"/>
      <c r="M19" s="920"/>
      <c r="N19" s="920"/>
      <c r="O19" s="920"/>
      <c r="P19" s="920"/>
      <c r="Q19" s="176"/>
    </row>
    <row r="20" spans="1:17" s="131" customFormat="1" x14ac:dyDescent="0.25">
      <c r="A20" s="453"/>
      <c r="B20" s="918"/>
      <c r="C20" s="920"/>
      <c r="D20" s="920"/>
      <c r="E20" s="920"/>
      <c r="F20" s="920"/>
      <c r="G20" s="920"/>
      <c r="H20" s="920"/>
      <c r="I20" s="920"/>
      <c r="J20" s="920"/>
      <c r="K20" s="920"/>
      <c r="L20" s="920"/>
      <c r="M20" s="920"/>
      <c r="N20" s="920"/>
      <c r="O20" s="920"/>
      <c r="P20" s="920"/>
      <c r="Q20" s="176"/>
    </row>
    <row r="21" spans="1:17" s="131" customFormat="1" ht="15.75" thickBot="1" x14ac:dyDescent="0.3">
      <c r="A21" s="453"/>
      <c r="B21" s="911"/>
      <c r="C21" s="921"/>
      <c r="D21" s="921"/>
      <c r="E21" s="921"/>
      <c r="F21" s="921"/>
      <c r="G21" s="921"/>
      <c r="H21" s="921"/>
      <c r="I21" s="921"/>
      <c r="J21" s="921"/>
      <c r="K21" s="921"/>
      <c r="L21" s="921"/>
      <c r="M21" s="921"/>
      <c r="N21" s="921"/>
      <c r="O21" s="921"/>
      <c r="P21" s="921"/>
      <c r="Q21" s="176"/>
    </row>
    <row r="22" spans="1:17" s="131" customFormat="1" x14ac:dyDescent="0.25">
      <c r="A22" s="453"/>
      <c r="B22" s="910" t="s">
        <v>547</v>
      </c>
      <c r="C22" s="919" t="s">
        <v>505</v>
      </c>
      <c r="D22" s="919"/>
      <c r="E22" s="919"/>
      <c r="F22" s="919"/>
      <c r="G22" s="919"/>
      <c r="H22" s="919"/>
      <c r="I22" s="919"/>
      <c r="J22" s="919"/>
      <c r="K22" s="919"/>
      <c r="L22" s="919"/>
      <c r="M22" s="919"/>
      <c r="N22" s="919"/>
      <c r="O22" s="919"/>
      <c r="P22" s="919"/>
      <c r="Q22" s="176"/>
    </row>
    <row r="23" spans="1:17" s="131" customFormat="1" x14ac:dyDescent="0.25">
      <c r="A23" s="453"/>
      <c r="B23" s="918"/>
      <c r="C23" s="920"/>
      <c r="D23" s="920"/>
      <c r="E23" s="920"/>
      <c r="F23" s="920"/>
      <c r="G23" s="920"/>
      <c r="H23" s="920"/>
      <c r="I23" s="920"/>
      <c r="J23" s="920"/>
      <c r="K23" s="920"/>
      <c r="L23" s="920"/>
      <c r="M23" s="920"/>
      <c r="N23" s="920"/>
      <c r="O23" s="920"/>
      <c r="P23" s="920"/>
      <c r="Q23" s="176"/>
    </row>
    <row r="24" spans="1:17" s="131" customFormat="1" ht="15.75" thickBot="1" x14ac:dyDescent="0.3">
      <c r="A24" s="453"/>
      <c r="B24" s="911"/>
      <c r="C24" s="921"/>
      <c r="D24" s="921"/>
      <c r="E24" s="921"/>
      <c r="F24" s="921"/>
      <c r="G24" s="921"/>
      <c r="H24" s="921"/>
      <c r="I24" s="921"/>
      <c r="J24" s="921"/>
      <c r="K24" s="921"/>
      <c r="L24" s="921"/>
      <c r="M24" s="921"/>
      <c r="N24" s="921"/>
      <c r="O24" s="921"/>
      <c r="P24" s="921"/>
      <c r="Q24" s="176"/>
    </row>
    <row r="25" spans="1:17" s="131" customFormat="1" ht="15.75" customHeight="1" x14ac:dyDescent="0.25">
      <c r="A25" s="453"/>
      <c r="B25" s="910" t="s">
        <v>1285</v>
      </c>
      <c r="C25" s="919" t="s">
        <v>1301</v>
      </c>
      <c r="D25" s="919"/>
      <c r="E25" s="919"/>
      <c r="F25" s="919"/>
      <c r="G25" s="919"/>
      <c r="H25" s="919"/>
      <c r="I25" s="919"/>
      <c r="J25" s="919"/>
      <c r="K25" s="919"/>
      <c r="L25" s="919"/>
      <c r="M25" s="919"/>
      <c r="N25" s="919"/>
      <c r="O25" s="919"/>
      <c r="P25" s="919"/>
      <c r="Q25" s="176"/>
    </row>
    <row r="26" spans="1:17" s="131" customFormat="1" ht="15.75" customHeight="1" x14ac:dyDescent="0.25">
      <c r="A26" s="453"/>
      <c r="B26" s="918"/>
      <c r="C26" s="920"/>
      <c r="D26" s="920"/>
      <c r="E26" s="920"/>
      <c r="F26" s="920"/>
      <c r="G26" s="920"/>
      <c r="H26" s="920"/>
      <c r="I26" s="920"/>
      <c r="J26" s="920"/>
      <c r="K26" s="920"/>
      <c r="L26" s="920"/>
      <c r="M26" s="920"/>
      <c r="N26" s="920"/>
      <c r="O26" s="920"/>
      <c r="P26" s="920"/>
      <c r="Q26" s="176"/>
    </row>
    <row r="27" spans="1:17" s="131" customFormat="1" ht="16.5" customHeight="1" thickBot="1" x14ac:dyDescent="0.3">
      <c r="A27" s="453"/>
      <c r="B27" s="911"/>
      <c r="C27" s="921"/>
      <c r="D27" s="921"/>
      <c r="E27" s="921"/>
      <c r="F27" s="921"/>
      <c r="G27" s="921"/>
      <c r="H27" s="921"/>
      <c r="I27" s="921"/>
      <c r="J27" s="921"/>
      <c r="K27" s="921"/>
      <c r="L27" s="921"/>
      <c r="M27" s="921"/>
      <c r="N27" s="921"/>
      <c r="O27" s="921"/>
      <c r="P27" s="921"/>
      <c r="Q27" s="176"/>
    </row>
    <row r="28" spans="1:17" s="131" customFormat="1" x14ac:dyDescent="0.25">
      <c r="A28" s="453"/>
      <c r="B28" s="910" t="s">
        <v>548</v>
      </c>
      <c r="C28" s="919" t="s">
        <v>506</v>
      </c>
      <c r="D28" s="919"/>
      <c r="E28" s="919"/>
      <c r="F28" s="919"/>
      <c r="G28" s="919"/>
      <c r="H28" s="919"/>
      <c r="I28" s="919"/>
      <c r="J28" s="919"/>
      <c r="K28" s="919"/>
      <c r="L28" s="919"/>
      <c r="M28" s="919"/>
      <c r="N28" s="919"/>
      <c r="O28" s="919"/>
      <c r="P28" s="919"/>
      <c r="Q28" s="176"/>
    </row>
    <row r="29" spans="1:17" s="131" customFormat="1" x14ac:dyDescent="0.25">
      <c r="A29" s="453"/>
      <c r="B29" s="918"/>
      <c r="C29" s="920"/>
      <c r="D29" s="920"/>
      <c r="E29" s="920"/>
      <c r="F29" s="920"/>
      <c r="G29" s="920"/>
      <c r="H29" s="920"/>
      <c r="I29" s="920"/>
      <c r="J29" s="920"/>
      <c r="K29" s="920"/>
      <c r="L29" s="920"/>
      <c r="M29" s="920"/>
      <c r="N29" s="920"/>
      <c r="O29" s="920"/>
      <c r="P29" s="920"/>
      <c r="Q29" s="176"/>
    </row>
    <row r="30" spans="1:17" s="131" customFormat="1" ht="15.75" thickBot="1" x14ac:dyDescent="0.3">
      <c r="A30" s="453"/>
      <c r="B30" s="911"/>
      <c r="C30" s="921"/>
      <c r="D30" s="921"/>
      <c r="E30" s="921"/>
      <c r="F30" s="921"/>
      <c r="G30" s="921"/>
      <c r="H30" s="921"/>
      <c r="I30" s="921"/>
      <c r="J30" s="921"/>
      <c r="K30" s="921"/>
      <c r="L30" s="921"/>
      <c r="M30" s="921"/>
      <c r="N30" s="921"/>
      <c r="O30" s="921"/>
      <c r="P30" s="921"/>
      <c r="Q30" s="176"/>
    </row>
    <row r="31" spans="1:17" s="131" customFormat="1" x14ac:dyDescent="0.25">
      <c r="A31" s="453"/>
      <c r="B31" s="910" t="s">
        <v>246</v>
      </c>
      <c r="C31" s="912" t="s">
        <v>1224</v>
      </c>
      <c r="D31" s="912"/>
      <c r="E31" s="912"/>
      <c r="F31" s="912"/>
      <c r="G31" s="912"/>
      <c r="H31" s="912"/>
      <c r="I31" s="912"/>
      <c r="J31" s="912"/>
      <c r="K31" s="912"/>
      <c r="L31" s="912"/>
      <c r="M31" s="912"/>
      <c r="N31" s="912"/>
      <c r="O31" s="912"/>
      <c r="P31" s="912"/>
      <c r="Q31" s="176"/>
    </row>
    <row r="32" spans="1:17" s="131" customFormat="1" x14ac:dyDescent="0.25">
      <c r="A32" s="453"/>
      <c r="B32" s="918"/>
      <c r="C32" s="917"/>
      <c r="D32" s="917"/>
      <c r="E32" s="917"/>
      <c r="F32" s="917"/>
      <c r="G32" s="917"/>
      <c r="H32" s="917"/>
      <c r="I32" s="917"/>
      <c r="J32" s="917"/>
      <c r="K32" s="917"/>
      <c r="L32" s="917"/>
      <c r="M32" s="917"/>
      <c r="N32" s="917"/>
      <c r="O32" s="917"/>
      <c r="P32" s="917"/>
      <c r="Q32" s="176"/>
    </row>
    <row r="33" spans="1:17" s="131" customFormat="1" x14ac:dyDescent="0.25">
      <c r="A33" s="453"/>
      <c r="B33" s="918"/>
      <c r="C33" s="917"/>
      <c r="D33" s="917"/>
      <c r="E33" s="917"/>
      <c r="F33" s="917"/>
      <c r="G33" s="917"/>
      <c r="H33" s="917"/>
      <c r="I33" s="917"/>
      <c r="J33" s="917"/>
      <c r="K33" s="917"/>
      <c r="L33" s="917"/>
      <c r="M33" s="917"/>
      <c r="N33" s="917"/>
      <c r="O33" s="917"/>
      <c r="P33" s="917"/>
      <c r="Q33" s="176"/>
    </row>
    <row r="34" spans="1:17" s="131" customFormat="1" ht="15.75" thickBot="1" x14ac:dyDescent="0.3">
      <c r="A34" s="453"/>
      <c r="B34" s="911"/>
      <c r="C34" s="913"/>
      <c r="D34" s="913"/>
      <c r="E34" s="913"/>
      <c r="F34" s="913"/>
      <c r="G34" s="913"/>
      <c r="H34" s="913"/>
      <c r="I34" s="913"/>
      <c r="J34" s="913"/>
      <c r="K34" s="913"/>
      <c r="L34" s="913"/>
      <c r="M34" s="913"/>
      <c r="N34" s="913"/>
      <c r="O34" s="913"/>
      <c r="P34" s="913"/>
      <c r="Q34" s="176"/>
    </row>
    <row r="35" spans="1:17" s="131" customFormat="1" x14ac:dyDescent="0.25">
      <c r="A35" s="453"/>
      <c r="B35" s="910" t="s">
        <v>194</v>
      </c>
      <c r="C35" s="919" t="s">
        <v>553</v>
      </c>
      <c r="D35" s="919"/>
      <c r="E35" s="919"/>
      <c r="F35" s="919"/>
      <c r="G35" s="919"/>
      <c r="H35" s="919"/>
      <c r="I35" s="919"/>
      <c r="J35" s="919"/>
      <c r="K35" s="919"/>
      <c r="L35" s="919"/>
      <c r="M35" s="919"/>
      <c r="N35" s="919"/>
      <c r="O35" s="919"/>
      <c r="P35" s="919"/>
      <c r="Q35" s="176"/>
    </row>
    <row r="36" spans="1:17" s="131" customFormat="1" x14ac:dyDescent="0.25">
      <c r="A36" s="453"/>
      <c r="B36" s="918"/>
      <c r="C36" s="920"/>
      <c r="D36" s="920"/>
      <c r="E36" s="920"/>
      <c r="F36" s="920"/>
      <c r="G36" s="920"/>
      <c r="H36" s="920"/>
      <c r="I36" s="920"/>
      <c r="J36" s="920"/>
      <c r="K36" s="920"/>
      <c r="L36" s="920"/>
      <c r="M36" s="920"/>
      <c r="N36" s="920"/>
      <c r="O36" s="920"/>
      <c r="P36" s="920"/>
      <c r="Q36" s="176"/>
    </row>
    <row r="37" spans="1:17" s="131" customFormat="1" x14ac:dyDescent="0.25">
      <c r="A37" s="453"/>
      <c r="B37" s="918"/>
      <c r="C37" s="920"/>
      <c r="D37" s="920"/>
      <c r="E37" s="920"/>
      <c r="F37" s="920"/>
      <c r="G37" s="920"/>
      <c r="H37" s="920"/>
      <c r="I37" s="920"/>
      <c r="J37" s="920"/>
      <c r="K37" s="920"/>
      <c r="L37" s="920"/>
      <c r="M37" s="920"/>
      <c r="N37" s="920"/>
      <c r="O37" s="920"/>
      <c r="P37" s="920"/>
      <c r="Q37" s="176"/>
    </row>
    <row r="38" spans="1:17" s="131" customFormat="1" ht="15.75" thickBot="1" x14ac:dyDescent="0.3">
      <c r="A38" s="453"/>
      <c r="B38" s="911"/>
      <c r="C38" s="921"/>
      <c r="D38" s="921"/>
      <c r="E38" s="921"/>
      <c r="F38" s="921"/>
      <c r="G38" s="921"/>
      <c r="H38" s="921"/>
      <c r="I38" s="921"/>
      <c r="J38" s="921"/>
      <c r="K38" s="921"/>
      <c r="L38" s="921"/>
      <c r="M38" s="921"/>
      <c r="N38" s="921"/>
      <c r="O38" s="921"/>
      <c r="P38" s="921"/>
      <c r="Q38" s="176"/>
    </row>
    <row r="39" spans="1:17" s="131" customFormat="1" x14ac:dyDescent="0.25">
      <c r="A39" s="453"/>
      <c r="B39" s="910" t="s">
        <v>183</v>
      </c>
      <c r="C39" s="919" t="s">
        <v>507</v>
      </c>
      <c r="D39" s="919"/>
      <c r="E39" s="919"/>
      <c r="F39" s="919"/>
      <c r="G39" s="919"/>
      <c r="H39" s="919"/>
      <c r="I39" s="919"/>
      <c r="J39" s="919"/>
      <c r="K39" s="919"/>
      <c r="L39" s="919"/>
      <c r="M39" s="919"/>
      <c r="N39" s="919"/>
      <c r="O39" s="919"/>
      <c r="P39" s="919"/>
      <c r="Q39" s="176"/>
    </row>
    <row r="40" spans="1:17" s="131" customFormat="1" x14ac:dyDescent="0.25">
      <c r="A40" s="453"/>
      <c r="B40" s="918"/>
      <c r="C40" s="920"/>
      <c r="D40" s="920"/>
      <c r="E40" s="920"/>
      <c r="F40" s="920"/>
      <c r="G40" s="920"/>
      <c r="H40" s="920"/>
      <c r="I40" s="920"/>
      <c r="J40" s="920"/>
      <c r="K40" s="920"/>
      <c r="L40" s="920"/>
      <c r="M40" s="920"/>
      <c r="N40" s="920"/>
      <c r="O40" s="920"/>
      <c r="P40" s="920"/>
      <c r="Q40" s="176"/>
    </row>
    <row r="41" spans="1:17" s="131" customFormat="1" ht="15.75" thickBot="1" x14ac:dyDescent="0.3">
      <c r="A41" s="453"/>
      <c r="B41" s="911"/>
      <c r="C41" s="921"/>
      <c r="D41" s="921"/>
      <c r="E41" s="921"/>
      <c r="F41" s="921"/>
      <c r="G41" s="921"/>
      <c r="H41" s="921"/>
      <c r="I41" s="921"/>
      <c r="J41" s="921"/>
      <c r="K41" s="921"/>
      <c r="L41" s="921"/>
      <c r="M41" s="921"/>
      <c r="N41" s="921"/>
      <c r="O41" s="921"/>
      <c r="P41" s="921"/>
      <c r="Q41" s="176"/>
    </row>
    <row r="42" spans="1:17" s="131" customFormat="1" x14ac:dyDescent="0.25">
      <c r="A42" s="453"/>
      <c r="B42" s="910" t="s">
        <v>498</v>
      </c>
      <c r="C42" s="912" t="s">
        <v>550</v>
      </c>
      <c r="D42" s="912"/>
      <c r="E42" s="912"/>
      <c r="F42" s="912"/>
      <c r="G42" s="912"/>
      <c r="H42" s="912"/>
      <c r="I42" s="912"/>
      <c r="J42" s="912"/>
      <c r="K42" s="912"/>
      <c r="L42" s="912"/>
      <c r="M42" s="912"/>
      <c r="N42" s="912"/>
      <c r="O42" s="912"/>
      <c r="P42" s="912"/>
      <c r="Q42" s="176"/>
    </row>
    <row r="43" spans="1:17" s="131" customFormat="1" ht="15.75" thickBot="1" x14ac:dyDescent="0.3">
      <c r="A43" s="453"/>
      <c r="B43" s="911"/>
      <c r="C43" s="913"/>
      <c r="D43" s="913"/>
      <c r="E43" s="913"/>
      <c r="F43" s="913"/>
      <c r="G43" s="913"/>
      <c r="H43" s="913"/>
      <c r="I43" s="913"/>
      <c r="J43" s="913"/>
      <c r="K43" s="913"/>
      <c r="L43" s="913"/>
      <c r="M43" s="913"/>
      <c r="N43" s="913"/>
      <c r="O43" s="913"/>
      <c r="P43" s="913"/>
      <c r="Q43" s="176"/>
    </row>
    <row r="44" spans="1:17" s="131" customFormat="1" x14ac:dyDescent="0.25">
      <c r="A44" s="453"/>
      <c r="B44" s="910" t="s">
        <v>509</v>
      </c>
      <c r="C44" s="912" t="s">
        <v>551</v>
      </c>
      <c r="D44" s="912"/>
      <c r="E44" s="912"/>
      <c r="F44" s="912"/>
      <c r="G44" s="912"/>
      <c r="H44" s="912"/>
      <c r="I44" s="912"/>
      <c r="J44" s="912"/>
      <c r="K44" s="912"/>
      <c r="L44" s="912"/>
      <c r="M44" s="912"/>
      <c r="N44" s="912"/>
      <c r="O44" s="912"/>
      <c r="P44" s="912"/>
      <c r="Q44" s="176"/>
    </row>
    <row r="45" spans="1:17" s="131" customFormat="1" ht="15.75" thickBot="1" x14ac:dyDescent="0.3">
      <c r="A45" s="453"/>
      <c r="B45" s="911"/>
      <c r="C45" s="913"/>
      <c r="D45" s="913"/>
      <c r="E45" s="913"/>
      <c r="F45" s="913"/>
      <c r="G45" s="913"/>
      <c r="H45" s="913"/>
      <c r="I45" s="913"/>
      <c r="J45" s="913"/>
      <c r="K45" s="913"/>
      <c r="L45" s="913"/>
      <c r="M45" s="913"/>
      <c r="N45" s="913"/>
      <c r="O45" s="913"/>
      <c r="P45" s="913"/>
      <c r="Q45" s="176"/>
    </row>
    <row r="46" spans="1:17" s="131" customFormat="1" x14ac:dyDescent="0.25">
      <c r="A46" s="453"/>
      <c r="B46" s="910" t="s">
        <v>532</v>
      </c>
      <c r="C46" s="912" t="s">
        <v>552</v>
      </c>
      <c r="D46" s="912"/>
      <c r="E46" s="912"/>
      <c r="F46" s="912"/>
      <c r="G46" s="912"/>
      <c r="H46" s="912"/>
      <c r="I46" s="912"/>
      <c r="J46" s="912"/>
      <c r="K46" s="912"/>
      <c r="L46" s="912"/>
      <c r="M46" s="912"/>
      <c r="N46" s="912"/>
      <c r="O46" s="912"/>
      <c r="P46" s="912"/>
      <c r="Q46" s="176"/>
    </row>
    <row r="47" spans="1:17" s="131" customFormat="1" ht="15.75" thickBot="1" x14ac:dyDescent="0.3">
      <c r="A47" s="453"/>
      <c r="B47" s="911"/>
      <c r="C47" s="913"/>
      <c r="D47" s="913"/>
      <c r="E47" s="913"/>
      <c r="F47" s="913"/>
      <c r="G47" s="913"/>
      <c r="H47" s="913"/>
      <c r="I47" s="913"/>
      <c r="J47" s="913"/>
      <c r="K47" s="913"/>
      <c r="L47" s="913"/>
      <c r="M47" s="913"/>
      <c r="N47" s="913"/>
      <c r="O47" s="913"/>
      <c r="P47" s="913"/>
      <c r="Q47" s="176"/>
    </row>
    <row r="48" spans="1:17" s="131" customFormat="1" ht="15" customHeight="1" x14ac:dyDescent="0.25">
      <c r="A48" s="453"/>
      <c r="B48" s="910" t="s">
        <v>536</v>
      </c>
      <c r="C48" s="912" t="s">
        <v>549</v>
      </c>
      <c r="D48" s="912"/>
      <c r="E48" s="912"/>
      <c r="F48" s="912"/>
      <c r="G48" s="912"/>
      <c r="H48" s="912"/>
      <c r="I48" s="912"/>
      <c r="J48" s="912"/>
      <c r="K48" s="912"/>
      <c r="L48" s="912"/>
      <c r="M48" s="912"/>
      <c r="N48" s="912"/>
      <c r="O48" s="912"/>
      <c r="P48" s="912"/>
      <c r="Q48" s="176"/>
    </row>
    <row r="49" spans="1:17" s="131" customFormat="1" ht="15.75" customHeight="1" thickBot="1" x14ac:dyDescent="0.3">
      <c r="A49" s="453"/>
      <c r="B49" s="911"/>
      <c r="C49" s="913"/>
      <c r="D49" s="913"/>
      <c r="E49" s="913"/>
      <c r="F49" s="913"/>
      <c r="G49" s="913"/>
      <c r="H49" s="913"/>
      <c r="I49" s="913"/>
      <c r="J49" s="913"/>
      <c r="K49" s="913"/>
      <c r="L49" s="913"/>
      <c r="M49" s="913"/>
      <c r="N49" s="913"/>
      <c r="O49" s="913"/>
      <c r="P49" s="913"/>
      <c r="Q49" s="176"/>
    </row>
    <row r="50" spans="1:17" s="131" customFormat="1" ht="15.75" customHeight="1" x14ac:dyDescent="0.25">
      <c r="A50" s="453"/>
      <c r="B50" s="915" t="s">
        <v>1089</v>
      </c>
      <c r="C50" s="912" t="s">
        <v>1131</v>
      </c>
      <c r="D50" s="912"/>
      <c r="E50" s="912"/>
      <c r="F50" s="912"/>
      <c r="G50" s="912"/>
      <c r="H50" s="912"/>
      <c r="I50" s="912"/>
      <c r="J50" s="912"/>
      <c r="K50" s="912"/>
      <c r="L50" s="912"/>
      <c r="M50" s="912"/>
      <c r="N50" s="912"/>
      <c r="O50" s="912"/>
      <c r="P50" s="912"/>
      <c r="Q50" s="176"/>
    </row>
    <row r="51" spans="1:17" s="131" customFormat="1" ht="15.75" customHeight="1" x14ac:dyDescent="0.25">
      <c r="A51" s="453"/>
      <c r="B51" s="916"/>
      <c r="C51" s="917"/>
      <c r="D51" s="917"/>
      <c r="E51" s="917"/>
      <c r="F51" s="917"/>
      <c r="G51" s="917"/>
      <c r="H51" s="917"/>
      <c r="I51" s="917"/>
      <c r="J51" s="917"/>
      <c r="K51" s="917"/>
      <c r="L51" s="917"/>
      <c r="M51" s="917"/>
      <c r="N51" s="917"/>
      <c r="O51" s="917"/>
      <c r="P51" s="917"/>
      <c r="Q51" s="176"/>
    </row>
    <row r="52" spans="1:17" s="455" customFormat="1" ht="15.75" thickBot="1" x14ac:dyDescent="0.3">
      <c r="A52" s="219"/>
      <c r="B52" s="457"/>
      <c r="C52" s="457"/>
      <c r="D52" s="457"/>
      <c r="E52" s="457"/>
      <c r="F52" s="457"/>
      <c r="G52" s="457"/>
      <c r="H52" s="457"/>
      <c r="I52" s="457"/>
      <c r="J52" s="457"/>
      <c r="K52" s="457"/>
      <c r="L52" s="457"/>
      <c r="M52" s="457"/>
      <c r="N52" s="457"/>
      <c r="O52" s="457"/>
      <c r="P52" s="457"/>
    </row>
    <row r="53" spans="1:17" ht="15.75" thickBot="1" x14ac:dyDescent="0.3">
      <c r="B53" s="914" t="s">
        <v>234</v>
      </c>
      <c r="C53" s="914"/>
      <c r="D53" s="914"/>
      <c r="E53" s="914"/>
      <c r="F53" s="914"/>
      <c r="G53" s="914"/>
      <c r="H53" s="914"/>
      <c r="I53" s="914"/>
      <c r="J53" s="914"/>
      <c r="K53" s="914"/>
      <c r="L53" s="914"/>
      <c r="M53" s="914"/>
      <c r="N53" s="914"/>
      <c r="O53" s="914"/>
      <c r="P53" s="914"/>
    </row>
    <row r="54" spans="1:17" ht="15.75" thickBot="1" x14ac:dyDescent="0.3">
      <c r="B54" s="907" t="s">
        <v>1225</v>
      </c>
      <c r="C54" s="907"/>
      <c r="D54" s="907"/>
      <c r="E54" s="907"/>
      <c r="F54" s="907"/>
      <c r="G54" s="907"/>
      <c r="H54" s="907"/>
      <c r="I54" s="907"/>
      <c r="J54" s="907"/>
      <c r="K54" s="907"/>
      <c r="L54" s="907"/>
      <c r="M54" s="907"/>
      <c r="N54" s="907"/>
      <c r="O54" s="907"/>
      <c r="P54" s="907"/>
    </row>
    <row r="55" spans="1:17" ht="15.75" thickBot="1" x14ac:dyDescent="0.3">
      <c r="B55" s="907"/>
      <c r="C55" s="907"/>
      <c r="D55" s="907"/>
      <c r="E55" s="907"/>
      <c r="F55" s="907"/>
      <c r="G55" s="907"/>
      <c r="H55" s="907"/>
      <c r="I55" s="907"/>
      <c r="J55" s="907"/>
      <c r="K55" s="907"/>
      <c r="L55" s="907"/>
      <c r="M55" s="907"/>
      <c r="N55" s="907"/>
      <c r="O55" s="907"/>
      <c r="P55" s="907"/>
    </row>
    <row r="56" spans="1:17" ht="15.75" thickBot="1" x14ac:dyDescent="0.3">
      <c r="B56" s="907"/>
      <c r="C56" s="907"/>
      <c r="D56" s="907"/>
      <c r="E56" s="907"/>
      <c r="F56" s="907"/>
      <c r="G56" s="907"/>
      <c r="H56" s="907"/>
      <c r="I56" s="907"/>
      <c r="J56" s="907"/>
      <c r="K56" s="907"/>
      <c r="L56" s="907"/>
      <c r="M56" s="907"/>
      <c r="N56" s="907"/>
      <c r="O56" s="907"/>
      <c r="P56" s="907"/>
    </row>
    <row r="57" spans="1:17" ht="15" customHeight="1" x14ac:dyDescent="0.25">
      <c r="B57" s="908" t="s">
        <v>2221</v>
      </c>
      <c r="C57" s="908"/>
      <c r="D57" s="908"/>
      <c r="E57" s="908"/>
      <c r="F57" s="908"/>
      <c r="G57" s="908"/>
      <c r="H57" s="908"/>
      <c r="I57" s="908"/>
      <c r="J57" s="908"/>
      <c r="K57" s="908"/>
      <c r="L57" s="908"/>
      <c r="M57" s="908"/>
      <c r="N57" s="908"/>
      <c r="O57" s="908"/>
      <c r="P57" s="908"/>
    </row>
    <row r="58" spans="1:17" ht="15" customHeight="1" x14ac:dyDescent="0.25">
      <c r="B58" s="909"/>
      <c r="C58" s="909"/>
      <c r="D58" s="909"/>
      <c r="E58" s="909"/>
      <c r="F58" s="909"/>
      <c r="G58" s="909"/>
      <c r="H58" s="909"/>
      <c r="I58" s="909"/>
      <c r="J58" s="909"/>
      <c r="K58" s="909"/>
      <c r="L58" s="909"/>
      <c r="M58" s="909"/>
      <c r="N58" s="909"/>
      <c r="O58" s="909"/>
      <c r="P58" s="909"/>
    </row>
    <row r="59" spans="1:17" ht="15" customHeight="1" x14ac:dyDescent="0.25">
      <c r="B59" s="909"/>
      <c r="C59" s="909"/>
      <c r="D59" s="909"/>
      <c r="E59" s="909"/>
      <c r="F59" s="909"/>
      <c r="G59" s="909"/>
      <c r="H59" s="909"/>
      <c r="I59" s="909"/>
      <c r="J59" s="909"/>
      <c r="K59" s="909"/>
      <c r="L59" s="909"/>
      <c r="M59" s="909"/>
      <c r="N59" s="909"/>
      <c r="O59" s="909"/>
      <c r="P59" s="909"/>
    </row>
    <row r="60" spans="1:17" ht="15" customHeight="1" x14ac:dyDescent="0.25">
      <c r="B60" s="909"/>
      <c r="C60" s="909"/>
      <c r="D60" s="909"/>
      <c r="E60" s="909"/>
      <c r="F60" s="909"/>
      <c r="G60" s="909"/>
      <c r="H60" s="909"/>
      <c r="I60" s="909"/>
      <c r="J60" s="909"/>
      <c r="K60" s="909"/>
      <c r="L60" s="909"/>
      <c r="M60" s="909"/>
      <c r="N60" s="909"/>
      <c r="O60" s="909"/>
      <c r="P60" s="909"/>
    </row>
    <row r="61" spans="1:17" ht="15.75" customHeight="1" x14ac:dyDescent="0.25">
      <c r="B61" s="909"/>
      <c r="C61" s="909"/>
      <c r="D61" s="909"/>
      <c r="E61" s="909"/>
      <c r="F61" s="909"/>
      <c r="G61" s="909"/>
      <c r="H61" s="909"/>
      <c r="I61" s="909"/>
      <c r="J61" s="909"/>
      <c r="K61" s="909"/>
      <c r="L61" s="909"/>
      <c r="M61" s="909"/>
      <c r="N61" s="909"/>
      <c r="O61" s="909"/>
      <c r="P61" s="909"/>
    </row>
    <row r="62" spans="1:17" ht="15" hidden="1" customHeight="1" x14ac:dyDescent="0.25">
      <c r="A62" s="452"/>
      <c r="B62" s="909"/>
      <c r="C62" s="909"/>
      <c r="D62" s="909"/>
      <c r="E62" s="909"/>
      <c r="F62" s="909"/>
      <c r="G62" s="909"/>
      <c r="H62" s="909"/>
      <c r="I62" s="909"/>
      <c r="J62" s="909"/>
      <c r="K62" s="909"/>
      <c r="L62" s="909"/>
      <c r="M62" s="909"/>
      <c r="N62" s="909"/>
      <c r="O62" s="909"/>
      <c r="P62" s="909"/>
    </row>
    <row r="63" spans="1:17" s="455" customFormat="1" x14ac:dyDescent="0.25">
      <c r="A63" s="219"/>
      <c r="B63" s="909"/>
      <c r="C63" s="909"/>
      <c r="D63" s="909"/>
      <c r="E63" s="909"/>
      <c r="F63" s="909"/>
      <c r="G63" s="909"/>
      <c r="H63" s="909"/>
      <c r="I63" s="909"/>
      <c r="J63" s="909"/>
      <c r="K63" s="909"/>
      <c r="L63" s="909"/>
      <c r="M63" s="909"/>
      <c r="N63" s="909"/>
      <c r="O63" s="909"/>
      <c r="P63" s="909"/>
    </row>
  </sheetData>
  <sheetProtection selectLockedCells="1"/>
  <mergeCells count="35">
    <mergeCell ref="B25:B27"/>
    <mergeCell ref="C25:P27"/>
    <mergeCell ref="B1:P1"/>
    <mergeCell ref="B2:P4"/>
    <mergeCell ref="B6:P9"/>
    <mergeCell ref="B11:P11"/>
    <mergeCell ref="B12:B14"/>
    <mergeCell ref="C12:P14"/>
    <mergeCell ref="B15:B17"/>
    <mergeCell ref="C15:P17"/>
    <mergeCell ref="B18:B21"/>
    <mergeCell ref="C18:P21"/>
    <mergeCell ref="B22:B24"/>
    <mergeCell ref="C22:P24"/>
    <mergeCell ref="B28:B30"/>
    <mergeCell ref="C28:P30"/>
    <mergeCell ref="B31:B34"/>
    <mergeCell ref="C31:P34"/>
    <mergeCell ref="B35:B38"/>
    <mergeCell ref="C35:P38"/>
    <mergeCell ref="B39:B41"/>
    <mergeCell ref="C39:P41"/>
    <mergeCell ref="B42:B43"/>
    <mergeCell ref="C42:P43"/>
    <mergeCell ref="B44:B45"/>
    <mergeCell ref="C44:P45"/>
    <mergeCell ref="B54:P56"/>
    <mergeCell ref="B57:P63"/>
    <mergeCell ref="B46:B47"/>
    <mergeCell ref="C46:P47"/>
    <mergeCell ref="B48:B49"/>
    <mergeCell ref="C48:P49"/>
    <mergeCell ref="B53:P53"/>
    <mergeCell ref="B50:B51"/>
    <mergeCell ref="C50:P51"/>
  </mergeCells>
  <hyperlinks>
    <hyperlink ref="B12:B14" location="'Contact Information'!A1" display="Contact Info" xr:uid="{00000000-0004-0000-0200-000000000000}"/>
    <hyperlink ref="B15:B17" location="'Square Footage'!A1" display="Square Footage" xr:uid="{00000000-0004-0000-0200-000001000000}"/>
    <hyperlink ref="B18:B21" location="'Electricity Consumption'!A1" display="Electricity Consumption" xr:uid="{00000000-0004-0000-0200-000002000000}"/>
    <hyperlink ref="B22:B24" location="'Building Fuel Consumption'!A1" display="Building Fuel Consumption" xr:uid="{00000000-0004-0000-0200-000003000000}"/>
    <hyperlink ref="B28:B30" location="'Vehicle&amp;Other Fuel Consumption'!A1" display="Vehicle &amp; Other Fuel Consumption" xr:uid="{00000000-0004-0000-0200-000004000000}"/>
    <hyperlink ref="B39:B41" location="'EE Projects'!A1" display="EE Projects" xr:uid="{00000000-0004-0000-0200-000005000000}"/>
    <hyperlink ref="B31:B34" location="'Installed Clean Power'!A1" display="Installed Clean Power" xr:uid="{00000000-0004-0000-0200-000006000000}"/>
    <hyperlink ref="B42:B43" location="'EV Charging Stations'!A1" display="EV Charging Stations" xr:uid="{00000000-0004-0000-0200-000007000000}"/>
    <hyperlink ref="B44" location="Recycling!A1" display="Recycling" xr:uid="{00000000-0004-0000-0200-000008000000}"/>
    <hyperlink ref="B46" location="'Water Use'!A1" display="Water Use" xr:uid="{00000000-0004-0000-0200-000009000000}"/>
    <hyperlink ref="B48" location="Sustainability!A1" display="Sustainability" xr:uid="{00000000-0004-0000-0200-00000A000000}"/>
    <hyperlink ref="B50:B51" location="Landscaping!A1" display="Landscaping" xr:uid="{00000000-0004-0000-0200-00000B000000}"/>
    <hyperlink ref="B35:B38" location="'Vehicle Fleet'!A1" display="Vehicle Fleet" xr:uid="{00000000-0004-0000-0200-00000C000000}"/>
    <hyperlink ref="B25:B27" location="'Utility Account Inventory'!A1" display="Utility Account Inventory" xr:uid="{1ECE2A08-A05B-4C38-B329-85222AA4A79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Q41"/>
  <sheetViews>
    <sheetView zoomScaleNormal="100" workbookViewId="0">
      <selection activeCell="J9" sqref="J9:N9"/>
    </sheetView>
  </sheetViews>
  <sheetFormatPr defaultColWidth="0" defaultRowHeight="15" zeroHeight="1" x14ac:dyDescent="0.25"/>
  <cols>
    <col min="1" max="1" width="4.42578125" customWidth="1"/>
    <col min="2" max="2" width="9.140625" customWidth="1"/>
    <col min="3" max="3" width="14" customWidth="1"/>
    <col min="4" max="4" width="12.5703125" customWidth="1"/>
    <col min="5" max="8" width="9.140625" customWidth="1"/>
    <col min="9" max="9" width="10.42578125" customWidth="1"/>
    <col min="10" max="10" width="9.140625" customWidth="1"/>
    <col min="11" max="11" width="13" customWidth="1"/>
    <col min="12" max="13" width="9.140625" customWidth="1"/>
    <col min="14" max="14" width="15.7109375" customWidth="1"/>
    <col min="15" max="15" width="26.5703125" style="140" customWidth="1"/>
    <col min="16" max="16" width="10.85546875" customWidth="1"/>
    <col min="17" max="17" width="0" hidden="1" customWidth="1"/>
    <col min="18" max="16384" width="9.140625" hidden="1"/>
  </cols>
  <sheetData>
    <row r="1" spans="1:16" ht="15.75" thickBot="1" x14ac:dyDescent="0.3">
      <c r="A1" s="122"/>
      <c r="B1" s="952" t="s">
        <v>504</v>
      </c>
      <c r="C1" s="953"/>
      <c r="D1" s="953"/>
      <c r="E1" s="953"/>
      <c r="F1" s="953"/>
      <c r="G1" s="953"/>
      <c r="H1" s="953"/>
      <c r="I1" s="953"/>
      <c r="J1" s="953"/>
      <c r="K1" s="953"/>
      <c r="L1" s="953"/>
      <c r="M1" s="953"/>
      <c r="N1" s="953"/>
      <c r="O1" s="954"/>
      <c r="P1" s="122"/>
    </row>
    <row r="2" spans="1:16" ht="26.25" customHeight="1" x14ac:dyDescent="0.25">
      <c r="A2" s="122"/>
      <c r="B2" s="955" t="s">
        <v>191</v>
      </c>
      <c r="C2" s="943" t="s">
        <v>1300</v>
      </c>
      <c r="D2" s="944"/>
      <c r="E2" s="944"/>
      <c r="F2" s="944"/>
      <c r="G2" s="944"/>
      <c r="H2" s="944"/>
      <c r="I2" s="944"/>
      <c r="J2" s="944"/>
      <c r="K2" s="944"/>
      <c r="L2" s="944"/>
      <c r="M2" s="944"/>
      <c r="N2" s="944"/>
      <c r="O2" s="945"/>
      <c r="P2" s="122"/>
    </row>
    <row r="3" spans="1:16" ht="9.6" customHeight="1" x14ac:dyDescent="0.25">
      <c r="A3" s="122"/>
      <c r="B3" s="956"/>
      <c r="C3" s="946"/>
      <c r="D3" s="947"/>
      <c r="E3" s="947"/>
      <c r="F3" s="947"/>
      <c r="G3" s="947"/>
      <c r="H3" s="947"/>
      <c r="I3" s="947"/>
      <c r="J3" s="947"/>
      <c r="K3" s="947"/>
      <c r="L3" s="947"/>
      <c r="M3" s="947"/>
      <c r="N3" s="947"/>
      <c r="O3" s="948"/>
      <c r="P3" s="122"/>
    </row>
    <row r="4" spans="1:16" ht="21.6" customHeight="1" thickBot="1" x14ac:dyDescent="0.3">
      <c r="A4" s="122"/>
      <c r="B4" s="956"/>
      <c r="C4" s="949" t="s">
        <v>1152</v>
      </c>
      <c r="D4" s="950"/>
      <c r="E4" s="950"/>
      <c r="F4" s="950"/>
      <c r="G4" s="950"/>
      <c r="H4" s="950"/>
      <c r="I4" s="950"/>
      <c r="J4" s="950"/>
      <c r="K4" s="950"/>
      <c r="L4" s="950"/>
      <c r="M4" s="950"/>
      <c r="N4" s="950"/>
      <c r="O4" s="951"/>
      <c r="P4" s="122"/>
    </row>
    <row r="5" spans="1:16" ht="16.5" customHeight="1" thickBot="1" x14ac:dyDescent="0.3">
      <c r="A5" s="122"/>
      <c r="B5" s="957"/>
      <c r="C5" s="933" t="s">
        <v>1035</v>
      </c>
      <c r="D5" s="934"/>
      <c r="E5" s="934"/>
      <c r="F5" s="934"/>
      <c r="G5" s="934"/>
      <c r="H5" s="934"/>
      <c r="I5" s="934"/>
      <c r="J5" s="934"/>
      <c r="K5" s="934"/>
      <c r="L5" s="934"/>
      <c r="M5" s="934"/>
      <c r="N5" s="934"/>
      <c r="O5" s="935"/>
      <c r="P5" s="122"/>
    </row>
    <row r="6" spans="1:16" ht="15.75" thickBot="1" x14ac:dyDescent="0.3">
      <c r="A6" s="122"/>
      <c r="B6" s="122"/>
      <c r="C6" s="122"/>
      <c r="D6" s="122"/>
      <c r="E6" s="122"/>
      <c r="F6" s="122"/>
      <c r="G6" s="122"/>
      <c r="H6" s="122"/>
      <c r="I6" s="122"/>
      <c r="J6" s="122"/>
      <c r="K6" s="122"/>
      <c r="L6" s="122"/>
      <c r="M6" s="122"/>
      <c r="N6" s="122"/>
      <c r="O6" s="122"/>
      <c r="P6" s="122"/>
    </row>
    <row r="7" spans="1:16" ht="21.75" thickBot="1" x14ac:dyDescent="0.3">
      <c r="A7" s="122"/>
      <c r="B7" s="936" t="s">
        <v>83</v>
      </c>
      <c r="C7" s="937"/>
      <c r="D7" s="937"/>
      <c r="E7" s="937"/>
      <c r="F7" s="937"/>
      <c r="G7" s="937"/>
      <c r="H7" s="937"/>
      <c r="I7" s="937"/>
      <c r="J7" s="937"/>
      <c r="K7" s="937"/>
      <c r="L7" s="937"/>
      <c r="M7" s="937"/>
      <c r="N7" s="937"/>
      <c r="O7" s="938"/>
      <c r="P7" s="122"/>
    </row>
    <row r="8" spans="1:16" s="192" customFormat="1" ht="15.75" x14ac:dyDescent="0.25">
      <c r="A8" s="197"/>
      <c r="J8" s="198"/>
      <c r="K8" s="199"/>
      <c r="L8" s="199"/>
      <c r="M8" s="199"/>
      <c r="N8" s="197"/>
      <c r="O8" s="197"/>
      <c r="P8" s="197"/>
    </row>
    <row r="9" spans="1:16" s="201" customFormat="1" ht="31.5" customHeight="1" x14ac:dyDescent="0.25">
      <c r="A9" s="199"/>
      <c r="D9" s="941" t="s">
        <v>5</v>
      </c>
      <c r="E9" s="941"/>
      <c r="F9" s="941"/>
      <c r="G9" s="941"/>
      <c r="H9" s="941"/>
      <c r="I9" s="942"/>
      <c r="J9" s="939" t="s">
        <v>683</v>
      </c>
      <c r="K9" s="940"/>
      <c r="L9" s="940"/>
      <c r="M9" s="940"/>
      <c r="N9" s="940"/>
      <c r="O9" s="199"/>
      <c r="P9" s="199"/>
    </row>
    <row r="10" spans="1:16" s="201" customFormat="1" ht="15.75" x14ac:dyDescent="0.25">
      <c r="A10" s="199"/>
      <c r="B10" s="200"/>
      <c r="C10" s="200"/>
      <c r="D10" s="200"/>
      <c r="E10" s="198"/>
      <c r="F10" s="198"/>
      <c r="G10" s="198"/>
      <c r="H10" s="198"/>
      <c r="I10" s="198"/>
      <c r="J10" s="198"/>
      <c r="K10" s="199"/>
      <c r="L10" s="199"/>
      <c r="M10" s="199"/>
      <c r="N10" s="199"/>
      <c r="O10" s="199"/>
      <c r="P10" s="199"/>
    </row>
    <row r="11" spans="1:16" s="193" customFormat="1" ht="18.75" customHeight="1" thickBot="1" x14ac:dyDescent="0.3">
      <c r="A11" s="197"/>
      <c r="B11" s="930" t="s">
        <v>1029</v>
      </c>
      <c r="C11" s="930"/>
      <c r="D11" s="931" t="str">
        <f>IFERROR(VLOOKUP($J$9,'Contacts Source'!$A$1:$M$53,2,FALSE),"")</f>
        <v>-</v>
      </c>
      <c r="E11" s="931"/>
      <c r="F11" s="931"/>
      <c r="G11" s="931"/>
      <c r="H11" s="931"/>
      <c r="I11" s="931"/>
      <c r="J11" s="930" t="s">
        <v>1044</v>
      </c>
      <c r="K11" s="930"/>
      <c r="L11" s="931" t="str">
        <f>IFERROR(VLOOKUP($J$9,'Contacts Source'!$A$1:$M$53,4,FALSE),"")</f>
        <v>-</v>
      </c>
      <c r="M11" s="931"/>
      <c r="N11" s="931"/>
      <c r="O11" s="931"/>
      <c r="P11" s="197"/>
    </row>
    <row r="12" spans="1:16" s="193" customFormat="1" ht="18.75" customHeight="1" x14ac:dyDescent="0.25">
      <c r="A12" s="197"/>
      <c r="B12" s="928" t="s">
        <v>1045</v>
      </c>
      <c r="C12" s="928"/>
      <c r="D12" s="932" t="str">
        <f>IFERROR(VLOOKUP($J$9,'Contacts Source'!$A$1:$M$53,3,FALSE),"")</f>
        <v>-</v>
      </c>
      <c r="E12" s="932"/>
      <c r="F12" s="932"/>
      <c r="G12" s="932"/>
      <c r="H12" s="932"/>
      <c r="I12" s="932"/>
      <c r="J12" s="928" t="s">
        <v>4</v>
      </c>
      <c r="K12" s="928"/>
      <c r="L12" s="932" t="str">
        <f>IFERROR(VLOOKUP($J$9,'Contacts Source'!$A$1:$M$53,5,FALSE),"")</f>
        <v>-</v>
      </c>
      <c r="M12" s="932"/>
      <c r="N12" s="932"/>
      <c r="O12" s="932"/>
      <c r="P12" s="197"/>
    </row>
    <row r="13" spans="1:16" s="193" customFormat="1" ht="18.75" customHeight="1" x14ac:dyDescent="0.25">
      <c r="A13" s="197"/>
      <c r="B13" s="226"/>
      <c r="C13" s="226"/>
      <c r="D13" s="226"/>
      <c r="E13" s="227"/>
      <c r="F13" s="227"/>
      <c r="G13" s="227"/>
      <c r="H13" s="227"/>
      <c r="I13" s="227"/>
      <c r="J13" s="226"/>
      <c r="K13" s="226"/>
      <c r="L13" s="227"/>
      <c r="M13" s="227"/>
      <c r="N13" s="227"/>
      <c r="O13" s="227"/>
      <c r="P13" s="197"/>
    </row>
    <row r="14" spans="1:16" s="193" customFormat="1" ht="18.75" customHeight="1" thickBot="1" x14ac:dyDescent="0.3">
      <c r="A14" s="197"/>
      <c r="B14" s="930" t="s">
        <v>1030</v>
      </c>
      <c r="C14" s="930"/>
      <c r="D14" s="931" t="str">
        <f>IFERROR(VLOOKUP($J$9,'Contacts Source'!$A$1:$M$53,6,FALSE),"")</f>
        <v>-</v>
      </c>
      <c r="E14" s="931"/>
      <c r="F14" s="931"/>
      <c r="G14" s="931"/>
      <c r="H14" s="931"/>
      <c r="I14" s="931"/>
      <c r="J14" s="930" t="s">
        <v>1044</v>
      </c>
      <c r="K14" s="930"/>
      <c r="L14" s="931" t="str">
        <f>IFERROR(VLOOKUP($J$9,'Contacts Source'!$A$1:$M$53,8,FALSE),"")</f>
        <v>-</v>
      </c>
      <c r="M14" s="931"/>
      <c r="N14" s="931"/>
      <c r="O14" s="931"/>
      <c r="P14" s="197"/>
    </row>
    <row r="15" spans="1:16" s="193" customFormat="1" ht="18.75" customHeight="1" x14ac:dyDescent="0.25">
      <c r="A15" s="197"/>
      <c r="B15" s="928" t="s">
        <v>1045</v>
      </c>
      <c r="C15" s="928"/>
      <c r="D15" s="932" t="str">
        <f>IFERROR(VLOOKUP($J$9,'Contacts Source'!$A$1:$M$53,7,FALSE),"")</f>
        <v>-</v>
      </c>
      <c r="E15" s="932"/>
      <c r="F15" s="932"/>
      <c r="G15" s="932"/>
      <c r="H15" s="932"/>
      <c r="I15" s="932"/>
      <c r="J15" s="928" t="s">
        <v>4</v>
      </c>
      <c r="K15" s="928"/>
      <c r="L15" s="932" t="str">
        <f>IFERROR(VLOOKUP($J$9,'Contacts Source'!$A$1:$M$53,9,FALSE),"")</f>
        <v>-</v>
      </c>
      <c r="M15" s="932"/>
      <c r="N15" s="932"/>
      <c r="O15" s="932"/>
      <c r="P15" s="197"/>
    </row>
    <row r="16" spans="1:16" s="192" customFormat="1" ht="18.75" customHeight="1" x14ac:dyDescent="0.25">
      <c r="A16" s="197"/>
      <c r="B16" s="226"/>
      <c r="C16" s="226"/>
      <c r="D16" s="226"/>
      <c r="E16" s="227"/>
      <c r="F16" s="227"/>
      <c r="G16" s="227"/>
      <c r="H16" s="227"/>
      <c r="I16" s="227"/>
      <c r="J16" s="226"/>
      <c r="K16" s="226"/>
      <c r="L16" s="227"/>
      <c r="M16" s="227"/>
      <c r="N16" s="227"/>
      <c r="O16" s="227"/>
      <c r="P16" s="197"/>
    </row>
    <row r="17" spans="1:16" s="192" customFormat="1" ht="18.75" customHeight="1" thickBot="1" x14ac:dyDescent="0.3">
      <c r="A17" s="197"/>
      <c r="B17" s="930" t="s">
        <v>1034</v>
      </c>
      <c r="C17" s="930"/>
      <c r="D17" s="931" t="str">
        <f>IFERROR(VLOOKUP($J$9,'Contacts Source'!$A$1:$M$53,10,FALSE),"")</f>
        <v>-</v>
      </c>
      <c r="E17" s="931"/>
      <c r="F17" s="931"/>
      <c r="G17" s="931"/>
      <c r="H17" s="931"/>
      <c r="I17" s="931"/>
      <c r="J17" s="930" t="s">
        <v>1044</v>
      </c>
      <c r="K17" s="930"/>
      <c r="L17" s="931" t="str">
        <f>IFERROR(VLOOKUP($J$9,'Contacts Source'!$A$1:$M$53,12,FALSE),"")</f>
        <v>-</v>
      </c>
      <c r="M17" s="931"/>
      <c r="N17" s="931"/>
      <c r="O17" s="931"/>
      <c r="P17" s="197"/>
    </row>
    <row r="18" spans="1:16" s="192" customFormat="1" ht="18.75" customHeight="1" x14ac:dyDescent="0.25">
      <c r="A18" s="197"/>
      <c r="B18" s="928" t="s">
        <v>1045</v>
      </c>
      <c r="C18" s="928"/>
      <c r="D18" s="932" t="str">
        <f>IFERROR(VLOOKUP($J$9,'Contacts Source'!$A$1:$M$53,11,FALSE),"")</f>
        <v>-</v>
      </c>
      <c r="E18" s="932"/>
      <c r="F18" s="932"/>
      <c r="G18" s="932"/>
      <c r="H18" s="932"/>
      <c r="I18" s="932"/>
      <c r="J18" s="928" t="s">
        <v>4</v>
      </c>
      <c r="K18" s="928"/>
      <c r="L18" s="932" t="str">
        <f>IFERROR(VLOOKUP($J$9,'Contacts Source'!$A$1:$M$53,13,FALSE),"")</f>
        <v>-</v>
      </c>
      <c r="M18" s="932"/>
      <c r="N18" s="932"/>
      <c r="O18" s="932"/>
      <c r="P18" s="197"/>
    </row>
    <row r="19" spans="1:16" s="192" customFormat="1" ht="18.75" customHeight="1" x14ac:dyDescent="0.25">
      <c r="A19" s="197"/>
      <c r="B19" s="226"/>
      <c r="C19" s="226"/>
      <c r="D19" s="226"/>
      <c r="E19" s="227"/>
      <c r="F19" s="227"/>
      <c r="G19" s="227"/>
      <c r="H19" s="227"/>
      <c r="I19" s="227"/>
      <c r="J19" s="226"/>
      <c r="K19" s="226"/>
      <c r="L19" s="227"/>
      <c r="M19" s="227"/>
      <c r="N19" s="227"/>
      <c r="O19" s="227"/>
      <c r="P19" s="197"/>
    </row>
    <row r="20" spans="1:16" s="192" customFormat="1" ht="18.75" customHeight="1" thickBot="1" x14ac:dyDescent="0.3">
      <c r="B20" s="930" t="s">
        <v>1036</v>
      </c>
      <c r="C20" s="930"/>
      <c r="D20" s="927"/>
      <c r="E20" s="927"/>
      <c r="F20" s="927"/>
      <c r="G20" s="927"/>
      <c r="H20" s="927"/>
      <c r="I20" s="927"/>
      <c r="J20" s="930" t="s">
        <v>1044</v>
      </c>
      <c r="K20" s="930"/>
      <c r="L20" s="927"/>
      <c r="M20" s="927"/>
      <c r="N20" s="927"/>
      <c r="O20" s="927"/>
    </row>
    <row r="21" spans="1:16" s="192" customFormat="1" ht="18.75" customHeight="1" x14ac:dyDescent="0.25">
      <c r="B21" s="928" t="s">
        <v>1045</v>
      </c>
      <c r="C21" s="928"/>
      <c r="D21" s="929"/>
      <c r="E21" s="929"/>
      <c r="F21" s="929"/>
      <c r="G21" s="929"/>
      <c r="H21" s="929"/>
      <c r="I21" s="929"/>
      <c r="J21" s="928" t="s">
        <v>4</v>
      </c>
      <c r="K21" s="928"/>
      <c r="L21" s="929"/>
      <c r="M21" s="929"/>
      <c r="N21" s="929"/>
      <c r="O21" s="929"/>
    </row>
    <row r="22" spans="1:16" s="119" customFormat="1" x14ac:dyDescent="0.25">
      <c r="B22" s="120"/>
      <c r="C22" s="120"/>
      <c r="D22" s="120"/>
      <c r="E22" s="120"/>
      <c r="F22" s="120"/>
      <c r="G22" s="120"/>
      <c r="H22" s="120"/>
      <c r="I22" s="120"/>
      <c r="J22" s="120"/>
      <c r="K22" s="120"/>
      <c r="L22" s="120"/>
      <c r="M22" s="120"/>
      <c r="N22" s="120"/>
      <c r="O22" s="120"/>
    </row>
    <row r="23" spans="1:16" s="119" customFormat="1" hidden="1" x14ac:dyDescent="0.25"/>
    <row r="24" spans="1:16" s="119" customFormat="1" hidden="1" x14ac:dyDescent="0.25"/>
    <row r="25" spans="1:16" s="119" customFormat="1" hidden="1" x14ac:dyDescent="0.25"/>
    <row r="26" spans="1:16" s="119" customFormat="1" hidden="1" x14ac:dyDescent="0.25"/>
    <row r="27" spans="1:16" s="119" customFormat="1" hidden="1" x14ac:dyDescent="0.25"/>
    <row r="28" spans="1:16" hidden="1" x14ac:dyDescent="0.25"/>
    <row r="29" spans="1:16" s="119" customFormat="1" hidden="1" x14ac:dyDescent="0.25"/>
    <row r="30" spans="1:16" hidden="1" x14ac:dyDescent="0.25"/>
    <row r="31" spans="1:16" hidden="1" x14ac:dyDescent="0.25"/>
    <row r="32" spans="1:1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sheetData>
  <sheetProtection algorithmName="SHA-512" hashValue="i9DfFqwebqnh+/5hwukscpG3jGwFX+NTG5LO6kIzRsPKav0f4gM0b/hZ2zvrl2KP351WTAqEzuPuhuR7Jm4SaA==" saltValue="UQhAeLNfOa8qkdPVWcI/gg==" spinCount="100000" sheet="1" selectLockedCells="1"/>
  <mergeCells count="40">
    <mergeCell ref="C2:O3"/>
    <mergeCell ref="C4:O4"/>
    <mergeCell ref="B1:O1"/>
    <mergeCell ref="L15:O15"/>
    <mergeCell ref="J15:K15"/>
    <mergeCell ref="J12:K12"/>
    <mergeCell ref="J14:K14"/>
    <mergeCell ref="L11:O11"/>
    <mergeCell ref="L12:O12"/>
    <mergeCell ref="B12:C12"/>
    <mergeCell ref="D11:I11"/>
    <mergeCell ref="D12:I12"/>
    <mergeCell ref="B14:C14"/>
    <mergeCell ref="D14:I14"/>
    <mergeCell ref="B2:B5"/>
    <mergeCell ref="J11:K11"/>
    <mergeCell ref="C5:O5"/>
    <mergeCell ref="B7:O7"/>
    <mergeCell ref="J9:N9"/>
    <mergeCell ref="B11:C11"/>
    <mergeCell ref="J17:K17"/>
    <mergeCell ref="D9:I9"/>
    <mergeCell ref="J18:K18"/>
    <mergeCell ref="L17:O17"/>
    <mergeCell ref="L18:O18"/>
    <mergeCell ref="L14:O14"/>
    <mergeCell ref="B15:C15"/>
    <mergeCell ref="D15:I15"/>
    <mergeCell ref="B17:C17"/>
    <mergeCell ref="D17:I17"/>
    <mergeCell ref="B18:C18"/>
    <mergeCell ref="D18:I18"/>
    <mergeCell ref="L20:O20"/>
    <mergeCell ref="J21:K21"/>
    <mergeCell ref="L21:O21"/>
    <mergeCell ref="B20:C20"/>
    <mergeCell ref="D20:I20"/>
    <mergeCell ref="B21:C21"/>
    <mergeCell ref="D21:I21"/>
    <mergeCell ref="J20:K20"/>
  </mergeCells>
  <conditionalFormatting sqref="J9">
    <cfRule type="containsText" dxfId="58" priority="2" operator="containsText" text="please">
      <formula>NOT(ISERROR(SEARCH("please",J9)))</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Selection" error="Please select your agency from the dropdown menu, as all subsequent tabs will use this information for autpopulated fields." xr:uid="{00000000-0002-0000-0300-000000000000}">
          <x14:formula1>
            <xm:f>'Contacts Source'!$A$2:$A$53</xm:f>
          </x14:formula1>
          <xm:sqref>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E44"/>
  <sheetViews>
    <sheetView showGridLines="0" zoomScaleNormal="100" workbookViewId="0">
      <selection activeCell="B38" sqref="B38:O41"/>
    </sheetView>
  </sheetViews>
  <sheetFormatPr defaultColWidth="0" defaultRowHeight="15" zeroHeight="1" x14ac:dyDescent="0.25"/>
  <cols>
    <col min="1" max="1" width="2.7109375" style="5" customWidth="1"/>
    <col min="2" max="2" width="6.7109375" style="5" customWidth="1"/>
    <col min="3" max="3" width="9.140625" style="5" customWidth="1"/>
    <col min="4" max="4" width="14.85546875" style="5" customWidth="1"/>
    <col min="5" max="5" width="16.5703125" style="5" customWidth="1"/>
    <col min="6" max="6" width="9.140625" style="5" customWidth="1"/>
    <col min="7" max="7" width="12" style="5" customWidth="1"/>
    <col min="8" max="8" width="9" style="5" customWidth="1"/>
    <col min="9" max="9" width="12.5703125" style="5" customWidth="1"/>
    <col min="10" max="10" width="9.28515625" style="5" customWidth="1"/>
    <col min="11" max="12" width="9.140625" style="5" customWidth="1"/>
    <col min="13" max="13" width="14.5703125" style="5" customWidth="1"/>
    <col min="14" max="14" width="6.42578125" style="5" customWidth="1"/>
    <col min="15" max="15" width="26.5703125" style="5" customWidth="1"/>
    <col min="16" max="16" width="14.85546875" style="211" customWidth="1"/>
    <col min="17" max="31" width="0" style="5" hidden="1" customWidth="1"/>
    <col min="32" max="16384" width="9.140625" style="5" hidden="1"/>
  </cols>
  <sheetData>
    <row r="1" spans="1:16" ht="15" customHeight="1" thickBot="1" x14ac:dyDescent="0.3">
      <c r="B1" s="979" t="s">
        <v>504</v>
      </c>
      <c r="C1" s="979"/>
      <c r="D1" s="979"/>
      <c r="E1" s="979"/>
      <c r="F1" s="979"/>
      <c r="G1" s="979"/>
      <c r="H1" s="979"/>
      <c r="I1" s="979"/>
      <c r="J1" s="979"/>
      <c r="K1" s="979"/>
      <c r="L1" s="979"/>
      <c r="M1" s="979"/>
      <c r="N1" s="979"/>
      <c r="O1" s="979"/>
      <c r="P1" s="206"/>
    </row>
    <row r="2" spans="1:16" ht="15" customHeight="1" thickBot="1" x14ac:dyDescent="0.3">
      <c r="B2" s="983" t="s">
        <v>80</v>
      </c>
      <c r="C2" s="983"/>
      <c r="D2" s="983"/>
      <c r="E2" s="981" t="s">
        <v>537</v>
      </c>
      <c r="F2" s="981"/>
      <c r="G2" s="981"/>
      <c r="H2" s="981"/>
      <c r="I2" s="981"/>
      <c r="J2" s="981"/>
      <c r="K2" s="981"/>
      <c r="L2" s="981"/>
      <c r="M2" s="981"/>
      <c r="N2" s="981"/>
      <c r="O2" s="981"/>
      <c r="P2" s="205"/>
    </row>
    <row r="3" spans="1:16" ht="15.75" thickBot="1" x14ac:dyDescent="0.3">
      <c r="B3" s="983"/>
      <c r="C3" s="983"/>
      <c r="D3" s="983"/>
      <c r="E3" s="981"/>
      <c r="F3" s="981"/>
      <c r="G3" s="981"/>
      <c r="H3" s="981"/>
      <c r="I3" s="981"/>
      <c r="J3" s="981"/>
      <c r="K3" s="981"/>
      <c r="L3" s="981"/>
      <c r="M3" s="981"/>
      <c r="N3" s="981"/>
      <c r="O3" s="981"/>
      <c r="P3" s="205"/>
    </row>
    <row r="4" spans="1:16" ht="15.75" thickBot="1" x14ac:dyDescent="0.3">
      <c r="B4" s="983"/>
      <c r="C4" s="983"/>
      <c r="D4" s="983"/>
      <c r="E4" s="981"/>
      <c r="F4" s="981"/>
      <c r="G4" s="981"/>
      <c r="H4" s="981"/>
      <c r="I4" s="981"/>
      <c r="J4" s="981"/>
      <c r="K4" s="981"/>
      <c r="L4" s="981"/>
      <c r="M4" s="981"/>
      <c r="N4" s="981"/>
      <c r="O4" s="981"/>
      <c r="P4" s="205"/>
    </row>
    <row r="5" spans="1:16" ht="17.25" customHeight="1" thickBot="1" x14ac:dyDescent="0.3">
      <c r="B5" s="983"/>
      <c r="C5" s="983"/>
      <c r="D5" s="983"/>
      <c r="E5" s="982" t="s">
        <v>1042</v>
      </c>
      <c r="F5" s="982"/>
      <c r="G5" s="982"/>
      <c r="H5" s="982"/>
      <c r="I5" s="982"/>
      <c r="J5" s="982"/>
      <c r="K5" s="982"/>
      <c r="L5" s="982"/>
      <c r="M5" s="982"/>
      <c r="N5" s="982"/>
      <c r="O5" s="982"/>
      <c r="P5" s="205"/>
    </row>
    <row r="6" spans="1:16" ht="15.75" thickBot="1" x14ac:dyDescent="0.3"/>
    <row r="7" spans="1:16" s="13" customFormat="1" ht="21.75" thickBot="1" x14ac:dyDescent="0.35">
      <c r="B7" s="980" t="s">
        <v>503</v>
      </c>
      <c r="C7" s="980"/>
      <c r="D7" s="980"/>
      <c r="E7" s="980"/>
      <c r="F7" s="980"/>
      <c r="G7" s="980"/>
      <c r="H7" s="980"/>
      <c r="I7" s="980"/>
      <c r="J7" s="980"/>
      <c r="K7" s="980"/>
      <c r="L7" s="980"/>
      <c r="M7" s="980"/>
      <c r="N7" s="980"/>
      <c r="O7" s="980"/>
      <c r="P7" s="207"/>
    </row>
    <row r="8" spans="1:16" x14ac:dyDescent="0.25">
      <c r="B8" s="984" t="s">
        <v>1226</v>
      </c>
      <c r="C8" s="985"/>
      <c r="D8" s="985"/>
      <c r="E8" s="985"/>
      <c r="F8" s="985"/>
      <c r="G8" s="985"/>
      <c r="H8" s="985"/>
      <c r="I8" s="985"/>
      <c r="J8" s="985"/>
      <c r="K8" s="985"/>
      <c r="L8" s="985"/>
      <c r="M8" s="985"/>
      <c r="N8" s="985"/>
      <c r="O8" s="986"/>
      <c r="P8" s="205"/>
    </row>
    <row r="9" spans="1:16" x14ac:dyDescent="0.25">
      <c r="A9" s="179"/>
      <c r="B9" s="987"/>
      <c r="C9" s="988"/>
      <c r="D9" s="988"/>
      <c r="E9" s="988"/>
      <c r="F9" s="988"/>
      <c r="G9" s="988"/>
      <c r="H9" s="988"/>
      <c r="I9" s="988"/>
      <c r="J9" s="988"/>
      <c r="K9" s="988"/>
      <c r="L9" s="988"/>
      <c r="M9" s="988"/>
      <c r="N9" s="988"/>
      <c r="O9" s="989"/>
      <c r="P9" s="205"/>
    </row>
    <row r="10" spans="1:16" ht="15.75" thickBot="1" x14ac:dyDescent="0.3">
      <c r="B10" s="990"/>
      <c r="C10" s="991"/>
      <c r="D10" s="991"/>
      <c r="E10" s="991"/>
      <c r="F10" s="991"/>
      <c r="G10" s="991"/>
      <c r="H10" s="991"/>
      <c r="I10" s="991"/>
      <c r="J10" s="991"/>
      <c r="K10" s="991"/>
      <c r="L10" s="991"/>
      <c r="M10" s="991"/>
      <c r="N10" s="991"/>
      <c r="O10" s="992"/>
      <c r="P10" s="205"/>
    </row>
    <row r="11" spans="1:16" x14ac:dyDescent="0.25">
      <c r="B11" s="167"/>
      <c r="C11" s="402"/>
      <c r="D11" s="402"/>
      <c r="E11" s="402"/>
      <c r="F11" s="402"/>
      <c r="G11" s="402"/>
      <c r="H11" s="402"/>
      <c r="I11" s="402"/>
      <c r="J11" s="402"/>
      <c r="K11" s="167"/>
      <c r="L11" s="167"/>
      <c r="M11" s="167"/>
      <c r="N11" s="167"/>
      <c r="O11" s="167"/>
      <c r="P11" s="205"/>
    </row>
    <row r="12" spans="1:16" s="177" customFormat="1" ht="42.75" hidden="1" customHeight="1" thickBot="1" x14ac:dyDescent="0.3">
      <c r="E12" s="999" t="s">
        <v>5</v>
      </c>
      <c r="F12" s="999"/>
      <c r="G12" s="999"/>
      <c r="H12" s="999"/>
      <c r="I12" s="1000" t="str">
        <f>'Contact Information'!J9</f>
        <v>Please select your answer from the dropdown</v>
      </c>
      <c r="J12" s="1000"/>
      <c r="K12" s="1000"/>
      <c r="L12" s="1000"/>
      <c r="M12" s="1000"/>
      <c r="N12" s="1000"/>
      <c r="P12" s="212"/>
    </row>
    <row r="13" spans="1:16" s="6" customFormat="1" ht="1.5" customHeight="1" thickBot="1" x14ac:dyDescent="0.3">
      <c r="J13" s="42"/>
      <c r="P13" s="123"/>
    </row>
    <row r="14" spans="1:16" s="177" customFormat="1" ht="31.5" customHeight="1" thickBot="1" x14ac:dyDescent="0.3">
      <c r="B14" s="218">
        <v>1</v>
      </c>
      <c r="C14" s="996" t="s">
        <v>1227</v>
      </c>
      <c r="D14" s="997"/>
      <c r="E14" s="997"/>
      <c r="F14" s="997"/>
      <c r="G14" s="997"/>
      <c r="H14" s="997"/>
      <c r="I14" s="997"/>
      <c r="J14" s="997"/>
      <c r="K14" s="998"/>
      <c r="L14" s="993" t="str">
        <f>IFERROR(VLOOKUP($I$12,Source!$F$3:$G$55,2,FALSE), "Please Select Your Agency/Campus on Contact Tab")</f>
        <v>Please Select Your Agency/Campus on Contact Tab</v>
      </c>
      <c r="M14" s="994"/>
      <c r="N14" s="994"/>
      <c r="O14" s="995"/>
      <c r="P14" s="221"/>
    </row>
    <row r="15" spans="1:16" s="204" customFormat="1" x14ac:dyDescent="0.25">
      <c r="P15" s="123"/>
    </row>
    <row r="16" spans="1:16" s="177" customFormat="1" ht="18.75" x14ac:dyDescent="0.25">
      <c r="B16" s="1011">
        <v>2</v>
      </c>
      <c r="C16" s="1005" t="s">
        <v>1213</v>
      </c>
      <c r="D16" s="1006"/>
      <c r="E16" s="1006"/>
      <c r="F16" s="1006"/>
      <c r="G16" s="1006"/>
      <c r="H16" s="1006"/>
      <c r="I16" s="1006"/>
      <c r="J16" s="1006"/>
      <c r="K16" s="1006"/>
      <c r="L16" s="1001" t="s">
        <v>1069</v>
      </c>
      <c r="M16" s="1002"/>
      <c r="N16" s="1002"/>
      <c r="O16" s="1002"/>
      <c r="P16" s="403"/>
    </row>
    <row r="17" spans="1:19" s="404" customFormat="1" ht="15.75" x14ac:dyDescent="0.25">
      <c r="B17" s="1011"/>
      <c r="C17" s="1003" t="str">
        <f>IF(L16="no","Please provide updated square footage (in space at right)","")</f>
        <v/>
      </c>
      <c r="D17" s="1004"/>
      <c r="E17" s="1004"/>
      <c r="F17" s="1004"/>
      <c r="G17" s="1004"/>
      <c r="H17" s="1004"/>
      <c r="I17" s="1004"/>
      <c r="J17" s="1004"/>
      <c r="K17" s="1004"/>
      <c r="L17" s="1007"/>
      <c r="M17" s="1007"/>
      <c r="N17" s="1007"/>
      <c r="O17" s="1007"/>
      <c r="P17" s="199"/>
    </row>
    <row r="18" spans="1:19" s="115" customFormat="1" x14ac:dyDescent="0.25">
      <c r="P18" s="209"/>
    </row>
    <row r="19" spans="1:19" s="115" customFormat="1" ht="15.75" x14ac:dyDescent="0.25">
      <c r="B19" s="1003" t="str">
        <f>IF(L16="no","For increases or decreases in square footage, provide available details below:","")</f>
        <v/>
      </c>
      <c r="C19" s="1004"/>
      <c r="D19" s="1004"/>
      <c r="E19" s="1004"/>
      <c r="F19" s="1004"/>
      <c r="G19" s="1004"/>
      <c r="H19" s="1004"/>
      <c r="I19" s="1004"/>
      <c r="J19" s="1004"/>
      <c r="K19" s="1004"/>
      <c r="L19" s="1004"/>
      <c r="M19" s="1004"/>
      <c r="N19" s="1004"/>
      <c r="O19" s="1004"/>
      <c r="P19" s="209"/>
    </row>
    <row r="20" spans="1:19" s="177" customFormat="1" ht="17.25" customHeight="1" thickBot="1" x14ac:dyDescent="0.3">
      <c r="B20" s="965" t="s">
        <v>1037</v>
      </c>
      <c r="C20" s="965"/>
      <c r="D20" s="965"/>
      <c r="E20" s="965"/>
      <c r="F20" s="965" t="s">
        <v>696</v>
      </c>
      <c r="G20" s="965"/>
      <c r="H20" s="965"/>
      <c r="I20" s="965" t="s">
        <v>80</v>
      </c>
      <c r="J20" s="965"/>
      <c r="K20" s="965"/>
      <c r="L20" s="965" t="s">
        <v>1154</v>
      </c>
      <c r="M20" s="965"/>
      <c r="N20" s="965"/>
      <c r="O20" s="392" t="s">
        <v>1041</v>
      </c>
      <c r="P20" s="210"/>
      <c r="R20" s="976" t="s">
        <v>688</v>
      </c>
      <c r="S20" s="977"/>
    </row>
    <row r="21" spans="1:19" ht="15.75" customHeight="1" thickBot="1" x14ac:dyDescent="0.3">
      <c r="B21" s="1008"/>
      <c r="C21" s="1008"/>
      <c r="D21" s="1008"/>
      <c r="E21" s="1009"/>
      <c r="F21" s="966"/>
      <c r="G21" s="967"/>
      <c r="H21" s="967"/>
      <c r="I21" s="966"/>
      <c r="J21" s="967"/>
      <c r="K21" s="975"/>
      <c r="L21" s="966"/>
      <c r="M21" s="967"/>
      <c r="N21" s="975"/>
      <c r="O21" s="442"/>
      <c r="P21" s="213"/>
      <c r="Q21" s="203"/>
      <c r="R21" s="978"/>
      <c r="S21" s="978"/>
    </row>
    <row r="22" spans="1:19" ht="15.75" customHeight="1" thickBot="1" x14ac:dyDescent="0.3">
      <c r="B22" s="974"/>
      <c r="C22" s="974"/>
      <c r="D22" s="974"/>
      <c r="E22" s="1010"/>
      <c r="F22" s="443"/>
      <c r="G22" s="444"/>
      <c r="H22" s="444"/>
      <c r="I22" s="962"/>
      <c r="J22" s="960"/>
      <c r="K22" s="961"/>
      <c r="L22" s="962"/>
      <c r="M22" s="960"/>
      <c r="N22" s="961"/>
      <c r="O22" s="442"/>
      <c r="P22" s="214"/>
      <c r="Q22" s="113"/>
      <c r="R22" s="112"/>
      <c r="S22" s="113"/>
    </row>
    <row r="23" spans="1:19" ht="15.75" customHeight="1" thickBot="1" x14ac:dyDescent="0.3">
      <c r="B23" s="974"/>
      <c r="C23" s="974"/>
      <c r="D23" s="974"/>
      <c r="E23" s="1010"/>
      <c r="F23" s="443"/>
      <c r="G23" s="444"/>
      <c r="H23" s="444"/>
      <c r="I23" s="962"/>
      <c r="J23" s="960"/>
      <c r="K23" s="961"/>
      <c r="L23" s="962"/>
      <c r="M23" s="960"/>
      <c r="N23" s="961"/>
      <c r="O23" s="442"/>
      <c r="P23" s="213"/>
      <c r="Q23" s="203"/>
      <c r="R23" s="963"/>
      <c r="S23" s="964"/>
    </row>
    <row r="24" spans="1:19" ht="15.75" customHeight="1" thickBot="1" x14ac:dyDescent="0.3">
      <c r="B24" s="974"/>
      <c r="C24" s="974"/>
      <c r="D24" s="974"/>
      <c r="E24" s="1010"/>
      <c r="F24" s="962"/>
      <c r="G24" s="960"/>
      <c r="H24" s="960"/>
      <c r="I24" s="962"/>
      <c r="J24" s="960"/>
      <c r="K24" s="961"/>
      <c r="L24" s="962"/>
      <c r="M24" s="960"/>
      <c r="N24" s="961"/>
      <c r="O24" s="445"/>
      <c r="P24" s="213"/>
      <c r="Q24" s="203"/>
      <c r="R24" s="978"/>
      <c r="S24" s="978"/>
    </row>
    <row r="25" spans="1:19" ht="15.75" customHeight="1" x14ac:dyDescent="0.25">
      <c r="A25" s="179"/>
      <c r="B25" s="974"/>
      <c r="C25" s="974"/>
      <c r="D25" s="974"/>
      <c r="E25" s="974"/>
      <c r="F25" s="973"/>
      <c r="G25" s="974"/>
      <c r="H25" s="974"/>
      <c r="I25" s="973"/>
      <c r="J25" s="974"/>
      <c r="K25" s="974"/>
      <c r="L25" s="973"/>
      <c r="M25" s="974"/>
      <c r="N25" s="974"/>
      <c r="O25" s="446"/>
      <c r="P25" s="213"/>
      <c r="Q25" s="203"/>
      <c r="R25" s="978"/>
      <c r="S25" s="978"/>
    </row>
    <row r="26" spans="1:19" s="204" customFormat="1" ht="12" customHeight="1" x14ac:dyDescent="0.25">
      <c r="P26" s="123"/>
    </row>
    <row r="27" spans="1:19" ht="17.25" customHeight="1" x14ac:dyDescent="0.25">
      <c r="B27" s="1011">
        <v>3</v>
      </c>
      <c r="C27" s="968" t="s">
        <v>689</v>
      </c>
      <c r="D27" s="969"/>
      <c r="E27" s="969"/>
      <c r="F27" s="969"/>
      <c r="G27" s="969"/>
      <c r="H27" s="969"/>
      <c r="I27" s="969"/>
      <c r="J27" s="969"/>
      <c r="K27" s="970"/>
      <c r="L27" s="971" t="s">
        <v>1069</v>
      </c>
      <c r="M27" s="972"/>
      <c r="N27" s="972"/>
      <c r="O27" s="972"/>
      <c r="P27" s="208"/>
    </row>
    <row r="28" spans="1:19" customFormat="1" ht="15.75" x14ac:dyDescent="0.25">
      <c r="B28" s="1012"/>
      <c r="C28" s="1013" t="str">
        <f>IF(L27="yes","Please provide details below","")</f>
        <v/>
      </c>
      <c r="D28" s="1014"/>
      <c r="E28" s="1014"/>
      <c r="F28" s="1014"/>
      <c r="G28" s="1014"/>
      <c r="H28" s="1014"/>
      <c r="I28" s="1014"/>
      <c r="J28" s="1014"/>
      <c r="K28" s="1014"/>
      <c r="L28" s="1014"/>
      <c r="M28" s="1014"/>
      <c r="N28" s="1014"/>
      <c r="O28" s="1014"/>
      <c r="P28" s="125"/>
    </row>
    <row r="29" spans="1:19" s="61" customFormat="1" ht="6.75" customHeight="1" x14ac:dyDescent="0.25">
      <c r="B29" s="117"/>
      <c r="C29" s="118"/>
      <c r="D29" s="118"/>
      <c r="E29" s="202"/>
      <c r="F29" s="118"/>
      <c r="G29" s="118"/>
      <c r="H29" s="118"/>
      <c r="I29" s="118"/>
      <c r="J29" s="118"/>
      <c r="K29" s="118"/>
      <c r="L29" s="118"/>
      <c r="M29" s="118"/>
      <c r="N29" s="118"/>
      <c r="O29" s="118"/>
      <c r="P29" s="125"/>
    </row>
    <row r="30" spans="1:19" s="225" customFormat="1" ht="17.25" customHeight="1" thickBot="1" x14ac:dyDescent="0.3">
      <c r="B30" s="965" t="s">
        <v>1037</v>
      </c>
      <c r="C30" s="965"/>
      <c r="D30" s="965"/>
      <c r="E30" s="965"/>
      <c r="F30" s="965" t="s">
        <v>1039</v>
      </c>
      <c r="G30" s="965"/>
      <c r="H30" s="965"/>
      <c r="I30" s="965" t="s">
        <v>1040</v>
      </c>
      <c r="J30" s="965"/>
      <c r="K30" s="965"/>
      <c r="L30" s="965" t="s">
        <v>1154</v>
      </c>
      <c r="M30" s="965"/>
      <c r="N30" s="965"/>
      <c r="O30" s="295" t="s">
        <v>697</v>
      </c>
      <c r="P30" s="215"/>
    </row>
    <row r="31" spans="1:19" customFormat="1" ht="15.75" thickBot="1" x14ac:dyDescent="0.3">
      <c r="B31" s="960"/>
      <c r="C31" s="960"/>
      <c r="D31" s="960"/>
      <c r="E31" s="961"/>
      <c r="F31" s="962"/>
      <c r="G31" s="960"/>
      <c r="H31" s="960"/>
      <c r="I31" s="962"/>
      <c r="J31" s="960"/>
      <c r="K31" s="961"/>
      <c r="L31" s="962"/>
      <c r="M31" s="960"/>
      <c r="N31" s="961"/>
      <c r="O31" s="445"/>
      <c r="P31" s="214"/>
    </row>
    <row r="32" spans="1:19" s="80" customFormat="1" ht="15.75" thickBot="1" x14ac:dyDescent="0.3">
      <c r="B32" s="960"/>
      <c r="C32" s="960"/>
      <c r="D32" s="960"/>
      <c r="E32" s="961"/>
      <c r="F32" s="962"/>
      <c r="G32" s="960"/>
      <c r="H32" s="961"/>
      <c r="I32" s="962"/>
      <c r="J32" s="960"/>
      <c r="K32" s="961"/>
      <c r="L32" s="962"/>
      <c r="M32" s="960"/>
      <c r="N32" s="961"/>
      <c r="O32" s="442"/>
      <c r="P32" s="214"/>
    </row>
    <row r="33" spans="2:16" s="80" customFormat="1" ht="15.75" thickBot="1" x14ac:dyDescent="0.3">
      <c r="B33" s="960"/>
      <c r="C33" s="960"/>
      <c r="D33" s="960"/>
      <c r="E33" s="961"/>
      <c r="F33" s="962"/>
      <c r="G33" s="960"/>
      <c r="H33" s="961"/>
      <c r="I33" s="962"/>
      <c r="J33" s="960"/>
      <c r="K33" s="961"/>
      <c r="L33" s="962"/>
      <c r="M33" s="960"/>
      <c r="N33" s="961"/>
      <c r="O33" s="442"/>
      <c r="P33" s="214"/>
    </row>
    <row r="34" spans="2:16" customFormat="1" ht="15.75" thickBot="1" x14ac:dyDescent="0.3">
      <c r="B34" s="960"/>
      <c r="C34" s="960"/>
      <c r="D34" s="960"/>
      <c r="E34" s="961"/>
      <c r="F34" s="962"/>
      <c r="G34" s="960"/>
      <c r="H34" s="960"/>
      <c r="I34" s="962"/>
      <c r="J34" s="960"/>
      <c r="K34" s="961"/>
      <c r="L34" s="962"/>
      <c r="M34" s="960"/>
      <c r="N34" s="961"/>
      <c r="O34" s="442"/>
      <c r="P34" s="214"/>
    </row>
    <row r="35" spans="2:16" customFormat="1" ht="15.75" thickBot="1" x14ac:dyDescent="0.3">
      <c r="B35" s="960"/>
      <c r="C35" s="960"/>
      <c r="D35" s="960"/>
      <c r="E35" s="961"/>
      <c r="F35" s="962"/>
      <c r="G35" s="960"/>
      <c r="H35" s="960"/>
      <c r="I35" s="962"/>
      <c r="J35" s="960"/>
      <c r="K35" s="961"/>
      <c r="L35" s="962"/>
      <c r="M35" s="960"/>
      <c r="N35" s="961"/>
      <c r="O35" s="442"/>
      <c r="P35" s="214"/>
    </row>
    <row r="36" spans="2:16" s="80" customFormat="1" x14ac:dyDescent="0.25">
      <c r="B36" s="114"/>
      <c r="C36" s="124"/>
      <c r="D36" s="124"/>
      <c r="E36" s="124"/>
      <c r="F36" s="124"/>
      <c r="G36" s="124"/>
      <c r="H36" s="124"/>
      <c r="I36" s="124"/>
      <c r="J36" s="124"/>
      <c r="K36" s="124"/>
      <c r="L36" s="124"/>
      <c r="M36" s="124"/>
      <c r="N36" s="124"/>
      <c r="O36" s="124"/>
      <c r="P36" s="214"/>
    </row>
    <row r="37" spans="2:16" s="80" customFormat="1" ht="15" customHeight="1" thickBot="1" x14ac:dyDescent="0.3">
      <c r="B37" s="958" t="s">
        <v>699</v>
      </c>
      <c r="C37" s="958"/>
      <c r="D37" s="958"/>
      <c r="E37" s="958"/>
      <c r="F37" s="958"/>
      <c r="G37" s="958"/>
      <c r="H37" s="958"/>
      <c r="I37" s="958"/>
      <c r="J37" s="958"/>
      <c r="K37" s="958"/>
      <c r="L37" s="958"/>
      <c r="M37" s="958"/>
      <c r="N37" s="958"/>
      <c r="O37" s="958"/>
      <c r="P37" s="216"/>
    </row>
    <row r="38" spans="2:16" s="80" customFormat="1" x14ac:dyDescent="0.25">
      <c r="B38" s="959"/>
      <c r="C38" s="959"/>
      <c r="D38" s="959"/>
      <c r="E38" s="959"/>
      <c r="F38" s="959"/>
      <c r="G38" s="959"/>
      <c r="H38" s="959"/>
      <c r="I38" s="959"/>
      <c r="J38" s="959"/>
      <c r="K38" s="959"/>
      <c r="L38" s="959"/>
      <c r="M38" s="959"/>
      <c r="N38" s="959"/>
      <c r="O38" s="959"/>
      <c r="P38" s="217"/>
    </row>
    <row r="39" spans="2:16" x14ac:dyDescent="0.25">
      <c r="B39" s="959"/>
      <c r="C39" s="959"/>
      <c r="D39" s="959"/>
      <c r="E39" s="959"/>
      <c r="F39" s="959"/>
      <c r="G39" s="959"/>
      <c r="H39" s="959"/>
      <c r="I39" s="959"/>
      <c r="J39" s="959"/>
      <c r="K39" s="959"/>
      <c r="L39" s="959"/>
      <c r="M39" s="959"/>
      <c r="N39" s="959"/>
      <c r="O39" s="959"/>
      <c r="P39" s="217"/>
    </row>
    <row r="40" spans="2:16" x14ac:dyDescent="0.25">
      <c r="B40" s="959"/>
      <c r="C40" s="959"/>
      <c r="D40" s="959"/>
      <c r="E40" s="959"/>
      <c r="F40" s="959"/>
      <c r="G40" s="959"/>
      <c r="H40" s="959"/>
      <c r="I40" s="959"/>
      <c r="J40" s="959"/>
      <c r="K40" s="959"/>
      <c r="L40" s="959"/>
      <c r="M40" s="959"/>
      <c r="N40" s="959"/>
      <c r="O40" s="959"/>
      <c r="P40" s="217"/>
    </row>
    <row r="41" spans="2:16" x14ac:dyDescent="0.25">
      <c r="B41" s="959"/>
      <c r="C41" s="959"/>
      <c r="D41" s="959"/>
      <c r="E41" s="959"/>
      <c r="F41" s="959"/>
      <c r="G41" s="959"/>
      <c r="H41" s="959"/>
      <c r="I41" s="959"/>
      <c r="J41" s="959"/>
      <c r="K41" s="959"/>
      <c r="L41" s="959"/>
      <c r="M41" s="959"/>
      <c r="N41" s="959"/>
      <c r="O41" s="959"/>
      <c r="P41" s="217"/>
    </row>
    <row r="42" spans="2:16" x14ac:dyDescent="0.25"/>
    <row r="43" spans="2:16" x14ac:dyDescent="0.25"/>
    <row r="44" spans="2:16" x14ac:dyDescent="0.25"/>
  </sheetData>
  <sheetProtection algorithmName="SHA-512" hashValue="ZUH9KQqXViu94+0/qlVfncAfvSt1r/6DLjlIGQigERkZ/dXnPNenHVmJmCZrxSdQ045ypd0keiZgWwB/2LcUNg==" saltValue="naBoWUN1jii314FSiN5GoA==" spinCount="100000" sheet="1" selectLockedCells="1"/>
  <mergeCells count="73">
    <mergeCell ref="B25:E25"/>
    <mergeCell ref="F25:H25"/>
    <mergeCell ref="L31:N31"/>
    <mergeCell ref="B27:B28"/>
    <mergeCell ref="F30:H30"/>
    <mergeCell ref="B30:E30"/>
    <mergeCell ref="F31:H31"/>
    <mergeCell ref="B31:E31"/>
    <mergeCell ref="C28:O28"/>
    <mergeCell ref="I31:K31"/>
    <mergeCell ref="I32:K32"/>
    <mergeCell ref="I33:K33"/>
    <mergeCell ref="L25:N25"/>
    <mergeCell ref="R25:S25"/>
    <mergeCell ref="I30:K30"/>
    <mergeCell ref="L30:N30"/>
    <mergeCell ref="I24:K24"/>
    <mergeCell ref="L16:O16"/>
    <mergeCell ref="C17:K17"/>
    <mergeCell ref="C16:K16"/>
    <mergeCell ref="L17:O17"/>
    <mergeCell ref="B20:E20"/>
    <mergeCell ref="B21:E21"/>
    <mergeCell ref="B22:E22"/>
    <mergeCell ref="B23:E23"/>
    <mergeCell ref="L23:N23"/>
    <mergeCell ref="B16:B17"/>
    <mergeCell ref="B19:O19"/>
    <mergeCell ref="B24:E24"/>
    <mergeCell ref="I23:K23"/>
    <mergeCell ref="L24:N24"/>
    <mergeCell ref="B8:O10"/>
    <mergeCell ref="L14:O14"/>
    <mergeCell ref="C14:K14"/>
    <mergeCell ref="E12:H12"/>
    <mergeCell ref="I12:N12"/>
    <mergeCell ref="B1:O1"/>
    <mergeCell ref="B7:O7"/>
    <mergeCell ref="E2:O4"/>
    <mergeCell ref="E5:O5"/>
    <mergeCell ref="B2:D5"/>
    <mergeCell ref="R23:S23"/>
    <mergeCell ref="F20:H20"/>
    <mergeCell ref="F21:H21"/>
    <mergeCell ref="C27:K27"/>
    <mergeCell ref="L27:O27"/>
    <mergeCell ref="I25:K25"/>
    <mergeCell ref="L20:N20"/>
    <mergeCell ref="L21:N21"/>
    <mergeCell ref="L22:N22"/>
    <mergeCell ref="R20:S20"/>
    <mergeCell ref="R21:S21"/>
    <mergeCell ref="R24:S24"/>
    <mergeCell ref="F24:H24"/>
    <mergeCell ref="I20:K20"/>
    <mergeCell ref="I21:K21"/>
    <mergeCell ref="I22:K22"/>
    <mergeCell ref="B37:O37"/>
    <mergeCell ref="B38:O41"/>
    <mergeCell ref="B32:E32"/>
    <mergeCell ref="B33:E33"/>
    <mergeCell ref="B34:E34"/>
    <mergeCell ref="B35:E35"/>
    <mergeCell ref="L33:N33"/>
    <mergeCell ref="L34:N34"/>
    <mergeCell ref="F35:H35"/>
    <mergeCell ref="L35:N35"/>
    <mergeCell ref="I35:K35"/>
    <mergeCell ref="F32:H32"/>
    <mergeCell ref="F33:H33"/>
    <mergeCell ref="F34:H34"/>
    <mergeCell ref="I34:K34"/>
    <mergeCell ref="L32:N32"/>
  </mergeCells>
  <conditionalFormatting sqref="C28:O28">
    <cfRule type="expression" dxfId="57" priority="11">
      <formula>$L$27="yes"</formula>
    </cfRule>
  </conditionalFormatting>
  <conditionalFormatting sqref="B19 L17">
    <cfRule type="expression" dxfId="56" priority="2">
      <formula>$L$16="no"</formula>
    </cfRule>
  </conditionalFormatting>
  <conditionalFormatting sqref="L17">
    <cfRule type="expression" dxfId="55" priority="1">
      <formula>$L$16="no"</formula>
    </cfRule>
  </conditionalFormatting>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Source!$I$1:$I$3</xm:f>
          </x14:formula1>
          <xm:sqref>L16:P16</xm:sqref>
        </x14:dataValidation>
        <x14:dataValidation type="list" allowBlank="1" showInputMessage="1" showErrorMessage="1" xr:uid="{00000000-0002-0000-0400-000001000000}">
          <x14:formula1>
            <xm:f>Source!T1:T3</xm:f>
          </x14:formula1>
          <xm:sqref>L27:P27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7244-51C0-436E-A5EE-B57ACEB87210}">
  <dimension ref="A1:AQ155"/>
  <sheetViews>
    <sheetView zoomScaleNormal="100" workbookViewId="0">
      <selection activeCell="C16" sqref="C16"/>
    </sheetView>
  </sheetViews>
  <sheetFormatPr defaultColWidth="31" defaultRowHeight="15.75" zeroHeight="1" x14ac:dyDescent="0.25"/>
  <cols>
    <col min="1" max="1" width="2.42578125" style="711" customWidth="1"/>
    <col min="2" max="2" width="20.28515625" style="16" customWidth="1"/>
    <col min="3" max="3" width="38.42578125" style="16" customWidth="1"/>
    <col min="4" max="4" width="16.42578125" style="16" customWidth="1"/>
    <col min="5" max="5" width="19.7109375" style="18" customWidth="1"/>
    <col min="6" max="6" width="11.28515625" style="18" customWidth="1"/>
    <col min="7" max="7" width="9.42578125" style="18" customWidth="1"/>
    <col min="8" max="8" width="13.140625" style="16" customWidth="1"/>
    <col min="9" max="9" width="0.5703125" style="16" hidden="1" customWidth="1"/>
    <col min="10" max="10" width="2" style="707" customWidth="1"/>
    <col min="11" max="11" width="17.140625" style="713" customWidth="1"/>
    <col min="12" max="12" width="38.42578125" style="713" customWidth="1"/>
    <col min="13" max="13" width="16.42578125" style="713" customWidth="1"/>
    <col min="14" max="14" width="9.42578125" style="711" customWidth="1"/>
    <col min="15" max="15" width="14.7109375" style="711" customWidth="1"/>
    <col min="16" max="16" width="9.5703125" style="711" customWidth="1"/>
    <col min="17" max="17" width="21" style="711" customWidth="1"/>
    <col min="18" max="18" width="31" style="416"/>
    <col min="19" max="31" width="31" style="711"/>
    <col min="32" max="16384" width="31" style="16"/>
  </cols>
  <sheetData>
    <row r="1" spans="1:43" x14ac:dyDescent="0.25">
      <c r="B1" s="1027" t="s">
        <v>504</v>
      </c>
      <c r="C1" s="1027"/>
      <c r="D1" s="1027"/>
      <c r="E1" s="1027"/>
      <c r="F1" s="1027"/>
      <c r="G1" s="1027"/>
      <c r="H1" s="1027"/>
      <c r="I1" s="1027"/>
      <c r="J1" s="1027"/>
      <c r="K1" s="1027"/>
      <c r="L1" s="1027"/>
      <c r="M1" s="1027"/>
      <c r="N1" s="1027"/>
      <c r="O1" s="1027"/>
      <c r="P1" s="1027"/>
      <c r="Q1" s="1027"/>
      <c r="R1" s="178"/>
      <c r="S1" s="178"/>
      <c r="T1" s="178"/>
      <c r="U1" s="178"/>
      <c r="V1" s="178"/>
      <c r="W1" s="178"/>
      <c r="X1" s="178"/>
      <c r="Y1" s="178"/>
      <c r="Z1" s="697"/>
      <c r="AA1" s="178"/>
      <c r="AB1" s="178"/>
      <c r="AC1" s="178"/>
      <c r="AD1" s="178"/>
      <c r="AE1" s="178"/>
      <c r="AF1" s="178"/>
      <c r="AG1" s="178"/>
      <c r="AH1" s="178"/>
      <c r="AI1" s="178"/>
      <c r="AJ1" s="178"/>
      <c r="AK1" s="178"/>
      <c r="AL1" s="178"/>
      <c r="AM1" s="178"/>
      <c r="AN1" s="178"/>
      <c r="AO1" s="178"/>
      <c r="AP1" s="178"/>
      <c r="AQ1" s="178"/>
    </row>
    <row r="2" spans="1:43" ht="15.75" customHeight="1" x14ac:dyDescent="0.25">
      <c r="B2" s="1016" t="s">
        <v>1285</v>
      </c>
      <c r="C2" s="1028" t="s">
        <v>1325</v>
      </c>
      <c r="D2" s="1029"/>
      <c r="E2" s="1029"/>
      <c r="F2" s="1029"/>
      <c r="G2" s="1029"/>
      <c r="H2" s="1029"/>
      <c r="I2" s="1029"/>
      <c r="J2" s="1029"/>
      <c r="K2" s="1029"/>
      <c r="L2" s="1029"/>
      <c r="M2" s="1029"/>
      <c r="N2" s="1029"/>
      <c r="O2" s="1029"/>
      <c r="P2" s="1029"/>
      <c r="Q2" s="1029"/>
      <c r="R2" s="178"/>
      <c r="S2" s="178"/>
      <c r="T2" s="178"/>
      <c r="U2" s="178"/>
      <c r="V2" s="178"/>
      <c r="W2" s="178"/>
      <c r="X2" s="178"/>
      <c r="Y2" s="178"/>
      <c r="Z2" s="697"/>
      <c r="AA2" s="178"/>
      <c r="AB2" s="178"/>
      <c r="AC2" s="178"/>
      <c r="AD2" s="178"/>
      <c r="AE2" s="178"/>
      <c r="AF2" s="178"/>
      <c r="AG2" s="178"/>
      <c r="AH2" s="178"/>
      <c r="AI2" s="178"/>
      <c r="AJ2" s="178"/>
      <c r="AK2" s="178"/>
      <c r="AL2" s="178"/>
      <c r="AM2" s="178"/>
      <c r="AN2" s="178"/>
      <c r="AO2" s="178"/>
      <c r="AP2" s="178"/>
      <c r="AQ2" s="178"/>
    </row>
    <row r="3" spans="1:43" x14ac:dyDescent="0.25">
      <c r="B3" s="1017"/>
      <c r="C3" s="1028"/>
      <c r="D3" s="1029"/>
      <c r="E3" s="1029"/>
      <c r="F3" s="1029"/>
      <c r="G3" s="1029"/>
      <c r="H3" s="1029"/>
      <c r="I3" s="1029"/>
      <c r="J3" s="1029"/>
      <c r="K3" s="1029"/>
      <c r="L3" s="1029"/>
      <c r="M3" s="1029"/>
      <c r="N3" s="1029"/>
      <c r="O3" s="1029"/>
      <c r="P3" s="1029"/>
      <c r="Q3" s="1029"/>
      <c r="R3" s="178"/>
      <c r="S3" s="178"/>
      <c r="T3" s="178"/>
      <c r="U3" s="178"/>
      <c r="V3" s="178"/>
      <c r="W3" s="178"/>
      <c r="X3" s="178"/>
      <c r="Y3" s="178"/>
      <c r="Z3" s="697"/>
      <c r="AA3" s="178"/>
      <c r="AB3" s="178"/>
      <c r="AC3" s="178"/>
      <c r="AD3" s="178"/>
      <c r="AE3" s="178"/>
      <c r="AF3" s="178"/>
      <c r="AG3" s="178"/>
      <c r="AH3" s="178"/>
      <c r="AI3" s="178"/>
      <c r="AJ3" s="178"/>
      <c r="AK3" s="178"/>
      <c r="AL3" s="178"/>
      <c r="AM3" s="178"/>
      <c r="AN3" s="178"/>
      <c r="AO3" s="178"/>
      <c r="AP3" s="178"/>
      <c r="AQ3" s="178"/>
    </row>
    <row r="4" spans="1:43" x14ac:dyDescent="0.25">
      <c r="B4" s="1017"/>
      <c r="C4" s="1028"/>
      <c r="D4" s="1029"/>
      <c r="E4" s="1029"/>
      <c r="F4" s="1029"/>
      <c r="G4" s="1029"/>
      <c r="H4" s="1029"/>
      <c r="I4" s="1029"/>
      <c r="J4" s="1029"/>
      <c r="K4" s="1029"/>
      <c r="L4" s="1029"/>
      <c r="M4" s="1029"/>
      <c r="N4" s="1029"/>
      <c r="O4" s="1029"/>
      <c r="P4" s="1029"/>
      <c r="Q4" s="1029"/>
      <c r="R4" s="178"/>
      <c r="S4" s="178"/>
      <c r="T4" s="178"/>
      <c r="U4" s="178"/>
      <c r="V4" s="178"/>
      <c r="W4" s="178"/>
      <c r="X4" s="178"/>
      <c r="Y4" s="178"/>
      <c r="Z4" s="697"/>
      <c r="AA4" s="178"/>
      <c r="AB4" s="178"/>
      <c r="AC4" s="178"/>
      <c r="AD4" s="178"/>
      <c r="AE4" s="178"/>
      <c r="AF4" s="178"/>
      <c r="AG4" s="178"/>
      <c r="AH4" s="178"/>
      <c r="AI4" s="178"/>
      <c r="AJ4" s="178"/>
      <c r="AK4" s="178"/>
      <c r="AL4" s="178"/>
      <c r="AM4" s="178"/>
      <c r="AN4" s="178"/>
      <c r="AO4" s="178"/>
      <c r="AP4" s="178"/>
      <c r="AQ4" s="178"/>
    </row>
    <row r="5" spans="1:43" ht="15.75" customHeight="1" x14ac:dyDescent="0.25">
      <c r="B5" s="1017"/>
      <c r="C5" s="1030" t="s">
        <v>560</v>
      </c>
      <c r="D5" s="1031"/>
      <c r="E5" s="1031"/>
      <c r="F5" s="1031"/>
      <c r="G5" s="1031"/>
      <c r="H5" s="1031"/>
      <c r="I5" s="1031"/>
      <c r="J5" s="1031"/>
      <c r="K5" s="1031"/>
      <c r="L5" s="1031"/>
      <c r="M5" s="1031"/>
      <c r="N5" s="1031"/>
      <c r="O5" s="1031"/>
      <c r="P5" s="1031"/>
      <c r="Q5" s="1031"/>
      <c r="R5" s="697"/>
      <c r="S5" s="697"/>
      <c r="T5" s="697"/>
      <c r="U5" s="697"/>
      <c r="V5" s="697"/>
      <c r="W5" s="697"/>
      <c r="X5" s="697"/>
      <c r="Y5" s="697"/>
      <c r="Z5" s="178"/>
      <c r="AA5" s="178"/>
      <c r="AB5" s="178"/>
      <c r="AC5" s="178"/>
      <c r="AD5" s="178"/>
      <c r="AE5" s="178"/>
      <c r="AF5" s="178"/>
      <c r="AG5" s="178"/>
      <c r="AH5" s="178"/>
      <c r="AI5" s="178"/>
      <c r="AJ5" s="178"/>
      <c r="AK5" s="178"/>
      <c r="AL5" s="178"/>
      <c r="AM5" s="178"/>
      <c r="AN5" s="178"/>
      <c r="AO5" s="178"/>
      <c r="AP5" s="178"/>
      <c r="AQ5" s="178"/>
    </row>
    <row r="6" spans="1:43" s="711" customFormat="1" x14ac:dyDescent="0.25">
      <c r="E6" s="712"/>
      <c r="F6" s="712"/>
      <c r="G6" s="712"/>
      <c r="I6" s="178"/>
      <c r="J6" s="710"/>
      <c r="K6" s="715"/>
      <c r="L6" s="715"/>
      <c r="M6" s="715"/>
      <c r="N6" s="121"/>
      <c r="O6" s="121"/>
      <c r="P6" s="121"/>
      <c r="Q6" s="121"/>
      <c r="R6" s="178"/>
      <c r="S6" s="178"/>
      <c r="T6" s="178"/>
      <c r="U6" s="178"/>
      <c r="V6" s="178"/>
      <c r="W6" s="178"/>
      <c r="X6" s="697"/>
      <c r="Y6" s="697"/>
      <c r="Z6" s="178"/>
      <c r="AA6" s="178"/>
      <c r="AB6" s="178"/>
      <c r="AC6" s="178"/>
      <c r="AD6" s="178"/>
      <c r="AE6" s="178"/>
      <c r="AF6" s="178"/>
      <c r="AG6" s="178"/>
      <c r="AH6" s="178"/>
      <c r="AI6" s="178"/>
      <c r="AJ6" s="178"/>
      <c r="AK6" s="178"/>
      <c r="AL6" s="178"/>
      <c r="AM6" s="178"/>
      <c r="AN6" s="178"/>
      <c r="AO6" s="178"/>
      <c r="AP6" s="178"/>
      <c r="AQ6" s="178"/>
    </row>
    <row r="7" spans="1:43" s="177" customFormat="1" ht="42.75" hidden="1" customHeight="1" thickBot="1" x14ac:dyDescent="0.3">
      <c r="A7" s="404"/>
      <c r="E7" s="999" t="s">
        <v>5</v>
      </c>
      <c r="F7" s="999"/>
      <c r="G7" s="999"/>
      <c r="H7" s="1018"/>
      <c r="I7" s="1019" t="str">
        <f>'Contact Information'!J9</f>
        <v>Please select your answer from the dropdown</v>
      </c>
      <c r="J7" s="1019"/>
      <c r="K7" s="1019"/>
      <c r="L7" s="1019"/>
      <c r="M7" s="1019"/>
      <c r="N7" s="1019"/>
      <c r="O7" s="212"/>
      <c r="P7" s="212"/>
      <c r="Q7" s="212"/>
      <c r="R7" s="709"/>
      <c r="S7" s="709"/>
      <c r="T7" s="709"/>
      <c r="U7" s="709"/>
      <c r="V7" s="709"/>
      <c r="W7" s="709"/>
      <c r="X7" s="709"/>
      <c r="Y7" s="709"/>
      <c r="Z7" s="709"/>
      <c r="AA7" s="709"/>
      <c r="AB7" s="709"/>
      <c r="AC7" s="709"/>
      <c r="AD7" s="709"/>
      <c r="AE7" s="709"/>
      <c r="AF7" s="709"/>
      <c r="AG7" s="709"/>
      <c r="AH7" s="709"/>
      <c r="AI7" s="709"/>
      <c r="AJ7" s="709"/>
      <c r="AK7" s="709"/>
      <c r="AL7" s="709"/>
      <c r="AM7" s="709"/>
      <c r="AN7" s="709"/>
      <c r="AO7" s="709"/>
      <c r="AP7" s="709"/>
      <c r="AQ7" s="709"/>
    </row>
    <row r="8" spans="1:43" ht="21" x14ac:dyDescent="0.25">
      <c r="B8" s="1032" t="s">
        <v>1285</v>
      </c>
      <c r="C8" s="1032"/>
      <c r="D8" s="1032"/>
      <c r="E8" s="1032"/>
      <c r="F8" s="1032"/>
      <c r="G8" s="1032"/>
      <c r="H8" s="1032"/>
      <c r="I8" s="1032"/>
      <c r="J8" s="1032"/>
      <c r="K8" s="1032"/>
      <c r="L8" s="1032"/>
      <c r="M8" s="1032"/>
      <c r="N8" s="1032"/>
      <c r="O8" s="1032"/>
      <c r="P8" s="1032"/>
      <c r="Q8" s="1032"/>
      <c r="R8" s="178"/>
      <c r="S8" s="178"/>
      <c r="T8" s="178"/>
      <c r="U8" s="178"/>
      <c r="V8" s="178"/>
      <c r="W8" s="178"/>
      <c r="X8" s="697"/>
      <c r="Y8" s="697"/>
      <c r="Z8" s="178"/>
      <c r="AA8" s="178"/>
      <c r="AB8" s="178"/>
      <c r="AC8" s="178"/>
      <c r="AD8" s="178"/>
      <c r="AE8" s="178"/>
      <c r="AF8" s="178"/>
      <c r="AG8" s="178"/>
      <c r="AH8" s="178"/>
      <c r="AI8" s="178"/>
      <c r="AJ8" s="178"/>
      <c r="AK8" s="178"/>
      <c r="AL8" s="178"/>
      <c r="AM8" s="178"/>
      <c r="AN8" s="178"/>
      <c r="AO8" s="178"/>
      <c r="AP8" s="178"/>
      <c r="AQ8" s="178"/>
    </row>
    <row r="9" spans="1:43" ht="24" customHeight="1" x14ac:dyDescent="0.25">
      <c r="B9" s="1033" t="s">
        <v>1286</v>
      </c>
      <c r="C9" s="1033"/>
      <c r="D9" s="1033"/>
      <c r="E9" s="1033"/>
      <c r="F9" s="1033"/>
      <c r="G9" s="1033"/>
      <c r="H9" s="1033"/>
      <c r="I9" s="1033"/>
      <c r="J9" s="1033"/>
      <c r="K9" s="1033"/>
      <c r="L9" s="1033"/>
      <c r="M9" s="1033"/>
      <c r="N9" s="1033"/>
      <c r="O9" s="1033"/>
      <c r="P9" s="1033"/>
      <c r="Q9" s="1033"/>
      <c r="R9" s="178"/>
      <c r="S9" s="178"/>
      <c r="T9" s="178"/>
      <c r="U9" s="178"/>
      <c r="V9" s="178"/>
      <c r="W9" s="178"/>
      <c r="X9" s="697"/>
      <c r="Y9" s="697"/>
      <c r="Z9" s="178"/>
      <c r="AA9" s="178"/>
      <c r="AB9" s="178"/>
      <c r="AC9" s="178"/>
      <c r="AD9" s="178"/>
      <c r="AE9" s="178"/>
      <c r="AF9" s="178"/>
      <c r="AG9" s="178"/>
      <c r="AH9" s="178"/>
      <c r="AI9" s="178"/>
      <c r="AJ9" s="178"/>
      <c r="AK9" s="178"/>
      <c r="AL9" s="178"/>
      <c r="AM9" s="178"/>
      <c r="AN9" s="178"/>
      <c r="AO9" s="178"/>
      <c r="AP9" s="178"/>
      <c r="AQ9" s="178"/>
    </row>
    <row r="10" spans="1:43" ht="24" customHeight="1" x14ac:dyDescent="0.25">
      <c r="B10" s="1034" t="s">
        <v>1287</v>
      </c>
      <c r="C10" s="1034"/>
      <c r="D10" s="1034"/>
      <c r="E10" s="1034"/>
      <c r="F10" s="1034"/>
      <c r="G10" s="1034"/>
      <c r="H10" s="1034"/>
      <c r="I10" s="1034"/>
      <c r="J10" s="1034"/>
      <c r="K10" s="1034"/>
      <c r="L10" s="1034"/>
      <c r="M10" s="1034"/>
      <c r="N10" s="1034"/>
      <c r="O10" s="1034"/>
      <c r="P10" s="1034"/>
      <c r="Q10" s="1034"/>
      <c r="R10" s="178"/>
      <c r="S10" s="178"/>
      <c r="T10" s="178"/>
      <c r="U10" s="178"/>
      <c r="V10" s="178"/>
      <c r="W10" s="178"/>
      <c r="X10" s="697"/>
      <c r="Y10" s="697"/>
      <c r="Z10" s="178"/>
      <c r="AA10" s="178"/>
      <c r="AB10" s="178"/>
      <c r="AC10" s="178"/>
      <c r="AD10" s="178"/>
      <c r="AE10" s="178"/>
      <c r="AF10" s="178"/>
      <c r="AG10" s="178"/>
      <c r="AH10" s="178"/>
      <c r="AI10" s="178"/>
      <c r="AJ10" s="178"/>
      <c r="AK10" s="178"/>
      <c r="AL10" s="178"/>
      <c r="AM10" s="178"/>
      <c r="AN10" s="178"/>
      <c r="AO10" s="178"/>
      <c r="AP10" s="178"/>
      <c r="AQ10" s="178"/>
    </row>
    <row r="11" spans="1:43" s="711" customFormat="1" x14ac:dyDescent="0.25">
      <c r="E11" s="712"/>
      <c r="F11" s="712"/>
      <c r="G11" s="712"/>
      <c r="J11" s="707"/>
      <c r="K11" s="713"/>
      <c r="L11" s="713"/>
      <c r="M11" s="713"/>
      <c r="R11" s="416"/>
      <c r="X11" s="714"/>
      <c r="Y11" s="714"/>
    </row>
    <row r="12" spans="1:43" ht="21" x14ac:dyDescent="0.25">
      <c r="B12" s="1015" t="s">
        <v>539</v>
      </c>
      <c r="C12" s="1015"/>
      <c r="D12" s="1015"/>
      <c r="E12" s="1015"/>
      <c r="F12" s="1015"/>
      <c r="G12" s="1015"/>
      <c r="H12" s="1015"/>
      <c r="K12" s="1015" t="s">
        <v>538</v>
      </c>
      <c r="L12" s="1015"/>
      <c r="M12" s="1015"/>
      <c r="N12" s="1015"/>
      <c r="O12" s="1015"/>
      <c r="P12" s="1015"/>
      <c r="Q12" s="1015"/>
      <c r="X12" s="714"/>
      <c r="Y12" s="714"/>
    </row>
    <row r="13" spans="1:43" ht="21" x14ac:dyDescent="0.25">
      <c r="B13" s="1015" t="s">
        <v>1288</v>
      </c>
      <c r="C13" s="1015"/>
      <c r="D13" s="1015"/>
      <c r="E13" s="1015"/>
      <c r="F13" s="1015"/>
      <c r="G13" s="1015"/>
      <c r="H13" s="1015"/>
      <c r="K13" s="1015" t="s">
        <v>1289</v>
      </c>
      <c r="L13" s="1015"/>
      <c r="M13" s="1015"/>
      <c r="N13" s="1015"/>
      <c r="O13" s="1015"/>
      <c r="P13" s="1015"/>
      <c r="Q13" s="1015"/>
    </row>
    <row r="14" spans="1:43" ht="27.75" customHeight="1" x14ac:dyDescent="0.25">
      <c r="B14" s="1022" t="s">
        <v>1261</v>
      </c>
      <c r="C14" s="1024" t="s">
        <v>1262</v>
      </c>
      <c r="D14" s="1024" t="s">
        <v>1263</v>
      </c>
      <c r="E14" s="1024" t="s">
        <v>2161</v>
      </c>
      <c r="F14" s="1024"/>
      <c r="G14" s="1024"/>
      <c r="H14" s="1024"/>
      <c r="K14" s="1022" t="s">
        <v>1261</v>
      </c>
      <c r="L14" s="1024" t="s">
        <v>1262</v>
      </c>
      <c r="M14" s="1024" t="s">
        <v>1263</v>
      </c>
      <c r="N14" s="1024" t="s">
        <v>2161</v>
      </c>
      <c r="O14" s="1024"/>
      <c r="P14" s="1024"/>
      <c r="Q14" s="1024"/>
    </row>
    <row r="15" spans="1:43" ht="16.5" thickBot="1" x14ac:dyDescent="0.3">
      <c r="B15" s="1023"/>
      <c r="C15" s="1025"/>
      <c r="D15" s="1025"/>
      <c r="E15" s="1025"/>
      <c r="F15" s="1025"/>
      <c r="G15" s="1025"/>
      <c r="H15" s="1025"/>
      <c r="K15" s="1023"/>
      <c r="L15" s="1025"/>
      <c r="M15" s="1025"/>
      <c r="N15" s="1025"/>
      <c r="O15" s="1025"/>
      <c r="P15" s="1025"/>
      <c r="Q15" s="1025"/>
    </row>
    <row r="16" spans="1:43" ht="17.45" customHeight="1" thickBot="1" x14ac:dyDescent="0.3">
      <c r="B16" s="849" t="str">
        <f>IFERROR(VLOOKUP($I$7&amp;$J16,'Electric Account Source '!$A:G,2,FALSE)," ")</f>
        <v xml:space="preserve"> </v>
      </c>
      <c r="C16" s="849" t="str">
        <f>IFERROR(VLOOKUP($I$7&amp;$J16,'Electric Account Source '!$A:H,3,FALSE)," ")</f>
        <v xml:space="preserve"> </v>
      </c>
      <c r="D16" s="849" t="str">
        <f>IFERROR(VLOOKUP($I$7&amp;$J16,'Electric Account Source '!$A:I,4,FALSE)," ")</f>
        <v xml:space="preserve"> </v>
      </c>
      <c r="E16" s="1026"/>
      <c r="F16" s="1026"/>
      <c r="G16" s="1026"/>
      <c r="H16" s="1026"/>
      <c r="I16" s="17"/>
      <c r="J16" s="707">
        <v>1</v>
      </c>
      <c r="K16" s="849" t="str">
        <f>IFERROR(VLOOKUP($I$7&amp;$J16,'NG Account Source'!$A:G,2,FALSE)," ")</f>
        <v xml:space="preserve"> </v>
      </c>
      <c r="L16" s="849" t="str">
        <f>IFERROR(VLOOKUP($I$7&amp;$J16,'NG Account Source'!$A:H,3,FALSE)," ")</f>
        <v xml:space="preserve"> </v>
      </c>
      <c r="M16" s="849" t="str">
        <f>IFERROR(VLOOKUP($I$7&amp;$J16,'NG Account Source'!$A:I,4,FALSE)," ")</f>
        <v xml:space="preserve"> </v>
      </c>
      <c r="N16" s="1026"/>
      <c r="O16" s="1026"/>
      <c r="P16" s="1026"/>
      <c r="Q16" s="1026"/>
    </row>
    <row r="17" spans="2:18" ht="17.45" customHeight="1" x14ac:dyDescent="0.25">
      <c r="B17" s="850" t="str">
        <f>IFERROR(VLOOKUP($I$7&amp;$J17,'Electric Account Source '!$A:G,2,FALSE)," ")</f>
        <v xml:space="preserve"> </v>
      </c>
      <c r="C17" s="850" t="str">
        <f>IFERROR(VLOOKUP($I$7&amp;$J17,'Electric Account Source '!$A:H,3,FALSE)," ")</f>
        <v xml:space="preserve"> </v>
      </c>
      <c r="D17" s="850" t="str">
        <f>IFERROR(VLOOKUP($I$7&amp;$J17,'Electric Account Source '!$A:I,4,FALSE)," ")</f>
        <v xml:space="preserve"> </v>
      </c>
      <c r="E17" s="1020"/>
      <c r="F17" s="1020"/>
      <c r="G17" s="1020"/>
      <c r="H17" s="1020"/>
      <c r="I17" s="17"/>
      <c r="J17" s="707">
        <v>2</v>
      </c>
      <c r="K17" s="850" t="str">
        <f>IFERROR(VLOOKUP($I$7&amp;$J17,'NG Account Source'!$A:G,2,FALSE)," ")</f>
        <v xml:space="preserve"> </v>
      </c>
      <c r="L17" s="850" t="str">
        <f>IFERROR(VLOOKUP($I$7&amp;$J17,'NG Account Source'!$A:H,3,FALSE)," ")</f>
        <v xml:space="preserve"> </v>
      </c>
      <c r="M17" s="850" t="str">
        <f>IFERROR(VLOOKUP($I$7&amp;$J17,'NG Account Source'!$A:I,4,FALSE)," ")</f>
        <v xml:space="preserve"> </v>
      </c>
      <c r="N17" s="1020"/>
      <c r="O17" s="1020"/>
      <c r="P17" s="1020"/>
      <c r="Q17" s="1020"/>
    </row>
    <row r="18" spans="2:18" ht="17.45" customHeight="1" x14ac:dyDescent="0.25">
      <c r="B18" s="850" t="str">
        <f>IFERROR(VLOOKUP($I$7&amp;$J18,'Electric Account Source '!$A:G,2,FALSE)," ")</f>
        <v xml:space="preserve"> </v>
      </c>
      <c r="C18" s="850" t="str">
        <f>IFERROR(VLOOKUP($I$7&amp;$J18,'Electric Account Source '!$A:H,3,FALSE)," ")</f>
        <v xml:space="preserve"> </v>
      </c>
      <c r="D18" s="850" t="str">
        <f>IFERROR(VLOOKUP($I$7&amp;$J18,'Electric Account Source '!$A:I,4,FALSE)," ")</f>
        <v xml:space="preserve"> </v>
      </c>
      <c r="E18" s="1021"/>
      <c r="F18" s="1021"/>
      <c r="G18" s="1021"/>
      <c r="H18" s="1021"/>
      <c r="I18" s="17"/>
      <c r="J18" s="707">
        <v>3</v>
      </c>
      <c r="K18" s="850" t="str">
        <f>IFERROR(VLOOKUP($I$7&amp;$J18,'NG Account Source'!$A:G,2,FALSE)," ")</f>
        <v xml:space="preserve"> </v>
      </c>
      <c r="L18" s="850" t="str">
        <f>IFERROR(VLOOKUP($I$7&amp;$J18,'NG Account Source'!$A:H,3,FALSE)," ")</f>
        <v xml:space="preserve"> </v>
      </c>
      <c r="M18" s="850" t="str">
        <f>IFERROR(VLOOKUP($I$7&amp;$J18,'NG Account Source'!$A:I,4,FALSE)," ")</f>
        <v xml:space="preserve"> </v>
      </c>
      <c r="N18" s="1021"/>
      <c r="O18" s="1021"/>
      <c r="P18" s="1021"/>
      <c r="Q18" s="1021"/>
    </row>
    <row r="19" spans="2:18" ht="17.45" customHeight="1" x14ac:dyDescent="0.25">
      <c r="B19" s="850" t="str">
        <f>IFERROR(VLOOKUP($I$7&amp;$J19,'Electric Account Source '!$A:G,2,FALSE)," ")</f>
        <v xml:space="preserve"> </v>
      </c>
      <c r="C19" s="850" t="str">
        <f>IFERROR(VLOOKUP($I$7&amp;$J19,'Electric Account Source '!$A:H,3,FALSE)," ")</f>
        <v xml:space="preserve"> </v>
      </c>
      <c r="D19" s="850" t="str">
        <f>IFERROR(VLOOKUP($I$7&amp;$J19,'Electric Account Source '!$A:I,4,FALSE)," ")</f>
        <v xml:space="preserve"> </v>
      </c>
      <c r="E19" s="1021"/>
      <c r="F19" s="1021"/>
      <c r="G19" s="1021"/>
      <c r="H19" s="1021"/>
      <c r="I19" s="17"/>
      <c r="J19" s="707">
        <v>4</v>
      </c>
      <c r="K19" s="850" t="str">
        <f>IFERROR(VLOOKUP($I$7&amp;$J19,'NG Account Source'!$A:G,2,FALSE)," ")</f>
        <v xml:space="preserve"> </v>
      </c>
      <c r="L19" s="850" t="str">
        <f>IFERROR(VLOOKUP($I$7&amp;$J19,'NG Account Source'!$A:H,3,FALSE)," ")</f>
        <v xml:space="preserve"> </v>
      </c>
      <c r="M19" s="850" t="str">
        <f>IFERROR(VLOOKUP($I$7&amp;$J19,'NG Account Source'!$A:I,4,FALSE)," ")</f>
        <v xml:space="preserve"> </v>
      </c>
      <c r="N19" s="1021"/>
      <c r="O19" s="1021"/>
      <c r="P19" s="1021"/>
      <c r="Q19" s="1021"/>
    </row>
    <row r="20" spans="2:18" ht="17.45" customHeight="1" x14ac:dyDescent="0.25">
      <c r="B20" s="850" t="str">
        <f>IFERROR(VLOOKUP($I$7&amp;$J20,'Electric Account Source '!$A:G,2,FALSE)," ")</f>
        <v xml:space="preserve"> </v>
      </c>
      <c r="C20" s="850" t="str">
        <f>IFERROR(VLOOKUP($I$7&amp;$J20,'Electric Account Source '!$A:H,3,FALSE)," ")</f>
        <v xml:space="preserve"> </v>
      </c>
      <c r="D20" s="850" t="str">
        <f>IFERROR(VLOOKUP($I$7&amp;$J20,'Electric Account Source '!$A:I,4,FALSE)," ")</f>
        <v xml:space="preserve"> </v>
      </c>
      <c r="E20" s="1021"/>
      <c r="F20" s="1021"/>
      <c r="G20" s="1021"/>
      <c r="H20" s="1021"/>
      <c r="I20" s="17"/>
      <c r="J20" s="707">
        <v>5</v>
      </c>
      <c r="K20" s="850" t="str">
        <f>IFERROR(VLOOKUP($I$7&amp;$J20,'NG Account Source'!$A:G,2,FALSE)," ")</f>
        <v xml:space="preserve"> </v>
      </c>
      <c r="L20" s="850" t="str">
        <f>IFERROR(VLOOKUP($I$7&amp;$J20,'NG Account Source'!$A:H,3,FALSE)," ")</f>
        <v xml:space="preserve"> </v>
      </c>
      <c r="M20" s="850" t="str">
        <f>IFERROR(VLOOKUP($I$7&amp;$J20,'NG Account Source'!$A:I,4,FALSE)," ")</f>
        <v xml:space="preserve"> </v>
      </c>
      <c r="N20" s="1021"/>
      <c r="O20" s="1021"/>
      <c r="P20" s="1021"/>
      <c r="Q20" s="1021"/>
    </row>
    <row r="21" spans="2:18" ht="17.45" customHeight="1" x14ac:dyDescent="0.25">
      <c r="B21" s="850" t="str">
        <f>IFERROR(VLOOKUP($I$7&amp;$J21,'Electric Account Source '!$A:G,2,FALSE)," ")</f>
        <v xml:space="preserve"> </v>
      </c>
      <c r="C21" s="850" t="str">
        <f>IFERROR(VLOOKUP($I$7&amp;$J21,'Electric Account Source '!$A:H,3,FALSE)," ")</f>
        <v xml:space="preserve"> </v>
      </c>
      <c r="D21" s="850" t="str">
        <f>IFERROR(VLOOKUP($I$7&amp;$J21,'Electric Account Source '!$A:I,4,FALSE)," ")</f>
        <v xml:space="preserve"> </v>
      </c>
      <c r="E21" s="1021"/>
      <c r="F21" s="1021"/>
      <c r="G21" s="1021"/>
      <c r="H21" s="1021"/>
      <c r="I21" s="17"/>
      <c r="J21" s="707">
        <v>6</v>
      </c>
      <c r="K21" s="850" t="str">
        <f>IFERROR(VLOOKUP($I$7&amp;$J21,'NG Account Source'!$A:G,2,FALSE)," ")</f>
        <v xml:space="preserve"> </v>
      </c>
      <c r="L21" s="850" t="str">
        <f>IFERROR(VLOOKUP($I$7&amp;$J21,'NG Account Source'!$A:H,3,FALSE)," ")</f>
        <v xml:space="preserve"> </v>
      </c>
      <c r="M21" s="850" t="str">
        <f>IFERROR(VLOOKUP($I$7&amp;$J21,'NG Account Source'!$A:I,4,FALSE)," ")</f>
        <v xml:space="preserve"> </v>
      </c>
      <c r="N21" s="1021"/>
      <c r="O21" s="1021"/>
      <c r="P21" s="1021"/>
      <c r="Q21" s="1021"/>
    </row>
    <row r="22" spans="2:18" ht="17.45" customHeight="1" x14ac:dyDescent="0.25">
      <c r="B22" s="850" t="str">
        <f>IFERROR(VLOOKUP($I$7&amp;$J22,'Electric Account Source '!$A:G,2,FALSE)," ")</f>
        <v xml:space="preserve"> </v>
      </c>
      <c r="C22" s="850" t="str">
        <f>IFERROR(VLOOKUP($I$7&amp;$J22,'Electric Account Source '!$A:H,3,FALSE)," ")</f>
        <v xml:space="preserve"> </v>
      </c>
      <c r="D22" s="850" t="str">
        <f>IFERROR(VLOOKUP($I$7&amp;$J22,'Electric Account Source '!$A:I,4,FALSE)," ")</f>
        <v xml:space="preserve"> </v>
      </c>
      <c r="E22" s="1021"/>
      <c r="F22" s="1021"/>
      <c r="G22" s="1021"/>
      <c r="H22" s="1021"/>
      <c r="I22" s="17"/>
      <c r="J22" s="707">
        <v>7</v>
      </c>
      <c r="K22" s="850" t="str">
        <f>IFERROR(VLOOKUP($I$7&amp;$J22,'NG Account Source'!$A:G,2,FALSE)," ")</f>
        <v xml:space="preserve"> </v>
      </c>
      <c r="L22" s="850" t="str">
        <f>IFERROR(VLOOKUP($I$7&amp;$J22,'NG Account Source'!$A:H,3,FALSE)," ")</f>
        <v xml:space="preserve"> </v>
      </c>
      <c r="M22" s="850" t="str">
        <f>IFERROR(VLOOKUP($I$7&amp;$J22,'NG Account Source'!$A:I,4,FALSE)," ")</f>
        <v xml:space="preserve"> </v>
      </c>
      <c r="N22" s="1021"/>
      <c r="O22" s="1021"/>
      <c r="P22" s="1021"/>
      <c r="Q22" s="1021"/>
    </row>
    <row r="23" spans="2:18" ht="17.45" customHeight="1" x14ac:dyDescent="0.25">
      <c r="B23" s="850" t="str">
        <f>IFERROR(VLOOKUP($I$7&amp;$J23,'Electric Account Source '!$A:G,2,FALSE)," ")</f>
        <v xml:space="preserve"> </v>
      </c>
      <c r="C23" s="850" t="str">
        <f>IFERROR(VLOOKUP($I$7&amp;$J23,'Electric Account Source '!$A:H,3,FALSE)," ")</f>
        <v xml:space="preserve"> </v>
      </c>
      <c r="D23" s="850" t="str">
        <f>IFERROR(VLOOKUP($I$7&amp;$J23,'Electric Account Source '!$A:I,4,FALSE)," ")</f>
        <v xml:space="preserve"> </v>
      </c>
      <c r="E23" s="1021"/>
      <c r="F23" s="1021"/>
      <c r="G23" s="1021"/>
      <c r="H23" s="1021"/>
      <c r="I23" s="17"/>
      <c r="J23" s="707">
        <v>8</v>
      </c>
      <c r="K23" s="850" t="str">
        <f>IFERROR(VLOOKUP($I$7&amp;$J23,'NG Account Source'!$A:G,2,FALSE)," ")</f>
        <v xml:space="preserve"> </v>
      </c>
      <c r="L23" s="850" t="str">
        <f>IFERROR(VLOOKUP($I$7&amp;$J23,'NG Account Source'!$A:H,3,FALSE)," ")</f>
        <v xml:space="preserve"> </v>
      </c>
      <c r="M23" s="850" t="str">
        <f>IFERROR(VLOOKUP($I$7&amp;$J23,'NG Account Source'!$A:I,4,FALSE)," ")</f>
        <v xml:space="preserve"> </v>
      </c>
      <c r="N23" s="1021"/>
      <c r="O23" s="1021"/>
      <c r="P23" s="1021"/>
      <c r="Q23" s="1021"/>
    </row>
    <row r="24" spans="2:18" ht="17.45" customHeight="1" x14ac:dyDescent="0.25">
      <c r="B24" s="850" t="str">
        <f>IFERROR(VLOOKUP($I$7&amp;$J24,'Electric Account Source '!$A:G,2,FALSE)," ")</f>
        <v xml:space="preserve"> </v>
      </c>
      <c r="C24" s="850" t="str">
        <f>IFERROR(VLOOKUP($I$7&amp;$J24,'Electric Account Source '!$A:H,3,FALSE)," ")</f>
        <v xml:space="preserve"> </v>
      </c>
      <c r="D24" s="850" t="str">
        <f>IFERROR(VLOOKUP($I$7&amp;$J24,'Electric Account Source '!$A:I,4,FALSE)," ")</f>
        <v xml:space="preserve"> </v>
      </c>
      <c r="E24" s="1021"/>
      <c r="F24" s="1021"/>
      <c r="G24" s="1021"/>
      <c r="H24" s="1021"/>
      <c r="I24" s="17"/>
      <c r="J24" s="707">
        <v>9</v>
      </c>
      <c r="K24" s="850" t="str">
        <f>IFERROR(VLOOKUP($I$7&amp;$J24,'NG Account Source'!$A:G,2,FALSE)," ")</f>
        <v xml:space="preserve"> </v>
      </c>
      <c r="L24" s="850" t="str">
        <f>IFERROR(VLOOKUP($I$7&amp;$J24,'NG Account Source'!$A:H,3,FALSE)," ")</f>
        <v xml:space="preserve"> </v>
      </c>
      <c r="M24" s="850" t="str">
        <f>IFERROR(VLOOKUP($I$7&amp;$J24,'NG Account Source'!$A:I,4,FALSE)," ")</f>
        <v xml:space="preserve"> </v>
      </c>
      <c r="N24" s="1021"/>
      <c r="O24" s="1021"/>
      <c r="P24" s="1021"/>
      <c r="Q24" s="1021"/>
    </row>
    <row r="25" spans="2:18" ht="17.45" customHeight="1" x14ac:dyDescent="0.25">
      <c r="B25" s="850" t="str">
        <f>IFERROR(VLOOKUP($I$7&amp;$J25,'Electric Account Source '!$A:G,2,FALSE)," ")</f>
        <v xml:space="preserve"> </v>
      </c>
      <c r="C25" s="850" t="str">
        <f>IFERROR(VLOOKUP($I$7&amp;$J25,'Electric Account Source '!$A:H,3,FALSE)," ")</f>
        <v xml:space="preserve"> </v>
      </c>
      <c r="D25" s="850" t="str">
        <f>IFERROR(VLOOKUP($I$7&amp;$J25,'Electric Account Source '!$A:I,4,FALSE)," ")</f>
        <v xml:space="preserve"> </v>
      </c>
      <c r="E25" s="1021"/>
      <c r="F25" s="1021"/>
      <c r="G25" s="1021"/>
      <c r="H25" s="1021"/>
      <c r="I25" s="17"/>
      <c r="J25" s="707">
        <v>10</v>
      </c>
      <c r="K25" s="850" t="str">
        <f>IFERROR(VLOOKUP($I$7&amp;$J25,'NG Account Source'!$A:G,2,FALSE)," ")</f>
        <v xml:space="preserve"> </v>
      </c>
      <c r="L25" s="850" t="str">
        <f>IFERROR(VLOOKUP($I$7&amp;$J25,'NG Account Source'!$A:H,3,FALSE)," ")</f>
        <v xml:space="preserve"> </v>
      </c>
      <c r="M25" s="850" t="str">
        <f>IFERROR(VLOOKUP($I$7&amp;$J25,'NG Account Source'!$A:I,4,FALSE)," ")</f>
        <v xml:space="preserve"> </v>
      </c>
      <c r="N25" s="1021"/>
      <c r="O25" s="1021"/>
      <c r="P25" s="1021"/>
      <c r="Q25" s="1021"/>
      <c r="R25" s="416">
        <f>IFERROR((#REF!/#REF!)&lt;3,0)</f>
        <v>0</v>
      </c>
    </row>
    <row r="26" spans="2:18" ht="17.45" customHeight="1" x14ac:dyDescent="0.25">
      <c r="B26" s="850" t="str">
        <f>IFERROR(VLOOKUP($I$7&amp;$J26,'Electric Account Source '!$A:G,2,FALSE)," ")</f>
        <v xml:space="preserve"> </v>
      </c>
      <c r="C26" s="850" t="str">
        <f>IFERROR(VLOOKUP($I$7&amp;$J26,'Electric Account Source '!$A:H,3,FALSE)," ")</f>
        <v xml:space="preserve"> </v>
      </c>
      <c r="D26" s="850" t="str">
        <f>IFERROR(VLOOKUP($I$7&amp;$J26,'Electric Account Source '!$A:I,4,FALSE)," ")</f>
        <v xml:space="preserve"> </v>
      </c>
      <c r="E26" s="1021"/>
      <c r="F26" s="1021"/>
      <c r="G26" s="1021"/>
      <c r="H26" s="1021"/>
      <c r="I26" s="17"/>
      <c r="J26" s="707">
        <v>11</v>
      </c>
      <c r="K26" s="850" t="str">
        <f>IFERROR(VLOOKUP($I$7&amp;$J26,'NG Account Source'!$A:G,2,FALSE)," ")</f>
        <v xml:space="preserve"> </v>
      </c>
      <c r="L26" s="850" t="str">
        <f>IFERROR(VLOOKUP($I$7&amp;$J26,'NG Account Source'!$A:H,3,FALSE)," ")</f>
        <v xml:space="preserve"> </v>
      </c>
      <c r="M26" s="850" t="str">
        <f>IFERROR(VLOOKUP($I$7&amp;$J26,'NG Account Source'!$A:I,4,FALSE)," ")</f>
        <v xml:space="preserve"> </v>
      </c>
      <c r="N26" s="1021"/>
      <c r="O26" s="1021"/>
      <c r="P26" s="1021"/>
      <c r="Q26" s="1021"/>
      <c r="R26" s="416">
        <f>IFERROR((#REF!/#REF!)&lt;3,0)</f>
        <v>0</v>
      </c>
    </row>
    <row r="27" spans="2:18" ht="17.45" customHeight="1" x14ac:dyDescent="0.25">
      <c r="B27" s="850" t="str">
        <f>IFERROR(VLOOKUP($I$7&amp;$J27,'Electric Account Source '!$A:G,2,FALSE)," ")</f>
        <v xml:space="preserve"> </v>
      </c>
      <c r="C27" s="850" t="str">
        <f>IFERROR(VLOOKUP($I$7&amp;$J27,'Electric Account Source '!$A:H,3,FALSE)," ")</f>
        <v xml:space="preserve"> </v>
      </c>
      <c r="D27" s="850" t="str">
        <f>IFERROR(VLOOKUP($I$7&amp;$J27,'Electric Account Source '!$A:I,4,FALSE)," ")</f>
        <v xml:space="preserve"> </v>
      </c>
      <c r="E27" s="1021"/>
      <c r="F27" s="1021"/>
      <c r="G27" s="1021"/>
      <c r="H27" s="1021"/>
      <c r="I27" s="17"/>
      <c r="J27" s="707">
        <v>12</v>
      </c>
      <c r="K27" s="850" t="str">
        <f>IFERROR(VLOOKUP($I$7&amp;$J27,'NG Account Source'!$A:G,2,FALSE)," ")</f>
        <v xml:space="preserve"> </v>
      </c>
      <c r="L27" s="850" t="str">
        <f>IFERROR(VLOOKUP($I$7&amp;$J27,'NG Account Source'!$A:H,3,FALSE)," ")</f>
        <v xml:space="preserve"> </v>
      </c>
      <c r="M27" s="850" t="str">
        <f>IFERROR(VLOOKUP($I$7&amp;$J27,'NG Account Source'!$A:I,4,FALSE)," ")</f>
        <v xml:space="preserve"> </v>
      </c>
      <c r="N27" s="1021"/>
      <c r="O27" s="1021"/>
      <c r="P27" s="1021"/>
      <c r="Q27" s="1021"/>
      <c r="R27" s="416">
        <f>IFERROR((#REF!/#REF!)&lt;3,0)</f>
        <v>0</v>
      </c>
    </row>
    <row r="28" spans="2:18" ht="17.45" customHeight="1" x14ac:dyDescent="0.25">
      <c r="B28" s="850" t="str">
        <f>IFERROR(VLOOKUP($I$7&amp;$J28,'Electric Account Source '!$A:G,2,FALSE)," ")</f>
        <v xml:space="preserve"> </v>
      </c>
      <c r="C28" s="850" t="str">
        <f>IFERROR(VLOOKUP($I$7&amp;$J28,'Electric Account Source '!$A:H,3,FALSE)," ")</f>
        <v xml:space="preserve"> </v>
      </c>
      <c r="D28" s="850" t="str">
        <f>IFERROR(VLOOKUP($I$7&amp;$J28,'Electric Account Source '!$A:I,4,FALSE)," ")</f>
        <v xml:space="preserve"> </v>
      </c>
      <c r="E28" s="1021"/>
      <c r="F28" s="1021"/>
      <c r="G28" s="1021"/>
      <c r="H28" s="1021"/>
      <c r="I28" s="17"/>
      <c r="J28" s="707">
        <v>13</v>
      </c>
      <c r="K28" s="850" t="str">
        <f>IFERROR(VLOOKUP($I$7&amp;$J28,'NG Account Source'!$A:G,2,FALSE)," ")</f>
        <v xml:space="preserve"> </v>
      </c>
      <c r="L28" s="850" t="str">
        <f>IFERROR(VLOOKUP($I$7&amp;$J28,'NG Account Source'!$A:H,3,FALSE)," ")</f>
        <v xml:space="preserve"> </v>
      </c>
      <c r="M28" s="850" t="str">
        <f>IFERROR(VLOOKUP($I$7&amp;$J28,'NG Account Source'!$A:I,4,FALSE)," ")</f>
        <v xml:space="preserve"> </v>
      </c>
      <c r="N28" s="1021"/>
      <c r="O28" s="1021"/>
      <c r="P28" s="1021"/>
      <c r="Q28" s="1021"/>
    </row>
    <row r="29" spans="2:18" ht="17.45" customHeight="1" x14ac:dyDescent="0.25">
      <c r="B29" s="850" t="str">
        <f>IFERROR(VLOOKUP($I$7&amp;$J29,'Electric Account Source '!$A:G,2,FALSE)," ")</f>
        <v xml:space="preserve"> </v>
      </c>
      <c r="C29" s="850" t="str">
        <f>IFERROR(VLOOKUP($I$7&amp;$J29,'Electric Account Source '!$A:H,3,FALSE)," ")</f>
        <v xml:space="preserve"> </v>
      </c>
      <c r="D29" s="850" t="str">
        <f>IFERROR(VLOOKUP($I$7&amp;$J29,'Electric Account Source '!$A:I,4,FALSE)," ")</f>
        <v xml:space="preserve"> </v>
      </c>
      <c r="E29" s="1021"/>
      <c r="F29" s="1021"/>
      <c r="G29" s="1021"/>
      <c r="H29" s="1021"/>
      <c r="I29" s="17"/>
      <c r="J29" s="707">
        <v>14</v>
      </c>
      <c r="K29" s="850" t="str">
        <f>IFERROR(VLOOKUP($I$7&amp;$J29,'NG Account Source'!$A:G,2,FALSE)," ")</f>
        <v xml:space="preserve"> </v>
      </c>
      <c r="L29" s="850" t="str">
        <f>IFERROR(VLOOKUP($I$7&amp;$J29,'NG Account Source'!$A:H,3,FALSE)," ")</f>
        <v xml:space="preserve"> </v>
      </c>
      <c r="M29" s="850" t="str">
        <f>IFERROR(VLOOKUP($I$7&amp;$J29,'NG Account Source'!$A:I,4,FALSE)," ")</f>
        <v xml:space="preserve"> </v>
      </c>
      <c r="N29" s="1021"/>
      <c r="O29" s="1021"/>
      <c r="P29" s="1021"/>
      <c r="Q29" s="1021"/>
      <c r="R29" s="416">
        <f>IFERROR((#REF!/#REF!)&lt;3,0)</f>
        <v>0</v>
      </c>
    </row>
    <row r="30" spans="2:18" ht="17.45" customHeight="1" x14ac:dyDescent="0.25">
      <c r="B30" s="850" t="str">
        <f>IFERROR(VLOOKUP($I$7&amp;$J30,'Electric Account Source '!$A:G,2,FALSE)," ")</f>
        <v xml:space="preserve"> </v>
      </c>
      <c r="C30" s="850" t="str">
        <f>IFERROR(VLOOKUP($I$7&amp;$J30,'Electric Account Source '!$A:H,3,FALSE)," ")</f>
        <v xml:space="preserve"> </v>
      </c>
      <c r="D30" s="850" t="str">
        <f>IFERROR(VLOOKUP($I$7&amp;$J30,'Electric Account Source '!$A:I,4,FALSE)," ")</f>
        <v xml:space="preserve"> </v>
      </c>
      <c r="E30" s="1021"/>
      <c r="F30" s="1021"/>
      <c r="G30" s="1021"/>
      <c r="H30" s="1021"/>
      <c r="I30" s="17"/>
      <c r="J30" s="707">
        <v>15</v>
      </c>
      <c r="K30" s="850" t="str">
        <f>IFERROR(VLOOKUP($I$7&amp;$J30,'NG Account Source'!$A:G,2,FALSE)," ")</f>
        <v xml:space="preserve"> </v>
      </c>
      <c r="L30" s="850" t="str">
        <f>IFERROR(VLOOKUP($I$7&amp;$J30,'NG Account Source'!$A:H,3,FALSE)," ")</f>
        <v xml:space="preserve"> </v>
      </c>
      <c r="M30" s="850" t="str">
        <f>IFERROR(VLOOKUP($I$7&amp;$J30,'NG Account Source'!$A:I,4,FALSE)," ")</f>
        <v xml:space="preserve"> </v>
      </c>
      <c r="N30" s="1021"/>
      <c r="O30" s="1021"/>
      <c r="P30" s="1021"/>
      <c r="Q30" s="1021"/>
      <c r="R30" s="416">
        <f>IFERROR((#REF!/#REF!)&lt;3,0)</f>
        <v>0</v>
      </c>
    </row>
    <row r="31" spans="2:18" ht="17.45" customHeight="1" x14ac:dyDescent="0.25">
      <c r="B31" s="850" t="str">
        <f>IFERROR(VLOOKUP($I$7&amp;$J31,'Electric Account Source '!$A:G,2,FALSE)," ")</f>
        <v xml:space="preserve"> </v>
      </c>
      <c r="C31" s="850" t="str">
        <f>IFERROR(VLOOKUP($I$7&amp;$J31,'Electric Account Source '!$A:H,3,FALSE)," ")</f>
        <v xml:space="preserve"> </v>
      </c>
      <c r="D31" s="850" t="str">
        <f>IFERROR(VLOOKUP($I$7&amp;$J31,'Electric Account Source '!$A:I,4,FALSE)," ")</f>
        <v xml:space="preserve"> </v>
      </c>
      <c r="E31" s="1021"/>
      <c r="F31" s="1021"/>
      <c r="G31" s="1021"/>
      <c r="H31" s="1021"/>
      <c r="I31" s="17"/>
      <c r="J31" s="707">
        <v>16</v>
      </c>
      <c r="K31" s="850" t="str">
        <f>IFERROR(VLOOKUP($I$7&amp;$J31,'NG Account Source'!$A:G,2,FALSE)," ")</f>
        <v xml:space="preserve"> </v>
      </c>
      <c r="L31" s="850" t="str">
        <f>IFERROR(VLOOKUP($I$7&amp;$J31,'NG Account Source'!$A:H,3,FALSE)," ")</f>
        <v xml:space="preserve"> </v>
      </c>
      <c r="M31" s="850" t="str">
        <f>IFERROR(VLOOKUP($I$7&amp;$J31,'NG Account Source'!$A:I,4,FALSE)," ")</f>
        <v xml:space="preserve"> </v>
      </c>
      <c r="N31" s="1021"/>
      <c r="O31" s="1021"/>
      <c r="P31" s="1021"/>
      <c r="Q31" s="1021"/>
    </row>
    <row r="32" spans="2:18" ht="17.45" customHeight="1" x14ac:dyDescent="0.25">
      <c r="B32" s="850" t="str">
        <f>IFERROR(VLOOKUP($I$7&amp;$J32,'Electric Account Source '!$A:G,2,FALSE)," ")</f>
        <v xml:space="preserve"> </v>
      </c>
      <c r="C32" s="850" t="str">
        <f>IFERROR(VLOOKUP($I$7&amp;$J32,'Electric Account Source '!$A:H,3,FALSE)," ")</f>
        <v xml:space="preserve"> </v>
      </c>
      <c r="D32" s="850" t="str">
        <f>IFERROR(VLOOKUP($I$7&amp;$J32,'Electric Account Source '!$A:I,4,FALSE)," ")</f>
        <v xml:space="preserve"> </v>
      </c>
      <c r="E32" s="1021"/>
      <c r="F32" s="1021"/>
      <c r="G32" s="1021"/>
      <c r="H32" s="1021"/>
      <c r="I32" s="17"/>
      <c r="J32" s="707">
        <v>17</v>
      </c>
      <c r="K32" s="850" t="str">
        <f>IFERROR(VLOOKUP($I$7&amp;$J32,'NG Account Source'!$A:G,2,FALSE)," ")</f>
        <v xml:space="preserve"> </v>
      </c>
      <c r="L32" s="850" t="str">
        <f>IFERROR(VLOOKUP($I$7&amp;$J32,'NG Account Source'!$A:H,3,FALSE)," ")</f>
        <v xml:space="preserve"> </v>
      </c>
      <c r="M32" s="850" t="str">
        <f>IFERROR(VLOOKUP($I$7&amp;$J32,'NG Account Source'!$A:I,4,FALSE)," ")</f>
        <v xml:space="preserve"> </v>
      </c>
      <c r="N32" s="1021"/>
      <c r="O32" s="1021"/>
      <c r="P32" s="1021"/>
      <c r="Q32" s="1021"/>
      <c r="R32" s="416">
        <f>IFERROR((#REF!/#REF!)&lt;3,0)</f>
        <v>0</v>
      </c>
    </row>
    <row r="33" spans="2:18" ht="17.45" customHeight="1" x14ac:dyDescent="0.25">
      <c r="B33" s="850" t="str">
        <f>IFERROR(VLOOKUP($I$7&amp;$J33,'Electric Account Source '!$A:G,2,FALSE)," ")</f>
        <v xml:space="preserve"> </v>
      </c>
      <c r="C33" s="850" t="str">
        <f>IFERROR(VLOOKUP($I$7&amp;$J33,'Electric Account Source '!$A:H,3,FALSE)," ")</f>
        <v xml:space="preserve"> </v>
      </c>
      <c r="D33" s="850" t="str">
        <f>IFERROR(VLOOKUP($I$7&amp;$J33,'Electric Account Source '!$A:I,4,FALSE)," ")</f>
        <v xml:space="preserve"> </v>
      </c>
      <c r="E33" s="1021"/>
      <c r="F33" s="1021"/>
      <c r="G33" s="1021"/>
      <c r="H33" s="1021"/>
      <c r="I33" s="17"/>
      <c r="J33" s="707">
        <v>18</v>
      </c>
      <c r="K33" s="850" t="str">
        <f>IFERROR(VLOOKUP($I$7&amp;$J33,'NG Account Source'!$A:G,2,FALSE)," ")</f>
        <v xml:space="preserve"> </v>
      </c>
      <c r="L33" s="850" t="str">
        <f>IFERROR(VLOOKUP($I$7&amp;$J33,'NG Account Source'!$A:H,3,FALSE)," ")</f>
        <v xml:space="preserve"> </v>
      </c>
      <c r="M33" s="850" t="str">
        <f>IFERROR(VLOOKUP($I$7&amp;$J33,'NG Account Source'!$A:I,4,FALSE)," ")</f>
        <v xml:space="preserve"> </v>
      </c>
      <c r="N33" s="1021"/>
      <c r="O33" s="1021"/>
      <c r="P33" s="1021"/>
      <c r="Q33" s="1021"/>
      <c r="R33" s="416">
        <f>IFERROR((#REF!/#REF!)&lt;3,0)</f>
        <v>0</v>
      </c>
    </row>
    <row r="34" spans="2:18" ht="17.45" customHeight="1" x14ac:dyDescent="0.25">
      <c r="B34" s="850" t="str">
        <f>IFERROR(VLOOKUP($I$7&amp;$J34,'Electric Account Source '!$A:G,2,FALSE)," ")</f>
        <v xml:space="preserve"> </v>
      </c>
      <c r="C34" s="850" t="str">
        <f>IFERROR(VLOOKUP($I$7&amp;$J34,'Electric Account Source '!$A:H,3,FALSE)," ")</f>
        <v xml:space="preserve"> </v>
      </c>
      <c r="D34" s="850" t="str">
        <f>IFERROR(VLOOKUP($I$7&amp;$J34,'Electric Account Source '!$A:I,4,FALSE)," ")</f>
        <v xml:space="preserve"> </v>
      </c>
      <c r="E34" s="1021"/>
      <c r="F34" s="1021"/>
      <c r="G34" s="1021"/>
      <c r="H34" s="1021"/>
      <c r="I34" s="17"/>
      <c r="J34" s="707">
        <v>19</v>
      </c>
      <c r="K34" s="850" t="str">
        <f>IFERROR(VLOOKUP($I$7&amp;$J34,'NG Account Source'!$A:G,2,FALSE)," ")</f>
        <v xml:space="preserve"> </v>
      </c>
      <c r="L34" s="850" t="str">
        <f>IFERROR(VLOOKUP($I$7&amp;$J34,'NG Account Source'!$A:H,3,FALSE)," ")</f>
        <v xml:space="preserve"> </v>
      </c>
      <c r="M34" s="850" t="str">
        <f>IFERROR(VLOOKUP($I$7&amp;$J34,'NG Account Source'!$A:I,4,FALSE)," ")</f>
        <v xml:space="preserve"> </v>
      </c>
      <c r="N34" s="1021"/>
      <c r="O34" s="1021"/>
      <c r="P34" s="1021"/>
      <c r="Q34" s="1021"/>
    </row>
    <row r="35" spans="2:18" ht="17.45" customHeight="1" x14ac:dyDescent="0.25">
      <c r="B35" s="850" t="str">
        <f>IFERROR(VLOOKUP($I$7&amp;$J35,'Electric Account Source '!$A:G,2,FALSE)," ")</f>
        <v xml:space="preserve"> </v>
      </c>
      <c r="C35" s="850" t="str">
        <f>IFERROR(VLOOKUP($I$7&amp;$J35,'Electric Account Source '!$A:H,3,FALSE)," ")</f>
        <v xml:space="preserve"> </v>
      </c>
      <c r="D35" s="850" t="str">
        <f>IFERROR(VLOOKUP($I$7&amp;$J35,'Electric Account Source '!$A:I,4,FALSE)," ")</f>
        <v xml:space="preserve"> </v>
      </c>
      <c r="E35" s="1021"/>
      <c r="F35" s="1021"/>
      <c r="G35" s="1021"/>
      <c r="H35" s="1021"/>
      <c r="I35" s="17"/>
      <c r="J35" s="707">
        <v>20</v>
      </c>
      <c r="K35" s="850" t="str">
        <f>IFERROR(VLOOKUP($I$7&amp;$J35,'NG Account Source'!$A:G,2,FALSE)," ")</f>
        <v xml:space="preserve"> </v>
      </c>
      <c r="L35" s="850" t="str">
        <f>IFERROR(VLOOKUP($I$7&amp;$J35,'NG Account Source'!$A:H,3,FALSE)," ")</f>
        <v xml:space="preserve"> </v>
      </c>
      <c r="M35" s="850" t="str">
        <f>IFERROR(VLOOKUP($I$7&amp;$J35,'NG Account Source'!$A:I,4,FALSE)," ")</f>
        <v xml:space="preserve"> </v>
      </c>
      <c r="N35" s="1021"/>
      <c r="O35" s="1021"/>
      <c r="P35" s="1021"/>
      <c r="Q35" s="1021"/>
      <c r="R35" s="416">
        <f>IFERROR((#REF!/#REF!)&lt;3,0)</f>
        <v>0</v>
      </c>
    </row>
    <row r="36" spans="2:18" ht="17.45" customHeight="1" x14ac:dyDescent="0.25">
      <c r="B36" s="850" t="str">
        <f>IFERROR(VLOOKUP($I$7&amp;$J36,'Electric Account Source '!$A:G,2,FALSE)," ")</f>
        <v xml:space="preserve"> </v>
      </c>
      <c r="C36" s="850" t="str">
        <f>IFERROR(VLOOKUP($I$7&amp;$J36,'Electric Account Source '!$A:H,3,FALSE)," ")</f>
        <v xml:space="preserve"> </v>
      </c>
      <c r="D36" s="850" t="str">
        <f>IFERROR(VLOOKUP($I$7&amp;$J36,'Electric Account Source '!$A:I,4,FALSE)," ")</f>
        <v xml:space="preserve"> </v>
      </c>
      <c r="E36" s="1021"/>
      <c r="F36" s="1021"/>
      <c r="G36" s="1021"/>
      <c r="H36" s="1021"/>
      <c r="I36" s="17"/>
      <c r="J36" s="707">
        <v>21</v>
      </c>
      <c r="K36" s="850" t="str">
        <f>IFERROR(VLOOKUP($I$7&amp;$J36,'NG Account Source'!$A:G,2,FALSE)," ")</f>
        <v xml:space="preserve"> </v>
      </c>
      <c r="L36" s="850" t="str">
        <f>IFERROR(VLOOKUP($I$7&amp;$J36,'NG Account Source'!$A:H,3,FALSE)," ")</f>
        <v xml:space="preserve"> </v>
      </c>
      <c r="M36" s="850" t="str">
        <f>IFERROR(VLOOKUP($I$7&amp;$J36,'NG Account Source'!$A:I,4,FALSE)," ")</f>
        <v xml:space="preserve"> </v>
      </c>
      <c r="N36" s="1021"/>
      <c r="O36" s="1021"/>
      <c r="P36" s="1021"/>
      <c r="Q36" s="1021"/>
      <c r="R36" s="416">
        <f>IFERROR((#REF!/#REF!)&lt;3,0)</f>
        <v>0</v>
      </c>
    </row>
    <row r="37" spans="2:18" ht="17.45" customHeight="1" x14ac:dyDescent="0.25">
      <c r="B37" s="850" t="str">
        <f>IFERROR(VLOOKUP($I$7&amp;$J37,'Electric Account Source '!$A:G,2,FALSE)," ")</f>
        <v xml:space="preserve"> </v>
      </c>
      <c r="C37" s="850" t="str">
        <f>IFERROR(VLOOKUP($I$7&amp;$J37,'Electric Account Source '!$A:H,3,FALSE)," ")</f>
        <v xml:space="preserve"> </v>
      </c>
      <c r="D37" s="850" t="str">
        <f>IFERROR(VLOOKUP($I$7&amp;$J37,'Electric Account Source '!$A:I,4,FALSE)," ")</f>
        <v xml:space="preserve"> </v>
      </c>
      <c r="E37" s="1021"/>
      <c r="F37" s="1021"/>
      <c r="G37" s="1021"/>
      <c r="H37" s="1021"/>
      <c r="I37" s="17"/>
      <c r="J37" s="707">
        <v>22</v>
      </c>
      <c r="K37" s="850" t="str">
        <f>IFERROR(VLOOKUP($I$7&amp;$J37,'NG Account Source'!$A:G,2,FALSE)," ")</f>
        <v xml:space="preserve"> </v>
      </c>
      <c r="L37" s="850" t="str">
        <f>IFERROR(VLOOKUP($I$7&amp;$J37,'NG Account Source'!$A:H,3,FALSE)," ")</f>
        <v xml:space="preserve"> </v>
      </c>
      <c r="M37" s="850" t="str">
        <f>IFERROR(VLOOKUP($I$7&amp;$J37,'NG Account Source'!$A:I,4,FALSE)," ")</f>
        <v xml:space="preserve"> </v>
      </c>
      <c r="N37" s="1021"/>
      <c r="O37" s="1021"/>
      <c r="P37" s="1021"/>
      <c r="Q37" s="1021"/>
    </row>
    <row r="38" spans="2:18" x14ac:dyDescent="0.25">
      <c r="B38" s="850" t="str">
        <f>IFERROR(VLOOKUP($I$7&amp;$J38,'Electric Account Source '!$A:G,2,FALSE)," ")</f>
        <v xml:space="preserve"> </v>
      </c>
      <c r="C38" s="850" t="str">
        <f>IFERROR(VLOOKUP($I$7&amp;$J38,'Electric Account Source '!$A:H,3,FALSE)," ")</f>
        <v xml:space="preserve"> </v>
      </c>
      <c r="D38" s="850" t="str">
        <f>IFERROR(VLOOKUP($I$7&amp;$J38,'Electric Account Source '!$A:I,4,FALSE)," ")</f>
        <v xml:space="preserve"> </v>
      </c>
      <c r="E38" s="1021"/>
      <c r="F38" s="1021"/>
      <c r="G38" s="1021"/>
      <c r="H38" s="1021"/>
      <c r="I38" s="17"/>
      <c r="J38" s="707">
        <v>23</v>
      </c>
      <c r="K38" s="850" t="str">
        <f>IFERROR(VLOOKUP($I$7&amp;$J38,'NG Account Source'!$A:G,2,FALSE)," ")</f>
        <v xml:space="preserve"> </v>
      </c>
      <c r="L38" s="850" t="str">
        <f>IFERROR(VLOOKUP($I$7&amp;$J38,'NG Account Source'!$A:H,3,FALSE)," ")</f>
        <v xml:space="preserve"> </v>
      </c>
      <c r="M38" s="850" t="str">
        <f>IFERROR(VLOOKUP($I$7&amp;$J38,'NG Account Source'!$A:I,4,FALSE)," ")</f>
        <v xml:space="preserve"> </v>
      </c>
      <c r="N38" s="1021"/>
      <c r="O38" s="1021"/>
      <c r="P38" s="1021"/>
      <c r="Q38" s="1021"/>
      <c r="R38" s="416">
        <f>IFERROR((#REF!/#REF!)&lt;3,0)</f>
        <v>0</v>
      </c>
    </row>
    <row r="39" spans="2:18" x14ac:dyDescent="0.25">
      <c r="B39" s="850" t="str">
        <f>IFERROR(VLOOKUP($I$7&amp;$J39,'Electric Account Source '!$A:G,2,FALSE)," ")</f>
        <v xml:space="preserve"> </v>
      </c>
      <c r="C39" s="850" t="str">
        <f>IFERROR(VLOOKUP($I$7&amp;$J39,'Electric Account Source '!$A:H,3,FALSE)," ")</f>
        <v xml:space="preserve"> </v>
      </c>
      <c r="D39" s="850" t="str">
        <f>IFERROR(VLOOKUP($I$7&amp;$J39,'Electric Account Source '!$A:I,4,FALSE)," ")</f>
        <v xml:space="preserve"> </v>
      </c>
      <c r="E39" s="1021"/>
      <c r="F39" s="1021"/>
      <c r="G39" s="1021"/>
      <c r="H39" s="1021"/>
      <c r="I39" s="17"/>
      <c r="J39" s="707">
        <v>24</v>
      </c>
      <c r="K39" s="850" t="str">
        <f>IFERROR(VLOOKUP($I$7&amp;$J39,'NG Account Source'!$A:G,2,FALSE)," ")</f>
        <v xml:space="preserve"> </v>
      </c>
      <c r="L39" s="850" t="str">
        <f>IFERROR(VLOOKUP($I$7&amp;$J39,'NG Account Source'!$A:H,3,FALSE)," ")</f>
        <v xml:space="preserve"> </v>
      </c>
      <c r="M39" s="850" t="str">
        <f>IFERROR(VLOOKUP($I$7&amp;$J39,'NG Account Source'!$A:I,4,FALSE)," ")</f>
        <v xml:space="preserve"> </v>
      </c>
      <c r="N39" s="1021"/>
      <c r="O39" s="1021"/>
      <c r="P39" s="1021"/>
      <c r="Q39" s="1021"/>
      <c r="R39" s="416">
        <f>IFERROR((#REF!/#REF!)&lt;3,0)</f>
        <v>0</v>
      </c>
    </row>
    <row r="40" spans="2:18" x14ac:dyDescent="0.25">
      <c r="B40" s="850" t="str">
        <f>IFERROR(VLOOKUP($I$7&amp;$J40,'Electric Account Source '!$A:G,2,FALSE)," ")</f>
        <v xml:space="preserve"> </v>
      </c>
      <c r="C40" s="850" t="str">
        <f>IFERROR(VLOOKUP($I$7&amp;$J40,'Electric Account Source '!$A:H,3,FALSE)," ")</f>
        <v xml:space="preserve"> </v>
      </c>
      <c r="D40" s="850" t="str">
        <f>IFERROR(VLOOKUP($I$7&amp;$J40,'Electric Account Source '!$A:I,4,FALSE)," ")</f>
        <v xml:space="preserve"> </v>
      </c>
      <c r="E40" s="1021"/>
      <c r="F40" s="1021"/>
      <c r="G40" s="1021"/>
      <c r="H40" s="1021"/>
      <c r="I40" s="17"/>
      <c r="J40" s="707">
        <v>25</v>
      </c>
      <c r="K40" s="850" t="str">
        <f>IFERROR(VLOOKUP($I$7&amp;$J40,'NG Account Source'!$A:G,2,FALSE)," ")</f>
        <v xml:space="preserve"> </v>
      </c>
      <c r="L40" s="850" t="str">
        <f>IFERROR(VLOOKUP($I$7&amp;$J40,'NG Account Source'!$A:H,3,FALSE)," ")</f>
        <v xml:space="preserve"> </v>
      </c>
      <c r="M40" s="850" t="str">
        <f>IFERROR(VLOOKUP($I$7&amp;$J40,'NG Account Source'!$A:I,4,FALSE)," ")</f>
        <v xml:space="preserve"> </v>
      </c>
      <c r="N40" s="1021"/>
      <c r="O40" s="1021"/>
      <c r="P40" s="1021"/>
      <c r="Q40" s="1021"/>
    </row>
    <row r="41" spans="2:18" x14ac:dyDescent="0.25">
      <c r="B41" s="850" t="str">
        <f>IFERROR(VLOOKUP($I$7&amp;$J41,'Electric Account Source '!$A:G,2,FALSE)," ")</f>
        <v xml:space="preserve"> </v>
      </c>
      <c r="C41" s="850" t="str">
        <f>IFERROR(VLOOKUP($I$7&amp;$J41,'Electric Account Source '!$A:H,3,FALSE)," ")</f>
        <v xml:space="preserve"> </v>
      </c>
      <c r="D41" s="850" t="str">
        <f>IFERROR(VLOOKUP($I$7&amp;$J41,'Electric Account Source '!$A:I,4,FALSE)," ")</f>
        <v xml:space="preserve"> </v>
      </c>
      <c r="E41" s="1021"/>
      <c r="F41" s="1021"/>
      <c r="G41" s="1021"/>
      <c r="H41" s="1021"/>
      <c r="I41" s="17"/>
      <c r="J41" s="707">
        <v>26</v>
      </c>
      <c r="K41" s="850" t="str">
        <f>IFERROR(VLOOKUP($I$7&amp;$J41,'NG Account Source'!$A:G,2,FALSE)," ")</f>
        <v xml:space="preserve"> </v>
      </c>
      <c r="L41" s="850" t="str">
        <f>IFERROR(VLOOKUP($I$7&amp;$J41,'NG Account Source'!$A:H,3,FALSE)," ")</f>
        <v xml:space="preserve"> </v>
      </c>
      <c r="M41" s="850" t="str">
        <f>IFERROR(VLOOKUP($I$7&amp;$J41,'NG Account Source'!$A:I,4,FALSE)," ")</f>
        <v xml:space="preserve"> </v>
      </c>
      <c r="N41" s="1021"/>
      <c r="O41" s="1021"/>
      <c r="P41" s="1021"/>
      <c r="Q41" s="1021"/>
    </row>
    <row r="42" spans="2:18" x14ac:dyDescent="0.25">
      <c r="B42" s="850" t="str">
        <f>IFERROR(VLOOKUP($I$7&amp;$J42,'Electric Account Source '!$A:G,2,FALSE)," ")</f>
        <v xml:space="preserve"> </v>
      </c>
      <c r="C42" s="850" t="str">
        <f>IFERROR(VLOOKUP($I$7&amp;$J42,'Electric Account Source '!$A:H,3,FALSE)," ")</f>
        <v xml:space="preserve"> </v>
      </c>
      <c r="D42" s="850" t="str">
        <f>IFERROR(VLOOKUP($I$7&amp;$J42,'Electric Account Source '!$A:I,4,FALSE)," ")</f>
        <v xml:space="preserve"> </v>
      </c>
      <c r="E42" s="1021"/>
      <c r="F42" s="1021"/>
      <c r="G42" s="1021"/>
      <c r="H42" s="1021"/>
      <c r="I42" s="17"/>
      <c r="J42" s="707">
        <v>27</v>
      </c>
      <c r="K42" s="850" t="str">
        <f>IFERROR(VLOOKUP($I$7&amp;$J42,'NG Account Source'!$A:G,2,FALSE)," ")</f>
        <v xml:space="preserve"> </v>
      </c>
      <c r="L42" s="850" t="str">
        <f>IFERROR(VLOOKUP($I$7&amp;$J42,'NG Account Source'!$A:H,3,FALSE)," ")</f>
        <v xml:space="preserve"> </v>
      </c>
      <c r="M42" s="850" t="str">
        <f>IFERROR(VLOOKUP($I$7&amp;$J42,'NG Account Source'!$A:I,4,FALSE)," ")</f>
        <v xml:space="preserve"> </v>
      </c>
      <c r="N42" s="1021"/>
      <c r="O42" s="1021"/>
      <c r="P42" s="1021"/>
      <c r="Q42" s="1021"/>
    </row>
    <row r="43" spans="2:18" x14ac:dyDescent="0.25">
      <c r="B43" s="850" t="str">
        <f>IFERROR(VLOOKUP($I$7&amp;$J43,'Electric Account Source '!$A:G,2,FALSE)," ")</f>
        <v xml:space="preserve"> </v>
      </c>
      <c r="C43" s="850" t="str">
        <f>IFERROR(VLOOKUP($I$7&amp;$J43,'Electric Account Source '!$A:H,3,FALSE)," ")</f>
        <v xml:space="preserve"> </v>
      </c>
      <c r="D43" s="850" t="str">
        <f>IFERROR(VLOOKUP($I$7&amp;$J43,'Electric Account Source '!$A:I,4,FALSE)," ")</f>
        <v xml:space="preserve"> </v>
      </c>
      <c r="E43" s="1021"/>
      <c r="F43" s="1021"/>
      <c r="G43" s="1021"/>
      <c r="H43" s="1021"/>
      <c r="I43" s="17"/>
      <c r="J43" s="707">
        <v>28</v>
      </c>
      <c r="K43" s="850" t="str">
        <f>IFERROR(VLOOKUP($I$7&amp;$J43,'NG Account Source'!$A:G,2,FALSE)," ")</f>
        <v xml:space="preserve"> </v>
      </c>
      <c r="L43" s="850" t="str">
        <f>IFERROR(VLOOKUP($I$7&amp;$J43,'NG Account Source'!$A:H,3,FALSE)," ")</f>
        <v xml:space="preserve"> </v>
      </c>
      <c r="M43" s="850" t="str">
        <f>IFERROR(VLOOKUP($I$7&amp;$J43,'NG Account Source'!$A:I,4,FALSE)," ")</f>
        <v xml:space="preserve"> </v>
      </c>
      <c r="N43" s="1021"/>
      <c r="O43" s="1021"/>
      <c r="P43" s="1021"/>
      <c r="Q43" s="1021"/>
    </row>
    <row r="44" spans="2:18" x14ac:dyDescent="0.25">
      <c r="B44" s="850" t="str">
        <f>IFERROR(VLOOKUP($I$7&amp;$J44,'Electric Account Source '!$A:G,2,FALSE)," ")</f>
        <v xml:space="preserve"> </v>
      </c>
      <c r="C44" s="850" t="str">
        <f>IFERROR(VLOOKUP($I$7&amp;$J44,'Electric Account Source '!$A:H,3,FALSE)," ")</f>
        <v xml:space="preserve"> </v>
      </c>
      <c r="D44" s="850" t="str">
        <f>IFERROR(VLOOKUP($I$7&amp;$J44,'Electric Account Source '!$A:I,4,FALSE)," ")</f>
        <v xml:space="preserve"> </v>
      </c>
      <c r="E44" s="1021"/>
      <c r="F44" s="1021"/>
      <c r="G44" s="1021"/>
      <c r="H44" s="1021"/>
      <c r="I44" s="17"/>
      <c r="J44" s="707">
        <v>29</v>
      </c>
      <c r="K44" s="850" t="str">
        <f>IFERROR(VLOOKUP($I$7&amp;$J44,'NG Account Source'!$A:G,2,FALSE)," ")</f>
        <v xml:space="preserve"> </v>
      </c>
      <c r="L44" s="850" t="str">
        <f>IFERROR(VLOOKUP($I$7&amp;$J44,'NG Account Source'!$A:H,3,FALSE)," ")</f>
        <v xml:space="preserve"> </v>
      </c>
      <c r="M44" s="850" t="str">
        <f>IFERROR(VLOOKUP($I$7&amp;$J44,'NG Account Source'!$A:I,4,FALSE)," ")</f>
        <v xml:space="preserve"> </v>
      </c>
      <c r="N44" s="1021"/>
      <c r="O44" s="1021"/>
      <c r="P44" s="1021"/>
      <c r="Q44" s="1021"/>
    </row>
    <row r="45" spans="2:18" x14ac:dyDescent="0.25">
      <c r="B45" s="850" t="str">
        <f>IFERROR(VLOOKUP($I$7&amp;$J45,'Electric Account Source '!$A:G,2,FALSE)," ")</f>
        <v xml:space="preserve"> </v>
      </c>
      <c r="C45" s="850" t="str">
        <f>IFERROR(VLOOKUP($I$7&amp;$J45,'Electric Account Source '!$A:H,3,FALSE)," ")</f>
        <v xml:space="preserve"> </v>
      </c>
      <c r="D45" s="850" t="str">
        <f>IFERROR(VLOOKUP($I$7&amp;$J45,'Electric Account Source '!$A:I,4,FALSE)," ")</f>
        <v xml:space="preserve"> </v>
      </c>
      <c r="E45" s="1021"/>
      <c r="F45" s="1021"/>
      <c r="G45" s="1021"/>
      <c r="H45" s="1021"/>
      <c r="I45" s="17"/>
      <c r="J45" s="707">
        <v>30</v>
      </c>
      <c r="K45" s="850" t="str">
        <f>IFERROR(VLOOKUP($I$7&amp;$J45,'NG Account Source'!$A:G,2,FALSE)," ")</f>
        <v xml:space="preserve"> </v>
      </c>
      <c r="L45" s="850" t="str">
        <f>IFERROR(VLOOKUP($I$7&amp;$J45,'NG Account Source'!$A:H,3,FALSE)," ")</f>
        <v xml:space="preserve"> </v>
      </c>
      <c r="M45" s="850" t="str">
        <f>IFERROR(VLOOKUP($I$7&amp;$J45,'NG Account Source'!$A:I,4,FALSE)," ")</f>
        <v xml:space="preserve"> </v>
      </c>
      <c r="N45" s="1021"/>
      <c r="O45" s="1021"/>
      <c r="P45" s="1021"/>
      <c r="Q45" s="1021"/>
    </row>
    <row r="46" spans="2:18" x14ac:dyDescent="0.25">
      <c r="B46" s="850" t="str">
        <f>IFERROR(VLOOKUP($I$7&amp;$J46,'Electric Account Source '!$A:G,2,FALSE)," ")</f>
        <v xml:space="preserve"> </v>
      </c>
      <c r="C46" s="850" t="str">
        <f>IFERROR(VLOOKUP($I$7&amp;$J46,'Electric Account Source '!$A:H,3,FALSE)," ")</f>
        <v xml:space="preserve"> </v>
      </c>
      <c r="D46" s="850" t="str">
        <f>IFERROR(VLOOKUP($I$7&amp;$J46,'Electric Account Source '!$A:I,4,FALSE)," ")</f>
        <v xml:space="preserve"> </v>
      </c>
      <c r="E46" s="1021"/>
      <c r="F46" s="1021"/>
      <c r="G46" s="1021"/>
      <c r="H46" s="1021"/>
      <c r="I46" s="17"/>
      <c r="J46" s="707">
        <v>31</v>
      </c>
      <c r="K46" s="850" t="str">
        <f>IFERROR(VLOOKUP($I$7&amp;$J46,'NG Account Source'!$A:G,2,FALSE)," ")</f>
        <v xml:space="preserve"> </v>
      </c>
      <c r="L46" s="850" t="str">
        <f>IFERROR(VLOOKUP($I$7&amp;$J46,'NG Account Source'!$A:H,3,FALSE)," ")</f>
        <v xml:space="preserve"> </v>
      </c>
      <c r="M46" s="850" t="str">
        <f>IFERROR(VLOOKUP($I$7&amp;$J46,'NG Account Source'!$A:I,4,FALSE)," ")</f>
        <v xml:space="preserve"> </v>
      </c>
      <c r="N46" s="1021"/>
      <c r="O46" s="1021"/>
      <c r="P46" s="1021"/>
      <c r="Q46" s="1021"/>
    </row>
    <row r="47" spans="2:18" x14ac:dyDescent="0.25">
      <c r="B47" s="850" t="str">
        <f>IFERROR(VLOOKUP($I$7&amp;$J47,'Electric Account Source '!$A:G,2,FALSE)," ")</f>
        <v xml:space="preserve"> </v>
      </c>
      <c r="C47" s="850" t="str">
        <f>IFERROR(VLOOKUP($I$7&amp;$J47,'Electric Account Source '!$A:H,3,FALSE)," ")</f>
        <v xml:space="preserve"> </v>
      </c>
      <c r="D47" s="850" t="str">
        <f>IFERROR(VLOOKUP($I$7&amp;$J47,'Electric Account Source '!$A:I,4,FALSE)," ")</f>
        <v xml:space="preserve"> </v>
      </c>
      <c r="E47" s="1021"/>
      <c r="F47" s="1021"/>
      <c r="G47" s="1021"/>
      <c r="H47" s="1021"/>
      <c r="I47" s="17"/>
      <c r="J47" s="707">
        <v>32</v>
      </c>
      <c r="K47" s="850" t="str">
        <f>IFERROR(VLOOKUP($I$7&amp;$J47,'NG Account Source'!$A:G,2,FALSE)," ")</f>
        <v xml:space="preserve"> </v>
      </c>
      <c r="L47" s="850" t="str">
        <f>IFERROR(VLOOKUP($I$7&amp;$J47,'NG Account Source'!$A:H,3,FALSE)," ")</f>
        <v xml:space="preserve"> </v>
      </c>
      <c r="M47" s="850" t="str">
        <f>IFERROR(VLOOKUP($I$7&amp;$J47,'NG Account Source'!$A:I,4,FALSE)," ")</f>
        <v xml:space="preserve"> </v>
      </c>
      <c r="N47" s="1021"/>
      <c r="O47" s="1021"/>
      <c r="P47" s="1021"/>
      <c r="Q47" s="1021"/>
    </row>
    <row r="48" spans="2:18" x14ac:dyDescent="0.25">
      <c r="B48" s="850" t="str">
        <f>IFERROR(VLOOKUP($I$7&amp;$J48,'Electric Account Source '!$A:G,2,FALSE)," ")</f>
        <v xml:space="preserve"> </v>
      </c>
      <c r="C48" s="850" t="str">
        <f>IFERROR(VLOOKUP($I$7&amp;$J48,'Electric Account Source '!$A:H,3,FALSE)," ")</f>
        <v xml:space="preserve"> </v>
      </c>
      <c r="D48" s="850" t="str">
        <f>IFERROR(VLOOKUP($I$7&amp;$J48,'Electric Account Source '!$A:I,4,FALSE)," ")</f>
        <v xml:space="preserve"> </v>
      </c>
      <c r="E48" s="1021"/>
      <c r="F48" s="1021"/>
      <c r="G48" s="1021"/>
      <c r="H48" s="1021"/>
      <c r="I48" s="17"/>
      <c r="J48" s="707">
        <v>33</v>
      </c>
      <c r="K48" s="850" t="str">
        <f>IFERROR(VLOOKUP($I$7&amp;$J48,'NG Account Source'!$A:G,2,FALSE)," ")</f>
        <v xml:space="preserve"> </v>
      </c>
      <c r="L48" s="850" t="str">
        <f>IFERROR(VLOOKUP($I$7&amp;$J48,'NG Account Source'!$A:H,3,FALSE)," ")</f>
        <v xml:space="preserve"> </v>
      </c>
      <c r="M48" s="850" t="str">
        <f>IFERROR(VLOOKUP($I$7&amp;$J48,'NG Account Source'!$A:I,4,FALSE)," ")</f>
        <v xml:space="preserve"> </v>
      </c>
      <c r="N48" s="1021"/>
      <c r="O48" s="1021"/>
      <c r="P48" s="1021"/>
      <c r="Q48" s="1021"/>
    </row>
    <row r="49" spans="2:18" x14ac:dyDescent="0.25">
      <c r="B49" s="850" t="str">
        <f>IFERROR(VLOOKUP($I$7&amp;$J49,'Electric Account Source '!$A:G,2,FALSE)," ")</f>
        <v xml:space="preserve"> </v>
      </c>
      <c r="C49" s="850" t="str">
        <f>IFERROR(VLOOKUP($I$7&amp;$J49,'Electric Account Source '!$A:H,3,FALSE)," ")</f>
        <v xml:space="preserve"> </v>
      </c>
      <c r="D49" s="850" t="str">
        <f>IFERROR(VLOOKUP($I$7&amp;$J49,'Electric Account Source '!$A:I,4,FALSE)," ")</f>
        <v xml:space="preserve"> </v>
      </c>
      <c r="E49" s="1021"/>
      <c r="F49" s="1021"/>
      <c r="G49" s="1021"/>
      <c r="H49" s="1021"/>
      <c r="I49" s="17"/>
      <c r="J49" s="707">
        <v>34</v>
      </c>
      <c r="K49" s="850" t="str">
        <f>IFERROR(VLOOKUP($I$7&amp;$J49,'NG Account Source'!$A:G,2,FALSE)," ")</f>
        <v xml:space="preserve"> </v>
      </c>
      <c r="L49" s="850" t="str">
        <f>IFERROR(VLOOKUP($I$7&amp;$J49,'NG Account Source'!$A:H,3,FALSE)," ")</f>
        <v xml:space="preserve"> </v>
      </c>
      <c r="M49" s="850" t="str">
        <f>IFERROR(VLOOKUP($I$7&amp;$J49,'NG Account Source'!$A:I,4,FALSE)," ")</f>
        <v xml:space="preserve"> </v>
      </c>
      <c r="N49" s="1021"/>
      <c r="O49" s="1021"/>
      <c r="P49" s="1021"/>
      <c r="Q49" s="1021"/>
    </row>
    <row r="50" spans="2:18" x14ac:dyDescent="0.25">
      <c r="B50" s="850" t="str">
        <f>IFERROR(VLOOKUP($I$7&amp;$J50,'Electric Account Source '!$A:G,2,FALSE)," ")</f>
        <v xml:space="preserve"> </v>
      </c>
      <c r="C50" s="850" t="str">
        <f>IFERROR(VLOOKUP($I$7&amp;$J50,'Electric Account Source '!$A:H,3,FALSE)," ")</f>
        <v xml:space="preserve"> </v>
      </c>
      <c r="D50" s="850" t="str">
        <f>IFERROR(VLOOKUP($I$7&amp;$J50,'Electric Account Source '!$A:I,4,FALSE)," ")</f>
        <v xml:space="preserve"> </v>
      </c>
      <c r="E50" s="1021"/>
      <c r="F50" s="1021"/>
      <c r="G50" s="1021"/>
      <c r="H50" s="1021"/>
      <c r="I50" s="17"/>
      <c r="J50" s="707">
        <v>35</v>
      </c>
      <c r="K50" s="850" t="str">
        <f>IFERROR(VLOOKUP($I$7&amp;$J50,'NG Account Source'!$A:G,2,FALSE)," ")</f>
        <v xml:space="preserve"> </v>
      </c>
      <c r="L50" s="850" t="str">
        <f>IFERROR(VLOOKUP($I$7&amp;$J50,'NG Account Source'!$A:H,3,FALSE)," ")</f>
        <v xml:space="preserve"> </v>
      </c>
      <c r="M50" s="850" t="str">
        <f>IFERROR(VLOOKUP($I$7&amp;$J50,'NG Account Source'!$A:I,4,FALSE)," ")</f>
        <v xml:space="preserve"> </v>
      </c>
      <c r="N50" s="1021"/>
      <c r="O50" s="1021"/>
      <c r="P50" s="1021"/>
      <c r="Q50" s="1021"/>
    </row>
    <row r="51" spans="2:18" x14ac:dyDescent="0.25">
      <c r="B51" s="850" t="str">
        <f>IFERROR(VLOOKUP($I$7&amp;$J51,'Electric Account Source '!$A:G,2,FALSE)," ")</f>
        <v xml:space="preserve"> </v>
      </c>
      <c r="C51" s="850" t="str">
        <f>IFERROR(VLOOKUP($I$7&amp;$J51,'Electric Account Source '!$A:H,3,FALSE)," ")</f>
        <v xml:space="preserve"> </v>
      </c>
      <c r="D51" s="850" t="str">
        <f>IFERROR(VLOOKUP($I$7&amp;$J51,'Electric Account Source '!$A:I,4,FALSE)," ")</f>
        <v xml:space="preserve"> </v>
      </c>
      <c r="E51" s="1021"/>
      <c r="F51" s="1021"/>
      <c r="G51" s="1021"/>
      <c r="H51" s="1021"/>
      <c r="I51" s="17"/>
      <c r="J51" s="707">
        <v>36</v>
      </c>
      <c r="K51" s="850" t="str">
        <f>IFERROR(VLOOKUP($I$7&amp;$J51,'NG Account Source'!$A:G,2,FALSE)," ")</f>
        <v xml:space="preserve"> </v>
      </c>
      <c r="L51" s="850" t="str">
        <f>IFERROR(VLOOKUP($I$7&amp;$J51,'NG Account Source'!$A:H,3,FALSE)," ")</f>
        <v xml:space="preserve"> </v>
      </c>
      <c r="M51" s="850" t="str">
        <f>IFERROR(VLOOKUP($I$7&amp;$J51,'NG Account Source'!$A:I,4,FALSE)," ")</f>
        <v xml:space="preserve"> </v>
      </c>
      <c r="N51" s="1021"/>
      <c r="O51" s="1021"/>
      <c r="P51" s="1021"/>
      <c r="Q51" s="1021"/>
    </row>
    <row r="52" spans="2:18" x14ac:dyDescent="0.25">
      <c r="B52" s="850" t="str">
        <f>IFERROR(VLOOKUP($I$7&amp;$J52,'Electric Account Source '!$A:G,2,FALSE)," ")</f>
        <v xml:space="preserve"> </v>
      </c>
      <c r="C52" s="850" t="str">
        <f>IFERROR(VLOOKUP($I$7&amp;$J52,'Electric Account Source '!$A:H,3,FALSE)," ")</f>
        <v xml:space="preserve"> </v>
      </c>
      <c r="D52" s="850" t="str">
        <f>IFERROR(VLOOKUP($I$7&amp;$J52,'Electric Account Source '!$A:I,4,FALSE)," ")</f>
        <v xml:space="preserve"> </v>
      </c>
      <c r="E52" s="1021"/>
      <c r="F52" s="1021"/>
      <c r="G52" s="1021"/>
      <c r="H52" s="1021"/>
      <c r="I52" s="17"/>
      <c r="J52" s="707">
        <v>37</v>
      </c>
      <c r="K52" s="850" t="str">
        <f>IFERROR(VLOOKUP($I$7&amp;$J52,'NG Account Source'!$A:G,2,FALSE)," ")</f>
        <v xml:space="preserve"> </v>
      </c>
      <c r="L52" s="850" t="str">
        <f>IFERROR(VLOOKUP($I$7&amp;$J52,'NG Account Source'!$A:H,3,FALSE)," ")</f>
        <v xml:space="preserve"> </v>
      </c>
      <c r="M52" s="850" t="str">
        <f>IFERROR(VLOOKUP($I$7&amp;$J52,'NG Account Source'!$A:I,4,FALSE)," ")</f>
        <v xml:space="preserve"> </v>
      </c>
      <c r="N52" s="1021"/>
      <c r="O52" s="1021"/>
      <c r="P52" s="1021"/>
      <c r="Q52" s="1021"/>
    </row>
    <row r="53" spans="2:18" x14ac:dyDescent="0.25">
      <c r="B53" s="850" t="str">
        <f>IFERROR(VLOOKUP($I$7&amp;$J53,'Electric Account Source '!$A:G,2,FALSE)," ")</f>
        <v xml:space="preserve"> </v>
      </c>
      <c r="C53" s="850" t="str">
        <f>IFERROR(VLOOKUP($I$7&amp;$J53,'Electric Account Source '!$A:H,3,FALSE)," ")</f>
        <v xml:space="preserve"> </v>
      </c>
      <c r="D53" s="850" t="str">
        <f>IFERROR(VLOOKUP($I$7&amp;$J53,'Electric Account Source '!$A:I,4,FALSE)," ")</f>
        <v xml:space="preserve"> </v>
      </c>
      <c r="E53" s="1021"/>
      <c r="F53" s="1021"/>
      <c r="G53" s="1021"/>
      <c r="H53" s="1021"/>
      <c r="I53" s="17"/>
      <c r="J53" s="707">
        <v>38</v>
      </c>
      <c r="K53" s="850" t="str">
        <f>IFERROR(VLOOKUP($I$7&amp;$J53,'NG Account Source'!$A:G,2,FALSE)," ")</f>
        <v xml:space="preserve"> </v>
      </c>
      <c r="L53" s="850" t="str">
        <f>IFERROR(VLOOKUP($I$7&amp;$J53,'NG Account Source'!$A:H,3,FALSE)," ")</f>
        <v xml:space="preserve"> </v>
      </c>
      <c r="M53" s="850" t="str">
        <f>IFERROR(VLOOKUP($I$7&amp;$J53,'NG Account Source'!$A:I,4,FALSE)," ")</f>
        <v xml:space="preserve"> </v>
      </c>
      <c r="N53" s="1021"/>
      <c r="O53" s="1021"/>
      <c r="P53" s="1021"/>
      <c r="Q53" s="1021"/>
    </row>
    <row r="54" spans="2:18" x14ac:dyDescent="0.25">
      <c r="B54" s="850" t="str">
        <f>IFERROR(VLOOKUP($I$7&amp;$J54,'Electric Account Source '!$A:G,2,FALSE)," ")</f>
        <v xml:space="preserve"> </v>
      </c>
      <c r="C54" s="850" t="str">
        <f>IFERROR(VLOOKUP($I$7&amp;$J54,'Electric Account Source '!$A:H,3,FALSE)," ")</f>
        <v xml:space="preserve"> </v>
      </c>
      <c r="D54" s="850" t="str">
        <f>IFERROR(VLOOKUP($I$7&amp;$J54,'Electric Account Source '!$A:I,4,FALSE)," ")</f>
        <v xml:space="preserve"> </v>
      </c>
      <c r="E54" s="1021"/>
      <c r="F54" s="1021"/>
      <c r="G54" s="1021"/>
      <c r="H54" s="1021"/>
      <c r="I54" s="17"/>
      <c r="J54" s="707">
        <v>39</v>
      </c>
      <c r="K54" s="850" t="str">
        <f>IFERROR(VLOOKUP($I$7&amp;$J54,'NG Account Source'!$A:G,2,FALSE)," ")</f>
        <v xml:space="preserve"> </v>
      </c>
      <c r="L54" s="850" t="str">
        <f>IFERROR(VLOOKUP($I$7&amp;$J54,'NG Account Source'!$A:H,3,FALSE)," ")</f>
        <v xml:space="preserve"> </v>
      </c>
      <c r="M54" s="850" t="str">
        <f>IFERROR(VLOOKUP($I$7&amp;$J54,'NG Account Source'!$A:I,4,FALSE)," ")</f>
        <v xml:space="preserve"> </v>
      </c>
      <c r="N54" s="1021"/>
      <c r="O54" s="1021"/>
      <c r="P54" s="1021"/>
      <c r="Q54" s="1021"/>
    </row>
    <row r="55" spans="2:18" x14ac:dyDescent="0.25">
      <c r="B55" s="850" t="str">
        <f>IFERROR(VLOOKUP($I$7&amp;$J55,'Electric Account Source '!$A:G,2,FALSE)," ")</f>
        <v xml:space="preserve"> </v>
      </c>
      <c r="C55" s="850" t="str">
        <f>IFERROR(VLOOKUP($I$7&amp;$J55,'Electric Account Source '!$A:H,3,FALSE)," ")</f>
        <v xml:space="preserve"> </v>
      </c>
      <c r="D55" s="850" t="str">
        <f>IFERROR(VLOOKUP($I$7&amp;$J55,'Electric Account Source '!$A:I,4,FALSE)," ")</f>
        <v xml:space="preserve"> </v>
      </c>
      <c r="E55" s="1021"/>
      <c r="F55" s="1021"/>
      <c r="G55" s="1021"/>
      <c r="H55" s="1021"/>
      <c r="I55" s="17"/>
      <c r="J55" s="707">
        <v>40</v>
      </c>
      <c r="K55" s="850" t="str">
        <f>IFERROR(VLOOKUP($I$7&amp;$J55,'NG Account Source'!$A:G,2,FALSE)," ")</f>
        <v xml:space="preserve"> </v>
      </c>
      <c r="L55" s="850" t="str">
        <f>IFERROR(VLOOKUP($I$7&amp;$J55,'NG Account Source'!$A:H,3,FALSE)," ")</f>
        <v xml:space="preserve"> </v>
      </c>
      <c r="M55" s="850" t="str">
        <f>IFERROR(VLOOKUP($I$7&amp;$J55,'NG Account Source'!$A:I,4,FALSE)," ")</f>
        <v xml:space="preserve"> </v>
      </c>
      <c r="N55" s="1021"/>
      <c r="O55" s="1021"/>
      <c r="P55" s="1021"/>
      <c r="Q55" s="1021"/>
    </row>
    <row r="56" spans="2:18" x14ac:dyDescent="0.25">
      <c r="B56" s="850" t="str">
        <f>IFERROR(VLOOKUP($I$7&amp;$J56,'Electric Account Source '!$A:G,2,FALSE)," ")</f>
        <v xml:space="preserve"> </v>
      </c>
      <c r="C56" s="850" t="str">
        <f>IFERROR(VLOOKUP($I$7&amp;$J56,'Electric Account Source '!$A:H,3,FALSE)," ")</f>
        <v xml:space="preserve"> </v>
      </c>
      <c r="D56" s="850" t="str">
        <f>IFERROR(VLOOKUP($I$7&amp;$J56,'Electric Account Source '!$A:I,4,FALSE)," ")</f>
        <v xml:space="preserve"> </v>
      </c>
      <c r="E56" s="1021"/>
      <c r="F56" s="1021"/>
      <c r="G56" s="1021"/>
      <c r="H56" s="1021"/>
      <c r="I56" s="17"/>
      <c r="J56" s="707">
        <v>41</v>
      </c>
      <c r="K56" s="850" t="str">
        <f>IFERROR(VLOOKUP($I$7&amp;$J56,'NG Account Source'!$A:G,2,FALSE)," ")</f>
        <v xml:space="preserve"> </v>
      </c>
      <c r="L56" s="850" t="str">
        <f>IFERROR(VLOOKUP($I$7&amp;$J56,'NG Account Source'!$A:H,3,FALSE)," ")</f>
        <v xml:space="preserve"> </v>
      </c>
      <c r="M56" s="850" t="str">
        <f>IFERROR(VLOOKUP($I$7&amp;$J56,'NG Account Source'!$A:I,4,FALSE)," ")</f>
        <v xml:space="preserve"> </v>
      </c>
      <c r="N56" s="1021"/>
      <c r="O56" s="1021"/>
      <c r="P56" s="1021"/>
      <c r="Q56" s="1021"/>
    </row>
    <row r="57" spans="2:18" x14ac:dyDescent="0.25">
      <c r="B57" s="850" t="str">
        <f>IFERROR(VLOOKUP($I$7&amp;$J57,'Electric Account Source '!$A:G,2,FALSE)," ")</f>
        <v xml:space="preserve"> </v>
      </c>
      <c r="C57" s="850" t="str">
        <f>IFERROR(VLOOKUP($I$7&amp;$J57,'Electric Account Source '!$A:H,3,FALSE)," ")</f>
        <v xml:space="preserve"> </v>
      </c>
      <c r="D57" s="850" t="str">
        <f>IFERROR(VLOOKUP($I$7&amp;$J57,'Electric Account Source '!$A:I,4,FALSE)," ")</f>
        <v xml:space="preserve"> </v>
      </c>
      <c r="E57" s="1021"/>
      <c r="F57" s="1021"/>
      <c r="G57" s="1021"/>
      <c r="H57" s="1021"/>
      <c r="I57" s="17"/>
      <c r="J57" s="707">
        <v>42</v>
      </c>
      <c r="K57" s="850" t="str">
        <f>IFERROR(VLOOKUP($I$7&amp;$J57,'NG Account Source'!$A:G,2,FALSE)," ")</f>
        <v xml:space="preserve"> </v>
      </c>
      <c r="L57" s="850" t="str">
        <f>IFERROR(VLOOKUP($I$7&amp;$J57,'NG Account Source'!$A:H,3,FALSE)," ")</f>
        <v xml:space="preserve"> </v>
      </c>
      <c r="M57" s="850" t="str">
        <f>IFERROR(VLOOKUP($I$7&amp;$J57,'NG Account Source'!$A:I,4,FALSE)," ")</f>
        <v xml:space="preserve"> </v>
      </c>
      <c r="N57" s="1021"/>
      <c r="O57" s="1021"/>
      <c r="P57" s="1021"/>
      <c r="Q57" s="1021"/>
      <c r="R57" s="416">
        <f>IFERROR((#REF!/#REF!)&lt;3,0)</f>
        <v>0</v>
      </c>
    </row>
    <row r="58" spans="2:18" x14ac:dyDescent="0.25">
      <c r="B58" s="850" t="str">
        <f>IFERROR(VLOOKUP($I$7&amp;$J58,'Electric Account Source '!$A:G,2,FALSE)," ")</f>
        <v xml:space="preserve"> </v>
      </c>
      <c r="C58" s="850" t="str">
        <f>IFERROR(VLOOKUP($I$7&amp;$J58,'Electric Account Source '!$A:H,3,FALSE)," ")</f>
        <v xml:space="preserve"> </v>
      </c>
      <c r="D58" s="850" t="str">
        <f>IFERROR(VLOOKUP($I$7&amp;$J58,'Electric Account Source '!$A:I,4,FALSE)," ")</f>
        <v xml:space="preserve"> </v>
      </c>
      <c r="E58" s="1021"/>
      <c r="F58" s="1021"/>
      <c r="G58" s="1021"/>
      <c r="H58" s="1021"/>
      <c r="I58" s="17"/>
      <c r="J58" s="707">
        <v>43</v>
      </c>
      <c r="K58" s="850" t="str">
        <f>IFERROR(VLOOKUP($I$7&amp;$J58,'NG Account Source'!$A:G,2,FALSE)," ")</f>
        <v xml:space="preserve"> </v>
      </c>
      <c r="L58" s="850" t="str">
        <f>IFERROR(VLOOKUP($I$7&amp;$J58,'NG Account Source'!$A:H,3,FALSE)," ")</f>
        <v xml:space="preserve"> </v>
      </c>
      <c r="M58" s="850" t="str">
        <f>IFERROR(VLOOKUP($I$7&amp;$J58,'NG Account Source'!$A:I,4,FALSE)," ")</f>
        <v xml:space="preserve"> </v>
      </c>
      <c r="N58" s="1021"/>
      <c r="O58" s="1021"/>
      <c r="P58" s="1021"/>
      <c r="Q58" s="1021"/>
      <c r="R58" s="416">
        <f>IFERROR((#REF!/#REF!)&lt;3,0)</f>
        <v>0</v>
      </c>
    </row>
    <row r="59" spans="2:18" x14ac:dyDescent="0.25">
      <c r="B59" s="850" t="str">
        <f>IFERROR(VLOOKUP($I$7&amp;$J59,'Electric Account Source '!$A:G,2,FALSE)," ")</f>
        <v xml:space="preserve"> </v>
      </c>
      <c r="C59" s="850" t="str">
        <f>IFERROR(VLOOKUP($I$7&amp;$J59,'Electric Account Source '!$A:H,3,FALSE)," ")</f>
        <v xml:space="preserve"> </v>
      </c>
      <c r="D59" s="850" t="str">
        <f>IFERROR(VLOOKUP($I$7&amp;$J59,'Electric Account Source '!$A:I,4,FALSE)," ")</f>
        <v xml:space="preserve"> </v>
      </c>
      <c r="E59" s="1021"/>
      <c r="F59" s="1021"/>
      <c r="G59" s="1021"/>
      <c r="H59" s="1021"/>
      <c r="I59" s="17"/>
      <c r="J59" s="707">
        <v>44</v>
      </c>
      <c r="K59" s="850" t="str">
        <f>IFERROR(VLOOKUP($I$7&amp;$J59,'NG Account Source'!$A:G,2,FALSE)," ")</f>
        <v xml:space="preserve"> </v>
      </c>
      <c r="L59" s="850" t="str">
        <f>IFERROR(VLOOKUP($I$7&amp;$J59,'NG Account Source'!$A:H,3,FALSE)," ")</f>
        <v xml:space="preserve"> </v>
      </c>
      <c r="M59" s="850" t="str">
        <f>IFERROR(VLOOKUP($I$7&amp;$J59,'NG Account Source'!$A:I,4,FALSE)," ")</f>
        <v xml:space="preserve"> </v>
      </c>
      <c r="N59" s="1021"/>
      <c r="O59" s="1021"/>
      <c r="P59" s="1021"/>
      <c r="Q59" s="1021"/>
      <c r="R59" s="416">
        <f>IFERROR((#REF!/#REF!)&lt;3,0)</f>
        <v>0</v>
      </c>
    </row>
    <row r="60" spans="2:18" x14ac:dyDescent="0.25">
      <c r="B60" s="850" t="str">
        <f>IFERROR(VLOOKUP($I$7&amp;$J60,'Electric Account Source '!$A:G,2,FALSE)," ")</f>
        <v xml:space="preserve"> </v>
      </c>
      <c r="C60" s="850" t="str">
        <f>IFERROR(VLOOKUP($I$7&amp;$J60,'Electric Account Source '!$A:H,3,FALSE)," ")</f>
        <v xml:space="preserve"> </v>
      </c>
      <c r="D60" s="850" t="str">
        <f>IFERROR(VLOOKUP($I$7&amp;$J60,'Electric Account Source '!$A:I,4,FALSE)," ")</f>
        <v xml:space="preserve"> </v>
      </c>
      <c r="E60" s="1021"/>
      <c r="F60" s="1021"/>
      <c r="G60" s="1021"/>
      <c r="H60" s="1021"/>
      <c r="I60" s="17"/>
      <c r="J60" s="707">
        <v>45</v>
      </c>
      <c r="K60" s="850" t="str">
        <f>IFERROR(VLOOKUP($I$7&amp;$J60,'NG Account Source'!$A:G,2,FALSE)," ")</f>
        <v xml:space="preserve"> </v>
      </c>
      <c r="L60" s="850" t="str">
        <f>IFERROR(VLOOKUP($I$7&amp;$J60,'NG Account Source'!$A:H,3,FALSE)," ")</f>
        <v xml:space="preserve"> </v>
      </c>
      <c r="M60" s="850" t="str">
        <f>IFERROR(VLOOKUP($I$7&amp;$J60,'NG Account Source'!$A:I,4,FALSE)," ")</f>
        <v xml:space="preserve"> </v>
      </c>
      <c r="N60" s="1021"/>
      <c r="O60" s="1021"/>
      <c r="P60" s="1021"/>
      <c r="Q60" s="1021"/>
      <c r="R60" s="416">
        <f>IFERROR((#REF!/#REF!)&lt;3,0)</f>
        <v>0</v>
      </c>
    </row>
    <row r="61" spans="2:18" x14ac:dyDescent="0.25">
      <c r="B61" s="850" t="str">
        <f>IFERROR(VLOOKUP($I$7&amp;$J61,'Electric Account Source '!$A:G,2,FALSE)," ")</f>
        <v xml:space="preserve"> </v>
      </c>
      <c r="C61" s="850" t="str">
        <f>IFERROR(VLOOKUP($I$7&amp;$J61,'Electric Account Source '!$A:H,3,FALSE)," ")</f>
        <v xml:space="preserve"> </v>
      </c>
      <c r="D61" s="850" t="str">
        <f>IFERROR(VLOOKUP($I$7&amp;$J61,'Electric Account Source '!$A:I,4,FALSE)," ")</f>
        <v xml:space="preserve"> </v>
      </c>
      <c r="E61" s="1021"/>
      <c r="F61" s="1021"/>
      <c r="G61" s="1021"/>
      <c r="H61" s="1021">
        <f>IFERROR((#REF!/#REF!)&lt;3,0)</f>
        <v>0</v>
      </c>
      <c r="I61" s="17"/>
      <c r="J61" s="707">
        <v>46</v>
      </c>
      <c r="K61" s="850" t="str">
        <f>IFERROR(VLOOKUP($I$7&amp;$J61,'NG Account Source'!$A:G,2,FALSE)," ")</f>
        <v xml:space="preserve"> </v>
      </c>
      <c r="L61" s="850" t="str">
        <f>IFERROR(VLOOKUP($I$7&amp;$J61,'NG Account Source'!$A:H,3,FALSE)," ")</f>
        <v xml:space="preserve"> </v>
      </c>
      <c r="M61" s="850" t="str">
        <f>IFERROR(VLOOKUP($I$7&amp;$J61,'NG Account Source'!$A:I,4,FALSE)," ")</f>
        <v xml:space="preserve"> </v>
      </c>
      <c r="N61" s="1021"/>
      <c r="O61" s="1021"/>
      <c r="P61" s="1021"/>
      <c r="Q61" s="1021"/>
    </row>
    <row r="62" spans="2:18" x14ac:dyDescent="0.25">
      <c r="B62" s="850" t="str">
        <f>IFERROR(VLOOKUP($I$7&amp;$J62,'Electric Account Source '!$A:G,2,FALSE)," ")</f>
        <v xml:space="preserve"> </v>
      </c>
      <c r="C62" s="850" t="str">
        <f>IFERROR(VLOOKUP($I$7&amp;$J62,'Electric Account Source '!$A:H,3,FALSE)," ")</f>
        <v xml:space="preserve"> </v>
      </c>
      <c r="D62" s="850" t="str">
        <f>IFERROR(VLOOKUP($I$7&amp;$J62,'Electric Account Source '!$A:I,4,FALSE)," ")</f>
        <v xml:space="preserve"> </v>
      </c>
      <c r="E62" s="1021"/>
      <c r="F62" s="1021"/>
      <c r="G62" s="1021"/>
      <c r="H62" s="1021">
        <f>IFERROR((#REF!/#REF!)&lt;3,0)</f>
        <v>0</v>
      </c>
      <c r="I62" s="17"/>
      <c r="J62" s="707">
        <v>47</v>
      </c>
      <c r="K62" s="850" t="str">
        <f>IFERROR(VLOOKUP($I$7&amp;$J62,'NG Account Source'!$A:G,2,FALSE)," ")</f>
        <v xml:space="preserve"> </v>
      </c>
      <c r="L62" s="850" t="str">
        <f>IFERROR(VLOOKUP($I$7&amp;$J62,'NG Account Source'!$A:H,3,FALSE)," ")</f>
        <v xml:space="preserve"> </v>
      </c>
      <c r="M62" s="850" t="str">
        <f>IFERROR(VLOOKUP($I$7&amp;$J62,'NG Account Source'!$A:I,4,FALSE)," ")</f>
        <v xml:space="preserve"> </v>
      </c>
      <c r="N62" s="1021"/>
      <c r="O62" s="1021"/>
      <c r="P62" s="1021"/>
      <c r="Q62" s="1021"/>
    </row>
    <row r="63" spans="2:18" x14ac:dyDescent="0.25">
      <c r="B63" s="850" t="str">
        <f>IFERROR(VLOOKUP($I$7&amp;$J63,'Electric Account Source '!$A:G,2,FALSE)," ")</f>
        <v xml:space="preserve"> </v>
      </c>
      <c r="C63" s="850" t="str">
        <f>IFERROR(VLOOKUP($I$7&amp;$J63,'Electric Account Source '!$A:H,3,FALSE)," ")</f>
        <v xml:space="preserve"> </v>
      </c>
      <c r="D63" s="850" t="str">
        <f>IFERROR(VLOOKUP($I$7&amp;$J63,'Electric Account Source '!$A:I,4,FALSE)," ")</f>
        <v xml:space="preserve"> </v>
      </c>
      <c r="E63" s="1021"/>
      <c r="F63" s="1021"/>
      <c r="G63" s="1021"/>
      <c r="H63" s="1021">
        <f>IFERROR((#REF!/#REF!)&lt;3,0)</f>
        <v>0</v>
      </c>
      <c r="I63" s="17"/>
      <c r="J63" s="707">
        <v>48</v>
      </c>
      <c r="K63" s="850" t="str">
        <f>IFERROR(VLOOKUP($I$7&amp;$J63,'NG Account Source'!$A:G,2,FALSE)," ")</f>
        <v xml:space="preserve"> </v>
      </c>
      <c r="L63" s="850" t="str">
        <f>IFERROR(VLOOKUP($I$7&amp;$J63,'NG Account Source'!$A:H,3,FALSE)," ")</f>
        <v xml:space="preserve"> </v>
      </c>
      <c r="M63" s="850" t="str">
        <f>IFERROR(VLOOKUP($I$7&amp;$J63,'NG Account Source'!$A:I,4,FALSE)," ")</f>
        <v xml:space="preserve"> </v>
      </c>
      <c r="N63" s="1021"/>
      <c r="O63" s="1021"/>
      <c r="P63" s="1021"/>
      <c r="Q63" s="1021"/>
    </row>
    <row r="64" spans="2:18" x14ac:dyDescent="0.25">
      <c r="B64" s="850" t="str">
        <f>IFERROR(VLOOKUP($I$7&amp;$J64,'Electric Account Source '!$A:G,2,FALSE)," ")</f>
        <v xml:space="preserve"> </v>
      </c>
      <c r="C64" s="850" t="str">
        <f>IFERROR(VLOOKUP($I$7&amp;$J64,'Electric Account Source '!$A:H,3,FALSE)," ")</f>
        <v xml:space="preserve"> </v>
      </c>
      <c r="D64" s="850" t="str">
        <f>IFERROR(VLOOKUP($I$7&amp;$J64,'Electric Account Source '!$A:I,4,FALSE)," ")</f>
        <v xml:space="preserve"> </v>
      </c>
      <c r="E64" s="1021"/>
      <c r="F64" s="1021"/>
      <c r="G64" s="1021"/>
      <c r="H64" s="1021">
        <f>IFERROR((#REF!/#REF!)&lt;3,0)</f>
        <v>0</v>
      </c>
      <c r="I64" s="17"/>
      <c r="J64" s="707">
        <v>49</v>
      </c>
      <c r="K64" s="850" t="str">
        <f>IFERROR(VLOOKUP($I$7&amp;$J64,'NG Account Source'!$A:G,2,FALSE)," ")</f>
        <v xml:space="preserve"> </v>
      </c>
      <c r="L64" s="850" t="str">
        <f>IFERROR(VLOOKUP($I$7&amp;$J64,'NG Account Source'!$A:H,3,FALSE)," ")</f>
        <v xml:space="preserve"> </v>
      </c>
      <c r="M64" s="850" t="str">
        <f>IFERROR(VLOOKUP($I$7&amp;$J64,'NG Account Source'!$A:I,4,FALSE)," ")</f>
        <v xml:space="preserve"> </v>
      </c>
      <c r="N64" s="1021"/>
      <c r="O64" s="1021"/>
      <c r="P64" s="1021"/>
      <c r="Q64" s="1021"/>
    </row>
    <row r="65" spans="2:18" x14ac:dyDescent="0.25">
      <c r="B65" s="850" t="str">
        <f>IFERROR(VLOOKUP($I$7&amp;$J65,'Electric Account Source '!$A:G,2,FALSE)," ")</f>
        <v xml:space="preserve"> </v>
      </c>
      <c r="C65" s="850" t="str">
        <f>IFERROR(VLOOKUP($I$7&amp;$J65,'Electric Account Source '!$A:H,3,FALSE)," ")</f>
        <v xml:space="preserve"> </v>
      </c>
      <c r="D65" s="850" t="str">
        <f>IFERROR(VLOOKUP($I$7&amp;$J65,'Electric Account Source '!$A:I,4,FALSE)," ")</f>
        <v xml:space="preserve"> </v>
      </c>
      <c r="E65" s="1021"/>
      <c r="F65" s="1021"/>
      <c r="G65" s="1021"/>
      <c r="H65" s="1021"/>
      <c r="J65" s="707">
        <v>50</v>
      </c>
      <c r="K65" s="850" t="str">
        <f>IFERROR(VLOOKUP($I$7&amp;$J65,'NG Account Source'!$A:G,2,FALSE)," ")</f>
        <v xml:space="preserve"> </v>
      </c>
      <c r="L65" s="850" t="str">
        <f>IFERROR(VLOOKUP($I$7&amp;$J65,'NG Account Source'!$A:H,3,FALSE)," ")</f>
        <v xml:space="preserve"> </v>
      </c>
      <c r="M65" s="850" t="str">
        <f>IFERROR(VLOOKUP($I$7&amp;$J65,'NG Account Source'!$A:I,4,FALSE)," ")</f>
        <v xml:space="preserve"> </v>
      </c>
      <c r="N65" s="1021"/>
      <c r="O65" s="1021"/>
      <c r="P65" s="1021"/>
      <c r="Q65" s="1021"/>
    </row>
    <row r="66" spans="2:18" x14ac:dyDescent="0.25">
      <c r="B66" s="850" t="str">
        <f>IFERROR(VLOOKUP($I$7&amp;$J66,'Electric Account Source '!$A:G,2,FALSE)," ")</f>
        <v xml:space="preserve"> </v>
      </c>
      <c r="C66" s="850" t="str">
        <f>IFERROR(VLOOKUP($I$7&amp;$J66,'Electric Account Source '!$A:H,3,FALSE)," ")</f>
        <v xml:space="preserve"> </v>
      </c>
      <c r="D66" s="850" t="str">
        <f>IFERROR(VLOOKUP($I$7&amp;$J66,'Electric Account Source '!$A:I,4,FALSE)," ")</f>
        <v xml:space="preserve"> </v>
      </c>
      <c r="E66" s="1021"/>
      <c r="F66" s="1021"/>
      <c r="G66" s="1021"/>
      <c r="H66" s="1021"/>
      <c r="J66" s="707">
        <v>51</v>
      </c>
      <c r="K66" s="850" t="str">
        <f>IFERROR(VLOOKUP($I$7&amp;$J66,'NG Account Source'!$A:G,2,FALSE)," ")</f>
        <v xml:space="preserve"> </v>
      </c>
      <c r="L66" s="850" t="str">
        <f>IFERROR(VLOOKUP($I$7&amp;$J66,'NG Account Source'!$A:H,3,FALSE)," ")</f>
        <v xml:space="preserve"> </v>
      </c>
      <c r="M66" s="850" t="str">
        <f>IFERROR(VLOOKUP($I$7&amp;$J66,'NG Account Source'!$A:I,4,FALSE)," ")</f>
        <v xml:space="preserve"> </v>
      </c>
      <c r="N66" s="1021"/>
      <c r="O66" s="1021"/>
      <c r="P66" s="1021"/>
      <c r="Q66" s="1021"/>
    </row>
    <row r="67" spans="2:18" x14ac:dyDescent="0.25">
      <c r="B67" s="850" t="str">
        <f>IFERROR(VLOOKUP($I$7&amp;$J67,'Electric Account Source '!$A:G,2,FALSE)," ")</f>
        <v xml:space="preserve"> </v>
      </c>
      <c r="C67" s="850" t="str">
        <f>IFERROR(VLOOKUP($I$7&amp;$J67,'Electric Account Source '!$A:H,3,FALSE)," ")</f>
        <v xml:space="preserve"> </v>
      </c>
      <c r="D67" s="850" t="str">
        <f>IFERROR(VLOOKUP($I$7&amp;$J67,'Electric Account Source '!$A:I,4,FALSE)," ")</f>
        <v xml:space="preserve"> </v>
      </c>
      <c r="E67" s="1021"/>
      <c r="F67" s="1021"/>
      <c r="G67" s="1021"/>
      <c r="H67" s="1021"/>
      <c r="J67" s="707">
        <v>52</v>
      </c>
      <c r="K67" s="850" t="str">
        <f>IFERROR(VLOOKUP($I$7&amp;$J67,'NG Account Source'!$A:G,2,FALSE)," ")</f>
        <v xml:space="preserve"> </v>
      </c>
      <c r="L67" s="850" t="str">
        <f>IFERROR(VLOOKUP($I$7&amp;$J67,'NG Account Source'!$A:H,3,FALSE)," ")</f>
        <v xml:space="preserve"> </v>
      </c>
      <c r="M67" s="850" t="str">
        <f>IFERROR(VLOOKUP($I$7&amp;$J67,'NG Account Source'!$A:I,4,FALSE)," ")</f>
        <v xml:space="preserve"> </v>
      </c>
      <c r="N67" s="1021"/>
      <c r="O67" s="1021"/>
      <c r="P67" s="1021"/>
      <c r="Q67" s="1021"/>
    </row>
    <row r="68" spans="2:18" x14ac:dyDescent="0.25">
      <c r="B68" s="850" t="str">
        <f>IFERROR(VLOOKUP($I$7&amp;$J68,'Electric Account Source '!$A:G,2,FALSE)," ")</f>
        <v xml:space="preserve"> </v>
      </c>
      <c r="C68" s="850" t="str">
        <f>IFERROR(VLOOKUP($I$7&amp;$J68,'Electric Account Source '!$A:H,3,FALSE)," ")</f>
        <v xml:space="preserve"> </v>
      </c>
      <c r="D68" s="850" t="str">
        <f>IFERROR(VLOOKUP($I$7&amp;$J68,'Electric Account Source '!$A:I,4,FALSE)," ")</f>
        <v xml:space="preserve"> </v>
      </c>
      <c r="E68" s="1021"/>
      <c r="F68" s="1021"/>
      <c r="G68" s="1021"/>
      <c r="H68" s="1021"/>
      <c r="J68" s="707">
        <v>53</v>
      </c>
      <c r="K68" s="850" t="str">
        <f>IFERROR(VLOOKUP($I$7&amp;$J68,'NG Account Source'!$A:G,2,FALSE)," ")</f>
        <v xml:space="preserve"> </v>
      </c>
      <c r="L68" s="850" t="str">
        <f>IFERROR(VLOOKUP($I$7&amp;$J68,'NG Account Source'!$A:H,3,FALSE)," ")</f>
        <v xml:space="preserve"> </v>
      </c>
      <c r="M68" s="850" t="str">
        <f>IFERROR(VLOOKUP($I$7&amp;$J68,'NG Account Source'!$A:I,4,FALSE)," ")</f>
        <v xml:space="preserve"> </v>
      </c>
      <c r="N68" s="1021"/>
      <c r="O68" s="1021"/>
      <c r="P68" s="1021"/>
      <c r="Q68" s="1021"/>
    </row>
    <row r="69" spans="2:18" x14ac:dyDescent="0.25">
      <c r="B69" s="850" t="str">
        <f>IFERROR(VLOOKUP($I$7&amp;$J69,'Electric Account Source '!$A:G,2,FALSE)," ")</f>
        <v xml:space="preserve"> </v>
      </c>
      <c r="C69" s="850" t="str">
        <f>IFERROR(VLOOKUP($I$7&amp;$J69,'Electric Account Source '!$A:H,3,FALSE)," ")</f>
        <v xml:space="preserve"> </v>
      </c>
      <c r="D69" s="850" t="str">
        <f>IFERROR(VLOOKUP($I$7&amp;$J69,'Electric Account Source '!$A:I,4,FALSE)," ")</f>
        <v xml:space="preserve"> </v>
      </c>
      <c r="E69" s="1021"/>
      <c r="F69" s="1021"/>
      <c r="G69" s="1021"/>
      <c r="H69" s="1021"/>
      <c r="J69" s="707">
        <v>54</v>
      </c>
      <c r="K69" s="850" t="str">
        <f>IFERROR(VLOOKUP($I$7&amp;$J69,'NG Account Source'!$A:G,2,FALSE)," ")</f>
        <v xml:space="preserve"> </v>
      </c>
      <c r="L69" s="850" t="str">
        <f>IFERROR(VLOOKUP($I$7&amp;$J69,'NG Account Source'!$A:H,3,FALSE)," ")</f>
        <v xml:space="preserve"> </v>
      </c>
      <c r="M69" s="850" t="str">
        <f>IFERROR(VLOOKUP($I$7&amp;$J69,'NG Account Source'!$A:I,4,FALSE)," ")</f>
        <v xml:space="preserve"> </v>
      </c>
      <c r="N69" s="1021"/>
      <c r="O69" s="1021"/>
      <c r="P69" s="1021"/>
      <c r="Q69" s="1021"/>
    </row>
    <row r="70" spans="2:18" x14ac:dyDescent="0.25">
      <c r="B70" s="850" t="str">
        <f>IFERROR(VLOOKUP($I$7&amp;$J70,'Electric Account Source '!$A:G,2,FALSE)," ")</f>
        <v xml:space="preserve"> </v>
      </c>
      <c r="C70" s="850" t="str">
        <f>IFERROR(VLOOKUP($I$7&amp;$J70,'Electric Account Source '!$A:H,3,FALSE)," ")</f>
        <v xml:space="preserve"> </v>
      </c>
      <c r="D70" s="850" t="str">
        <f>IFERROR(VLOOKUP($I$7&amp;$J70,'Electric Account Source '!$A:I,4,FALSE)," ")</f>
        <v xml:space="preserve"> </v>
      </c>
      <c r="E70" s="1021"/>
      <c r="F70" s="1021"/>
      <c r="G70" s="1021"/>
      <c r="H70" s="1021">
        <f>IFERROR((#REF!/#REF!)&lt;3,0)</f>
        <v>0</v>
      </c>
      <c r="I70" s="17"/>
      <c r="J70" s="707">
        <v>55</v>
      </c>
      <c r="K70" s="850" t="str">
        <f>IFERROR(VLOOKUP($I$7&amp;$J70,'NG Account Source'!$A:G,2,FALSE)," ")</f>
        <v xml:space="preserve"> </v>
      </c>
      <c r="L70" s="850" t="str">
        <f>IFERROR(VLOOKUP($I$7&amp;$J70,'NG Account Source'!$A:H,3,FALSE)," ")</f>
        <v xml:space="preserve"> </v>
      </c>
      <c r="M70" s="850" t="str">
        <f>IFERROR(VLOOKUP($I$7&amp;$J70,'NG Account Source'!$A:I,4,FALSE)," ")</f>
        <v xml:space="preserve"> </v>
      </c>
      <c r="N70" s="1021"/>
      <c r="O70" s="1021"/>
      <c r="P70" s="1021"/>
      <c r="Q70" s="1021"/>
    </row>
    <row r="71" spans="2:18" x14ac:dyDescent="0.25">
      <c r="B71" s="850" t="str">
        <f>IFERROR(VLOOKUP($I$7&amp;$J71,'Electric Account Source '!$A:G,2,FALSE)," ")</f>
        <v xml:space="preserve"> </v>
      </c>
      <c r="C71" s="850" t="str">
        <f>IFERROR(VLOOKUP($I$7&amp;$J71,'Electric Account Source '!$A:H,3,FALSE)," ")</f>
        <v xml:space="preserve"> </v>
      </c>
      <c r="D71" s="850" t="str">
        <f>IFERROR(VLOOKUP($I$7&amp;$J71,'Electric Account Source '!$A:I,4,FALSE)," ")</f>
        <v xml:space="preserve"> </v>
      </c>
      <c r="E71" s="1021"/>
      <c r="F71" s="1021"/>
      <c r="G71" s="1021"/>
      <c r="H71" s="1021">
        <f>IFERROR((#REF!/#REF!)&lt;3,0)</f>
        <v>0</v>
      </c>
      <c r="I71" s="17"/>
      <c r="J71" s="707">
        <v>56</v>
      </c>
      <c r="K71" s="850" t="str">
        <f>IFERROR(VLOOKUP($I$7&amp;$J71,'NG Account Source'!$A:G,2,FALSE)," ")</f>
        <v xml:space="preserve"> </v>
      </c>
      <c r="L71" s="850" t="str">
        <f>IFERROR(VLOOKUP($I$7&amp;$J71,'NG Account Source'!$A:H,3,FALSE)," ")</f>
        <v xml:space="preserve"> </v>
      </c>
      <c r="M71" s="850" t="str">
        <f>IFERROR(VLOOKUP($I$7&amp;$J71,'NG Account Source'!$A:I,4,FALSE)," ")</f>
        <v xml:space="preserve"> </v>
      </c>
      <c r="N71" s="1021"/>
      <c r="O71" s="1021"/>
      <c r="P71" s="1021"/>
      <c r="Q71" s="1021"/>
    </row>
    <row r="72" spans="2:18" x14ac:dyDescent="0.25">
      <c r="B72" s="850" t="str">
        <f>IFERROR(VLOOKUP($I$7&amp;$J72,'Electric Account Source '!$A:G,2,FALSE)," ")</f>
        <v xml:space="preserve"> </v>
      </c>
      <c r="C72" s="850" t="str">
        <f>IFERROR(VLOOKUP($I$7&amp;$J72,'Electric Account Source '!$A:H,3,FALSE)," ")</f>
        <v xml:space="preserve"> </v>
      </c>
      <c r="D72" s="850" t="str">
        <f>IFERROR(VLOOKUP($I$7&amp;$J72,'Electric Account Source '!$A:I,4,FALSE)," ")</f>
        <v xml:space="preserve"> </v>
      </c>
      <c r="E72" s="1021"/>
      <c r="F72" s="1021"/>
      <c r="G72" s="1021"/>
      <c r="H72" s="1021"/>
      <c r="I72" s="17"/>
      <c r="J72" s="707">
        <v>57</v>
      </c>
      <c r="K72" s="850" t="str">
        <f>IFERROR(VLOOKUP($I$7&amp;$J72,'NG Account Source'!$A:G,2,FALSE)," ")</f>
        <v xml:space="preserve"> </v>
      </c>
      <c r="L72" s="850" t="str">
        <f>IFERROR(VLOOKUP($I$7&amp;$J72,'NG Account Source'!$A:H,3,FALSE)," ")</f>
        <v xml:space="preserve"> </v>
      </c>
      <c r="M72" s="850" t="str">
        <f>IFERROR(VLOOKUP($I$7&amp;$J72,'NG Account Source'!$A:I,4,FALSE)," ")</f>
        <v xml:space="preserve"> </v>
      </c>
      <c r="N72" s="1021"/>
      <c r="O72" s="1021"/>
      <c r="P72" s="1021"/>
      <c r="Q72" s="1021"/>
    </row>
    <row r="73" spans="2:18" x14ac:dyDescent="0.25">
      <c r="B73" s="850" t="str">
        <f>IFERROR(VLOOKUP($I$7&amp;$J73,'Electric Account Source '!$A:G,2,FALSE)," ")</f>
        <v xml:space="preserve"> </v>
      </c>
      <c r="C73" s="850" t="str">
        <f>IFERROR(VLOOKUP($I$7&amp;$J73,'Electric Account Source '!$A:H,3,FALSE)," ")</f>
        <v xml:space="preserve"> </v>
      </c>
      <c r="D73" s="850" t="str">
        <f>IFERROR(VLOOKUP($I$7&amp;$J73,'Electric Account Source '!$A:I,4,FALSE)," ")</f>
        <v xml:space="preserve"> </v>
      </c>
      <c r="E73" s="1021"/>
      <c r="F73" s="1021"/>
      <c r="G73" s="1021"/>
      <c r="H73" s="1021"/>
      <c r="I73" s="17"/>
      <c r="J73" s="707">
        <v>58</v>
      </c>
      <c r="K73" s="850" t="str">
        <f>IFERROR(VLOOKUP($I$7&amp;$J73,'NG Account Source'!$A:G,2,FALSE)," ")</f>
        <v xml:space="preserve"> </v>
      </c>
      <c r="L73" s="850" t="str">
        <f>IFERROR(VLOOKUP($I$7&amp;$J73,'NG Account Source'!$A:H,3,FALSE)," ")</f>
        <v xml:space="preserve"> </v>
      </c>
      <c r="M73" s="850" t="str">
        <f>IFERROR(VLOOKUP($I$7&amp;$J73,'NG Account Source'!$A:I,4,FALSE)," ")</f>
        <v xml:space="preserve"> </v>
      </c>
      <c r="N73" s="1021"/>
      <c r="O73" s="1021"/>
      <c r="P73" s="1021"/>
      <c r="Q73" s="1021"/>
    </row>
    <row r="74" spans="2:18" x14ac:dyDescent="0.25">
      <c r="B74" s="850" t="str">
        <f>IFERROR(VLOOKUP($I$7&amp;$J74,'Electric Account Source '!$A:G,2,FALSE)," ")</f>
        <v xml:space="preserve"> </v>
      </c>
      <c r="C74" s="850" t="str">
        <f>IFERROR(VLOOKUP($I$7&amp;$J74,'Electric Account Source '!$A:H,3,FALSE)," ")</f>
        <v xml:space="preserve"> </v>
      </c>
      <c r="D74" s="850" t="str">
        <f>IFERROR(VLOOKUP($I$7&amp;$J74,'Electric Account Source '!$A:I,4,FALSE)," ")</f>
        <v xml:space="preserve"> </v>
      </c>
      <c r="E74" s="1021"/>
      <c r="F74" s="1021"/>
      <c r="G74" s="1021"/>
      <c r="H74" s="1021"/>
      <c r="I74" s="17"/>
      <c r="J74" s="707">
        <v>59</v>
      </c>
      <c r="K74" s="850" t="str">
        <f>IFERROR(VLOOKUP($I$7&amp;$J74,'NG Account Source'!$A:G,2,FALSE)," ")</f>
        <v xml:space="preserve"> </v>
      </c>
      <c r="L74" s="850" t="str">
        <f>IFERROR(VLOOKUP($I$7&amp;$J74,'NG Account Source'!$A:H,3,FALSE)," ")</f>
        <v xml:space="preserve"> </v>
      </c>
      <c r="M74" s="850" t="str">
        <f>IFERROR(VLOOKUP($I$7&amp;$J74,'NG Account Source'!$A:I,4,FALSE)," ")</f>
        <v xml:space="preserve"> </v>
      </c>
      <c r="N74" s="1021"/>
      <c r="O74" s="1021"/>
      <c r="P74" s="1021"/>
      <c r="Q74" s="1021"/>
    </row>
    <row r="75" spans="2:18" s="121" customFormat="1" x14ac:dyDescent="0.25">
      <c r="B75" s="850" t="str">
        <f>IFERROR(VLOOKUP($I$7&amp;$J75,'Electric Account Source '!$A:G,2,FALSE)," ")</f>
        <v xml:space="preserve"> </v>
      </c>
      <c r="C75" s="850" t="str">
        <f>IFERROR(VLOOKUP($I$7&amp;$J75,'Electric Account Source '!$A:H,3,FALSE)," ")</f>
        <v xml:space="preserve"> </v>
      </c>
      <c r="D75" s="850" t="str">
        <f>IFERROR(VLOOKUP($I$7&amp;$J75,'Electric Account Source '!$A:I,4,FALSE)," ")</f>
        <v xml:space="preserve"> </v>
      </c>
      <c r="E75" s="1021"/>
      <c r="F75" s="1021"/>
      <c r="G75" s="1021"/>
      <c r="H75" s="1021"/>
      <c r="I75" s="178"/>
      <c r="J75" s="707">
        <v>60</v>
      </c>
      <c r="K75" s="850" t="str">
        <f>IFERROR(VLOOKUP($I$7&amp;$J75,'NG Account Source'!$A:G,2,FALSE)," ")</f>
        <v xml:space="preserve"> </v>
      </c>
      <c r="L75" s="850" t="str">
        <f>IFERROR(VLOOKUP($I$7&amp;$J75,'NG Account Source'!$A:H,3,FALSE)," ")</f>
        <v xml:space="preserve"> </v>
      </c>
      <c r="M75" s="850" t="str">
        <f>IFERROR(VLOOKUP($I$7&amp;$J75,'NG Account Source'!$A:I,4,FALSE)," ")</f>
        <v xml:space="preserve"> </v>
      </c>
      <c r="N75" s="1021"/>
      <c r="O75" s="1021"/>
      <c r="P75" s="1021"/>
      <c r="Q75" s="1021"/>
      <c r="R75" s="178"/>
    </row>
    <row r="76" spans="2:18" x14ac:dyDescent="0.25">
      <c r="B76" s="850" t="str">
        <f>IFERROR(VLOOKUP($I$7&amp;$J76,'Electric Account Source '!$A:G,2,FALSE)," ")</f>
        <v xml:space="preserve"> </v>
      </c>
      <c r="C76" s="850" t="str">
        <f>IFERROR(VLOOKUP($I$7&amp;$J76,'Electric Account Source '!$A:H,3,FALSE)," ")</f>
        <v xml:space="preserve"> </v>
      </c>
      <c r="D76" s="850" t="str">
        <f>IFERROR(VLOOKUP($I$7&amp;$J76,'Electric Account Source '!$A:I,4,FALSE)," ")</f>
        <v xml:space="preserve"> </v>
      </c>
      <c r="E76" s="1021"/>
      <c r="F76" s="1021"/>
      <c r="G76" s="1021"/>
      <c r="H76" s="1021"/>
      <c r="I76" s="17"/>
      <c r="J76" s="707">
        <v>61</v>
      </c>
      <c r="K76" s="850" t="str">
        <f>IFERROR(VLOOKUP($I$7&amp;$J76,'NG Account Source'!$A:G,2,FALSE)," ")</f>
        <v xml:space="preserve"> </v>
      </c>
      <c r="L76" s="850" t="str">
        <f>IFERROR(VLOOKUP($I$7&amp;$J76,'NG Account Source'!$A:H,3,FALSE)," ")</f>
        <v xml:space="preserve"> </v>
      </c>
      <c r="M76" s="850" t="str">
        <f>IFERROR(VLOOKUP($I$7&amp;$J76,'NG Account Source'!$A:I,4,FALSE)," ")</f>
        <v xml:space="preserve"> </v>
      </c>
      <c r="N76" s="1021"/>
      <c r="O76" s="1021"/>
      <c r="P76" s="1021"/>
      <c r="Q76" s="1021"/>
    </row>
    <row r="77" spans="2:18" x14ac:dyDescent="0.25">
      <c r="B77" s="850" t="str">
        <f>IFERROR(VLOOKUP($I$7&amp;$J77,'Electric Account Source '!$A:G,2,FALSE)," ")</f>
        <v xml:space="preserve"> </v>
      </c>
      <c r="C77" s="850" t="str">
        <f>IFERROR(VLOOKUP($I$7&amp;$J77,'Electric Account Source '!$A:H,3,FALSE)," ")</f>
        <v xml:space="preserve"> </v>
      </c>
      <c r="D77" s="850" t="str">
        <f>IFERROR(VLOOKUP($I$7&amp;$J77,'Electric Account Source '!$A:I,4,FALSE)," ")</f>
        <v xml:space="preserve"> </v>
      </c>
      <c r="E77" s="1021"/>
      <c r="F77" s="1021"/>
      <c r="G77" s="1021"/>
      <c r="H77" s="1021"/>
      <c r="I77" s="17"/>
      <c r="J77" s="707">
        <v>62</v>
      </c>
      <c r="K77" s="850" t="str">
        <f>IFERROR(VLOOKUP($I$7&amp;$J77,'NG Account Source'!$A:G,2,FALSE)," ")</f>
        <v xml:space="preserve"> </v>
      </c>
      <c r="L77" s="850" t="str">
        <f>IFERROR(VLOOKUP($I$7&amp;$J77,'NG Account Source'!$A:H,3,FALSE)," ")</f>
        <v xml:space="preserve"> </v>
      </c>
      <c r="M77" s="850" t="str">
        <f>IFERROR(VLOOKUP($I$7&amp;$J77,'NG Account Source'!$A:I,4,FALSE)," ")</f>
        <v xml:space="preserve"> </v>
      </c>
      <c r="N77" s="1021"/>
      <c r="O77" s="1021"/>
      <c r="P77" s="1021"/>
      <c r="Q77" s="1021"/>
    </row>
    <row r="78" spans="2:18" x14ac:dyDescent="0.25">
      <c r="B78" s="850" t="str">
        <f>IFERROR(VLOOKUP($I$7&amp;$J78,'Electric Account Source '!$A:G,2,FALSE)," ")</f>
        <v xml:space="preserve"> </v>
      </c>
      <c r="C78" s="850" t="str">
        <f>IFERROR(VLOOKUP($I$7&amp;$J78,'Electric Account Source '!$A:H,3,FALSE)," ")</f>
        <v xml:space="preserve"> </v>
      </c>
      <c r="D78" s="850" t="str">
        <f>IFERROR(VLOOKUP($I$7&amp;$J78,'Electric Account Source '!$A:I,4,FALSE)," ")</f>
        <v xml:space="preserve"> </v>
      </c>
      <c r="E78" s="1021"/>
      <c r="F78" s="1021"/>
      <c r="G78" s="1021"/>
      <c r="H78" s="1021"/>
      <c r="I78" s="17"/>
      <c r="J78" s="707">
        <v>63</v>
      </c>
      <c r="K78" s="850" t="str">
        <f>IFERROR(VLOOKUP($I$7&amp;$J78,'NG Account Source'!$A:G,2,FALSE)," ")</f>
        <v xml:space="preserve"> </v>
      </c>
      <c r="L78" s="850" t="str">
        <f>IFERROR(VLOOKUP($I$7&amp;$J78,'NG Account Source'!$A:H,3,FALSE)," ")</f>
        <v xml:space="preserve"> </v>
      </c>
      <c r="M78" s="850" t="str">
        <f>IFERROR(VLOOKUP($I$7&amp;$J78,'NG Account Source'!$A:I,4,FALSE)," ")</f>
        <v xml:space="preserve"> </v>
      </c>
      <c r="N78" s="1021"/>
      <c r="O78" s="1021"/>
      <c r="P78" s="1021"/>
      <c r="Q78" s="1021"/>
    </row>
    <row r="79" spans="2:18" s="121" customFormat="1" x14ac:dyDescent="0.25">
      <c r="B79" s="850" t="str">
        <f>IFERROR(VLOOKUP($I$7&amp;$J79,'Electric Account Source '!$A:G,2,FALSE)," ")</f>
        <v xml:space="preserve"> </v>
      </c>
      <c r="C79" s="850" t="str">
        <f>IFERROR(VLOOKUP($I$7&amp;$J79,'Electric Account Source '!$A:H,3,FALSE)," ")</f>
        <v xml:space="preserve"> </v>
      </c>
      <c r="D79" s="850" t="str">
        <f>IFERROR(VLOOKUP($I$7&amp;$J79,'Electric Account Source '!$A:I,4,FALSE)," ")</f>
        <v xml:space="preserve"> </v>
      </c>
      <c r="E79" s="1021"/>
      <c r="F79" s="1021"/>
      <c r="G79" s="1021"/>
      <c r="H79" s="1021"/>
      <c r="I79" s="178"/>
      <c r="J79" s="707">
        <v>64</v>
      </c>
      <c r="K79" s="850" t="str">
        <f>IFERROR(VLOOKUP($I$7&amp;$J79,'NG Account Source'!$A:G,2,FALSE)," ")</f>
        <v xml:space="preserve"> </v>
      </c>
      <c r="L79" s="850" t="str">
        <f>IFERROR(VLOOKUP($I$7&amp;$J79,'NG Account Source'!$A:H,3,FALSE)," ")</f>
        <v xml:space="preserve"> </v>
      </c>
      <c r="M79" s="850" t="str">
        <f>IFERROR(VLOOKUP($I$7&amp;$J79,'NG Account Source'!$A:I,4,FALSE)," ")</f>
        <v xml:space="preserve"> </v>
      </c>
      <c r="N79" s="1021"/>
      <c r="O79" s="1021"/>
      <c r="P79" s="1021"/>
      <c r="Q79" s="1021"/>
      <c r="R79" s="178"/>
    </row>
    <row r="80" spans="2:18" x14ac:dyDescent="0.25">
      <c r="B80" s="850" t="str">
        <f>IFERROR(VLOOKUP($I$7&amp;$J80,'Electric Account Source '!$A:G,2,FALSE)," ")</f>
        <v xml:space="preserve"> </v>
      </c>
      <c r="C80" s="850" t="str">
        <f>IFERROR(VLOOKUP($I$7&amp;$J80,'Electric Account Source '!$A:H,3,FALSE)," ")</f>
        <v xml:space="preserve"> </v>
      </c>
      <c r="D80" s="850" t="str">
        <f>IFERROR(VLOOKUP($I$7&amp;$J80,'Electric Account Source '!$A:I,4,FALSE)," ")</f>
        <v xml:space="preserve"> </v>
      </c>
      <c r="E80" s="1021"/>
      <c r="F80" s="1021"/>
      <c r="G80" s="1021"/>
      <c r="H80" s="1021"/>
      <c r="I80" s="17"/>
      <c r="J80" s="707">
        <v>65</v>
      </c>
      <c r="K80" s="850" t="str">
        <f>IFERROR(VLOOKUP($I$7&amp;$J80,'NG Account Source'!$A:G,2,FALSE)," ")</f>
        <v xml:space="preserve"> </v>
      </c>
      <c r="L80" s="850" t="str">
        <f>IFERROR(VLOOKUP($I$7&amp;$J80,'NG Account Source'!$A:H,3,FALSE)," ")</f>
        <v xml:space="preserve"> </v>
      </c>
      <c r="M80" s="850" t="str">
        <f>IFERROR(VLOOKUP($I$7&amp;$J80,'NG Account Source'!$A:I,4,FALSE)," ")</f>
        <v xml:space="preserve"> </v>
      </c>
      <c r="N80" s="1021"/>
      <c r="O80" s="1021"/>
      <c r="P80" s="1021"/>
      <c r="Q80" s="1021"/>
    </row>
    <row r="81" spans="1:31" x14ac:dyDescent="0.25">
      <c r="B81" s="850" t="str">
        <f>IFERROR(VLOOKUP($I$7&amp;$J81,'Electric Account Source '!$A:G,2,FALSE)," ")</f>
        <v xml:space="preserve"> </v>
      </c>
      <c r="C81" s="850" t="str">
        <f>IFERROR(VLOOKUP($I$7&amp;$J81,'Electric Account Source '!$A:H,3,FALSE)," ")</f>
        <v xml:space="preserve"> </v>
      </c>
      <c r="D81" s="850" t="str">
        <f>IFERROR(VLOOKUP($I$7&amp;$J81,'Electric Account Source '!$A:I,4,FALSE)," ")</f>
        <v xml:space="preserve"> </v>
      </c>
      <c r="E81" s="1021"/>
      <c r="F81" s="1021"/>
      <c r="G81" s="1021"/>
      <c r="H81" s="1021"/>
      <c r="I81" s="17"/>
      <c r="J81" s="707">
        <v>66</v>
      </c>
      <c r="K81" s="850" t="str">
        <f>IFERROR(VLOOKUP($I$7&amp;$J81,'NG Account Source'!$A:G,2,FALSE)," ")</f>
        <v xml:space="preserve"> </v>
      </c>
      <c r="L81" s="850" t="str">
        <f>IFERROR(VLOOKUP($I$7&amp;$J81,'NG Account Source'!$A:H,3,FALSE)," ")</f>
        <v xml:space="preserve"> </v>
      </c>
      <c r="M81" s="850" t="str">
        <f>IFERROR(VLOOKUP($I$7&amp;$J81,'NG Account Source'!$A:I,4,FALSE)," ")</f>
        <v xml:space="preserve"> </v>
      </c>
      <c r="N81" s="1021"/>
      <c r="O81" s="1021"/>
      <c r="P81" s="1021"/>
      <c r="Q81" s="1021"/>
    </row>
    <row r="82" spans="1:31" x14ac:dyDescent="0.25">
      <c r="B82" s="850" t="str">
        <f>IFERROR(VLOOKUP($I$7&amp;$J82,'Electric Account Source '!$A:G,2,FALSE)," ")</f>
        <v xml:space="preserve"> </v>
      </c>
      <c r="C82" s="850" t="str">
        <f>IFERROR(VLOOKUP($I$7&amp;$J82,'Electric Account Source '!$A:H,3,FALSE)," ")</f>
        <v xml:space="preserve"> </v>
      </c>
      <c r="D82" s="850" t="str">
        <f>IFERROR(VLOOKUP($I$7&amp;$J82,'Electric Account Source '!$A:I,4,FALSE)," ")</f>
        <v xml:space="preserve"> </v>
      </c>
      <c r="E82" s="1021"/>
      <c r="F82" s="1021"/>
      <c r="G82" s="1021"/>
      <c r="H82" s="1021"/>
      <c r="J82" s="707">
        <v>67</v>
      </c>
      <c r="K82" s="850" t="str">
        <f>IFERROR(VLOOKUP($I$7&amp;$J82,'NG Account Source'!$A:G,2,FALSE)," ")</f>
        <v xml:space="preserve"> </v>
      </c>
      <c r="L82" s="850" t="str">
        <f>IFERROR(VLOOKUP($I$7&amp;$J82,'NG Account Source'!$A:H,3,FALSE)," ")</f>
        <v xml:space="preserve"> </v>
      </c>
      <c r="M82" s="850" t="str">
        <f>IFERROR(VLOOKUP($I$7&amp;$J82,'NG Account Source'!$A:I,4,FALSE)," ")</f>
        <v xml:space="preserve"> </v>
      </c>
      <c r="N82" s="1021"/>
      <c r="O82" s="1021"/>
      <c r="P82" s="1021"/>
      <c r="Q82" s="1021"/>
    </row>
    <row r="83" spans="1:31" x14ac:dyDescent="0.25">
      <c r="B83" s="850" t="str">
        <f>IFERROR(VLOOKUP($I$7&amp;$J83,'Electric Account Source '!$A:G,2,FALSE)," ")</f>
        <v xml:space="preserve"> </v>
      </c>
      <c r="C83" s="850" t="str">
        <f>IFERROR(VLOOKUP($I$7&amp;$J83,'Electric Account Source '!$A:H,3,FALSE)," ")</f>
        <v xml:space="preserve"> </v>
      </c>
      <c r="D83" s="850" t="str">
        <f>IFERROR(VLOOKUP($I$7&amp;$J83,'Electric Account Source '!$A:I,4,FALSE)," ")</f>
        <v xml:space="preserve"> </v>
      </c>
      <c r="E83" s="1021"/>
      <c r="F83" s="1021"/>
      <c r="G83" s="1021"/>
      <c r="H83" s="1021"/>
      <c r="J83" s="707">
        <v>68</v>
      </c>
      <c r="K83" s="850" t="str">
        <f>IFERROR(VLOOKUP($I$7&amp;$J83,'NG Account Source'!$A:G,2,FALSE)," ")</f>
        <v xml:space="preserve"> </v>
      </c>
      <c r="L83" s="850" t="str">
        <f>IFERROR(VLOOKUP($I$7&amp;$J83,'NG Account Source'!$A:H,3,FALSE)," ")</f>
        <v xml:space="preserve"> </v>
      </c>
      <c r="M83" s="850" t="str">
        <f>IFERROR(VLOOKUP($I$7&amp;$J83,'NG Account Source'!$A:I,4,FALSE)," ")</f>
        <v xml:space="preserve"> </v>
      </c>
      <c r="N83" s="1021"/>
      <c r="O83" s="1021"/>
      <c r="P83" s="1021"/>
      <c r="Q83" s="1021"/>
    </row>
    <row r="84" spans="1:31" x14ac:dyDescent="0.25">
      <c r="B84" s="850" t="str">
        <f>IFERROR(VLOOKUP($I$7&amp;$J84,'Electric Account Source '!$A:G,2,FALSE)," ")</f>
        <v xml:space="preserve"> </v>
      </c>
      <c r="C84" s="850" t="str">
        <f>IFERROR(VLOOKUP($I$7&amp;$J84,'Electric Account Source '!$A:H,3,FALSE)," ")</f>
        <v xml:space="preserve"> </v>
      </c>
      <c r="D84" s="850" t="str">
        <f>IFERROR(VLOOKUP($I$7&amp;$J84,'Electric Account Source '!$A:I,4,FALSE)," ")</f>
        <v xml:space="preserve"> </v>
      </c>
      <c r="E84" s="1021"/>
      <c r="F84" s="1021"/>
      <c r="G84" s="1021"/>
      <c r="H84" s="1021"/>
      <c r="J84" s="707">
        <v>69</v>
      </c>
      <c r="K84" s="850" t="str">
        <f>IFERROR(VLOOKUP($I$7&amp;$J84,'NG Account Source'!$A:G,2,FALSE)," ")</f>
        <v xml:space="preserve"> </v>
      </c>
      <c r="L84" s="850" t="str">
        <f>IFERROR(VLOOKUP($I$7&amp;$J84,'NG Account Source'!$A:H,3,FALSE)," ")</f>
        <v xml:space="preserve"> </v>
      </c>
      <c r="M84" s="850" t="str">
        <f>IFERROR(VLOOKUP($I$7&amp;$J84,'NG Account Source'!$A:I,4,FALSE)," ")</f>
        <v xml:space="preserve"> </v>
      </c>
      <c r="N84" s="1021"/>
      <c r="O84" s="1021"/>
      <c r="P84" s="1021"/>
      <c r="Q84" s="1021"/>
    </row>
    <row r="85" spans="1:31" x14ac:dyDescent="0.25">
      <c r="B85" s="850" t="str">
        <f>IFERROR(VLOOKUP($I$7&amp;$J85,'Electric Account Source '!$A:G,2,FALSE)," ")</f>
        <v xml:space="preserve"> </v>
      </c>
      <c r="C85" s="850" t="str">
        <f>IFERROR(VLOOKUP($I$7&amp;$J85,'Electric Account Source '!$A:H,3,FALSE)," ")</f>
        <v xml:space="preserve"> </v>
      </c>
      <c r="D85" s="850" t="str">
        <f>IFERROR(VLOOKUP($I$7&amp;$J85,'Electric Account Source '!$A:I,4,FALSE)," ")</f>
        <v xml:space="preserve"> </v>
      </c>
      <c r="E85" s="1021"/>
      <c r="F85" s="1021"/>
      <c r="G85" s="1021"/>
      <c r="H85" s="1021"/>
      <c r="J85" s="707">
        <v>70</v>
      </c>
      <c r="K85" s="850" t="str">
        <f>IFERROR(VLOOKUP($I$7&amp;$J85,'NG Account Source'!$A:G,2,FALSE)," ")</f>
        <v xml:space="preserve"> </v>
      </c>
      <c r="L85" s="850" t="str">
        <f>IFERROR(VLOOKUP($I$7&amp;$J85,'NG Account Source'!$A:H,3,FALSE)," ")</f>
        <v xml:space="preserve"> </v>
      </c>
      <c r="M85" s="850" t="str">
        <f>IFERROR(VLOOKUP($I$7&amp;$J85,'NG Account Source'!$A:I,4,FALSE)," ")</f>
        <v xml:space="preserve"> </v>
      </c>
      <c r="N85" s="1021"/>
      <c r="O85" s="1021"/>
      <c r="P85" s="1021"/>
      <c r="Q85" s="1021"/>
    </row>
    <row r="86" spans="1:31" x14ac:dyDescent="0.25">
      <c r="B86" s="850" t="str">
        <f>IFERROR(VLOOKUP($I$7&amp;$J86,'Electric Account Source '!$A:G,2,FALSE)," ")</f>
        <v xml:space="preserve"> </v>
      </c>
      <c r="C86" s="850" t="str">
        <f>IFERROR(VLOOKUP($I$7&amp;$J86,'Electric Account Source '!$A:H,3,FALSE)," ")</f>
        <v xml:space="preserve"> </v>
      </c>
      <c r="D86" s="850" t="str">
        <f>IFERROR(VLOOKUP($I$7&amp;$J86,'Electric Account Source '!$A:I,4,FALSE)," ")</f>
        <v xml:space="preserve"> </v>
      </c>
      <c r="E86" s="1021"/>
      <c r="F86" s="1021"/>
      <c r="G86" s="1021"/>
      <c r="H86" s="1021"/>
      <c r="J86" s="707">
        <v>71</v>
      </c>
      <c r="K86" s="850" t="str">
        <f>IFERROR(VLOOKUP($I$7&amp;$J86,'NG Account Source'!$A:G,2,FALSE)," ")</f>
        <v xml:space="preserve"> </v>
      </c>
      <c r="L86" s="850" t="str">
        <f>IFERROR(VLOOKUP($I$7&amp;$J86,'NG Account Source'!$A:H,3,FALSE)," ")</f>
        <v xml:space="preserve"> </v>
      </c>
      <c r="M86" s="850" t="str">
        <f>IFERROR(VLOOKUP($I$7&amp;$J86,'NG Account Source'!$A:I,4,FALSE)," ")</f>
        <v xml:space="preserve"> </v>
      </c>
      <c r="N86" s="1021"/>
      <c r="O86" s="1021"/>
      <c r="P86" s="1021"/>
      <c r="Q86" s="1021"/>
    </row>
    <row r="87" spans="1:31" x14ac:dyDescent="0.25">
      <c r="B87" s="850" t="str">
        <f>IFERROR(VLOOKUP($I$7&amp;$J87,'Electric Account Source '!$A:G,2,FALSE)," ")</f>
        <v xml:space="preserve"> </v>
      </c>
      <c r="C87" s="850" t="str">
        <f>IFERROR(VLOOKUP($I$7&amp;$J87,'Electric Account Source '!$A:H,3,FALSE)," ")</f>
        <v xml:space="preserve"> </v>
      </c>
      <c r="D87" s="850" t="str">
        <f>IFERROR(VLOOKUP($I$7&amp;$J87,'Electric Account Source '!$A:I,4,FALSE)," ")</f>
        <v xml:space="preserve"> </v>
      </c>
      <c r="E87" s="1021"/>
      <c r="F87" s="1021"/>
      <c r="G87" s="1021"/>
      <c r="H87" s="1021"/>
      <c r="J87" s="707">
        <v>72</v>
      </c>
      <c r="K87" s="850" t="str">
        <f>IFERROR(VLOOKUP($I$7&amp;$J87,'NG Account Source'!$A:G,2,FALSE)," ")</f>
        <v xml:space="preserve"> </v>
      </c>
      <c r="L87" s="850" t="str">
        <f>IFERROR(VLOOKUP($I$7&amp;$J87,'NG Account Source'!$A:H,3,FALSE)," ")</f>
        <v xml:space="preserve"> </v>
      </c>
      <c r="M87" s="850" t="str">
        <f>IFERROR(VLOOKUP($I$7&amp;$J87,'NG Account Source'!$A:I,4,FALSE)," ")</f>
        <v xml:space="preserve"> </v>
      </c>
      <c r="N87" s="1021"/>
      <c r="O87" s="1021"/>
      <c r="P87" s="1021"/>
      <c r="Q87" s="1021"/>
    </row>
    <row r="88" spans="1:31" x14ac:dyDescent="0.25">
      <c r="B88" s="850" t="str">
        <f>IFERROR(VLOOKUP($I$7&amp;$J88,'Electric Account Source '!$A:G,2,FALSE)," ")</f>
        <v xml:space="preserve"> </v>
      </c>
      <c r="C88" s="850" t="str">
        <f>IFERROR(VLOOKUP($I$7&amp;$J88,'Electric Account Source '!$A:H,3,FALSE)," ")</f>
        <v xml:space="preserve"> </v>
      </c>
      <c r="D88" s="850" t="str">
        <f>IFERROR(VLOOKUP($I$7&amp;$J88,'Electric Account Source '!$A:I,4,FALSE)," ")</f>
        <v xml:space="preserve"> </v>
      </c>
      <c r="E88" s="1021"/>
      <c r="F88" s="1021"/>
      <c r="G88" s="1021"/>
      <c r="H88" s="1021"/>
      <c r="J88" s="707">
        <v>73</v>
      </c>
      <c r="K88" s="850" t="str">
        <f>IFERROR(VLOOKUP($I$7&amp;$J88,'NG Account Source'!$A:G,2,FALSE)," ")</f>
        <v xml:space="preserve"> </v>
      </c>
      <c r="L88" s="850" t="str">
        <f>IFERROR(VLOOKUP($I$7&amp;$J88,'NG Account Source'!$A:H,3,FALSE)," ")</f>
        <v xml:space="preserve"> </v>
      </c>
      <c r="M88" s="850" t="str">
        <f>IFERROR(VLOOKUP($I$7&amp;$J88,'NG Account Source'!$A:I,4,FALSE)," ")</f>
        <v xml:space="preserve"> </v>
      </c>
      <c r="N88" s="1021"/>
      <c r="O88" s="1021"/>
      <c r="P88" s="1021"/>
      <c r="Q88" s="1021"/>
    </row>
    <row r="89" spans="1:31" s="196" customFormat="1" x14ac:dyDescent="0.25">
      <c r="A89" s="716"/>
      <c r="B89" s="850" t="str">
        <f>IFERROR(VLOOKUP($I$7&amp;$J89,'Electric Account Source '!$A:G,2,FALSE)," ")</f>
        <v xml:space="preserve"> </v>
      </c>
      <c r="C89" s="850" t="str">
        <f>IFERROR(VLOOKUP($I$7&amp;$J89,'Electric Account Source '!$A:H,3,FALSE)," ")</f>
        <v xml:space="preserve"> </v>
      </c>
      <c r="D89" s="850" t="str">
        <f>IFERROR(VLOOKUP($I$7&amp;$J89,'Electric Account Source '!$A:I,4,FALSE)," ")</f>
        <v xml:space="preserve"> </v>
      </c>
      <c r="E89" s="1021"/>
      <c r="F89" s="1021"/>
      <c r="G89" s="1021"/>
      <c r="H89" s="1021"/>
      <c r="J89" s="707">
        <v>74</v>
      </c>
      <c r="K89" s="850" t="str">
        <f>IFERROR(VLOOKUP($I$7&amp;$J89,'NG Account Source'!$A:G,2,FALSE)," ")</f>
        <v xml:space="preserve"> </v>
      </c>
      <c r="L89" s="850" t="str">
        <f>IFERROR(VLOOKUP($I$7&amp;$J89,'NG Account Source'!$A:H,3,FALSE)," ")</f>
        <v xml:space="preserve"> </v>
      </c>
      <c r="M89" s="850" t="str">
        <f>IFERROR(VLOOKUP($I$7&amp;$J89,'NG Account Source'!$A:I,4,FALSE)," ")</f>
        <v xml:space="preserve"> </v>
      </c>
      <c r="N89" s="1021"/>
      <c r="O89" s="1021"/>
      <c r="P89" s="1021"/>
      <c r="Q89" s="1021"/>
      <c r="R89" s="719"/>
      <c r="S89" s="716"/>
      <c r="T89" s="716"/>
      <c r="U89" s="716"/>
      <c r="V89" s="716"/>
      <c r="W89" s="716"/>
      <c r="X89" s="716"/>
      <c r="Y89" s="716"/>
      <c r="Z89" s="716"/>
      <c r="AA89" s="716"/>
      <c r="AB89" s="716"/>
      <c r="AC89" s="716"/>
      <c r="AD89" s="716"/>
      <c r="AE89" s="716"/>
    </row>
    <row r="90" spans="1:31" x14ac:dyDescent="0.25">
      <c r="B90" s="850" t="str">
        <f>IFERROR(VLOOKUP($I$7&amp;$J90,'Electric Account Source '!$A:G,2,FALSE)," ")</f>
        <v xml:space="preserve"> </v>
      </c>
      <c r="C90" s="850" t="str">
        <f>IFERROR(VLOOKUP($I$7&amp;$J90,'Electric Account Source '!$A:H,3,FALSE)," ")</f>
        <v xml:space="preserve"> </v>
      </c>
      <c r="D90" s="850" t="str">
        <f>IFERROR(VLOOKUP($I$7&amp;$J90,'Electric Account Source '!$A:I,4,FALSE)," ")</f>
        <v xml:space="preserve"> </v>
      </c>
      <c r="E90" s="1021"/>
      <c r="F90" s="1021"/>
      <c r="G90" s="1021"/>
      <c r="H90" s="1021"/>
      <c r="J90" s="707">
        <v>75</v>
      </c>
      <c r="K90" s="850" t="str">
        <f>IFERROR(VLOOKUP($I$7&amp;$J90,'NG Account Source'!$A:G,2,FALSE)," ")</f>
        <v xml:space="preserve"> </v>
      </c>
      <c r="L90" s="850" t="str">
        <f>IFERROR(VLOOKUP($I$7&amp;$J90,'NG Account Source'!$A:H,3,FALSE)," ")</f>
        <v xml:space="preserve"> </v>
      </c>
      <c r="M90" s="850" t="str">
        <f>IFERROR(VLOOKUP($I$7&amp;$J90,'NG Account Source'!$A:I,4,FALSE)," ")</f>
        <v xml:space="preserve"> </v>
      </c>
      <c r="N90" s="1021"/>
      <c r="O90" s="1021"/>
      <c r="P90" s="1021"/>
      <c r="Q90" s="1021"/>
    </row>
    <row r="91" spans="1:31" x14ac:dyDescent="0.25">
      <c r="B91" s="850" t="str">
        <f>IFERROR(VLOOKUP($I$7&amp;$J91,'Electric Account Source '!$A:G,2,FALSE)," ")</f>
        <v xml:space="preserve"> </v>
      </c>
      <c r="C91" s="850" t="str">
        <f>IFERROR(VLOOKUP($I$7&amp;$J91,'Electric Account Source '!$A:H,3,FALSE)," ")</f>
        <v xml:space="preserve"> </v>
      </c>
      <c r="D91" s="850" t="str">
        <f>IFERROR(VLOOKUP($I$7&amp;$J91,'Electric Account Source '!$A:I,4,FALSE)," ")</f>
        <v xml:space="preserve"> </v>
      </c>
      <c r="E91" s="1021"/>
      <c r="F91" s="1021"/>
      <c r="G91" s="1021"/>
      <c r="H91" s="1021"/>
      <c r="J91" s="17"/>
      <c r="K91" s="850" t="str">
        <f>IFERROR(VLOOKUP($I$7&amp;$J91,'NG Account Source'!$A:G,2,FALSE)," ")</f>
        <v xml:space="preserve"> </v>
      </c>
      <c r="L91" s="850" t="str">
        <f>IFERROR(VLOOKUP($I$7&amp;$J91,'NG Account Source'!$A:H,3,FALSE)," ")</f>
        <v xml:space="preserve"> </v>
      </c>
      <c r="M91" s="850" t="str">
        <f>IFERROR(VLOOKUP($I$7&amp;$J91,'NG Account Source'!$A:I,4,FALSE)," ")</f>
        <v xml:space="preserve"> </v>
      </c>
      <c r="N91" s="1021"/>
      <c r="O91" s="1021"/>
      <c r="P91" s="1021"/>
      <c r="Q91" s="1021"/>
      <c r="S91" s="416"/>
    </row>
    <row r="92" spans="1:31" x14ac:dyDescent="0.25">
      <c r="B92" s="850" t="str">
        <f>IFERROR(VLOOKUP($I$7&amp;$J92,'Electric Account Source '!$A:G,2,FALSE)," ")</f>
        <v xml:space="preserve"> </v>
      </c>
      <c r="C92" s="850" t="str">
        <f>IFERROR(VLOOKUP($I$7&amp;$J92,'Electric Account Source '!$A:H,3,FALSE)," ")</f>
        <v xml:space="preserve"> </v>
      </c>
      <c r="D92" s="850" t="str">
        <f>IFERROR(VLOOKUP($I$7&amp;$J92,'Electric Account Source '!$A:I,4,FALSE)," ")</f>
        <v xml:space="preserve"> </v>
      </c>
      <c r="E92" s="1021"/>
      <c r="F92" s="1021"/>
      <c r="G92" s="1021"/>
      <c r="H92" s="1021"/>
      <c r="K92" s="850" t="str">
        <f>IFERROR(VLOOKUP($I$7&amp;$J92,'NG Account Source'!$A:G,2,FALSE)," ")</f>
        <v xml:space="preserve"> </v>
      </c>
      <c r="L92" s="850" t="str">
        <f>IFERROR(VLOOKUP($I$7&amp;$J92,'NG Account Source'!$A:H,3,FALSE)," ")</f>
        <v xml:space="preserve"> </v>
      </c>
      <c r="M92" s="850" t="str">
        <f>IFERROR(VLOOKUP($I$7&amp;$J92,'NG Account Source'!$A:I,4,FALSE)," ")</f>
        <v xml:space="preserve"> </v>
      </c>
      <c r="N92" s="1021"/>
      <c r="O92" s="1021"/>
      <c r="P92" s="1021"/>
      <c r="Q92" s="1021"/>
      <c r="S92" s="416"/>
    </row>
    <row r="93" spans="1:31" x14ac:dyDescent="0.25">
      <c r="B93" s="850" t="str">
        <f>IFERROR(VLOOKUP($I$7&amp;$J93,'Electric Account Source '!$A:G,2,FALSE)," ")</f>
        <v xml:space="preserve"> </v>
      </c>
      <c r="C93" s="850" t="str">
        <f>IFERROR(VLOOKUP($I$7&amp;$J93,'Electric Account Source '!$A:H,3,FALSE)," ")</f>
        <v xml:space="preserve"> </v>
      </c>
      <c r="D93" s="850" t="str">
        <f>IFERROR(VLOOKUP($I$7&amp;$J93,'Electric Account Source '!$A:I,4,FALSE)," ")</f>
        <v xml:space="preserve"> </v>
      </c>
      <c r="E93" s="1021"/>
      <c r="F93" s="1021"/>
      <c r="G93" s="1021"/>
      <c r="H93" s="1021"/>
      <c r="K93" s="850" t="str">
        <f>IFERROR(VLOOKUP($I$7&amp;$J93,'NG Account Source'!$A:G,2,FALSE)," ")</f>
        <v xml:space="preserve"> </v>
      </c>
      <c r="L93" s="850" t="str">
        <f>IFERROR(VLOOKUP($I$7&amp;$J93,'NG Account Source'!$A:H,3,FALSE)," ")</f>
        <v xml:space="preserve"> </v>
      </c>
      <c r="M93" s="850" t="str">
        <f>IFERROR(VLOOKUP($I$7&amp;$J93,'NG Account Source'!$A:I,4,FALSE)," ")</f>
        <v xml:space="preserve"> </v>
      </c>
      <c r="N93" s="1021"/>
      <c r="O93" s="1021"/>
      <c r="P93" s="1021"/>
      <c r="Q93" s="1021"/>
      <c r="S93" s="416"/>
    </row>
    <row r="94" spans="1:31" x14ac:dyDescent="0.25">
      <c r="B94" s="850" t="str">
        <f>IFERROR(VLOOKUP($I$7&amp;$J94,'Electric Account Source '!$A:G,2,FALSE)," ")</f>
        <v xml:space="preserve"> </v>
      </c>
      <c r="C94" s="850" t="str">
        <f>IFERROR(VLOOKUP($I$7&amp;$J94,'Electric Account Source '!$A:H,3,FALSE)," ")</f>
        <v xml:space="preserve"> </v>
      </c>
      <c r="D94" s="850" t="str">
        <f>IFERROR(VLOOKUP($I$7&amp;$J94,'Electric Account Source '!$A:I,4,FALSE)," ")</f>
        <v xml:space="preserve"> </v>
      </c>
      <c r="E94" s="1021"/>
      <c r="F94" s="1021"/>
      <c r="G94" s="1021"/>
      <c r="H94" s="1021"/>
      <c r="K94" s="850" t="str">
        <f>IFERROR(VLOOKUP($I$7&amp;$J94,'NG Account Source'!$A:G,2,FALSE)," ")</f>
        <v xml:space="preserve"> </v>
      </c>
      <c r="L94" s="850" t="str">
        <f>IFERROR(VLOOKUP($I$7&amp;$J94,'NG Account Source'!$A:H,3,FALSE)," ")</f>
        <v xml:space="preserve"> </v>
      </c>
      <c r="M94" s="850" t="str">
        <f>IFERROR(VLOOKUP($I$7&amp;$J94,'NG Account Source'!$A:I,4,FALSE)," ")</f>
        <v xml:space="preserve"> </v>
      </c>
      <c r="N94" s="1021"/>
      <c r="O94" s="1021"/>
      <c r="P94" s="1021"/>
      <c r="Q94" s="1021"/>
      <c r="S94" s="416"/>
    </row>
    <row r="95" spans="1:31" x14ac:dyDescent="0.25">
      <c r="B95" s="850" t="str">
        <f>IFERROR(VLOOKUP($I$7&amp;$J95,'Electric Account Source '!$A:G,2,FALSE)," ")</f>
        <v xml:space="preserve"> </v>
      </c>
      <c r="C95" s="850" t="str">
        <f>IFERROR(VLOOKUP($I$7&amp;$J95,'Electric Account Source '!$A:H,3,FALSE)," ")</f>
        <v xml:space="preserve"> </v>
      </c>
      <c r="D95" s="850" t="str">
        <f>IFERROR(VLOOKUP($I$7&amp;$J95,'Electric Account Source '!$A:I,4,FALSE)," ")</f>
        <v xml:space="preserve"> </v>
      </c>
      <c r="E95" s="1021"/>
      <c r="F95" s="1021"/>
      <c r="G95" s="1021"/>
      <c r="H95" s="1021"/>
      <c r="K95" s="850" t="str">
        <f>IFERROR(VLOOKUP($I$7&amp;$J95,'NG Account Source'!$A:G,2,FALSE)," ")</f>
        <v xml:space="preserve"> </v>
      </c>
      <c r="L95" s="850" t="str">
        <f>IFERROR(VLOOKUP($I$7&amp;$J95,'NG Account Source'!$A:H,3,FALSE)," ")</f>
        <v xml:space="preserve"> </v>
      </c>
      <c r="M95" s="850" t="str">
        <f>IFERROR(VLOOKUP($I$7&amp;$J95,'NG Account Source'!$A:I,4,FALSE)," ")</f>
        <v xml:space="preserve"> </v>
      </c>
      <c r="N95" s="1021"/>
      <c r="O95" s="1021"/>
      <c r="P95" s="1021"/>
      <c r="Q95" s="1021"/>
      <c r="S95" s="416"/>
    </row>
    <row r="96" spans="1:31" x14ac:dyDescent="0.25">
      <c r="B96" s="850" t="str">
        <f>IFERROR(VLOOKUP($I$7&amp;$J96,'Electric Account Source '!$A:G,2,FALSE)," ")</f>
        <v xml:space="preserve"> </v>
      </c>
      <c r="C96" s="850" t="str">
        <f>IFERROR(VLOOKUP($I$7&amp;$J96,'Electric Account Source '!$A:H,3,FALSE)," ")</f>
        <v xml:space="preserve"> </v>
      </c>
      <c r="D96" s="850" t="str">
        <f>IFERROR(VLOOKUP($I$7&amp;$J96,'Electric Account Source '!$A:I,4,FALSE)," ")</f>
        <v xml:space="preserve"> </v>
      </c>
      <c r="E96" s="1021"/>
      <c r="F96" s="1021"/>
      <c r="G96" s="1021"/>
      <c r="H96" s="1021"/>
      <c r="K96" s="850" t="str">
        <f>IFERROR(VLOOKUP($I$7&amp;$J96,'NG Account Source'!$A:G,2,FALSE)," ")</f>
        <v xml:space="preserve"> </v>
      </c>
      <c r="L96" s="850" t="str">
        <f>IFERROR(VLOOKUP($I$7&amp;$J96,'NG Account Source'!$A:H,3,FALSE)," ")</f>
        <v xml:space="preserve"> </v>
      </c>
      <c r="M96" s="850" t="str">
        <f>IFERROR(VLOOKUP($I$7&amp;$J96,'NG Account Source'!$A:I,4,FALSE)," ")</f>
        <v xml:space="preserve"> </v>
      </c>
      <c r="N96" s="1021"/>
      <c r="O96" s="1021"/>
      <c r="P96" s="1021"/>
      <c r="Q96" s="1021"/>
      <c r="S96" s="416"/>
    </row>
    <row r="97" spans="2:19" x14ac:dyDescent="0.25">
      <c r="B97" s="850" t="str">
        <f>IFERROR(VLOOKUP($I$7&amp;$J97,'Electric Account Source '!$A:G,2,FALSE)," ")</f>
        <v xml:space="preserve"> </v>
      </c>
      <c r="C97" s="850" t="str">
        <f>IFERROR(VLOOKUP($I$7&amp;$J97,'Electric Account Source '!$A:H,3,FALSE)," ")</f>
        <v xml:space="preserve"> </v>
      </c>
      <c r="D97" s="850" t="str">
        <f>IFERROR(VLOOKUP($I$7&amp;$J97,'Electric Account Source '!$A:I,4,FALSE)," ")</f>
        <v xml:space="preserve"> </v>
      </c>
      <c r="E97" s="1021"/>
      <c r="F97" s="1021"/>
      <c r="G97" s="1021"/>
      <c r="H97" s="1021"/>
      <c r="K97" s="850" t="str">
        <f>IFERROR(VLOOKUP($I$7&amp;$J97,'NG Account Source'!$A:G,2,FALSE)," ")</f>
        <v xml:space="preserve"> </v>
      </c>
      <c r="L97" s="850" t="str">
        <f>IFERROR(VLOOKUP($I$7&amp;$J97,'NG Account Source'!$A:H,3,FALSE)," ")</f>
        <v xml:space="preserve"> </v>
      </c>
      <c r="M97" s="850" t="str">
        <f>IFERROR(VLOOKUP($I$7&amp;$J97,'NG Account Source'!$A:I,4,FALSE)," ")</f>
        <v xml:space="preserve"> </v>
      </c>
      <c r="N97" s="1021"/>
      <c r="O97" s="1021"/>
      <c r="P97" s="1021"/>
      <c r="Q97" s="1021"/>
      <c r="S97" s="416"/>
    </row>
    <row r="98" spans="2:19" s="711" customFormat="1" x14ac:dyDescent="0.25">
      <c r="B98" s="850" t="str">
        <f>IFERROR(VLOOKUP($I$7&amp;$J98,'Electric Account Source '!$A:G,2,FALSE)," ")</f>
        <v xml:space="preserve"> </v>
      </c>
      <c r="C98" s="850" t="str">
        <f>IFERROR(VLOOKUP($I$7&amp;$J98,'Electric Account Source '!$A:H,3,FALSE)," ")</f>
        <v xml:space="preserve"> </v>
      </c>
      <c r="D98" s="850" t="str">
        <f>IFERROR(VLOOKUP($I$7&amp;$J98,'Electric Account Source '!$A:I,4,FALSE)," ")</f>
        <v xml:space="preserve"> </v>
      </c>
      <c r="E98" s="1021"/>
      <c r="F98" s="1021"/>
      <c r="G98" s="1021"/>
      <c r="H98" s="1021"/>
      <c r="J98" s="707"/>
      <c r="K98" s="850" t="str">
        <f>IFERROR(VLOOKUP($I$7&amp;$J98,'NG Account Source'!$A:G,2,FALSE)," ")</f>
        <v xml:space="preserve"> </v>
      </c>
      <c r="L98" s="850" t="str">
        <f>IFERROR(VLOOKUP($I$7&amp;$J98,'NG Account Source'!$A:H,3,FALSE)," ")</f>
        <v xml:space="preserve"> </v>
      </c>
      <c r="M98" s="850" t="str">
        <f>IFERROR(VLOOKUP($I$7&amp;$J98,'NG Account Source'!$A:I,4,FALSE)," ")</f>
        <v xml:space="preserve"> </v>
      </c>
      <c r="N98" s="1021"/>
      <c r="O98" s="1021"/>
      <c r="P98" s="1021"/>
      <c r="Q98" s="1021"/>
      <c r="R98" s="416"/>
    </row>
    <row r="99" spans="2:19" s="711" customFormat="1" x14ac:dyDescent="0.25">
      <c r="B99" s="850" t="str">
        <f>IFERROR(VLOOKUP($I$7&amp;$J99,'Electric Account Source '!$A:G,2,FALSE)," ")</f>
        <v xml:space="preserve"> </v>
      </c>
      <c r="C99" s="850" t="str">
        <f>IFERROR(VLOOKUP($I$7&amp;$J99,'Electric Account Source '!$A:H,3,FALSE)," ")</f>
        <v xml:space="preserve"> </v>
      </c>
      <c r="D99" s="850" t="str">
        <f>IFERROR(VLOOKUP($I$7&amp;$J99,'Electric Account Source '!$A:I,4,FALSE)," ")</f>
        <v xml:space="preserve"> </v>
      </c>
      <c r="E99" s="1021"/>
      <c r="F99" s="1021"/>
      <c r="G99" s="1021"/>
      <c r="H99" s="1021"/>
      <c r="J99" s="707"/>
      <c r="K99" s="850" t="str">
        <f>IFERROR(VLOOKUP($I$7&amp;$J99,'NG Account Source'!$A:G,2,FALSE)," ")</f>
        <v xml:space="preserve"> </v>
      </c>
      <c r="L99" s="850" t="str">
        <f>IFERROR(VLOOKUP($I$7&amp;$J99,'NG Account Source'!$A:H,3,FALSE)," ")</f>
        <v xml:space="preserve"> </v>
      </c>
      <c r="M99" s="850" t="str">
        <f>IFERROR(VLOOKUP($I$7&amp;$J99,'NG Account Source'!$A:I,4,FALSE)," ")</f>
        <v xml:space="preserve"> </v>
      </c>
      <c r="N99" s="1021"/>
      <c r="O99" s="1021"/>
      <c r="P99" s="1021"/>
      <c r="Q99" s="1021"/>
      <c r="R99" s="416"/>
    </row>
    <row r="100" spans="2:19" s="711" customFormat="1" x14ac:dyDescent="0.25">
      <c r="B100" s="850" t="str">
        <f>IFERROR(VLOOKUP($I$7&amp;$J100,'Electric Account Source '!$A:G,2,FALSE)," ")</f>
        <v xml:space="preserve"> </v>
      </c>
      <c r="C100" s="850" t="str">
        <f>IFERROR(VLOOKUP($I$7&amp;$J100,'Electric Account Source '!$A:H,3,FALSE)," ")</f>
        <v xml:space="preserve"> </v>
      </c>
      <c r="D100" s="850" t="str">
        <f>IFERROR(VLOOKUP($I$7&amp;$J100,'Electric Account Source '!$A:I,4,FALSE)," ")</f>
        <v xml:space="preserve"> </v>
      </c>
      <c r="E100" s="1021"/>
      <c r="F100" s="1021"/>
      <c r="G100" s="1021"/>
      <c r="H100" s="1021"/>
      <c r="J100" s="707"/>
      <c r="K100" s="850" t="str">
        <f>IFERROR(VLOOKUP($I$7&amp;$J100,'NG Account Source'!$A:G,2,FALSE)," ")</f>
        <v xml:space="preserve"> </v>
      </c>
      <c r="L100" s="850" t="str">
        <f>IFERROR(VLOOKUP($I$7&amp;$J100,'NG Account Source'!$A:H,3,FALSE)," ")</f>
        <v xml:space="preserve"> </v>
      </c>
      <c r="M100" s="850" t="str">
        <f>IFERROR(VLOOKUP($I$7&amp;$J100,'NG Account Source'!$A:I,4,FALSE)," ")</f>
        <v xml:space="preserve"> </v>
      </c>
      <c r="N100" s="1021"/>
      <c r="O100" s="1021"/>
      <c r="P100" s="1021"/>
      <c r="Q100" s="1021"/>
      <c r="R100" s="416"/>
    </row>
    <row r="101" spans="2:19" s="711" customFormat="1" x14ac:dyDescent="0.25">
      <c r="B101" s="850" t="str">
        <f>IFERROR(VLOOKUP($I$7&amp;$J101,'Electric Account Source '!$A:G,2,FALSE)," ")</f>
        <v xml:space="preserve"> </v>
      </c>
      <c r="C101" s="850" t="str">
        <f>IFERROR(VLOOKUP($I$7&amp;$J101,'Electric Account Source '!$A:H,3,FALSE)," ")</f>
        <v xml:space="preserve"> </v>
      </c>
      <c r="D101" s="850" t="str">
        <f>IFERROR(VLOOKUP($I$7&amp;$J101,'Electric Account Source '!$A:I,4,FALSE)," ")</f>
        <v xml:space="preserve"> </v>
      </c>
      <c r="E101" s="1021"/>
      <c r="F101" s="1021"/>
      <c r="G101" s="1021"/>
      <c r="H101" s="1021"/>
      <c r="J101" s="707"/>
      <c r="K101" s="850" t="str">
        <f>IFERROR(VLOOKUP($I$7&amp;$J101,'NG Account Source'!$A:G,2,FALSE)," ")</f>
        <v xml:space="preserve"> </v>
      </c>
      <c r="L101" s="850" t="str">
        <f>IFERROR(VLOOKUP($I$7&amp;$J101,'NG Account Source'!$A:H,3,FALSE)," ")</f>
        <v xml:space="preserve"> </v>
      </c>
      <c r="M101" s="850" t="str">
        <f>IFERROR(VLOOKUP($I$7&amp;$J101,'NG Account Source'!$A:I,4,FALSE)," ")</f>
        <v xml:space="preserve"> </v>
      </c>
      <c r="N101" s="1021"/>
      <c r="O101" s="1021"/>
      <c r="P101" s="1021"/>
      <c r="Q101" s="1021"/>
      <c r="R101" s="416"/>
    </row>
    <row r="102" spans="2:19" s="711" customFormat="1" x14ac:dyDescent="0.25">
      <c r="B102" s="850" t="str">
        <f>IFERROR(VLOOKUP($I$7&amp;$J102,'Electric Account Source '!$A:G,2,FALSE)," ")</f>
        <v xml:space="preserve"> </v>
      </c>
      <c r="C102" s="850" t="str">
        <f>IFERROR(VLOOKUP($I$7&amp;$J102,'Electric Account Source '!$A:H,3,FALSE)," ")</f>
        <v xml:space="preserve"> </v>
      </c>
      <c r="D102" s="850" t="str">
        <f>IFERROR(VLOOKUP($I$7&amp;$J102,'Electric Account Source '!$A:I,4,FALSE)," ")</f>
        <v xml:space="preserve"> </v>
      </c>
      <c r="E102" s="1021"/>
      <c r="F102" s="1021"/>
      <c r="G102" s="1021"/>
      <c r="H102" s="1021"/>
      <c r="J102" s="707"/>
      <c r="K102" s="850" t="str">
        <f>IFERROR(VLOOKUP($I$7&amp;$J102,'NG Account Source'!$A:G,2,FALSE)," ")</f>
        <v xml:space="preserve"> </v>
      </c>
      <c r="L102" s="850" t="str">
        <f>IFERROR(VLOOKUP($I$7&amp;$J102,'NG Account Source'!$A:H,3,FALSE)," ")</f>
        <v xml:space="preserve"> </v>
      </c>
      <c r="M102" s="850" t="str">
        <f>IFERROR(VLOOKUP($I$7&amp;$J102,'NG Account Source'!$A:I,4,FALSE)," ")</f>
        <v xml:space="preserve"> </v>
      </c>
      <c r="N102" s="1021"/>
      <c r="O102" s="1021"/>
      <c r="P102" s="1021"/>
      <c r="Q102" s="1021"/>
      <c r="R102" s="416"/>
    </row>
    <row r="103" spans="2:19" s="711" customFormat="1" x14ac:dyDescent="0.25">
      <c r="B103" s="850" t="str">
        <f>IFERROR(VLOOKUP($I$7&amp;$J103,'Electric Account Source '!$A:G,2,FALSE)," ")</f>
        <v xml:space="preserve"> </v>
      </c>
      <c r="C103" s="850" t="str">
        <f>IFERROR(VLOOKUP($I$7&amp;$J103,'Electric Account Source '!$A:H,3,FALSE)," ")</f>
        <v xml:space="preserve"> </v>
      </c>
      <c r="D103" s="850" t="str">
        <f>IFERROR(VLOOKUP($I$7&amp;$J103,'Electric Account Source '!$A:I,4,FALSE)," ")</f>
        <v xml:space="preserve"> </v>
      </c>
      <c r="E103" s="1021"/>
      <c r="F103" s="1021"/>
      <c r="G103" s="1021"/>
      <c r="H103" s="1021"/>
      <c r="J103" s="707"/>
      <c r="K103" s="850" t="str">
        <f>IFERROR(VLOOKUP($I$7&amp;$J103,'NG Account Source'!$A:G,2,FALSE)," ")</f>
        <v xml:space="preserve"> </v>
      </c>
      <c r="L103" s="850" t="str">
        <f>IFERROR(VLOOKUP($I$7&amp;$J103,'NG Account Source'!$A:H,3,FALSE)," ")</f>
        <v xml:space="preserve"> </v>
      </c>
      <c r="M103" s="850" t="str">
        <f>IFERROR(VLOOKUP($I$7&amp;$J103,'NG Account Source'!$A:I,4,FALSE)," ")</f>
        <v xml:space="preserve"> </v>
      </c>
      <c r="N103" s="1021"/>
      <c r="O103" s="1021"/>
      <c r="P103" s="1021"/>
      <c r="Q103" s="1021"/>
      <c r="R103" s="416"/>
    </row>
    <row r="104" spans="2:19" s="711" customFormat="1" x14ac:dyDescent="0.25">
      <c r="B104" s="850" t="str">
        <f>IFERROR(VLOOKUP($I$7&amp;$J104,'Electric Account Source '!$A:G,2,FALSE)," ")</f>
        <v xml:space="preserve"> </v>
      </c>
      <c r="C104" s="850" t="str">
        <f>IFERROR(VLOOKUP($I$7&amp;$J104,'Electric Account Source '!$A:H,3,FALSE)," ")</f>
        <v xml:space="preserve"> </v>
      </c>
      <c r="D104" s="850" t="str">
        <f>IFERROR(VLOOKUP($I$7&amp;$J104,'Electric Account Source '!$A:I,4,FALSE)," ")</f>
        <v xml:space="preserve"> </v>
      </c>
      <c r="E104" s="1021"/>
      <c r="F104" s="1021"/>
      <c r="G104" s="1021"/>
      <c r="H104" s="1021"/>
      <c r="J104" s="707"/>
      <c r="K104" s="850" t="str">
        <f>IFERROR(VLOOKUP($I$7&amp;$J104,'NG Account Source'!$A:G,2,FALSE)," ")</f>
        <v xml:space="preserve"> </v>
      </c>
      <c r="L104" s="850" t="str">
        <f>IFERROR(VLOOKUP($I$7&amp;$J104,'NG Account Source'!$A:H,3,FALSE)," ")</f>
        <v xml:space="preserve"> </v>
      </c>
      <c r="M104" s="850" t="str">
        <f>IFERROR(VLOOKUP($I$7&amp;$J104,'NG Account Source'!$A:I,4,FALSE)," ")</f>
        <v xml:space="preserve"> </v>
      </c>
      <c r="N104" s="1021"/>
      <c r="O104" s="1021"/>
      <c r="P104" s="1021"/>
      <c r="Q104" s="1021"/>
      <c r="R104" s="416"/>
    </row>
    <row r="105" spans="2:19" s="711" customFormat="1" x14ac:dyDescent="0.25">
      <c r="B105" s="850" t="str">
        <f>IFERROR(VLOOKUP($I$7&amp;$J105,'Electric Account Source '!$A:G,2,FALSE)," ")</f>
        <v xml:space="preserve"> </v>
      </c>
      <c r="C105" s="850" t="str">
        <f>IFERROR(VLOOKUP($I$7&amp;$J105,'Electric Account Source '!$A:H,3,FALSE)," ")</f>
        <v xml:space="preserve"> </v>
      </c>
      <c r="D105" s="850" t="str">
        <f>IFERROR(VLOOKUP($I$7&amp;$J105,'Electric Account Source '!$A:I,4,FALSE)," ")</f>
        <v xml:space="preserve"> </v>
      </c>
      <c r="E105" s="1021"/>
      <c r="F105" s="1021"/>
      <c r="G105" s="1021"/>
      <c r="H105" s="1021"/>
      <c r="J105" s="707"/>
      <c r="K105" s="850" t="str">
        <f>IFERROR(VLOOKUP($I$7&amp;$J105,'NG Account Source'!$A:G,2,FALSE)," ")</f>
        <v xml:space="preserve"> </v>
      </c>
      <c r="L105" s="850" t="str">
        <f>IFERROR(VLOOKUP($I$7&amp;$J105,'NG Account Source'!$A:H,3,FALSE)," ")</f>
        <v xml:space="preserve"> </v>
      </c>
      <c r="M105" s="850" t="str">
        <f>IFERROR(VLOOKUP($I$7&amp;$J105,'NG Account Source'!$A:I,4,FALSE)," ")</f>
        <v xml:space="preserve"> </v>
      </c>
      <c r="N105" s="1021"/>
      <c r="O105" s="1021"/>
      <c r="P105" s="1021"/>
      <c r="Q105" s="1021"/>
      <c r="R105" s="416"/>
    </row>
    <row r="106" spans="2:19" s="711" customFormat="1" x14ac:dyDescent="0.25">
      <c r="B106" s="850" t="str">
        <f>IFERROR(VLOOKUP($I$7&amp;$J106,'Electric Account Source '!$A:G,2,FALSE)," ")</f>
        <v xml:space="preserve"> </v>
      </c>
      <c r="C106" s="850" t="str">
        <f>IFERROR(VLOOKUP($I$7&amp;$J106,'Electric Account Source '!$A:H,3,FALSE)," ")</f>
        <v xml:space="preserve"> </v>
      </c>
      <c r="D106" s="850" t="str">
        <f>IFERROR(VLOOKUP($I$7&amp;$J106,'Electric Account Source '!$A:I,4,FALSE)," ")</f>
        <v xml:space="preserve"> </v>
      </c>
      <c r="E106" s="1021"/>
      <c r="F106" s="1021"/>
      <c r="G106" s="1021"/>
      <c r="H106" s="1021"/>
      <c r="J106" s="707"/>
      <c r="K106" s="850" t="str">
        <f>IFERROR(VLOOKUP($I$7&amp;$J106,'NG Account Source'!$A:G,2,FALSE)," ")</f>
        <v xml:space="preserve"> </v>
      </c>
      <c r="L106" s="850" t="str">
        <f>IFERROR(VLOOKUP($I$7&amp;$J106,'NG Account Source'!$A:H,3,FALSE)," ")</f>
        <v xml:space="preserve"> </v>
      </c>
      <c r="M106" s="850" t="str">
        <f>IFERROR(VLOOKUP($I$7&amp;$J106,'NG Account Source'!$A:I,4,FALSE)," ")</f>
        <v xml:space="preserve"> </v>
      </c>
      <c r="N106" s="1021"/>
      <c r="O106" s="1021"/>
      <c r="P106" s="1021"/>
      <c r="Q106" s="1021"/>
      <c r="R106" s="416"/>
    </row>
    <row r="107" spans="2:19" s="711" customFormat="1" x14ac:dyDescent="0.25">
      <c r="B107" s="850" t="str">
        <f>IFERROR(VLOOKUP($I$7&amp;$J107,'Electric Account Source '!$A:G,2,FALSE)," ")</f>
        <v xml:space="preserve"> </v>
      </c>
      <c r="C107" s="850" t="str">
        <f>IFERROR(VLOOKUP($I$7&amp;$J107,'Electric Account Source '!$A:H,3,FALSE)," ")</f>
        <v xml:space="preserve"> </v>
      </c>
      <c r="D107" s="850" t="str">
        <f>IFERROR(VLOOKUP($I$7&amp;$J107,'Electric Account Source '!$A:I,4,FALSE)," ")</f>
        <v xml:space="preserve"> </v>
      </c>
      <c r="E107" s="1021"/>
      <c r="F107" s="1021"/>
      <c r="G107" s="1021"/>
      <c r="H107" s="1021"/>
      <c r="J107" s="707"/>
      <c r="K107" s="850" t="str">
        <f>IFERROR(VLOOKUP($I$7&amp;$J107,'NG Account Source'!$A:G,2,FALSE)," ")</f>
        <v xml:space="preserve"> </v>
      </c>
      <c r="L107" s="850" t="str">
        <f>IFERROR(VLOOKUP($I$7&amp;$J107,'NG Account Source'!$A:H,3,FALSE)," ")</f>
        <v xml:space="preserve"> </v>
      </c>
      <c r="M107" s="850" t="str">
        <f>IFERROR(VLOOKUP($I$7&amp;$J107,'NG Account Source'!$A:I,4,FALSE)," ")</f>
        <v xml:space="preserve"> </v>
      </c>
      <c r="N107" s="1021"/>
      <c r="O107" s="1021"/>
      <c r="P107" s="1021"/>
      <c r="Q107" s="1021"/>
      <c r="R107" s="416"/>
    </row>
    <row r="108" spans="2:19" s="711" customFormat="1" x14ac:dyDescent="0.25">
      <c r="B108" s="850" t="str">
        <f>IFERROR(VLOOKUP($I$7&amp;$J108,'Electric Account Source '!$A:G,2,FALSE)," ")</f>
        <v xml:space="preserve"> </v>
      </c>
      <c r="C108" s="850" t="str">
        <f>IFERROR(VLOOKUP($I$7&amp;$J108,'Electric Account Source '!$A:H,3,FALSE)," ")</f>
        <v xml:space="preserve"> </v>
      </c>
      <c r="D108" s="850" t="str">
        <f>IFERROR(VLOOKUP($I$7&amp;$J108,'Electric Account Source '!$A:I,4,FALSE)," ")</f>
        <v xml:space="preserve"> </v>
      </c>
      <c r="E108" s="1021"/>
      <c r="F108" s="1021"/>
      <c r="G108" s="1021"/>
      <c r="H108" s="1021"/>
      <c r="J108" s="707"/>
      <c r="K108" s="850" t="str">
        <f>IFERROR(VLOOKUP($I$7&amp;$J108,'NG Account Source'!$A:G,2,FALSE)," ")</f>
        <v xml:space="preserve"> </v>
      </c>
      <c r="L108" s="850" t="str">
        <f>IFERROR(VLOOKUP($I$7&amp;$J108,'NG Account Source'!$A:H,3,FALSE)," ")</f>
        <v xml:space="preserve"> </v>
      </c>
      <c r="M108" s="850" t="str">
        <f>IFERROR(VLOOKUP($I$7&amp;$J108,'NG Account Source'!$A:I,4,FALSE)," ")</f>
        <v xml:space="preserve"> </v>
      </c>
      <c r="N108" s="1021"/>
      <c r="O108" s="1021"/>
      <c r="P108" s="1021"/>
      <c r="Q108" s="1021"/>
      <c r="R108" s="416"/>
    </row>
    <row r="109" spans="2:19" s="711" customFormat="1" x14ac:dyDescent="0.25">
      <c r="B109" s="850" t="str">
        <f>IFERROR(VLOOKUP($I$7&amp;$J109,'Electric Account Source '!$A:G,2,FALSE)," ")</f>
        <v xml:space="preserve"> </v>
      </c>
      <c r="C109" s="850" t="str">
        <f>IFERROR(VLOOKUP($I$7&amp;$J109,'Electric Account Source '!$A:H,3,FALSE)," ")</f>
        <v xml:space="preserve"> </v>
      </c>
      <c r="D109" s="850" t="str">
        <f>IFERROR(VLOOKUP($I$7&amp;$J109,'Electric Account Source '!$A:I,4,FALSE)," ")</f>
        <v xml:space="preserve"> </v>
      </c>
      <c r="E109" s="1021"/>
      <c r="F109" s="1021"/>
      <c r="G109" s="1021"/>
      <c r="H109" s="1021"/>
      <c r="J109" s="707"/>
      <c r="K109" s="850" t="str">
        <f>IFERROR(VLOOKUP($I$7&amp;$J109,'NG Account Source'!$A:G,2,FALSE)," ")</f>
        <v xml:space="preserve"> </v>
      </c>
      <c r="L109" s="850" t="str">
        <f>IFERROR(VLOOKUP($I$7&amp;$J109,'NG Account Source'!$A:H,3,FALSE)," ")</f>
        <v xml:space="preserve"> </v>
      </c>
      <c r="M109" s="850" t="str">
        <f>IFERROR(VLOOKUP($I$7&amp;$J109,'NG Account Source'!$A:I,4,FALSE)," ")</f>
        <v xml:space="preserve"> </v>
      </c>
      <c r="N109" s="1021"/>
      <c r="O109" s="1021"/>
      <c r="P109" s="1021"/>
      <c r="Q109" s="1021"/>
      <c r="R109" s="416"/>
    </row>
    <row r="110" spans="2:19" s="711" customFormat="1" x14ac:dyDescent="0.25">
      <c r="B110" s="850" t="str">
        <f>IFERROR(VLOOKUP($I$7&amp;$J110,'Electric Account Source '!$A:G,2,FALSE)," ")</f>
        <v xml:space="preserve"> </v>
      </c>
      <c r="C110" s="850" t="str">
        <f>IFERROR(VLOOKUP($I$7&amp;$J110,'Electric Account Source '!$A:H,3,FALSE)," ")</f>
        <v xml:space="preserve"> </v>
      </c>
      <c r="D110" s="850" t="str">
        <f>IFERROR(VLOOKUP($I$7&amp;$J110,'Electric Account Source '!$A:I,4,FALSE)," ")</f>
        <v xml:space="preserve"> </v>
      </c>
      <c r="E110" s="1021"/>
      <c r="F110" s="1021"/>
      <c r="G110" s="1021"/>
      <c r="H110" s="1021"/>
      <c r="J110" s="707"/>
      <c r="K110" s="850" t="str">
        <f>IFERROR(VLOOKUP($I$7&amp;$J110,'NG Account Source'!$A:G,2,FALSE)," ")</f>
        <v xml:space="preserve"> </v>
      </c>
      <c r="L110" s="850" t="str">
        <f>IFERROR(VLOOKUP($I$7&amp;$J110,'NG Account Source'!$A:H,3,FALSE)," ")</f>
        <v xml:space="preserve"> </v>
      </c>
      <c r="M110" s="850" t="str">
        <f>IFERROR(VLOOKUP($I$7&amp;$J110,'NG Account Source'!$A:I,4,FALSE)," ")</f>
        <v xml:space="preserve"> </v>
      </c>
      <c r="N110" s="1021"/>
      <c r="O110" s="1021"/>
      <c r="P110" s="1021"/>
      <c r="Q110" s="1021"/>
      <c r="R110" s="416"/>
    </row>
    <row r="111" spans="2:19" s="711" customFormat="1" x14ac:dyDescent="0.25">
      <c r="B111" s="850" t="str">
        <f>IFERROR(VLOOKUP($I$7&amp;$J111,'Electric Account Source '!$A:G,2,FALSE)," ")</f>
        <v xml:space="preserve"> </v>
      </c>
      <c r="C111" s="850" t="str">
        <f>IFERROR(VLOOKUP($I$7&amp;$J111,'Electric Account Source '!$A:H,3,FALSE)," ")</f>
        <v xml:space="preserve"> </v>
      </c>
      <c r="D111" s="850" t="str">
        <f>IFERROR(VLOOKUP($I$7&amp;$J111,'Electric Account Source '!$A:I,4,FALSE)," ")</f>
        <v xml:space="preserve"> </v>
      </c>
      <c r="E111" s="1021"/>
      <c r="F111" s="1021"/>
      <c r="G111" s="1021"/>
      <c r="H111" s="1021"/>
      <c r="J111" s="707"/>
      <c r="K111" s="850" t="str">
        <f>IFERROR(VLOOKUP($I$7&amp;$J111,'NG Account Source'!$A:G,2,FALSE)," ")</f>
        <v xml:space="preserve"> </v>
      </c>
      <c r="L111" s="850" t="str">
        <f>IFERROR(VLOOKUP($I$7&amp;$J111,'NG Account Source'!$A:H,3,FALSE)," ")</f>
        <v xml:space="preserve"> </v>
      </c>
      <c r="M111" s="850" t="str">
        <f>IFERROR(VLOOKUP($I$7&amp;$J111,'NG Account Source'!$A:I,4,FALSE)," ")</f>
        <v xml:space="preserve"> </v>
      </c>
      <c r="N111" s="1021"/>
      <c r="O111" s="1021"/>
      <c r="P111" s="1021"/>
      <c r="Q111" s="1021"/>
      <c r="R111" s="416"/>
    </row>
    <row r="112" spans="2:19" s="711" customFormat="1" x14ac:dyDescent="0.25">
      <c r="B112" s="850" t="str">
        <f>IFERROR(VLOOKUP($I$7&amp;$J112,'Electric Account Source '!$A:G,2,FALSE)," ")</f>
        <v xml:space="preserve"> </v>
      </c>
      <c r="C112" s="850" t="str">
        <f>IFERROR(VLOOKUP($I$7&amp;$J112,'Electric Account Source '!$A:H,3,FALSE)," ")</f>
        <v xml:space="preserve"> </v>
      </c>
      <c r="D112" s="850" t="str">
        <f>IFERROR(VLOOKUP($I$7&amp;$J112,'Electric Account Source '!$A:I,4,FALSE)," ")</f>
        <v xml:space="preserve"> </v>
      </c>
      <c r="E112" s="1021"/>
      <c r="F112" s="1021"/>
      <c r="G112" s="1021"/>
      <c r="H112" s="1021"/>
      <c r="J112" s="707"/>
      <c r="K112" s="850" t="str">
        <f>IFERROR(VLOOKUP($I$7&amp;$J112,'NG Account Source'!$A:G,2,FALSE)," ")</f>
        <v xml:space="preserve"> </v>
      </c>
      <c r="L112" s="850" t="str">
        <f>IFERROR(VLOOKUP($I$7&amp;$J112,'NG Account Source'!$A:H,3,FALSE)," ")</f>
        <v xml:space="preserve"> </v>
      </c>
      <c r="M112" s="850" t="str">
        <f>IFERROR(VLOOKUP($I$7&amp;$J112,'NG Account Source'!$A:I,4,FALSE)," ")</f>
        <v xml:space="preserve"> </v>
      </c>
      <c r="N112" s="1021"/>
      <c r="O112" s="1021"/>
      <c r="P112" s="1021"/>
      <c r="Q112" s="1021"/>
      <c r="R112" s="416"/>
    </row>
    <row r="113" spans="2:18" s="711" customFormat="1" x14ac:dyDescent="0.25">
      <c r="B113" s="850" t="str">
        <f>IFERROR(VLOOKUP($I$7&amp;$J113,'Electric Account Source '!$A:G,2,FALSE)," ")</f>
        <v xml:space="preserve"> </v>
      </c>
      <c r="C113" s="850" t="str">
        <f>IFERROR(VLOOKUP($I$7&amp;$J113,'Electric Account Source '!$A:H,3,FALSE)," ")</f>
        <v xml:space="preserve"> </v>
      </c>
      <c r="D113" s="850" t="str">
        <f>IFERROR(VLOOKUP($I$7&amp;$J113,'Electric Account Source '!$A:I,4,FALSE)," ")</f>
        <v xml:space="preserve"> </v>
      </c>
      <c r="E113" s="1021"/>
      <c r="F113" s="1021"/>
      <c r="G113" s="1021"/>
      <c r="H113" s="1021"/>
      <c r="J113" s="707"/>
      <c r="K113" s="850" t="str">
        <f>IFERROR(VLOOKUP($I$7&amp;$J113,'NG Account Source'!$A:G,2,FALSE)," ")</f>
        <v xml:space="preserve"> </v>
      </c>
      <c r="L113" s="850" t="str">
        <f>IFERROR(VLOOKUP($I$7&amp;$J113,'NG Account Source'!$A:H,3,FALSE)," ")</f>
        <v xml:space="preserve"> </v>
      </c>
      <c r="M113" s="850" t="str">
        <f>IFERROR(VLOOKUP($I$7&amp;$J113,'NG Account Source'!$A:I,4,FALSE)," ")</f>
        <v xml:space="preserve"> </v>
      </c>
      <c r="N113" s="1021"/>
      <c r="O113" s="1021"/>
      <c r="P113" s="1021"/>
      <c r="Q113" s="1021"/>
      <c r="R113" s="416"/>
    </row>
    <row r="114" spans="2:18" s="711" customFormat="1" x14ac:dyDescent="0.25">
      <c r="B114" s="850" t="str">
        <f>IFERROR(VLOOKUP($I$7&amp;$J114,'Electric Account Source '!$A:G,2,FALSE)," ")</f>
        <v xml:space="preserve"> </v>
      </c>
      <c r="C114" s="850" t="str">
        <f>IFERROR(VLOOKUP($I$7&amp;$J114,'Electric Account Source '!$A:H,3,FALSE)," ")</f>
        <v xml:space="preserve"> </v>
      </c>
      <c r="D114" s="850" t="str">
        <f>IFERROR(VLOOKUP($I$7&amp;$J114,'Electric Account Source '!$A:I,4,FALSE)," ")</f>
        <v xml:space="preserve"> </v>
      </c>
      <c r="E114" s="1021"/>
      <c r="F114" s="1021"/>
      <c r="G114" s="1021"/>
      <c r="H114" s="1021"/>
      <c r="J114" s="707"/>
      <c r="K114" s="850" t="str">
        <f>IFERROR(VLOOKUP($I$7&amp;$J114,'NG Account Source'!$A:G,2,FALSE)," ")</f>
        <v xml:space="preserve"> </v>
      </c>
      <c r="L114" s="850" t="str">
        <f>IFERROR(VLOOKUP($I$7&amp;$J114,'NG Account Source'!$A:H,3,FALSE)," ")</f>
        <v xml:space="preserve"> </v>
      </c>
      <c r="M114" s="850" t="str">
        <f>IFERROR(VLOOKUP($I$7&amp;$J114,'NG Account Source'!$A:I,4,FALSE)," ")</f>
        <v xml:space="preserve"> </v>
      </c>
      <c r="N114" s="1021"/>
      <c r="O114" s="1021"/>
      <c r="P114" s="1021"/>
      <c r="Q114" s="1021"/>
      <c r="R114" s="416"/>
    </row>
    <row r="115" spans="2:18" s="711" customFormat="1" x14ac:dyDescent="0.25">
      <c r="B115" s="850" t="str">
        <f>IFERROR(VLOOKUP($I$7&amp;$J115,'Electric Account Source '!$A:G,2,FALSE)," ")</f>
        <v xml:space="preserve"> </v>
      </c>
      <c r="C115" s="850" t="str">
        <f>IFERROR(VLOOKUP($I$7&amp;$J115,'Electric Account Source '!$A:H,3,FALSE)," ")</f>
        <v xml:space="preserve"> </v>
      </c>
      <c r="D115" s="850" t="str">
        <f>IFERROR(VLOOKUP($I$7&amp;$J115,'Electric Account Source '!$A:I,4,FALSE)," ")</f>
        <v xml:space="preserve"> </v>
      </c>
      <c r="E115" s="1021"/>
      <c r="F115" s="1021"/>
      <c r="G115" s="1021"/>
      <c r="H115" s="1021"/>
      <c r="J115" s="707"/>
      <c r="K115" s="850" t="str">
        <f>IFERROR(VLOOKUP($I$7&amp;$J115,'NG Account Source'!$A:G,2,FALSE)," ")</f>
        <v xml:space="preserve"> </v>
      </c>
      <c r="L115" s="850" t="str">
        <f>IFERROR(VLOOKUP($I$7&amp;$J115,'NG Account Source'!$A:H,3,FALSE)," ")</f>
        <v xml:space="preserve"> </v>
      </c>
      <c r="M115" s="850" t="str">
        <f>IFERROR(VLOOKUP($I$7&amp;$J115,'NG Account Source'!$A:I,4,FALSE)," ")</f>
        <v xml:space="preserve"> </v>
      </c>
      <c r="N115" s="1021"/>
      <c r="O115" s="1021"/>
      <c r="P115" s="1021"/>
      <c r="Q115" s="1021"/>
      <c r="R115" s="416"/>
    </row>
    <row r="116" spans="2:18" s="711" customFormat="1" x14ac:dyDescent="0.25">
      <c r="B116" s="850" t="str">
        <f>IFERROR(VLOOKUP($I$7&amp;$J116,'Electric Account Source '!$A:G,2,FALSE)," ")</f>
        <v xml:space="preserve"> </v>
      </c>
      <c r="C116" s="850" t="str">
        <f>IFERROR(VLOOKUP($I$7&amp;$J116,'Electric Account Source '!$A:H,3,FALSE)," ")</f>
        <v xml:space="preserve"> </v>
      </c>
      <c r="D116" s="850" t="str">
        <f>IFERROR(VLOOKUP($I$7&amp;$J116,'Electric Account Source '!$A:I,4,FALSE)," ")</f>
        <v xml:space="preserve"> </v>
      </c>
      <c r="E116" s="1021"/>
      <c r="F116" s="1021"/>
      <c r="G116" s="1021"/>
      <c r="H116" s="1021"/>
      <c r="J116" s="707"/>
      <c r="K116" s="850" t="str">
        <f>IFERROR(VLOOKUP($I$7&amp;$J116,'NG Account Source'!$A:G,2,FALSE)," ")</f>
        <v xml:space="preserve"> </v>
      </c>
      <c r="L116" s="850" t="str">
        <f>IFERROR(VLOOKUP($I$7&amp;$J116,'NG Account Source'!$A:H,3,FALSE)," ")</f>
        <v xml:space="preserve"> </v>
      </c>
      <c r="M116" s="850" t="str">
        <f>IFERROR(VLOOKUP($I$7&amp;$J116,'NG Account Source'!$A:I,4,FALSE)," ")</f>
        <v xml:space="preserve"> </v>
      </c>
      <c r="N116" s="1021"/>
      <c r="O116" s="1021"/>
      <c r="P116" s="1021"/>
      <c r="Q116" s="1021"/>
      <c r="R116" s="416"/>
    </row>
    <row r="117" spans="2:18" s="711" customFormat="1" x14ac:dyDescent="0.25">
      <c r="B117" s="850" t="str">
        <f>IFERROR(VLOOKUP($I$7&amp;$J117,'Electric Account Source '!$A:G,2,FALSE)," ")</f>
        <v xml:space="preserve"> </v>
      </c>
      <c r="C117" s="850" t="str">
        <f>IFERROR(VLOOKUP($I$7&amp;$J117,'Electric Account Source '!$A:H,3,FALSE)," ")</f>
        <v xml:space="preserve"> </v>
      </c>
      <c r="D117" s="850" t="str">
        <f>IFERROR(VLOOKUP($I$7&amp;$J117,'Electric Account Source '!$A:I,4,FALSE)," ")</f>
        <v xml:space="preserve"> </v>
      </c>
      <c r="E117" s="1021"/>
      <c r="F117" s="1021"/>
      <c r="G117" s="1021"/>
      <c r="H117" s="1021"/>
      <c r="J117" s="707"/>
      <c r="K117" s="850" t="str">
        <f>IFERROR(VLOOKUP($I$7&amp;$J117,'NG Account Source'!$A:G,2,FALSE)," ")</f>
        <v xml:space="preserve"> </v>
      </c>
      <c r="L117" s="850" t="str">
        <f>IFERROR(VLOOKUP($I$7&amp;$J117,'NG Account Source'!$A:H,3,FALSE)," ")</f>
        <v xml:space="preserve"> </v>
      </c>
      <c r="M117" s="850" t="str">
        <f>IFERROR(VLOOKUP($I$7&amp;$J117,'NG Account Source'!$A:I,4,FALSE)," ")</f>
        <v xml:space="preserve"> </v>
      </c>
      <c r="N117" s="1021"/>
      <c r="O117" s="1021"/>
      <c r="P117" s="1021"/>
      <c r="Q117" s="1021"/>
      <c r="R117" s="416"/>
    </row>
    <row r="118" spans="2:18" s="711" customFormat="1" x14ac:dyDescent="0.25">
      <c r="B118" s="850" t="str">
        <f>IFERROR(VLOOKUP($I$7&amp;$J118,'Electric Account Source '!$A:G,2,FALSE)," ")</f>
        <v xml:space="preserve"> </v>
      </c>
      <c r="C118" s="850" t="str">
        <f>IFERROR(VLOOKUP($I$7&amp;$J118,'Electric Account Source '!$A:H,3,FALSE)," ")</f>
        <v xml:space="preserve"> </v>
      </c>
      <c r="D118" s="850" t="str">
        <f>IFERROR(VLOOKUP($I$7&amp;$J118,'Electric Account Source '!$A:I,4,FALSE)," ")</f>
        <v xml:space="preserve"> </v>
      </c>
      <c r="E118" s="1021"/>
      <c r="F118" s="1021"/>
      <c r="G118" s="1021"/>
      <c r="H118" s="1021"/>
      <c r="J118" s="707"/>
      <c r="K118" s="850" t="str">
        <f>IFERROR(VLOOKUP($I$7&amp;$J118,'NG Account Source'!$A:G,2,FALSE)," ")</f>
        <v xml:space="preserve"> </v>
      </c>
      <c r="L118" s="850" t="str">
        <f>IFERROR(VLOOKUP($I$7&amp;$J118,'NG Account Source'!$A:H,3,FALSE)," ")</f>
        <v xml:space="preserve"> </v>
      </c>
      <c r="M118" s="850" t="str">
        <f>IFERROR(VLOOKUP($I$7&amp;$J118,'NG Account Source'!$A:I,4,FALSE)," ")</f>
        <v xml:space="preserve"> </v>
      </c>
      <c r="N118" s="1021"/>
      <c r="O118" s="1021"/>
      <c r="P118" s="1021"/>
      <c r="Q118" s="1021"/>
      <c r="R118" s="416"/>
    </row>
    <row r="119" spans="2:18" s="711" customFormat="1" x14ac:dyDescent="0.25">
      <c r="B119" s="850" t="str">
        <f>IFERROR(VLOOKUP($I$7&amp;$J119,'Electric Account Source '!$A:G,2,FALSE)," ")</f>
        <v xml:space="preserve"> </v>
      </c>
      <c r="C119" s="850" t="str">
        <f>IFERROR(VLOOKUP($I$7&amp;$J119,'Electric Account Source '!$A:H,3,FALSE)," ")</f>
        <v xml:space="preserve"> </v>
      </c>
      <c r="D119" s="850" t="str">
        <f>IFERROR(VLOOKUP($I$7&amp;$J119,'Electric Account Source '!$A:I,4,FALSE)," ")</f>
        <v xml:space="preserve"> </v>
      </c>
      <c r="E119" s="1021"/>
      <c r="F119" s="1021"/>
      <c r="G119" s="1021"/>
      <c r="H119" s="1021"/>
      <c r="J119" s="707"/>
      <c r="K119" s="850" t="str">
        <f>IFERROR(VLOOKUP($I$7&amp;$J119,'NG Account Source'!$A:G,2,FALSE)," ")</f>
        <v xml:space="preserve"> </v>
      </c>
      <c r="L119" s="850" t="str">
        <f>IFERROR(VLOOKUP($I$7&amp;$J119,'NG Account Source'!$A:H,3,FALSE)," ")</f>
        <v xml:space="preserve"> </v>
      </c>
      <c r="M119" s="850" t="str">
        <f>IFERROR(VLOOKUP($I$7&amp;$J119,'NG Account Source'!$A:I,4,FALSE)," ")</f>
        <v xml:space="preserve"> </v>
      </c>
      <c r="N119" s="1021"/>
      <c r="O119" s="1021"/>
      <c r="P119" s="1021"/>
      <c r="Q119" s="1021"/>
      <c r="R119" s="416"/>
    </row>
    <row r="120" spans="2:18" s="711" customFormat="1" x14ac:dyDescent="0.25">
      <c r="B120" s="850" t="str">
        <f>IFERROR(VLOOKUP($I$7&amp;$J120,'Electric Account Source '!$A:G,2,FALSE)," ")</f>
        <v xml:space="preserve"> </v>
      </c>
      <c r="C120" s="850" t="str">
        <f>IFERROR(VLOOKUP($I$7&amp;$J120,'Electric Account Source '!$A:H,3,FALSE)," ")</f>
        <v xml:space="preserve"> </v>
      </c>
      <c r="D120" s="850" t="str">
        <f>IFERROR(VLOOKUP($I$7&amp;$J120,'Electric Account Source '!$A:I,4,FALSE)," ")</f>
        <v xml:space="preserve"> </v>
      </c>
      <c r="E120" s="1021"/>
      <c r="F120" s="1021"/>
      <c r="G120" s="1021"/>
      <c r="H120" s="1021"/>
      <c r="J120" s="707"/>
      <c r="K120" s="850" t="str">
        <f>IFERROR(VLOOKUP($I$7&amp;$J120,'NG Account Source'!$A:G,2,FALSE)," ")</f>
        <v xml:space="preserve"> </v>
      </c>
      <c r="L120" s="850" t="str">
        <f>IFERROR(VLOOKUP($I$7&amp;$J120,'NG Account Source'!$A:H,3,FALSE)," ")</f>
        <v xml:space="preserve"> </v>
      </c>
      <c r="M120" s="850" t="str">
        <f>IFERROR(VLOOKUP($I$7&amp;$J120,'NG Account Source'!$A:I,4,FALSE)," ")</f>
        <v xml:space="preserve"> </v>
      </c>
      <c r="N120" s="1021"/>
      <c r="O120" s="1021"/>
      <c r="P120" s="1021"/>
      <c r="Q120" s="1021"/>
      <c r="R120" s="416"/>
    </row>
    <row r="121" spans="2:18" s="711" customFormat="1" x14ac:dyDescent="0.25">
      <c r="B121" s="850" t="str">
        <f>IFERROR(VLOOKUP($I$7&amp;$J121,'Electric Account Source '!$A:G,2,FALSE)," ")</f>
        <v xml:space="preserve"> </v>
      </c>
      <c r="C121" s="850" t="str">
        <f>IFERROR(VLOOKUP($I$7&amp;$J121,'Electric Account Source '!$A:H,3,FALSE)," ")</f>
        <v xml:space="preserve"> </v>
      </c>
      <c r="D121" s="850" t="str">
        <f>IFERROR(VLOOKUP($I$7&amp;$J121,'Electric Account Source '!$A:I,4,FALSE)," ")</f>
        <v xml:space="preserve"> </v>
      </c>
      <c r="E121" s="1021"/>
      <c r="F121" s="1021"/>
      <c r="G121" s="1021"/>
      <c r="H121" s="1021"/>
      <c r="J121" s="707"/>
      <c r="K121" s="850" t="str">
        <f>IFERROR(VLOOKUP($I$7&amp;$J121,'NG Account Source'!$A:G,2,FALSE)," ")</f>
        <v xml:space="preserve"> </v>
      </c>
      <c r="L121" s="850" t="str">
        <f>IFERROR(VLOOKUP($I$7&amp;$J121,'NG Account Source'!$A:H,3,FALSE)," ")</f>
        <v xml:space="preserve"> </v>
      </c>
      <c r="M121" s="850" t="str">
        <f>IFERROR(VLOOKUP($I$7&amp;$J121,'NG Account Source'!$A:I,4,FALSE)," ")</f>
        <v xml:space="preserve"> </v>
      </c>
      <c r="N121" s="1021"/>
      <c r="O121" s="1021"/>
      <c r="P121" s="1021"/>
      <c r="Q121" s="1021"/>
      <c r="R121" s="416"/>
    </row>
    <row r="122" spans="2:18" s="711" customFormat="1" x14ac:dyDescent="0.25">
      <c r="B122" s="850" t="str">
        <f>IFERROR(VLOOKUP($I$7&amp;$J122,'Electric Account Source '!$A:G,2,FALSE)," ")</f>
        <v xml:space="preserve"> </v>
      </c>
      <c r="C122" s="850" t="str">
        <f>IFERROR(VLOOKUP($I$7&amp;$J122,'Electric Account Source '!$A:H,3,FALSE)," ")</f>
        <v xml:space="preserve"> </v>
      </c>
      <c r="D122" s="850" t="str">
        <f>IFERROR(VLOOKUP($I$7&amp;$J122,'Electric Account Source '!$A:I,4,FALSE)," ")</f>
        <v xml:space="preserve"> </v>
      </c>
      <c r="E122" s="1021"/>
      <c r="F122" s="1021"/>
      <c r="G122" s="1021"/>
      <c r="H122" s="1021"/>
      <c r="J122" s="707"/>
      <c r="K122" s="850" t="str">
        <f>IFERROR(VLOOKUP($I$7&amp;$J122,'NG Account Source'!$A:G,2,FALSE)," ")</f>
        <v xml:space="preserve"> </v>
      </c>
      <c r="L122" s="850" t="str">
        <f>IFERROR(VLOOKUP($I$7&amp;$J122,'NG Account Source'!$A:H,3,FALSE)," ")</f>
        <v xml:space="preserve"> </v>
      </c>
      <c r="M122" s="850" t="str">
        <f>IFERROR(VLOOKUP($I$7&amp;$J122,'NG Account Source'!$A:I,4,FALSE)," ")</f>
        <v xml:space="preserve"> </v>
      </c>
      <c r="N122" s="1021"/>
      <c r="O122" s="1021"/>
      <c r="P122" s="1021"/>
      <c r="Q122" s="1021"/>
      <c r="R122" s="416"/>
    </row>
    <row r="123" spans="2:18" s="711" customFormat="1" x14ac:dyDescent="0.25">
      <c r="B123" s="850" t="str">
        <f>IFERROR(VLOOKUP($I$7&amp;$J123,'Electric Account Source '!$A:G,2,FALSE)," ")</f>
        <v xml:space="preserve"> </v>
      </c>
      <c r="C123" s="850" t="str">
        <f>IFERROR(VLOOKUP($I$7&amp;$J123,'Electric Account Source '!$A:H,3,FALSE)," ")</f>
        <v xml:space="preserve"> </v>
      </c>
      <c r="D123" s="850" t="str">
        <f>IFERROR(VLOOKUP($I$7&amp;$J123,'Electric Account Source '!$A:I,4,FALSE)," ")</f>
        <v xml:space="preserve"> </v>
      </c>
      <c r="E123" s="1021"/>
      <c r="F123" s="1021"/>
      <c r="G123" s="1021"/>
      <c r="H123" s="1021"/>
      <c r="J123" s="707"/>
      <c r="K123" s="850" t="str">
        <f>IFERROR(VLOOKUP($I$7&amp;$J123,'NG Account Source'!$A:G,2,FALSE)," ")</f>
        <v xml:space="preserve"> </v>
      </c>
      <c r="L123" s="850" t="str">
        <f>IFERROR(VLOOKUP($I$7&amp;$J123,'NG Account Source'!$A:H,3,FALSE)," ")</f>
        <v xml:space="preserve"> </v>
      </c>
      <c r="M123" s="850" t="str">
        <f>IFERROR(VLOOKUP($I$7&amp;$J123,'NG Account Source'!$A:I,4,FALSE)," ")</f>
        <v xml:space="preserve"> </v>
      </c>
      <c r="N123" s="1021"/>
      <c r="O123" s="1021"/>
      <c r="P123" s="1021"/>
      <c r="Q123" s="1021"/>
      <c r="R123" s="416"/>
    </row>
    <row r="124" spans="2:18" s="711" customFormat="1" x14ac:dyDescent="0.25">
      <c r="B124" s="850" t="str">
        <f>IFERROR(VLOOKUP($I$7&amp;$J124,'Electric Account Source '!$A:G,2,FALSE)," ")</f>
        <v xml:space="preserve"> </v>
      </c>
      <c r="C124" s="850" t="str">
        <f>IFERROR(VLOOKUP($I$7&amp;$J124,'Electric Account Source '!$A:H,3,FALSE)," ")</f>
        <v xml:space="preserve"> </v>
      </c>
      <c r="D124" s="850" t="str">
        <f>IFERROR(VLOOKUP($I$7&amp;$J124,'Electric Account Source '!$A:I,4,FALSE)," ")</f>
        <v xml:space="preserve"> </v>
      </c>
      <c r="E124" s="1021"/>
      <c r="F124" s="1021"/>
      <c r="G124" s="1021"/>
      <c r="H124" s="1021"/>
      <c r="J124" s="707"/>
      <c r="K124" s="850" t="str">
        <f>IFERROR(VLOOKUP($I$7&amp;$J124,'NG Account Source'!$A:G,2,FALSE)," ")</f>
        <v xml:space="preserve"> </v>
      </c>
      <c r="L124" s="850" t="str">
        <f>IFERROR(VLOOKUP($I$7&amp;$J124,'NG Account Source'!$A:H,3,FALSE)," ")</f>
        <v xml:space="preserve"> </v>
      </c>
      <c r="M124" s="850" t="str">
        <f>IFERROR(VLOOKUP($I$7&amp;$J124,'NG Account Source'!$A:I,4,FALSE)," ")</f>
        <v xml:space="preserve"> </v>
      </c>
      <c r="N124" s="1021"/>
      <c r="O124" s="1021"/>
      <c r="P124" s="1021"/>
      <c r="Q124" s="1021"/>
      <c r="R124" s="416"/>
    </row>
    <row r="125" spans="2:18" s="711" customFormat="1" x14ac:dyDescent="0.25">
      <c r="B125" s="850" t="str">
        <f>IFERROR(VLOOKUP($I$7&amp;$J125,'Electric Account Source '!$A:G,2,FALSE)," ")</f>
        <v xml:space="preserve"> </v>
      </c>
      <c r="C125" s="850" t="str">
        <f>IFERROR(VLOOKUP($I$7&amp;$J125,'Electric Account Source '!$A:H,3,FALSE)," ")</f>
        <v xml:space="preserve"> </v>
      </c>
      <c r="D125" s="850" t="str">
        <f>IFERROR(VLOOKUP($I$7&amp;$J125,'Electric Account Source '!$A:I,4,FALSE)," ")</f>
        <v xml:space="preserve"> </v>
      </c>
      <c r="E125" s="1021"/>
      <c r="F125" s="1021"/>
      <c r="G125" s="1021"/>
      <c r="H125" s="1021"/>
      <c r="J125" s="707"/>
      <c r="K125" s="850" t="str">
        <f>IFERROR(VLOOKUP($I$7&amp;$J125,'NG Account Source'!$A:G,2,FALSE)," ")</f>
        <v xml:space="preserve"> </v>
      </c>
      <c r="L125" s="850" t="str">
        <f>IFERROR(VLOOKUP($I$7&amp;$J125,'NG Account Source'!$A:H,3,FALSE)," ")</f>
        <v xml:space="preserve"> </v>
      </c>
      <c r="M125" s="850" t="str">
        <f>IFERROR(VLOOKUP($I$7&amp;$J125,'NG Account Source'!$A:I,4,FALSE)," ")</f>
        <v xml:space="preserve"> </v>
      </c>
      <c r="N125" s="1021"/>
      <c r="O125" s="1021"/>
      <c r="P125" s="1021"/>
      <c r="Q125" s="1021"/>
      <c r="R125" s="416"/>
    </row>
    <row r="126" spans="2:18" s="711" customFormat="1" x14ac:dyDescent="0.25">
      <c r="B126" s="850" t="str">
        <f>IFERROR(VLOOKUP($I$7&amp;$J126,'Electric Account Source '!$A:G,2,FALSE)," ")</f>
        <v xml:space="preserve"> </v>
      </c>
      <c r="C126" s="850" t="str">
        <f>IFERROR(VLOOKUP($I$7&amp;$J126,'Electric Account Source '!$A:H,3,FALSE)," ")</f>
        <v xml:space="preserve"> </v>
      </c>
      <c r="D126" s="850" t="str">
        <f>IFERROR(VLOOKUP($I$7&amp;$J126,'Electric Account Source '!$A:I,4,FALSE)," ")</f>
        <v xml:space="preserve"> </v>
      </c>
      <c r="E126" s="1021"/>
      <c r="F126" s="1021"/>
      <c r="G126" s="1021"/>
      <c r="H126" s="1021"/>
      <c r="J126" s="707"/>
      <c r="K126" s="850" t="str">
        <f>IFERROR(VLOOKUP($I$7&amp;$J126,'NG Account Source'!$A:G,2,FALSE)," ")</f>
        <v xml:space="preserve"> </v>
      </c>
      <c r="L126" s="850" t="str">
        <f>IFERROR(VLOOKUP($I$7&amp;$J126,'NG Account Source'!$A:H,3,FALSE)," ")</f>
        <v xml:space="preserve"> </v>
      </c>
      <c r="M126" s="850" t="str">
        <f>IFERROR(VLOOKUP($I$7&amp;$J126,'NG Account Source'!$A:I,4,FALSE)," ")</f>
        <v xml:space="preserve"> </v>
      </c>
      <c r="N126" s="1021"/>
      <c r="O126" s="1021"/>
      <c r="P126" s="1021"/>
      <c r="Q126" s="1021"/>
      <c r="R126" s="416"/>
    </row>
    <row r="127" spans="2:18" s="711" customFormat="1" x14ac:dyDescent="0.25">
      <c r="B127" s="850" t="str">
        <f>IFERROR(VLOOKUP($I$7&amp;$J127,'Electric Account Source '!$A:G,2,FALSE)," ")</f>
        <v xml:space="preserve"> </v>
      </c>
      <c r="C127" s="850" t="str">
        <f>IFERROR(VLOOKUP($I$7&amp;$J127,'Electric Account Source '!$A:H,3,FALSE)," ")</f>
        <v xml:space="preserve"> </v>
      </c>
      <c r="D127" s="850" t="str">
        <f>IFERROR(VLOOKUP($I$7&amp;$J127,'Electric Account Source '!$A:I,4,FALSE)," ")</f>
        <v xml:space="preserve"> </v>
      </c>
      <c r="E127" s="1021"/>
      <c r="F127" s="1021"/>
      <c r="G127" s="1021"/>
      <c r="H127" s="1021"/>
      <c r="J127" s="707"/>
      <c r="K127" s="850" t="str">
        <f>IFERROR(VLOOKUP($I$7&amp;$J127,'NG Account Source'!$A:G,2,FALSE)," ")</f>
        <v xml:space="preserve"> </v>
      </c>
      <c r="L127" s="850" t="str">
        <f>IFERROR(VLOOKUP($I$7&amp;$J127,'NG Account Source'!$A:H,3,FALSE)," ")</f>
        <v xml:space="preserve"> </v>
      </c>
      <c r="M127" s="850" t="str">
        <f>IFERROR(VLOOKUP($I$7&amp;$J127,'NG Account Source'!$A:I,4,FALSE)," ")</f>
        <v xml:space="preserve"> </v>
      </c>
      <c r="N127" s="1021"/>
      <c r="O127" s="1021"/>
      <c r="P127" s="1021"/>
      <c r="Q127" s="1021"/>
      <c r="R127" s="416"/>
    </row>
    <row r="128" spans="2:18" s="711" customFormat="1" hidden="1" x14ac:dyDescent="0.25">
      <c r="B128" s="850" t="str">
        <f>IFERROR(VLOOKUP($I$7&amp;$J128,'Electric Account Source '!$A:G,2,FALSE)," ")</f>
        <v xml:space="preserve"> </v>
      </c>
      <c r="C128" s="850" t="str">
        <f>IFERROR(VLOOKUP($I$7&amp;$J128,'Electric Account Source '!$A:H,3,FALSE)," ")</f>
        <v xml:space="preserve"> </v>
      </c>
      <c r="D128" s="850" t="str">
        <f>IFERROR(VLOOKUP($I$7&amp;$J128,'Electric Account Source '!$A:I,4,FALSE)," ")</f>
        <v xml:space="preserve"> </v>
      </c>
      <c r="E128" s="1021"/>
      <c r="F128" s="1021"/>
      <c r="G128" s="1021"/>
      <c r="H128" s="1021"/>
      <c r="J128" s="707"/>
      <c r="K128" s="850" t="str">
        <f>IFERROR(VLOOKUP($I$7&amp;$J128,'NG Account Source'!$A:G,2,FALSE)," ")</f>
        <v xml:space="preserve"> </v>
      </c>
      <c r="L128" s="850" t="str">
        <f>IFERROR(VLOOKUP($I$7&amp;$J128,'NG Account Source'!$A:H,3,FALSE)," ")</f>
        <v xml:space="preserve"> </v>
      </c>
      <c r="M128" s="850" t="str">
        <f>IFERROR(VLOOKUP($I$7&amp;$J128,'NG Account Source'!$A:I,4,FALSE)," ")</f>
        <v xml:space="preserve"> </v>
      </c>
      <c r="N128" s="1021"/>
      <c r="O128" s="1021"/>
      <c r="P128" s="1021"/>
      <c r="Q128" s="1021"/>
      <c r="R128" s="416"/>
    </row>
    <row r="129" spans="2:18" s="711" customFormat="1" hidden="1" x14ac:dyDescent="0.25">
      <c r="B129" s="850" t="str">
        <f>IFERROR(VLOOKUP($I$7&amp;$J129,'Electric Account Source '!$A:G,2,FALSE)," ")</f>
        <v xml:space="preserve"> </v>
      </c>
      <c r="C129" s="850" t="str">
        <f>IFERROR(VLOOKUP($I$7&amp;$J129,'Electric Account Source '!$A:H,3,FALSE)," ")</f>
        <v xml:space="preserve"> </v>
      </c>
      <c r="D129" s="850" t="str">
        <f>IFERROR(VLOOKUP($I$7&amp;$J129,'Electric Account Source '!$A:I,4,FALSE)," ")</f>
        <v xml:space="preserve"> </v>
      </c>
      <c r="E129" s="1021"/>
      <c r="F129" s="1021"/>
      <c r="G129" s="1021"/>
      <c r="H129" s="1021"/>
      <c r="J129" s="707"/>
      <c r="K129" s="850" t="str">
        <f>IFERROR(VLOOKUP($I$7&amp;$J129,'NG Account Source'!$A:G,2,FALSE)," ")</f>
        <v xml:space="preserve"> </v>
      </c>
      <c r="L129" s="850" t="str">
        <f>IFERROR(VLOOKUP($I$7&amp;$J129,'NG Account Source'!$A:H,3,FALSE)," ")</f>
        <v xml:space="preserve"> </v>
      </c>
      <c r="M129" s="850" t="str">
        <f>IFERROR(VLOOKUP($I$7&amp;$J129,'NG Account Source'!$A:I,4,FALSE)," ")</f>
        <v xml:space="preserve"> </v>
      </c>
      <c r="N129" s="1021"/>
      <c r="O129" s="1021"/>
      <c r="P129" s="1021"/>
      <c r="Q129" s="1021"/>
      <c r="R129" s="416"/>
    </row>
    <row r="130" spans="2:18" s="711" customFormat="1" x14ac:dyDescent="0.25">
      <c r="B130" s="850" t="str">
        <f>IFERROR(VLOOKUP($I$7&amp;$J130,'Electric Account Source '!$A:G,2,FALSE)," ")</f>
        <v xml:space="preserve"> </v>
      </c>
      <c r="C130" s="850" t="str">
        <f>IFERROR(VLOOKUP($I$7&amp;$J130,'Electric Account Source '!$A:H,3,FALSE)," ")</f>
        <v xml:space="preserve"> </v>
      </c>
      <c r="D130" s="850" t="str">
        <f>IFERROR(VLOOKUP($I$7&amp;$J130,'Electric Account Source '!$A:I,4,FALSE)," ")</f>
        <v xml:space="preserve"> </v>
      </c>
      <c r="E130" s="1021"/>
      <c r="F130" s="1021"/>
      <c r="G130" s="1021"/>
      <c r="H130" s="1021"/>
      <c r="J130" s="707"/>
      <c r="K130" s="850" t="str">
        <f>IFERROR(VLOOKUP($I$7&amp;$J130,'NG Account Source'!$A:G,2,FALSE)," ")</f>
        <v xml:space="preserve"> </v>
      </c>
      <c r="L130" s="850" t="str">
        <f>IFERROR(VLOOKUP($I$7&amp;$J130,'NG Account Source'!$A:H,3,FALSE)," ")</f>
        <v xml:space="preserve"> </v>
      </c>
      <c r="M130" s="850" t="str">
        <f>IFERROR(VLOOKUP($I$7&amp;$J130,'NG Account Source'!$A:I,4,FALSE)," ")</f>
        <v xml:space="preserve"> </v>
      </c>
      <c r="N130" s="1021"/>
      <c r="O130" s="1021"/>
      <c r="P130" s="1021"/>
      <c r="Q130" s="1021"/>
      <c r="R130" s="416"/>
    </row>
    <row r="131" spans="2:18" s="711" customFormat="1" x14ac:dyDescent="0.25">
      <c r="B131" s="850" t="str">
        <f>IFERROR(VLOOKUP($I$7&amp;$J131,'Electric Account Source '!$A:G,2,FALSE)," ")</f>
        <v xml:space="preserve"> </v>
      </c>
      <c r="C131" s="850" t="str">
        <f>IFERROR(VLOOKUP($I$7&amp;$J131,'Electric Account Source '!$A:H,3,FALSE)," ")</f>
        <v xml:space="preserve"> </v>
      </c>
      <c r="D131" s="850" t="str">
        <f>IFERROR(VLOOKUP($I$7&amp;$J131,'Electric Account Source '!$A:I,4,FALSE)," ")</f>
        <v xml:space="preserve"> </v>
      </c>
      <c r="E131" s="1021"/>
      <c r="F131" s="1021"/>
      <c r="G131" s="1021"/>
      <c r="H131" s="1021"/>
      <c r="J131" s="707"/>
      <c r="K131" s="850" t="str">
        <f>IFERROR(VLOOKUP($I$7&amp;$J131,'NG Account Source'!$A:G,2,FALSE)," ")</f>
        <v xml:space="preserve"> </v>
      </c>
      <c r="L131" s="850" t="str">
        <f>IFERROR(VLOOKUP($I$7&amp;$J131,'NG Account Source'!$A:H,3,FALSE)," ")</f>
        <v xml:space="preserve"> </v>
      </c>
      <c r="M131" s="850" t="str">
        <f>IFERROR(VLOOKUP($I$7&amp;$J131,'NG Account Source'!$A:I,4,FALSE)," ")</f>
        <v xml:space="preserve"> </v>
      </c>
      <c r="N131" s="1021"/>
      <c r="O131" s="1021"/>
      <c r="P131" s="1021"/>
      <c r="Q131" s="1021"/>
      <c r="R131" s="416"/>
    </row>
    <row r="132" spans="2:18" s="711" customFormat="1" x14ac:dyDescent="0.25">
      <c r="B132" s="850" t="str">
        <f>IFERROR(VLOOKUP($I$7&amp;$J132,'Electric Account Source '!$A:G,2,FALSE)," ")</f>
        <v xml:space="preserve"> </v>
      </c>
      <c r="C132" s="850" t="str">
        <f>IFERROR(VLOOKUP($I$7&amp;$J132,'Electric Account Source '!$A:H,3,FALSE)," ")</f>
        <v xml:space="preserve"> </v>
      </c>
      <c r="D132" s="850" t="str">
        <f>IFERROR(VLOOKUP($I$7&amp;$J132,'Electric Account Source '!$A:I,4,FALSE)," ")</f>
        <v xml:space="preserve"> </v>
      </c>
      <c r="E132" s="1021"/>
      <c r="F132" s="1021"/>
      <c r="G132" s="1021"/>
      <c r="H132" s="1021"/>
      <c r="J132" s="707"/>
      <c r="K132" s="850" t="str">
        <f>IFERROR(VLOOKUP($I$7&amp;$J132,'NG Account Source'!$A:G,2,FALSE)," ")</f>
        <v xml:space="preserve"> </v>
      </c>
      <c r="L132" s="850" t="str">
        <f>IFERROR(VLOOKUP($I$7&amp;$J132,'NG Account Source'!$A:H,3,FALSE)," ")</f>
        <v xml:space="preserve"> </v>
      </c>
      <c r="M132" s="850" t="str">
        <f>IFERROR(VLOOKUP($I$7&amp;$J132,'NG Account Source'!$A:I,4,FALSE)," ")</f>
        <v xml:space="preserve"> </v>
      </c>
      <c r="N132" s="1021"/>
      <c r="O132" s="1021"/>
      <c r="P132" s="1021"/>
      <c r="Q132" s="1021"/>
      <c r="R132" s="416"/>
    </row>
    <row r="133" spans="2:18" s="711" customFormat="1" x14ac:dyDescent="0.25">
      <c r="B133" s="850" t="str">
        <f>IFERROR(VLOOKUP($I$7&amp;$J133,'Electric Account Source '!$A:G,2,FALSE)," ")</f>
        <v xml:space="preserve"> </v>
      </c>
      <c r="C133" s="850" t="str">
        <f>IFERROR(VLOOKUP($I$7&amp;$J133,'Electric Account Source '!$A:H,3,FALSE)," ")</f>
        <v xml:space="preserve"> </v>
      </c>
      <c r="D133" s="850" t="str">
        <f>IFERROR(VLOOKUP($I$7&amp;$J133,'Electric Account Source '!$A:I,4,FALSE)," ")</f>
        <v xml:space="preserve"> </v>
      </c>
      <c r="E133" s="1021"/>
      <c r="F133" s="1021"/>
      <c r="G133" s="1021"/>
      <c r="H133" s="1021"/>
      <c r="J133" s="707"/>
      <c r="K133" s="850" t="str">
        <f>IFERROR(VLOOKUP($I$7&amp;$J133,'NG Account Source'!$A:G,2,FALSE)," ")</f>
        <v xml:space="preserve"> </v>
      </c>
      <c r="L133" s="850" t="str">
        <f>IFERROR(VLOOKUP($I$7&amp;$J133,'NG Account Source'!$A:H,3,FALSE)," ")</f>
        <v xml:space="preserve"> </v>
      </c>
      <c r="M133" s="850" t="str">
        <f>IFERROR(VLOOKUP($I$7&amp;$J133,'NG Account Source'!$A:I,4,FALSE)," ")</f>
        <v xml:space="preserve"> </v>
      </c>
      <c r="N133" s="1021"/>
      <c r="O133" s="1021"/>
      <c r="P133" s="1021"/>
      <c r="Q133" s="1021"/>
      <c r="R133" s="416"/>
    </row>
    <row r="134" spans="2:18" s="711" customFormat="1" x14ac:dyDescent="0.25">
      <c r="B134" s="850" t="str">
        <f>IFERROR(VLOOKUP($I$7&amp;$J134,'Electric Account Source '!$A:G,2,FALSE)," ")</f>
        <v xml:space="preserve"> </v>
      </c>
      <c r="C134" s="850" t="str">
        <f>IFERROR(VLOOKUP($I$7&amp;$J134,'Electric Account Source '!$A:H,3,FALSE)," ")</f>
        <v xml:space="preserve"> </v>
      </c>
      <c r="D134" s="850" t="str">
        <f>IFERROR(VLOOKUP($I$7&amp;$J134,'Electric Account Source '!$A:I,4,FALSE)," ")</f>
        <v xml:space="preserve"> </v>
      </c>
      <c r="E134" s="1021"/>
      <c r="F134" s="1021"/>
      <c r="G134" s="1021"/>
      <c r="H134" s="1021"/>
      <c r="J134" s="707"/>
      <c r="K134" s="850" t="str">
        <f>IFERROR(VLOOKUP($I$7&amp;$J134,'NG Account Source'!$A:G,2,FALSE)," ")</f>
        <v xml:space="preserve"> </v>
      </c>
      <c r="L134" s="850" t="str">
        <f>IFERROR(VLOOKUP($I$7&amp;$J134,'NG Account Source'!$A:H,3,FALSE)," ")</f>
        <v xml:space="preserve"> </v>
      </c>
      <c r="M134" s="850" t="str">
        <f>IFERROR(VLOOKUP($I$7&amp;$J134,'NG Account Source'!$A:I,4,FALSE)," ")</f>
        <v xml:space="preserve"> </v>
      </c>
      <c r="N134" s="1021"/>
      <c r="O134" s="1021"/>
      <c r="P134" s="1021"/>
      <c r="Q134" s="1021"/>
      <c r="R134" s="416"/>
    </row>
    <row r="135" spans="2:18" s="711" customFormat="1" x14ac:dyDescent="0.25">
      <c r="B135" s="850" t="str">
        <f>IFERROR(VLOOKUP($I$7&amp;$J135,'Electric Account Source '!$A:G,2,FALSE)," ")</f>
        <v xml:space="preserve"> </v>
      </c>
      <c r="C135" s="850" t="str">
        <f>IFERROR(VLOOKUP($I$7&amp;$J135,'Electric Account Source '!$A:H,3,FALSE)," ")</f>
        <v xml:space="preserve"> </v>
      </c>
      <c r="D135" s="850" t="str">
        <f>IFERROR(VLOOKUP($I$7&amp;$J135,'Electric Account Source '!$A:I,4,FALSE)," ")</f>
        <v xml:space="preserve"> </v>
      </c>
      <c r="E135" s="1021"/>
      <c r="F135" s="1021"/>
      <c r="G135" s="1021"/>
      <c r="H135" s="1021"/>
      <c r="J135" s="707"/>
      <c r="K135" s="850" t="str">
        <f>IFERROR(VLOOKUP($I$7&amp;$J135,'NG Account Source'!$A:G,2,FALSE)," ")</f>
        <v xml:space="preserve"> </v>
      </c>
      <c r="L135" s="850" t="str">
        <f>IFERROR(VLOOKUP($I$7&amp;$J135,'NG Account Source'!$A:H,3,FALSE)," ")</f>
        <v xml:space="preserve"> </v>
      </c>
      <c r="M135" s="850" t="str">
        <f>IFERROR(VLOOKUP($I$7&amp;$J135,'NG Account Source'!$A:I,4,FALSE)," ")</f>
        <v xml:space="preserve"> </v>
      </c>
      <c r="N135" s="1021"/>
      <c r="O135" s="1021"/>
      <c r="P135" s="1021"/>
      <c r="Q135" s="1021"/>
      <c r="R135" s="416"/>
    </row>
    <row r="136" spans="2:18" s="711" customFormat="1" x14ac:dyDescent="0.25">
      <c r="B136" s="850" t="str">
        <f>IFERROR(VLOOKUP($I$7&amp;$J136,'Electric Account Source '!$A:G,2,FALSE)," ")</f>
        <v xml:space="preserve"> </v>
      </c>
      <c r="C136" s="850" t="str">
        <f>IFERROR(VLOOKUP($I$7&amp;$J136,'Electric Account Source '!$A:H,3,FALSE)," ")</f>
        <v xml:space="preserve"> </v>
      </c>
      <c r="D136" s="850" t="str">
        <f>IFERROR(VLOOKUP($I$7&amp;$J136,'Electric Account Source '!$A:I,4,FALSE)," ")</f>
        <v xml:space="preserve"> </v>
      </c>
      <c r="E136" s="1021"/>
      <c r="F136" s="1021"/>
      <c r="G136" s="1021"/>
      <c r="H136" s="1021"/>
      <c r="J136" s="707"/>
      <c r="K136" s="850" t="str">
        <f>IFERROR(VLOOKUP($I$7&amp;$J136,'NG Account Source'!$A:G,2,FALSE)," ")</f>
        <v xml:space="preserve"> </v>
      </c>
      <c r="L136" s="850" t="str">
        <f>IFERROR(VLOOKUP($I$7&amp;$J136,'NG Account Source'!$A:H,3,FALSE)," ")</f>
        <v xml:space="preserve"> </v>
      </c>
      <c r="M136" s="850" t="str">
        <f>IFERROR(VLOOKUP($I$7&amp;$J136,'NG Account Source'!$A:I,4,FALSE)," ")</f>
        <v xml:space="preserve"> </v>
      </c>
      <c r="N136" s="1021"/>
      <c r="O136" s="1021"/>
      <c r="P136" s="1021"/>
      <c r="Q136" s="1021"/>
      <c r="R136" s="416"/>
    </row>
    <row r="137" spans="2:18" s="711" customFormat="1" x14ac:dyDescent="0.25">
      <c r="B137" s="850" t="str">
        <f>IFERROR(VLOOKUP($I$7&amp;$J137,'Electric Account Source '!$A:G,2,FALSE)," ")</f>
        <v xml:space="preserve"> </v>
      </c>
      <c r="C137" s="850" t="str">
        <f>IFERROR(VLOOKUP($I$7&amp;$J137,'Electric Account Source '!$A:H,3,FALSE)," ")</f>
        <v xml:space="preserve"> </v>
      </c>
      <c r="D137" s="850" t="str">
        <f>IFERROR(VLOOKUP($I$7&amp;$J137,'Electric Account Source '!$A:I,4,FALSE)," ")</f>
        <v xml:space="preserve"> </v>
      </c>
      <c r="E137" s="1021"/>
      <c r="F137" s="1021"/>
      <c r="G137" s="1021"/>
      <c r="H137" s="1021"/>
      <c r="J137" s="707"/>
      <c r="K137" s="850" t="str">
        <f>IFERROR(VLOOKUP($I$7&amp;$J137,'NG Account Source'!$A:G,2,FALSE)," ")</f>
        <v xml:space="preserve"> </v>
      </c>
      <c r="L137" s="850" t="str">
        <f>IFERROR(VLOOKUP($I$7&amp;$J137,'NG Account Source'!$A:H,3,FALSE)," ")</f>
        <v xml:space="preserve"> </v>
      </c>
      <c r="M137" s="850" t="str">
        <f>IFERROR(VLOOKUP($I$7&amp;$J137,'NG Account Source'!$A:I,4,FALSE)," ")</f>
        <v xml:space="preserve"> </v>
      </c>
      <c r="N137" s="1021"/>
      <c r="O137" s="1021"/>
      <c r="P137" s="1021"/>
      <c r="Q137" s="1021"/>
      <c r="R137" s="416"/>
    </row>
    <row r="138" spans="2:18" s="711" customFormat="1" x14ac:dyDescent="0.25">
      <c r="B138" s="850" t="str">
        <f>IFERROR(VLOOKUP($I$7&amp;$J138,'Electric Account Source '!$A:G,2,FALSE)," ")</f>
        <v xml:space="preserve"> </v>
      </c>
      <c r="C138" s="850" t="str">
        <f>IFERROR(VLOOKUP($I$7&amp;$J138,'Electric Account Source '!$A:H,3,FALSE)," ")</f>
        <v xml:space="preserve"> </v>
      </c>
      <c r="D138" s="850" t="str">
        <f>IFERROR(VLOOKUP($I$7&amp;$J138,'Electric Account Source '!$A:I,4,FALSE)," ")</f>
        <v xml:space="preserve"> </v>
      </c>
      <c r="E138" s="1021"/>
      <c r="F138" s="1021"/>
      <c r="G138" s="1021"/>
      <c r="H138" s="1021"/>
      <c r="J138" s="707"/>
      <c r="K138" s="850" t="str">
        <f>IFERROR(VLOOKUP($I$7&amp;$J138,'NG Account Source'!$A:G,2,FALSE)," ")</f>
        <v xml:space="preserve"> </v>
      </c>
      <c r="L138" s="850" t="str">
        <f>IFERROR(VLOOKUP($I$7&amp;$J138,'NG Account Source'!$A:H,3,FALSE)," ")</f>
        <v xml:space="preserve"> </v>
      </c>
      <c r="M138" s="850" t="str">
        <f>IFERROR(VLOOKUP($I$7&amp;$J138,'NG Account Source'!$A:I,4,FALSE)," ")</f>
        <v xml:space="preserve"> </v>
      </c>
      <c r="N138" s="1021"/>
      <c r="O138" s="1021"/>
      <c r="P138" s="1021"/>
      <c r="Q138" s="1021"/>
      <c r="R138" s="416"/>
    </row>
    <row r="139" spans="2:18" s="711" customFormat="1" x14ac:dyDescent="0.25">
      <c r="B139" s="850" t="str">
        <f>IFERROR(VLOOKUP($I$7&amp;$J139,'Electric Account Source '!$A:G,2,FALSE)," ")</f>
        <v xml:space="preserve"> </v>
      </c>
      <c r="C139" s="850" t="str">
        <f>IFERROR(VLOOKUP($I$7&amp;$J139,'Electric Account Source '!$A:H,3,FALSE)," ")</f>
        <v xml:space="preserve"> </v>
      </c>
      <c r="D139" s="850" t="str">
        <f>IFERROR(VLOOKUP($I$7&amp;$J139,'Electric Account Source '!$A:I,4,FALSE)," ")</f>
        <v xml:space="preserve"> </v>
      </c>
      <c r="E139" s="1021"/>
      <c r="F139" s="1021"/>
      <c r="G139" s="1021"/>
      <c r="H139" s="1021"/>
      <c r="J139" s="707"/>
      <c r="K139" s="850" t="str">
        <f>IFERROR(VLOOKUP($I$7&amp;$J139,'NG Account Source'!$A:G,2,FALSE)," ")</f>
        <v xml:space="preserve"> </v>
      </c>
      <c r="L139" s="850" t="str">
        <f>IFERROR(VLOOKUP($I$7&amp;$J139,'NG Account Source'!$A:H,3,FALSE)," ")</f>
        <v xml:space="preserve"> </v>
      </c>
      <c r="M139" s="850" t="str">
        <f>IFERROR(VLOOKUP($I$7&amp;$J139,'NG Account Source'!$A:I,4,FALSE)," ")</f>
        <v xml:space="preserve"> </v>
      </c>
      <c r="N139" s="1021"/>
      <c r="O139" s="1021"/>
      <c r="P139" s="1021"/>
      <c r="Q139" s="1021"/>
      <c r="R139" s="416"/>
    </row>
    <row r="140" spans="2:18" s="711" customFormat="1" x14ac:dyDescent="0.25">
      <c r="B140" s="850" t="str">
        <f>IFERROR(VLOOKUP($I$7&amp;$J140,'Electric Account Source '!$A:G,2,FALSE)," ")</f>
        <v xml:space="preserve"> </v>
      </c>
      <c r="C140" s="850" t="str">
        <f>IFERROR(VLOOKUP($I$7&amp;$J140,'Electric Account Source '!$A:H,3,FALSE)," ")</f>
        <v xml:space="preserve"> </v>
      </c>
      <c r="D140" s="850" t="str">
        <f>IFERROR(VLOOKUP($I$7&amp;$J140,'Electric Account Source '!$A:I,4,FALSE)," ")</f>
        <v xml:space="preserve"> </v>
      </c>
      <c r="E140" s="1021"/>
      <c r="F140" s="1021"/>
      <c r="G140" s="1021"/>
      <c r="H140" s="1021"/>
      <c r="J140" s="707"/>
      <c r="K140" s="850" t="str">
        <f>IFERROR(VLOOKUP($I$7&amp;$J140,'NG Account Source'!$A:G,2,FALSE)," ")</f>
        <v xml:space="preserve"> </v>
      </c>
      <c r="L140" s="850" t="str">
        <f>IFERROR(VLOOKUP($I$7&amp;$J140,'NG Account Source'!$A:H,3,FALSE)," ")</f>
        <v xml:space="preserve"> </v>
      </c>
      <c r="M140" s="850" t="str">
        <f>IFERROR(VLOOKUP($I$7&amp;$J140,'NG Account Source'!$A:I,4,FALSE)," ")</f>
        <v xml:space="preserve"> </v>
      </c>
      <c r="N140" s="1021"/>
      <c r="O140" s="1021"/>
      <c r="P140" s="1021"/>
      <c r="Q140" s="1021"/>
      <c r="R140" s="416"/>
    </row>
    <row r="141" spans="2:18" s="711" customFormat="1" x14ac:dyDescent="0.25">
      <c r="B141" s="850" t="str">
        <f>IFERROR(VLOOKUP($I$7&amp;$J141,'Electric Account Source '!$A:G,2,FALSE)," ")</f>
        <v xml:space="preserve"> </v>
      </c>
      <c r="C141" s="850" t="str">
        <f>IFERROR(VLOOKUP($I$7&amp;$J141,'Electric Account Source '!$A:H,3,FALSE)," ")</f>
        <v xml:space="preserve"> </v>
      </c>
      <c r="D141" s="850" t="str">
        <f>IFERROR(VLOOKUP($I$7&amp;$J141,'Electric Account Source '!$A:I,4,FALSE)," ")</f>
        <v xml:space="preserve"> </v>
      </c>
      <c r="E141" s="1021"/>
      <c r="F141" s="1021"/>
      <c r="G141" s="1021"/>
      <c r="H141" s="1021"/>
      <c r="J141" s="707"/>
      <c r="K141" s="850" t="str">
        <f>IFERROR(VLOOKUP($I$7&amp;$J141,'NG Account Source'!$A:G,2,FALSE)," ")</f>
        <v xml:space="preserve"> </v>
      </c>
      <c r="L141" s="850" t="str">
        <f>IFERROR(VLOOKUP($I$7&amp;$J141,'NG Account Source'!$A:H,3,FALSE)," ")</f>
        <v xml:space="preserve"> </v>
      </c>
      <c r="M141" s="850" t="str">
        <f>IFERROR(VLOOKUP($I$7&amp;$J141,'NG Account Source'!$A:I,4,FALSE)," ")</f>
        <v xml:space="preserve"> </v>
      </c>
      <c r="N141" s="1021"/>
      <c r="O141" s="1021"/>
      <c r="P141" s="1021"/>
      <c r="Q141" s="1021"/>
      <c r="R141" s="416"/>
    </row>
    <row r="142" spans="2:18" s="711" customFormat="1" x14ac:dyDescent="0.25">
      <c r="B142" s="850" t="str">
        <f>IFERROR(VLOOKUP($I$7&amp;$J142,'Electric Account Source '!$A:G,2,FALSE)," ")</f>
        <v xml:space="preserve"> </v>
      </c>
      <c r="C142" s="850" t="str">
        <f>IFERROR(VLOOKUP($I$7&amp;$J142,'Electric Account Source '!$A:H,3,FALSE)," ")</f>
        <v xml:space="preserve"> </v>
      </c>
      <c r="D142" s="850" t="str">
        <f>IFERROR(VLOOKUP($I$7&amp;$J142,'Electric Account Source '!$A:I,4,FALSE)," ")</f>
        <v xml:space="preserve"> </v>
      </c>
      <c r="E142" s="1021"/>
      <c r="F142" s="1021"/>
      <c r="G142" s="1021"/>
      <c r="H142" s="1021"/>
      <c r="J142" s="707"/>
      <c r="K142" s="850" t="str">
        <f>IFERROR(VLOOKUP($I$7&amp;$J142,'NG Account Source'!$A:G,2,FALSE)," ")</f>
        <v xml:space="preserve"> </v>
      </c>
      <c r="L142" s="850" t="str">
        <f>IFERROR(VLOOKUP($I$7&amp;$J142,'NG Account Source'!$A:H,3,FALSE)," ")</f>
        <v xml:space="preserve"> </v>
      </c>
      <c r="M142" s="850" t="str">
        <f>IFERROR(VLOOKUP($I$7&amp;$J142,'NG Account Source'!$A:I,4,FALSE)," ")</f>
        <v xml:space="preserve"> </v>
      </c>
      <c r="N142" s="1021"/>
      <c r="O142" s="1021"/>
      <c r="P142" s="1021"/>
      <c r="Q142" s="1021"/>
      <c r="R142" s="416"/>
    </row>
    <row r="143" spans="2:18" s="711" customFormat="1" x14ac:dyDescent="0.25">
      <c r="B143" s="850" t="str">
        <f>IFERROR(VLOOKUP($I$7&amp;$J143,'Electric Account Source '!$A:G,2,FALSE)," ")</f>
        <v xml:space="preserve"> </v>
      </c>
      <c r="C143" s="850" t="str">
        <f>IFERROR(VLOOKUP($I$7&amp;$J143,'Electric Account Source '!$A:H,3,FALSE)," ")</f>
        <v xml:space="preserve"> </v>
      </c>
      <c r="D143" s="850" t="str">
        <f>IFERROR(VLOOKUP($I$7&amp;$J143,'Electric Account Source '!$A:I,4,FALSE)," ")</f>
        <v xml:space="preserve"> </v>
      </c>
      <c r="E143" s="1021"/>
      <c r="F143" s="1021"/>
      <c r="G143" s="1021"/>
      <c r="H143" s="1021"/>
      <c r="J143" s="707"/>
      <c r="K143" s="850" t="str">
        <f>IFERROR(VLOOKUP($I$7&amp;$J143,'NG Account Source'!$A:G,2,FALSE)," ")</f>
        <v xml:space="preserve"> </v>
      </c>
      <c r="L143" s="850" t="str">
        <f>IFERROR(VLOOKUP($I$7&amp;$J143,'NG Account Source'!$A:H,3,FALSE)," ")</f>
        <v xml:space="preserve"> </v>
      </c>
      <c r="M143" s="850" t="str">
        <f>IFERROR(VLOOKUP($I$7&amp;$J143,'NG Account Source'!$A:I,4,FALSE)," ")</f>
        <v xml:space="preserve"> </v>
      </c>
      <c r="N143" s="1021"/>
      <c r="O143" s="1021"/>
      <c r="P143" s="1021"/>
      <c r="Q143" s="1021"/>
      <c r="R143" s="416"/>
    </row>
    <row r="144" spans="2:18" s="711" customFormat="1" x14ac:dyDescent="0.25">
      <c r="B144" s="850" t="str">
        <f>IFERROR(VLOOKUP($I$7&amp;$J144,'Electric Account Source '!$A:G,2,FALSE)," ")</f>
        <v xml:space="preserve"> </v>
      </c>
      <c r="C144" s="850" t="str">
        <f>IFERROR(VLOOKUP($I$7&amp;$J144,'Electric Account Source '!$A:H,3,FALSE)," ")</f>
        <v xml:space="preserve"> </v>
      </c>
      <c r="D144" s="850" t="str">
        <f>IFERROR(VLOOKUP($I$7&amp;$J144,'Electric Account Source '!$A:I,4,FALSE)," ")</f>
        <v xml:space="preserve"> </v>
      </c>
      <c r="E144" s="1021"/>
      <c r="F144" s="1021"/>
      <c r="G144" s="1021"/>
      <c r="H144" s="1021"/>
      <c r="J144" s="707"/>
      <c r="K144" s="850" t="str">
        <f>IFERROR(VLOOKUP($I$7&amp;$J144,'NG Account Source'!$A:G,2,FALSE)," ")</f>
        <v xml:space="preserve"> </v>
      </c>
      <c r="L144" s="850" t="str">
        <f>IFERROR(VLOOKUP($I$7&amp;$J144,'NG Account Source'!$A:H,3,FALSE)," ")</f>
        <v xml:space="preserve"> </v>
      </c>
      <c r="M144" s="850" t="str">
        <f>IFERROR(VLOOKUP($I$7&amp;$J144,'NG Account Source'!$A:I,4,FALSE)," ")</f>
        <v xml:space="preserve"> </v>
      </c>
      <c r="N144" s="1021"/>
      <c r="O144" s="1021"/>
      <c r="P144" s="1021"/>
      <c r="Q144" s="1021"/>
      <c r="R144" s="416"/>
    </row>
    <row r="145" spans="2:18" s="711" customFormat="1" x14ac:dyDescent="0.25">
      <c r="B145" s="850" t="str">
        <f>IFERROR(VLOOKUP($I$7&amp;$J145,'Electric Account Source '!$A:G,2,FALSE)," ")</f>
        <v xml:space="preserve"> </v>
      </c>
      <c r="C145" s="850" t="str">
        <f>IFERROR(VLOOKUP($I$7&amp;$J145,'Electric Account Source '!$A:H,3,FALSE)," ")</f>
        <v xml:space="preserve"> </v>
      </c>
      <c r="D145" s="850" t="str">
        <f>IFERROR(VLOOKUP($I$7&amp;$J145,'Electric Account Source '!$A:I,4,FALSE)," ")</f>
        <v xml:space="preserve"> </v>
      </c>
      <c r="E145" s="1021"/>
      <c r="F145" s="1021"/>
      <c r="G145" s="1021"/>
      <c r="H145" s="1021"/>
      <c r="J145" s="707"/>
      <c r="K145" s="850" t="str">
        <f>IFERROR(VLOOKUP($I$7&amp;$J145,'NG Account Source'!$A:G,2,FALSE)," ")</f>
        <v xml:space="preserve"> </v>
      </c>
      <c r="L145" s="850" t="str">
        <f>IFERROR(VLOOKUP($I$7&amp;$J145,'NG Account Source'!$A:H,3,FALSE)," ")</f>
        <v xml:space="preserve"> </v>
      </c>
      <c r="M145" s="850" t="str">
        <f>IFERROR(VLOOKUP($I$7&amp;$J145,'NG Account Source'!$A:I,4,FALSE)," ")</f>
        <v xml:space="preserve"> </v>
      </c>
      <c r="N145" s="1021"/>
      <c r="O145" s="1021"/>
      <c r="P145" s="1021"/>
      <c r="Q145" s="1021"/>
      <c r="R145" s="416"/>
    </row>
    <row r="146" spans="2:18" s="711" customFormat="1" x14ac:dyDescent="0.25">
      <c r="B146" s="850" t="str">
        <f>IFERROR(VLOOKUP($I$7&amp;$J146,'Electric Account Source '!$A:G,2,FALSE)," ")</f>
        <v xml:space="preserve"> </v>
      </c>
      <c r="C146" s="850" t="str">
        <f>IFERROR(VLOOKUP($I$7&amp;$J146,'Electric Account Source '!$A:H,3,FALSE)," ")</f>
        <v xml:space="preserve"> </v>
      </c>
      <c r="D146" s="850" t="str">
        <f>IFERROR(VLOOKUP($I$7&amp;$J146,'Electric Account Source '!$A:I,4,FALSE)," ")</f>
        <v xml:space="preserve"> </v>
      </c>
      <c r="E146" s="1021"/>
      <c r="F146" s="1021"/>
      <c r="G146" s="1021"/>
      <c r="H146" s="1021"/>
      <c r="J146" s="707"/>
      <c r="K146" s="850" t="str">
        <f>IFERROR(VLOOKUP($I$7&amp;$J146,'NG Account Source'!$A:G,2,FALSE)," ")</f>
        <v xml:space="preserve"> </v>
      </c>
      <c r="L146" s="850" t="str">
        <f>IFERROR(VLOOKUP($I$7&amp;$J146,'NG Account Source'!$A:H,3,FALSE)," ")</f>
        <v xml:space="preserve"> </v>
      </c>
      <c r="M146" s="850" t="str">
        <f>IFERROR(VLOOKUP($I$7&amp;$J146,'NG Account Source'!$A:I,4,FALSE)," ")</f>
        <v xml:space="preserve"> </v>
      </c>
      <c r="N146" s="1021"/>
      <c r="O146" s="1021"/>
      <c r="P146" s="1021"/>
      <c r="Q146" s="1021"/>
      <c r="R146" s="416"/>
    </row>
    <row r="147" spans="2:18" s="711" customFormat="1" x14ac:dyDescent="0.25">
      <c r="B147" s="850" t="str">
        <f>IFERROR(VLOOKUP($I$7&amp;$J147,'Electric Account Source '!$A:G,2,FALSE)," ")</f>
        <v xml:space="preserve"> </v>
      </c>
      <c r="C147" s="850" t="str">
        <f>IFERROR(VLOOKUP($I$7&amp;$J147,'Electric Account Source '!$A:H,3,FALSE)," ")</f>
        <v xml:space="preserve"> </v>
      </c>
      <c r="D147" s="850" t="str">
        <f>IFERROR(VLOOKUP($I$7&amp;$J147,'Electric Account Source '!$A:I,4,FALSE)," ")</f>
        <v xml:space="preserve"> </v>
      </c>
      <c r="E147" s="1021"/>
      <c r="F147" s="1021"/>
      <c r="G147" s="1021"/>
      <c r="H147" s="1021"/>
      <c r="J147" s="707"/>
      <c r="K147" s="850" t="str">
        <f>IFERROR(VLOOKUP($I$7&amp;$J147,'NG Account Source'!$A:G,2,FALSE)," ")</f>
        <v xml:space="preserve"> </v>
      </c>
      <c r="L147" s="850" t="str">
        <f>IFERROR(VLOOKUP($I$7&amp;$J147,'NG Account Source'!$A:H,3,FALSE)," ")</f>
        <v xml:space="preserve"> </v>
      </c>
      <c r="M147" s="850" t="str">
        <f>IFERROR(VLOOKUP($I$7&amp;$J147,'NG Account Source'!$A:I,4,FALSE)," ")</f>
        <v xml:space="preserve"> </v>
      </c>
      <c r="N147" s="1021"/>
      <c r="O147" s="1021"/>
      <c r="P147" s="1021"/>
      <c r="Q147" s="1021"/>
      <c r="R147" s="416"/>
    </row>
    <row r="148" spans="2:18" s="711" customFormat="1" x14ac:dyDescent="0.25">
      <c r="B148" s="850" t="str">
        <f>IFERROR(VLOOKUP($I$7&amp;$J148,'Electric Account Source '!$A:G,2,FALSE)," ")</f>
        <v xml:space="preserve"> </v>
      </c>
      <c r="C148" s="850" t="str">
        <f>IFERROR(VLOOKUP($I$7&amp;$J148,'Electric Account Source '!$A:H,3,FALSE)," ")</f>
        <v xml:space="preserve"> </v>
      </c>
      <c r="D148" s="850" t="str">
        <f>IFERROR(VLOOKUP($I$7&amp;$J148,'Electric Account Source '!$A:I,4,FALSE)," ")</f>
        <v xml:space="preserve"> </v>
      </c>
      <c r="E148" s="1021"/>
      <c r="F148" s="1021"/>
      <c r="G148" s="1021"/>
      <c r="H148" s="1021"/>
      <c r="J148" s="707"/>
      <c r="K148" s="850" t="str">
        <f>IFERROR(VLOOKUP($I$7&amp;$J148,'NG Account Source'!$A:G,2,FALSE)," ")</f>
        <v xml:space="preserve"> </v>
      </c>
      <c r="L148" s="850" t="str">
        <f>IFERROR(VLOOKUP($I$7&amp;$J148,'NG Account Source'!$A:H,3,FALSE)," ")</f>
        <v xml:space="preserve"> </v>
      </c>
      <c r="M148" s="850" t="str">
        <f>IFERROR(VLOOKUP($I$7&amp;$J148,'NG Account Source'!$A:I,4,FALSE)," ")</f>
        <v xml:space="preserve"> </v>
      </c>
      <c r="N148" s="1021"/>
      <c r="O148" s="1021"/>
      <c r="P148" s="1021"/>
      <c r="Q148" s="1021"/>
      <c r="R148" s="416"/>
    </row>
    <row r="149" spans="2:18" s="711" customFormat="1" x14ac:dyDescent="0.25">
      <c r="B149" s="850" t="str">
        <f>IFERROR(VLOOKUP($I$7&amp;$J149,'Electric Account Source '!$A:G,2,FALSE)," ")</f>
        <v xml:space="preserve"> </v>
      </c>
      <c r="C149" s="850" t="str">
        <f>IFERROR(VLOOKUP($I$7&amp;$J149,'Electric Account Source '!$A:H,3,FALSE)," ")</f>
        <v xml:space="preserve"> </v>
      </c>
      <c r="D149" s="850" t="str">
        <f>IFERROR(VLOOKUP($I$7&amp;$J149,'Electric Account Source '!$A:I,4,FALSE)," ")</f>
        <v xml:space="preserve"> </v>
      </c>
      <c r="E149" s="1021"/>
      <c r="F149" s="1021"/>
      <c r="G149" s="1021"/>
      <c r="H149" s="1021"/>
      <c r="J149" s="707"/>
      <c r="K149" s="850" t="str">
        <f>IFERROR(VLOOKUP($I$7&amp;$J149,'NG Account Source'!$A:G,2,FALSE)," ")</f>
        <v xml:space="preserve"> </v>
      </c>
      <c r="L149" s="850" t="str">
        <f>IFERROR(VLOOKUP($I$7&amp;$J149,'NG Account Source'!$A:H,3,FALSE)," ")</f>
        <v xml:space="preserve"> </v>
      </c>
      <c r="M149" s="850" t="str">
        <f>IFERROR(VLOOKUP($I$7&amp;$J149,'NG Account Source'!$A:I,4,FALSE)," ")</f>
        <v xml:space="preserve"> </v>
      </c>
      <c r="N149" s="1021"/>
      <c r="O149" s="1021"/>
      <c r="P149" s="1021"/>
      <c r="Q149" s="1021"/>
      <c r="R149" s="416"/>
    </row>
    <row r="150" spans="2:18" s="711" customFormat="1" x14ac:dyDescent="0.25">
      <c r="B150" s="850" t="str">
        <f>IFERROR(VLOOKUP($I$7&amp;$J150,'Electric Account Source '!$A:G,2,FALSE)," ")</f>
        <v xml:space="preserve"> </v>
      </c>
      <c r="C150" s="850" t="str">
        <f>IFERROR(VLOOKUP($I$7&amp;$J150,'Electric Account Source '!$A:H,3,FALSE)," ")</f>
        <v xml:space="preserve"> </v>
      </c>
      <c r="D150" s="850" t="str">
        <f>IFERROR(VLOOKUP($I$7&amp;$J150,'Electric Account Source '!$A:I,4,FALSE)," ")</f>
        <v xml:space="preserve"> </v>
      </c>
      <c r="E150" s="1021"/>
      <c r="F150" s="1021"/>
      <c r="G150" s="1021"/>
      <c r="H150" s="1021"/>
      <c r="J150" s="707"/>
      <c r="K150" s="850" t="str">
        <f>IFERROR(VLOOKUP($I$7&amp;$J150,'NG Account Source'!$A:G,2,FALSE)," ")</f>
        <v xml:space="preserve"> </v>
      </c>
      <c r="L150" s="850" t="str">
        <f>IFERROR(VLOOKUP($I$7&amp;$J150,'NG Account Source'!$A:H,3,FALSE)," ")</f>
        <v xml:space="preserve"> </v>
      </c>
      <c r="M150" s="850" t="str">
        <f>IFERROR(VLOOKUP($I$7&amp;$J150,'NG Account Source'!$A:I,4,FALSE)," ")</f>
        <v xml:space="preserve"> </v>
      </c>
      <c r="N150" s="1021"/>
      <c r="O150" s="1021"/>
      <c r="P150" s="1021"/>
      <c r="Q150" s="1021"/>
      <c r="R150" s="416"/>
    </row>
    <row r="151" spans="2:18" s="711" customFormat="1" x14ac:dyDescent="0.25">
      <c r="E151" s="712"/>
      <c r="F151" s="712"/>
      <c r="G151" s="712"/>
      <c r="J151" s="707"/>
      <c r="K151" s="713"/>
      <c r="L151" s="713"/>
      <c r="M151" s="713"/>
      <c r="R151" s="416"/>
    </row>
    <row r="152" spans="2:18" s="711" customFormat="1" x14ac:dyDescent="0.25">
      <c r="E152" s="712"/>
      <c r="F152" s="712"/>
      <c r="G152" s="712"/>
      <c r="J152" s="707"/>
      <c r="K152" s="713"/>
      <c r="L152" s="713"/>
      <c r="M152" s="713"/>
      <c r="R152" s="416"/>
    </row>
    <row r="153" spans="2:18" s="711" customFormat="1" x14ac:dyDescent="0.25">
      <c r="E153" s="712"/>
      <c r="F153" s="712"/>
      <c r="G153" s="712"/>
      <c r="J153" s="707"/>
      <c r="K153" s="713"/>
      <c r="L153" s="713"/>
      <c r="M153" s="713"/>
      <c r="R153" s="416"/>
    </row>
    <row r="154" spans="2:18" s="711" customFormat="1" x14ac:dyDescent="0.25">
      <c r="E154" s="712"/>
      <c r="F154" s="712"/>
      <c r="G154" s="712"/>
      <c r="J154" s="707"/>
      <c r="K154" s="713"/>
      <c r="L154" s="713"/>
      <c r="M154" s="713"/>
      <c r="R154" s="416"/>
    </row>
    <row r="155" spans="2:18" s="711" customFormat="1" x14ac:dyDescent="0.25">
      <c r="E155" s="712"/>
      <c r="F155" s="712"/>
      <c r="G155" s="712"/>
      <c r="J155" s="707"/>
      <c r="K155" s="713"/>
      <c r="L155" s="713"/>
      <c r="M155" s="713"/>
      <c r="R155" s="416"/>
    </row>
  </sheetData>
  <sheetProtection algorithmName="SHA-512" hashValue="wR6Me1RZ2/Hz28Lpi97w9/aNzcPzEFqK1CZOogkopaIAFK1l5TbpIlXRG1j+k5avI6yS9eV90b9qQPkHYLDMiw==" saltValue="4IjoAvj/1adtjreEM3m+kQ==" spinCount="100000" sheet="1" objects="1" scenarios="1"/>
  <mergeCells count="291">
    <mergeCell ref="N150:Q150"/>
    <mergeCell ref="N141:Q141"/>
    <mergeCell ref="N142:Q142"/>
    <mergeCell ref="N143:Q143"/>
    <mergeCell ref="N144:Q144"/>
    <mergeCell ref="N145:Q145"/>
    <mergeCell ref="N146:Q146"/>
    <mergeCell ref="N147:Q147"/>
    <mergeCell ref="N148:Q148"/>
    <mergeCell ref="N149:Q149"/>
    <mergeCell ref="N132:Q132"/>
    <mergeCell ref="N133:Q133"/>
    <mergeCell ref="N134:Q134"/>
    <mergeCell ref="N135:Q135"/>
    <mergeCell ref="N136:Q136"/>
    <mergeCell ref="N137:Q137"/>
    <mergeCell ref="N138:Q138"/>
    <mergeCell ref="N139:Q139"/>
    <mergeCell ref="N140:Q140"/>
    <mergeCell ref="N123:Q123"/>
    <mergeCell ref="N124:Q124"/>
    <mergeCell ref="N125:Q125"/>
    <mergeCell ref="N126:Q126"/>
    <mergeCell ref="N127:Q127"/>
    <mergeCell ref="N128:Q128"/>
    <mergeCell ref="N129:Q129"/>
    <mergeCell ref="N130:Q130"/>
    <mergeCell ref="N131:Q131"/>
    <mergeCell ref="N114:Q114"/>
    <mergeCell ref="N115:Q115"/>
    <mergeCell ref="N116:Q116"/>
    <mergeCell ref="N117:Q117"/>
    <mergeCell ref="N118:Q118"/>
    <mergeCell ref="N119:Q119"/>
    <mergeCell ref="N120:Q120"/>
    <mergeCell ref="N121:Q121"/>
    <mergeCell ref="N122:Q122"/>
    <mergeCell ref="E143:H143"/>
    <mergeCell ref="E144:H144"/>
    <mergeCell ref="E145:H145"/>
    <mergeCell ref="E146:H146"/>
    <mergeCell ref="E147:H147"/>
    <mergeCell ref="E148:H148"/>
    <mergeCell ref="E149:H149"/>
    <mergeCell ref="E150:H150"/>
    <mergeCell ref="N98:Q98"/>
    <mergeCell ref="N99:Q99"/>
    <mergeCell ref="N100:Q100"/>
    <mergeCell ref="N101:Q101"/>
    <mergeCell ref="N102:Q102"/>
    <mergeCell ref="N103:Q103"/>
    <mergeCell ref="N104:Q104"/>
    <mergeCell ref="N105:Q105"/>
    <mergeCell ref="N106:Q106"/>
    <mergeCell ref="N107:Q107"/>
    <mergeCell ref="N108:Q108"/>
    <mergeCell ref="N109:Q109"/>
    <mergeCell ref="N110:Q110"/>
    <mergeCell ref="N111:Q111"/>
    <mergeCell ref="N112:Q112"/>
    <mergeCell ref="N113:Q113"/>
    <mergeCell ref="E134:H134"/>
    <mergeCell ref="E135:H135"/>
    <mergeCell ref="E136:H136"/>
    <mergeCell ref="E137:H137"/>
    <mergeCell ref="E138:H138"/>
    <mergeCell ref="E139:H139"/>
    <mergeCell ref="E140:H140"/>
    <mergeCell ref="E141:H141"/>
    <mergeCell ref="E142:H142"/>
    <mergeCell ref="E125:H125"/>
    <mergeCell ref="E126:H126"/>
    <mergeCell ref="E127:H127"/>
    <mergeCell ref="E128:H128"/>
    <mergeCell ref="E129:H129"/>
    <mergeCell ref="E130:H130"/>
    <mergeCell ref="E131:H131"/>
    <mergeCell ref="E132:H132"/>
    <mergeCell ref="E133:H133"/>
    <mergeCell ref="E116:H116"/>
    <mergeCell ref="E117:H117"/>
    <mergeCell ref="E118:H118"/>
    <mergeCell ref="E119:H119"/>
    <mergeCell ref="E120:H120"/>
    <mergeCell ref="E121:H121"/>
    <mergeCell ref="E122:H122"/>
    <mergeCell ref="E123:H123"/>
    <mergeCell ref="E124:H124"/>
    <mergeCell ref="E107:H107"/>
    <mergeCell ref="E108:H108"/>
    <mergeCell ref="E109:H109"/>
    <mergeCell ref="E110:H110"/>
    <mergeCell ref="E111:H111"/>
    <mergeCell ref="E112:H112"/>
    <mergeCell ref="E113:H113"/>
    <mergeCell ref="E114:H114"/>
    <mergeCell ref="E115:H115"/>
    <mergeCell ref="E98:H98"/>
    <mergeCell ref="E99:H99"/>
    <mergeCell ref="E100:H100"/>
    <mergeCell ref="E101:H101"/>
    <mergeCell ref="E102:H102"/>
    <mergeCell ref="E103:H103"/>
    <mergeCell ref="E104:H104"/>
    <mergeCell ref="E105:H105"/>
    <mergeCell ref="E106:H106"/>
    <mergeCell ref="N89:Q89"/>
    <mergeCell ref="N90:Q90"/>
    <mergeCell ref="N91:Q91"/>
    <mergeCell ref="N92:Q92"/>
    <mergeCell ref="N93:Q93"/>
    <mergeCell ref="N94:Q94"/>
    <mergeCell ref="N95:Q95"/>
    <mergeCell ref="N96:Q96"/>
    <mergeCell ref="N97:Q97"/>
    <mergeCell ref="N80:Q80"/>
    <mergeCell ref="N81:Q81"/>
    <mergeCell ref="N82:Q82"/>
    <mergeCell ref="N83:Q83"/>
    <mergeCell ref="N84:Q84"/>
    <mergeCell ref="N85:Q85"/>
    <mergeCell ref="N86:Q86"/>
    <mergeCell ref="N87:Q87"/>
    <mergeCell ref="N88:Q88"/>
    <mergeCell ref="N71:Q71"/>
    <mergeCell ref="N72:Q72"/>
    <mergeCell ref="N73:Q73"/>
    <mergeCell ref="N74:Q74"/>
    <mergeCell ref="N75:Q75"/>
    <mergeCell ref="N76:Q76"/>
    <mergeCell ref="N77:Q77"/>
    <mergeCell ref="N78:Q78"/>
    <mergeCell ref="N79:Q79"/>
    <mergeCell ref="N62:Q62"/>
    <mergeCell ref="N63:Q63"/>
    <mergeCell ref="N64:Q64"/>
    <mergeCell ref="N65:Q65"/>
    <mergeCell ref="N66:Q66"/>
    <mergeCell ref="N67:Q67"/>
    <mergeCell ref="N68:Q68"/>
    <mergeCell ref="N69:Q69"/>
    <mergeCell ref="N70:Q70"/>
    <mergeCell ref="N53:Q53"/>
    <mergeCell ref="N54:Q54"/>
    <mergeCell ref="N55:Q55"/>
    <mergeCell ref="N56:Q56"/>
    <mergeCell ref="N57:Q57"/>
    <mergeCell ref="N58:Q58"/>
    <mergeCell ref="N59:Q59"/>
    <mergeCell ref="N60:Q60"/>
    <mergeCell ref="N61:Q61"/>
    <mergeCell ref="N44:Q44"/>
    <mergeCell ref="N45:Q45"/>
    <mergeCell ref="N46:Q46"/>
    <mergeCell ref="N47:Q47"/>
    <mergeCell ref="N48:Q48"/>
    <mergeCell ref="N49:Q49"/>
    <mergeCell ref="N50:Q50"/>
    <mergeCell ref="N51:Q51"/>
    <mergeCell ref="N52:Q52"/>
    <mergeCell ref="N42:Q42"/>
    <mergeCell ref="N43:Q43"/>
    <mergeCell ref="N35:Q35"/>
    <mergeCell ref="N36:Q36"/>
    <mergeCell ref="N37:Q37"/>
    <mergeCell ref="N38:Q38"/>
    <mergeCell ref="N39:Q39"/>
    <mergeCell ref="N40:Q40"/>
    <mergeCell ref="N26:Q26"/>
    <mergeCell ref="N27:Q27"/>
    <mergeCell ref="N28:Q28"/>
    <mergeCell ref="N29:Q29"/>
    <mergeCell ref="N30:Q30"/>
    <mergeCell ref="N31:Q31"/>
    <mergeCell ref="N41:Q41"/>
    <mergeCell ref="N19:Q19"/>
    <mergeCell ref="N20:Q20"/>
    <mergeCell ref="N21:Q21"/>
    <mergeCell ref="N22:Q22"/>
    <mergeCell ref="N23:Q23"/>
    <mergeCell ref="K14:K15"/>
    <mergeCell ref="L14:L15"/>
    <mergeCell ref="M14:M15"/>
    <mergeCell ref="N14:Q15"/>
    <mergeCell ref="N16:Q16"/>
    <mergeCell ref="N17:Q17"/>
    <mergeCell ref="B1:Q1"/>
    <mergeCell ref="C2:Q4"/>
    <mergeCell ref="C5:Q5"/>
    <mergeCell ref="B8:Q8"/>
    <mergeCell ref="B9:Q9"/>
    <mergeCell ref="B10:Q10"/>
    <mergeCell ref="E95:H95"/>
    <mergeCell ref="E96:H96"/>
    <mergeCell ref="E97:H97"/>
    <mergeCell ref="E90:H90"/>
    <mergeCell ref="E91:H91"/>
    <mergeCell ref="E92:H92"/>
    <mergeCell ref="E93:H93"/>
    <mergeCell ref="E94:H94"/>
    <mergeCell ref="E86:H86"/>
    <mergeCell ref="E87:H87"/>
    <mergeCell ref="E88:H88"/>
    <mergeCell ref="E89:H89"/>
    <mergeCell ref="E82:H82"/>
    <mergeCell ref="E83:H83"/>
    <mergeCell ref="E84:H84"/>
    <mergeCell ref="E85:H85"/>
    <mergeCell ref="E78:H78"/>
    <mergeCell ref="E79:H79"/>
    <mergeCell ref="E80:H80"/>
    <mergeCell ref="E81:H81"/>
    <mergeCell ref="E75:H75"/>
    <mergeCell ref="E76:H76"/>
    <mergeCell ref="E77:H77"/>
    <mergeCell ref="E71:H71"/>
    <mergeCell ref="E72:H72"/>
    <mergeCell ref="E73:H73"/>
    <mergeCell ref="E74:H74"/>
    <mergeCell ref="E69:H69"/>
    <mergeCell ref="E70:H70"/>
    <mergeCell ref="E64:H64"/>
    <mergeCell ref="E65:H65"/>
    <mergeCell ref="E66:H66"/>
    <mergeCell ref="E67:H67"/>
    <mergeCell ref="E68:H68"/>
    <mergeCell ref="E59:H59"/>
    <mergeCell ref="E60:H60"/>
    <mergeCell ref="E61:H61"/>
    <mergeCell ref="E62:H62"/>
    <mergeCell ref="E63:H63"/>
    <mergeCell ref="E55:H55"/>
    <mergeCell ref="E56:H56"/>
    <mergeCell ref="E57:H57"/>
    <mergeCell ref="E58:H58"/>
    <mergeCell ref="E50:H50"/>
    <mergeCell ref="E51:H51"/>
    <mergeCell ref="E52:H52"/>
    <mergeCell ref="E53:H53"/>
    <mergeCell ref="E54:H54"/>
    <mergeCell ref="E46:H46"/>
    <mergeCell ref="E47:H47"/>
    <mergeCell ref="E48:H48"/>
    <mergeCell ref="E49:H49"/>
    <mergeCell ref="E42:H42"/>
    <mergeCell ref="E43:H43"/>
    <mergeCell ref="E44:H44"/>
    <mergeCell ref="E45:H45"/>
    <mergeCell ref="E39:H39"/>
    <mergeCell ref="E40:H40"/>
    <mergeCell ref="E41:H41"/>
    <mergeCell ref="E36:H36"/>
    <mergeCell ref="E37:H37"/>
    <mergeCell ref="E38:H38"/>
    <mergeCell ref="E33:H33"/>
    <mergeCell ref="E34:H34"/>
    <mergeCell ref="E35:H35"/>
    <mergeCell ref="N33:Q33"/>
    <mergeCell ref="N34:Q34"/>
    <mergeCell ref="E30:H30"/>
    <mergeCell ref="E31:H31"/>
    <mergeCell ref="E32:H32"/>
    <mergeCell ref="N32:Q32"/>
    <mergeCell ref="E29:H29"/>
    <mergeCell ref="E24:H24"/>
    <mergeCell ref="E25:H25"/>
    <mergeCell ref="E26:H26"/>
    <mergeCell ref="N24:Q24"/>
    <mergeCell ref="N25:Q25"/>
    <mergeCell ref="E21:H21"/>
    <mergeCell ref="E22:H22"/>
    <mergeCell ref="E23:H23"/>
    <mergeCell ref="E19:H19"/>
    <mergeCell ref="E20:H20"/>
    <mergeCell ref="B14:B15"/>
    <mergeCell ref="C14:C15"/>
    <mergeCell ref="D14:D15"/>
    <mergeCell ref="E14:H15"/>
    <mergeCell ref="E16:H16"/>
    <mergeCell ref="E27:H27"/>
    <mergeCell ref="E28:H28"/>
    <mergeCell ref="B12:H12"/>
    <mergeCell ref="K12:Q12"/>
    <mergeCell ref="B13:H13"/>
    <mergeCell ref="K13:Q13"/>
    <mergeCell ref="B2:B5"/>
    <mergeCell ref="E7:H7"/>
    <mergeCell ref="I7:N7"/>
    <mergeCell ref="E17:H17"/>
    <mergeCell ref="E18:H18"/>
    <mergeCell ref="N18:Q18"/>
  </mergeCells>
  <conditionalFormatting sqref="D16:D150 M16:M150">
    <cfRule type="containsText" dxfId="54" priority="3" operator="containsText" text="Open">
      <formula>NOT(ISERROR(SEARCH("Open",D16)))</formula>
    </cfRule>
    <cfRule type="containsText" dxfId="53" priority="4" operator="containsText" text="Closed">
      <formula>NOT(ISERROR(SEARCH("Closed",D16)))</formula>
    </cfRule>
  </conditionalFormatting>
  <conditionalFormatting sqref="C16:C150">
    <cfRule type="containsText" dxfId="52" priority="2" operator="containsText" text="LBE">
      <formula>NOT(ISERROR(SEARCH("LBE",C16)))</formula>
    </cfRule>
  </conditionalFormatting>
  <conditionalFormatting sqref="L16:L150">
    <cfRule type="containsText" dxfId="51" priority="1" operator="containsText" text="LBE">
      <formula>NOT(ISERROR(SEARCH("LBE",L16)))</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I170"/>
  <sheetViews>
    <sheetView showGridLines="0" zoomScaleNormal="100" workbookViewId="0">
      <selection activeCell="C32" sqref="C32"/>
    </sheetView>
  </sheetViews>
  <sheetFormatPr defaultColWidth="0" defaultRowHeight="15.75" zeroHeight="1" x14ac:dyDescent="0.25"/>
  <cols>
    <col min="1" max="1" width="2.42578125" style="16" customWidth="1"/>
    <col min="2" max="2" width="29.42578125" style="16" customWidth="1"/>
    <col min="3" max="3" width="24.28515625" style="16" customWidth="1"/>
    <col min="4" max="4" width="8.140625" style="16" customWidth="1"/>
    <col min="5" max="6" width="27.5703125" style="18" customWidth="1"/>
    <col min="7" max="7" width="31" style="18" customWidth="1"/>
    <col min="8" max="8" width="52.28515625" style="16" customWidth="1"/>
    <col min="9" max="9" width="13.7109375" style="707" customWidth="1"/>
    <col min="10" max="16384" width="31" style="447" hidden="1"/>
  </cols>
  <sheetData>
    <row r="1" spans="2:9" ht="16.5" thickBot="1" x14ac:dyDescent="0.3">
      <c r="B1" s="1062" t="s">
        <v>504</v>
      </c>
      <c r="C1" s="1062"/>
      <c r="D1" s="1062"/>
      <c r="E1" s="1062"/>
      <c r="F1" s="1062"/>
      <c r="G1" s="1062"/>
      <c r="H1" s="1062"/>
    </row>
    <row r="2" spans="2:9" ht="15.75" customHeight="1" x14ac:dyDescent="0.25">
      <c r="B2" s="1016" t="s">
        <v>828</v>
      </c>
      <c r="C2" s="1063" t="s">
        <v>1303</v>
      </c>
      <c r="D2" s="1064"/>
      <c r="E2" s="1064"/>
      <c r="F2" s="1064"/>
      <c r="G2" s="1064"/>
      <c r="H2" s="1064"/>
    </row>
    <row r="3" spans="2:9" x14ac:dyDescent="0.25">
      <c r="B3" s="1017"/>
      <c r="C3" s="1028"/>
      <c r="D3" s="1029"/>
      <c r="E3" s="1029"/>
      <c r="F3" s="1029"/>
      <c r="G3" s="1029"/>
      <c r="H3" s="1029"/>
    </row>
    <row r="4" spans="2:9" ht="90" customHeight="1" x14ac:dyDescent="0.25">
      <c r="B4" s="1017"/>
      <c r="C4" s="1028"/>
      <c r="D4" s="1029"/>
      <c r="E4" s="1029"/>
      <c r="F4" s="1029"/>
      <c r="G4" s="1029"/>
      <c r="H4" s="1029"/>
    </row>
    <row r="5" spans="2:9" x14ac:dyDescent="0.25">
      <c r="B5" s="1017"/>
      <c r="C5" s="1030" t="s">
        <v>560</v>
      </c>
      <c r="D5" s="1031"/>
      <c r="E5" s="1031"/>
      <c r="F5" s="1031"/>
      <c r="G5" s="1031"/>
      <c r="H5" s="1031"/>
      <c r="I5" s="708"/>
    </row>
    <row r="6" spans="2:9" x14ac:dyDescent="0.25"/>
    <row r="7" spans="2:9" ht="21.75" thickBot="1" x14ac:dyDescent="0.3">
      <c r="B7" s="698" t="s">
        <v>830</v>
      </c>
      <c r="C7" s="698"/>
      <c r="D7" s="698"/>
      <c r="E7" s="698"/>
      <c r="F7" s="698"/>
      <c r="G7" s="698"/>
      <c r="H7" s="698"/>
    </row>
    <row r="8" spans="2:9" ht="16.5" customHeight="1" x14ac:dyDescent="0.25">
      <c r="B8" s="1066" t="s">
        <v>1257</v>
      </c>
      <c r="C8" s="1066"/>
      <c r="D8" s="1066"/>
      <c r="E8" s="1066"/>
      <c r="F8" s="1066"/>
      <c r="G8" s="1066"/>
      <c r="H8" s="1066"/>
    </row>
    <row r="9" spans="2:9" ht="16.5" customHeight="1" x14ac:dyDescent="0.25">
      <c r="B9" s="1033" t="s">
        <v>1258</v>
      </c>
      <c r="C9" s="1033"/>
      <c r="D9" s="1033"/>
      <c r="E9" s="1033"/>
      <c r="F9" s="1033"/>
      <c r="G9" s="1033"/>
      <c r="H9" s="1033"/>
    </row>
    <row r="10" spans="2:9" ht="24.75" customHeight="1" x14ac:dyDescent="0.25">
      <c r="B10" s="296" t="s">
        <v>561</v>
      </c>
      <c r="C10" s="296"/>
      <c r="D10" s="296"/>
      <c r="E10" s="296"/>
      <c r="F10" s="296"/>
      <c r="G10" s="296"/>
      <c r="H10" s="296"/>
    </row>
    <row r="11" spans="2:9" ht="24.75" customHeight="1" x14ac:dyDescent="0.25">
      <c r="B11" s="297" t="s">
        <v>562</v>
      </c>
      <c r="C11" s="297"/>
      <c r="D11" s="297"/>
      <c r="E11" s="297"/>
      <c r="F11" s="297"/>
      <c r="G11" s="297"/>
      <c r="H11" s="297"/>
    </row>
    <row r="12" spans="2:9" ht="24.75" customHeight="1" x14ac:dyDescent="0.25">
      <c r="B12" s="296" t="s">
        <v>563</v>
      </c>
      <c r="C12" s="296"/>
      <c r="D12" s="296"/>
      <c r="E12" s="296"/>
      <c r="F12" s="296"/>
      <c r="G12" s="296"/>
      <c r="H12" s="296"/>
    </row>
    <row r="13" spans="2:9" ht="24.75" customHeight="1" x14ac:dyDescent="0.25">
      <c r="B13" s="297" t="s">
        <v>1091</v>
      </c>
      <c r="C13" s="297"/>
      <c r="D13" s="297"/>
      <c r="E13" s="297"/>
      <c r="F13" s="297"/>
      <c r="G13" s="297"/>
      <c r="H13" s="297"/>
    </row>
    <row r="14" spans="2:9" x14ac:dyDescent="0.25"/>
    <row r="15" spans="2:9" ht="21" hidden="1" x14ac:dyDescent="0.25">
      <c r="B15" s="1015" t="s">
        <v>1259</v>
      </c>
      <c r="C15" s="1015"/>
      <c r="D15" s="1015"/>
      <c r="E15" s="1015"/>
      <c r="F15" s="1015"/>
      <c r="G15" s="1015"/>
      <c r="H15" s="1015"/>
    </row>
    <row r="16" spans="2:9" ht="21" hidden="1" x14ac:dyDescent="0.25">
      <c r="B16" s="1015" t="s">
        <v>829</v>
      </c>
      <c r="C16" s="1015"/>
      <c r="D16" s="1015"/>
      <c r="E16" s="1015"/>
      <c r="F16" s="1015"/>
      <c r="G16" s="1015"/>
      <c r="H16" s="1015"/>
    </row>
    <row r="17" spans="2:9" ht="27.75" customHeight="1" x14ac:dyDescent="0.25">
      <c r="B17" s="1022" t="s">
        <v>6</v>
      </c>
      <c r="C17" s="1022" t="s">
        <v>1216</v>
      </c>
      <c r="D17" s="1022" t="s">
        <v>7</v>
      </c>
      <c r="E17" s="1067" t="s">
        <v>1260</v>
      </c>
      <c r="F17" s="1051" t="s">
        <v>1061</v>
      </c>
      <c r="G17" s="1022" t="s">
        <v>8</v>
      </c>
      <c r="H17" s="1022"/>
    </row>
    <row r="18" spans="2:9" ht="27.75" customHeight="1" thickBot="1" x14ac:dyDescent="0.3">
      <c r="B18" s="1022"/>
      <c r="C18" s="1022"/>
      <c r="D18" s="1022"/>
      <c r="E18" s="1068"/>
      <c r="F18" s="1051"/>
      <c r="G18" s="1022"/>
      <c r="H18" s="1022"/>
    </row>
    <row r="19" spans="2:9" ht="25.5" customHeight="1" x14ac:dyDescent="0.25">
      <c r="B19" s="298" t="s">
        <v>213</v>
      </c>
      <c r="C19" s="299">
        <v>0</v>
      </c>
      <c r="D19" s="300" t="s">
        <v>9</v>
      </c>
      <c r="E19" s="301">
        <v>0</v>
      </c>
      <c r="F19" s="302">
        <f>IFERROR(E19/C19,0)</f>
        <v>0</v>
      </c>
      <c r="G19" s="1065"/>
      <c r="H19" s="1065"/>
      <c r="I19" s="707">
        <v>1</v>
      </c>
    </row>
    <row r="20" spans="2:9" x14ac:dyDescent="0.25">
      <c r="I20" s="707">
        <v>2</v>
      </c>
    </row>
    <row r="21" spans="2:9" ht="21" x14ac:dyDescent="0.25">
      <c r="B21" s="1015" t="s">
        <v>538</v>
      </c>
      <c r="C21" s="1015"/>
      <c r="D21" s="1015"/>
      <c r="E21" s="1015"/>
      <c r="F21" s="1015"/>
      <c r="G21" s="1015"/>
      <c r="H21" s="1015"/>
      <c r="I21" s="707">
        <v>3</v>
      </c>
    </row>
    <row r="22" spans="2:9" ht="21" x14ac:dyDescent="0.25">
      <c r="B22" s="1015" t="s">
        <v>556</v>
      </c>
      <c r="C22" s="1015"/>
      <c r="D22" s="1015"/>
      <c r="E22" s="1015"/>
      <c r="F22" s="1015"/>
      <c r="G22" s="1015"/>
      <c r="H22" s="1015"/>
      <c r="I22" s="707">
        <v>4</v>
      </c>
    </row>
    <row r="23" spans="2:9" x14ac:dyDescent="0.25">
      <c r="B23" s="1052" t="s">
        <v>87</v>
      </c>
      <c r="C23" s="1052"/>
      <c r="D23" s="1052"/>
      <c r="E23" s="1052"/>
      <c r="F23" s="1052"/>
      <c r="G23" s="1052"/>
      <c r="H23" s="1052"/>
      <c r="I23" s="707">
        <v>5</v>
      </c>
    </row>
    <row r="24" spans="2:9" ht="18.75" customHeight="1" x14ac:dyDescent="0.25">
      <c r="B24" s="1022" t="s">
        <v>6</v>
      </c>
      <c r="C24" s="1051" t="s">
        <v>1215</v>
      </c>
      <c r="D24" s="1022" t="s">
        <v>7</v>
      </c>
      <c r="E24" s="1051" t="s">
        <v>1090</v>
      </c>
      <c r="F24" s="1051"/>
      <c r="G24" s="1051" t="s">
        <v>8</v>
      </c>
      <c r="H24" s="1051"/>
      <c r="I24" s="707">
        <v>6</v>
      </c>
    </row>
    <row r="25" spans="2:9" ht="18.75" customHeight="1" x14ac:dyDescent="0.25">
      <c r="B25" s="1022"/>
      <c r="C25" s="1051"/>
      <c r="D25" s="1022"/>
      <c r="E25" s="1051"/>
      <c r="F25" s="1051"/>
      <c r="G25" s="1051"/>
      <c r="H25" s="1051"/>
      <c r="I25" s="707">
        <v>7</v>
      </c>
    </row>
    <row r="26" spans="2:9" ht="18.75" customHeight="1" thickBot="1" x14ac:dyDescent="0.3">
      <c r="B26" s="1023"/>
      <c r="C26" s="1046"/>
      <c r="D26" s="1023"/>
      <c r="E26" s="1046"/>
      <c r="F26" s="1046"/>
      <c r="G26" s="1046"/>
      <c r="H26" s="1046"/>
      <c r="I26" s="707">
        <v>8</v>
      </c>
    </row>
    <row r="27" spans="2:9" ht="24" customHeight="1" x14ac:dyDescent="0.25">
      <c r="B27" s="1047" t="s">
        <v>235</v>
      </c>
      <c r="C27" s="1047"/>
      <c r="D27" s="1047"/>
      <c r="E27" s="1047"/>
      <c r="F27" s="1047"/>
      <c r="G27" s="1047"/>
      <c r="H27" s="1047"/>
      <c r="I27" s="707">
        <v>9</v>
      </c>
    </row>
    <row r="28" spans="2:9" ht="16.5" thickBot="1" x14ac:dyDescent="0.3">
      <c r="B28" s="331" t="s">
        <v>236</v>
      </c>
      <c r="C28" s="332">
        <v>0</v>
      </c>
      <c r="D28" s="333" t="s">
        <v>9</v>
      </c>
      <c r="E28" s="1069" t="s">
        <v>214</v>
      </c>
      <c r="F28" s="1069"/>
      <c r="G28" s="1048"/>
      <c r="H28" s="1048"/>
      <c r="I28" s="707">
        <v>10</v>
      </c>
    </row>
    <row r="29" spans="2:9" x14ac:dyDescent="0.25">
      <c r="B29" s="334" t="s">
        <v>237</v>
      </c>
      <c r="C29" s="335">
        <v>0</v>
      </c>
      <c r="D29" s="336" t="s">
        <v>20</v>
      </c>
      <c r="E29" s="1049"/>
      <c r="F29" s="1049"/>
      <c r="G29" s="1053"/>
      <c r="H29" s="1053"/>
      <c r="I29" s="707">
        <v>11</v>
      </c>
    </row>
    <row r="30" spans="2:9" ht="24" customHeight="1" x14ac:dyDescent="0.25">
      <c r="B30" s="1047" t="s">
        <v>112</v>
      </c>
      <c r="C30" s="1047"/>
      <c r="D30" s="1047"/>
      <c r="E30" s="1047"/>
      <c r="F30" s="1047"/>
      <c r="G30" s="1047"/>
      <c r="H30" s="1047"/>
      <c r="I30" s="707">
        <v>12</v>
      </c>
    </row>
    <row r="31" spans="2:9" ht="16.5" thickBot="1" x14ac:dyDescent="0.3">
      <c r="B31" s="331" t="s">
        <v>1284</v>
      </c>
      <c r="C31" s="332">
        <v>0</v>
      </c>
      <c r="D31" s="333" t="s">
        <v>9</v>
      </c>
      <c r="E31" s="1050"/>
      <c r="F31" s="1050"/>
      <c r="G31" s="1048"/>
      <c r="H31" s="1048"/>
      <c r="I31" s="707">
        <v>13</v>
      </c>
    </row>
    <row r="32" spans="2:9" x14ac:dyDescent="0.25">
      <c r="B32" s="334" t="s">
        <v>238</v>
      </c>
      <c r="C32" s="335">
        <v>0</v>
      </c>
      <c r="D32" s="336" t="s">
        <v>9</v>
      </c>
      <c r="E32" s="1049"/>
      <c r="F32" s="1049"/>
      <c r="G32" s="1053"/>
      <c r="H32" s="1053"/>
      <c r="I32" s="707">
        <v>14</v>
      </c>
    </row>
    <row r="33" spans="2:9" ht="24" customHeight="1" x14ac:dyDescent="0.25">
      <c r="B33" s="1047" t="s">
        <v>23</v>
      </c>
      <c r="C33" s="1047"/>
      <c r="D33" s="1047"/>
      <c r="E33" s="1047"/>
      <c r="F33" s="1047"/>
      <c r="G33" s="1047"/>
      <c r="H33" s="1047"/>
      <c r="I33" s="707">
        <v>15</v>
      </c>
    </row>
    <row r="34" spans="2:9" ht="16.5" thickBot="1" x14ac:dyDescent="0.3">
      <c r="B34" s="331" t="s">
        <v>1284</v>
      </c>
      <c r="C34" s="332">
        <v>0</v>
      </c>
      <c r="D34" s="333" t="s">
        <v>9</v>
      </c>
      <c r="E34" s="1050"/>
      <c r="F34" s="1050"/>
      <c r="G34" s="1048"/>
      <c r="H34" s="1048"/>
      <c r="I34" s="707">
        <v>16</v>
      </c>
    </row>
    <row r="35" spans="2:9" x14ac:dyDescent="0.25">
      <c r="B35" s="334" t="s">
        <v>238</v>
      </c>
      <c r="C35" s="335">
        <v>0</v>
      </c>
      <c r="D35" s="336" t="s">
        <v>9</v>
      </c>
      <c r="E35" s="1049"/>
      <c r="F35" s="1049"/>
      <c r="G35" s="1053"/>
      <c r="H35" s="1053"/>
      <c r="I35" s="707">
        <v>17</v>
      </c>
    </row>
    <row r="36" spans="2:9" ht="24" customHeight="1" x14ac:dyDescent="0.25">
      <c r="B36" s="1047" t="s">
        <v>24</v>
      </c>
      <c r="C36" s="1047"/>
      <c r="D36" s="1047"/>
      <c r="E36" s="1047"/>
      <c r="F36" s="1047"/>
      <c r="G36" s="1047"/>
      <c r="H36" s="1047"/>
      <c r="I36" s="707">
        <v>18</v>
      </c>
    </row>
    <row r="37" spans="2:9" ht="16.5" thickBot="1" x14ac:dyDescent="0.3">
      <c r="B37" s="331" t="s">
        <v>1284</v>
      </c>
      <c r="C37" s="332">
        <v>0</v>
      </c>
      <c r="D37" s="333" t="s">
        <v>9</v>
      </c>
      <c r="E37" s="1050"/>
      <c r="F37" s="1050"/>
      <c r="G37" s="1048"/>
      <c r="H37" s="1048"/>
      <c r="I37" s="707">
        <v>19</v>
      </c>
    </row>
    <row r="38" spans="2:9" x14ac:dyDescent="0.25">
      <c r="B38" s="334" t="s">
        <v>238</v>
      </c>
      <c r="C38" s="335">
        <v>0</v>
      </c>
      <c r="D38" s="336" t="s">
        <v>9</v>
      </c>
      <c r="E38" s="1049"/>
      <c r="F38" s="1049"/>
      <c r="G38" s="1053"/>
      <c r="H38" s="1053"/>
      <c r="I38" s="707">
        <v>20</v>
      </c>
    </row>
    <row r="39" spans="2:9" ht="24" customHeight="1" x14ac:dyDescent="0.25">
      <c r="B39" s="1047" t="s">
        <v>239</v>
      </c>
      <c r="C39" s="1047"/>
      <c r="D39" s="1047"/>
      <c r="E39" s="1047"/>
      <c r="F39" s="1047"/>
      <c r="G39" s="1047"/>
      <c r="H39" s="1047"/>
      <c r="I39" s="707">
        <v>21</v>
      </c>
    </row>
    <row r="40" spans="2:9" ht="16.5" thickBot="1" x14ac:dyDescent="0.3">
      <c r="B40" s="331" t="s">
        <v>1284</v>
      </c>
      <c r="C40" s="332">
        <v>0</v>
      </c>
      <c r="D40" s="333" t="s">
        <v>9</v>
      </c>
      <c r="E40" s="1050"/>
      <c r="F40" s="1050"/>
      <c r="G40" s="1048"/>
      <c r="H40" s="1048"/>
      <c r="I40" s="707">
        <v>22</v>
      </c>
    </row>
    <row r="41" spans="2:9" x14ac:dyDescent="0.25">
      <c r="B41" s="334" t="s">
        <v>238</v>
      </c>
      <c r="C41" s="335">
        <v>0</v>
      </c>
      <c r="D41" s="336" t="s">
        <v>9</v>
      </c>
      <c r="E41" s="1049"/>
      <c r="F41" s="1049"/>
      <c r="G41" s="1053"/>
      <c r="H41" s="1053"/>
      <c r="I41" s="707">
        <v>23</v>
      </c>
    </row>
    <row r="42" spans="2:9" ht="24" customHeight="1" x14ac:dyDescent="0.25">
      <c r="B42" s="1047" t="s">
        <v>240</v>
      </c>
      <c r="C42" s="1047"/>
      <c r="D42" s="1047"/>
      <c r="E42" s="1047"/>
      <c r="F42" s="1047"/>
      <c r="G42" s="1047"/>
      <c r="H42" s="1047"/>
      <c r="I42" s="707">
        <v>24</v>
      </c>
    </row>
    <row r="43" spans="2:9" ht="16.5" thickBot="1" x14ac:dyDescent="0.3">
      <c r="B43" s="331" t="s">
        <v>1284</v>
      </c>
      <c r="C43" s="332">
        <v>0</v>
      </c>
      <c r="D43" s="333" t="s">
        <v>9</v>
      </c>
      <c r="E43" s="1069" t="s">
        <v>215</v>
      </c>
      <c r="F43" s="1069"/>
      <c r="G43" s="1048"/>
      <c r="H43" s="1048"/>
      <c r="I43" s="707">
        <v>25</v>
      </c>
    </row>
    <row r="44" spans="2:9" x14ac:dyDescent="0.25">
      <c r="B44" s="334" t="s">
        <v>238</v>
      </c>
      <c r="C44" s="335">
        <v>0</v>
      </c>
      <c r="D44" s="336" t="s">
        <v>9</v>
      </c>
      <c r="E44" s="1049"/>
      <c r="F44" s="1049"/>
      <c r="G44" s="1053"/>
      <c r="H44" s="1053"/>
      <c r="I44" s="707">
        <v>26</v>
      </c>
    </row>
    <row r="45" spans="2:9" x14ac:dyDescent="0.25">
      <c r="B45" s="17"/>
      <c r="C45" s="17"/>
      <c r="D45" s="17"/>
      <c r="E45" s="17"/>
      <c r="F45" s="17"/>
      <c r="G45" s="17"/>
      <c r="H45" s="17"/>
      <c r="I45" s="707">
        <v>27</v>
      </c>
    </row>
    <row r="46" spans="2:9" ht="21" x14ac:dyDescent="0.25">
      <c r="B46" s="1015" t="s">
        <v>557</v>
      </c>
      <c r="C46" s="1015"/>
      <c r="D46" s="1015"/>
      <c r="E46" s="1015"/>
      <c r="F46" s="1015"/>
      <c r="G46" s="1015"/>
      <c r="H46" s="1015"/>
      <c r="I46" s="707">
        <v>28</v>
      </c>
    </row>
    <row r="47" spans="2:9" ht="21" x14ac:dyDescent="0.25">
      <c r="B47" s="1015" t="s">
        <v>555</v>
      </c>
      <c r="C47" s="1015"/>
      <c r="D47" s="1015"/>
      <c r="E47" s="1015"/>
      <c r="F47" s="1015"/>
      <c r="G47" s="1015"/>
      <c r="H47" s="1015"/>
      <c r="I47" s="707">
        <v>29</v>
      </c>
    </row>
    <row r="48" spans="2:9" x14ac:dyDescent="0.25">
      <c r="B48" s="1052" t="s">
        <v>189</v>
      </c>
      <c r="C48" s="1052"/>
      <c r="D48" s="1052" t="s">
        <v>9</v>
      </c>
      <c r="E48" s="1052">
        <v>0</v>
      </c>
      <c r="F48" s="1052"/>
      <c r="G48" s="1052"/>
      <c r="H48" s="1052"/>
      <c r="I48" s="707">
        <v>30</v>
      </c>
    </row>
    <row r="49" spans="2:9" ht="15.75" customHeight="1" x14ac:dyDescent="0.25">
      <c r="B49" s="1022" t="s">
        <v>6</v>
      </c>
      <c r="C49" s="1051" t="s">
        <v>1215</v>
      </c>
      <c r="D49" s="1022" t="s">
        <v>7</v>
      </c>
      <c r="E49" s="1024" t="s">
        <v>1031</v>
      </c>
      <c r="F49" s="1051" t="s">
        <v>1055</v>
      </c>
      <c r="G49" s="1051" t="s">
        <v>1090</v>
      </c>
      <c r="H49" s="1022" t="s">
        <v>8</v>
      </c>
      <c r="I49" s="707">
        <v>31</v>
      </c>
    </row>
    <row r="50" spans="2:9" x14ac:dyDescent="0.25">
      <c r="B50" s="1022"/>
      <c r="C50" s="1022"/>
      <c r="D50" s="1022"/>
      <c r="E50" s="1024"/>
      <c r="F50" s="1051"/>
      <c r="G50" s="1051"/>
      <c r="H50" s="1022"/>
      <c r="I50" s="707">
        <v>32</v>
      </c>
    </row>
    <row r="51" spans="2:9" ht="16.5" thickBot="1" x14ac:dyDescent="0.3">
      <c r="B51" s="1022"/>
      <c r="C51" s="1022"/>
      <c r="D51" s="1022"/>
      <c r="E51" s="1024"/>
      <c r="F51" s="1051"/>
      <c r="G51" s="1051"/>
      <c r="H51" s="1022"/>
      <c r="I51" s="707">
        <v>33</v>
      </c>
    </row>
    <row r="52" spans="2:9" ht="24" customHeight="1" x14ac:dyDescent="0.25">
      <c r="B52" s="1070" t="s">
        <v>235</v>
      </c>
      <c r="C52" s="1070"/>
      <c r="D52" s="1070"/>
      <c r="E52" s="1070"/>
      <c r="F52" s="1070"/>
      <c r="G52" s="1070"/>
      <c r="H52" s="1070"/>
      <c r="I52" s="707">
        <v>34</v>
      </c>
    </row>
    <row r="53" spans="2:9" ht="16.5" thickBot="1" x14ac:dyDescent="0.3">
      <c r="B53" s="328" t="s">
        <v>236</v>
      </c>
      <c r="C53" s="329">
        <v>0</v>
      </c>
      <c r="D53" s="330" t="s">
        <v>9</v>
      </c>
      <c r="E53" s="342">
        <v>0</v>
      </c>
      <c r="F53" s="342">
        <v>0</v>
      </c>
      <c r="G53" s="343" t="s">
        <v>214</v>
      </c>
      <c r="H53" s="344"/>
      <c r="I53" s="707">
        <v>35</v>
      </c>
    </row>
    <row r="54" spans="2:9" x14ac:dyDescent="0.25">
      <c r="B54" s="326" t="s">
        <v>237</v>
      </c>
      <c r="C54" s="325">
        <v>0</v>
      </c>
      <c r="D54" s="327" t="s">
        <v>20</v>
      </c>
      <c r="E54" s="337">
        <v>0</v>
      </c>
      <c r="F54" s="337">
        <v>0</v>
      </c>
      <c r="G54" s="339"/>
      <c r="H54" s="339"/>
      <c r="I54" s="707">
        <v>36</v>
      </c>
    </row>
    <row r="55" spans="2:9" ht="24" customHeight="1" x14ac:dyDescent="0.25">
      <c r="B55" s="1047" t="s">
        <v>112</v>
      </c>
      <c r="C55" s="1047"/>
      <c r="D55" s="1047"/>
      <c r="E55" s="1047"/>
      <c r="F55" s="1047"/>
      <c r="G55" s="1047"/>
      <c r="H55" s="1047"/>
      <c r="I55" s="707">
        <v>37</v>
      </c>
    </row>
    <row r="56" spans="2:9" ht="16.5" thickBot="1" x14ac:dyDescent="0.3">
      <c r="B56" s="328" t="s">
        <v>1284</v>
      </c>
      <c r="C56" s="329">
        <v>0</v>
      </c>
      <c r="D56" s="330" t="s">
        <v>9</v>
      </c>
      <c r="E56" s="342">
        <v>0</v>
      </c>
      <c r="F56" s="342">
        <v>0</v>
      </c>
      <c r="G56" s="344"/>
      <c r="H56" s="344"/>
      <c r="I56" s="707">
        <v>38</v>
      </c>
    </row>
    <row r="57" spans="2:9" x14ac:dyDescent="0.25">
      <c r="B57" s="326" t="s">
        <v>238</v>
      </c>
      <c r="C57" s="325">
        <v>0</v>
      </c>
      <c r="D57" s="327" t="s">
        <v>9</v>
      </c>
      <c r="E57" s="337">
        <v>0</v>
      </c>
      <c r="F57" s="337">
        <v>0</v>
      </c>
      <c r="G57" s="340"/>
      <c r="H57" s="341"/>
      <c r="I57" s="707">
        <v>39</v>
      </c>
    </row>
    <row r="58" spans="2:9" ht="24" customHeight="1" x14ac:dyDescent="0.25">
      <c r="B58" s="1047" t="s">
        <v>23</v>
      </c>
      <c r="C58" s="1047"/>
      <c r="D58" s="1047"/>
      <c r="E58" s="1047"/>
      <c r="F58" s="1047"/>
      <c r="G58" s="1047"/>
      <c r="H58" s="1047"/>
      <c r="I58" s="707">
        <v>40</v>
      </c>
    </row>
    <row r="59" spans="2:9" ht="16.5" thickBot="1" x14ac:dyDescent="0.3">
      <c r="B59" s="328" t="s">
        <v>1284</v>
      </c>
      <c r="C59" s="329">
        <v>0</v>
      </c>
      <c r="D59" s="330" t="s">
        <v>9</v>
      </c>
      <c r="E59" s="342">
        <v>0</v>
      </c>
      <c r="F59" s="342">
        <v>0</v>
      </c>
      <c r="G59" s="345"/>
      <c r="H59" s="346"/>
      <c r="I59" s="707">
        <v>41</v>
      </c>
    </row>
    <row r="60" spans="2:9" x14ac:dyDescent="0.25">
      <c r="B60" s="326" t="s">
        <v>238</v>
      </c>
      <c r="C60" s="325">
        <v>0</v>
      </c>
      <c r="D60" s="327" t="s">
        <v>9</v>
      </c>
      <c r="E60" s="337">
        <v>0</v>
      </c>
      <c r="F60" s="337">
        <v>0</v>
      </c>
      <c r="G60" s="340"/>
      <c r="H60" s="339"/>
      <c r="I60" s="707">
        <v>42</v>
      </c>
    </row>
    <row r="61" spans="2:9" ht="24" customHeight="1" x14ac:dyDescent="0.25">
      <c r="B61" s="1047" t="s">
        <v>24</v>
      </c>
      <c r="C61" s="1047"/>
      <c r="D61" s="1047"/>
      <c r="E61" s="1047"/>
      <c r="F61" s="1047"/>
      <c r="G61" s="1047"/>
      <c r="H61" s="1047"/>
      <c r="I61" s="707">
        <v>43</v>
      </c>
    </row>
    <row r="62" spans="2:9" ht="16.5" thickBot="1" x14ac:dyDescent="0.3">
      <c r="B62" s="328" t="s">
        <v>1284</v>
      </c>
      <c r="C62" s="329">
        <v>0</v>
      </c>
      <c r="D62" s="330" t="s">
        <v>9</v>
      </c>
      <c r="E62" s="342">
        <v>0</v>
      </c>
      <c r="F62" s="342">
        <v>0</v>
      </c>
      <c r="G62" s="345"/>
      <c r="H62" s="344"/>
      <c r="I62" s="707">
        <v>44</v>
      </c>
    </row>
    <row r="63" spans="2:9" x14ac:dyDescent="0.25">
      <c r="B63" s="326" t="s">
        <v>238</v>
      </c>
      <c r="C63" s="325">
        <v>0</v>
      </c>
      <c r="D63" s="327" t="s">
        <v>9</v>
      </c>
      <c r="E63" s="337">
        <v>0</v>
      </c>
      <c r="F63" s="337">
        <v>0</v>
      </c>
      <c r="G63" s="340"/>
      <c r="H63" s="339"/>
      <c r="I63" s="707">
        <v>45</v>
      </c>
    </row>
    <row r="64" spans="2:9" ht="24" customHeight="1" x14ac:dyDescent="0.25">
      <c r="B64" s="1047" t="s">
        <v>239</v>
      </c>
      <c r="C64" s="1047"/>
      <c r="D64" s="1047"/>
      <c r="E64" s="1047"/>
      <c r="F64" s="1047"/>
      <c r="G64" s="1047"/>
      <c r="H64" s="1047"/>
      <c r="I64" s="707">
        <v>46</v>
      </c>
    </row>
    <row r="65" spans="2:9" ht="16.5" thickBot="1" x14ac:dyDescent="0.3">
      <c r="B65" s="328" t="s">
        <v>1284</v>
      </c>
      <c r="C65" s="329">
        <v>0</v>
      </c>
      <c r="D65" s="330" t="s">
        <v>9</v>
      </c>
      <c r="E65" s="342">
        <v>0</v>
      </c>
      <c r="F65" s="342">
        <v>0</v>
      </c>
      <c r="G65" s="345"/>
      <c r="H65" s="344"/>
      <c r="I65" s="707">
        <v>47</v>
      </c>
    </row>
    <row r="66" spans="2:9" x14ac:dyDescent="0.25">
      <c r="B66" s="326" t="s">
        <v>238</v>
      </c>
      <c r="C66" s="325">
        <v>0</v>
      </c>
      <c r="D66" s="327" t="s">
        <v>9</v>
      </c>
      <c r="E66" s="337">
        <v>0</v>
      </c>
      <c r="F66" s="337">
        <v>0</v>
      </c>
      <c r="G66" s="340"/>
      <c r="H66" s="339"/>
      <c r="I66" s="707">
        <v>48</v>
      </c>
    </row>
    <row r="67" spans="2:9" ht="24" customHeight="1" x14ac:dyDescent="0.25">
      <c r="B67" s="1047" t="s">
        <v>240</v>
      </c>
      <c r="C67" s="1047"/>
      <c r="D67" s="1047"/>
      <c r="E67" s="1047"/>
      <c r="F67" s="1047"/>
      <c r="G67" s="1047"/>
      <c r="H67" s="1047"/>
      <c r="I67" s="707">
        <v>49</v>
      </c>
    </row>
    <row r="68" spans="2:9" ht="16.5" thickBot="1" x14ac:dyDescent="0.3">
      <c r="B68" s="328" t="s">
        <v>1284</v>
      </c>
      <c r="C68" s="329">
        <v>0</v>
      </c>
      <c r="D68" s="330" t="s">
        <v>9</v>
      </c>
      <c r="E68" s="342">
        <v>0</v>
      </c>
      <c r="F68" s="342">
        <v>0</v>
      </c>
      <c r="G68" s="343" t="s">
        <v>215</v>
      </c>
      <c r="H68" s="344"/>
      <c r="I68" s="707">
        <v>50</v>
      </c>
    </row>
    <row r="69" spans="2:9" x14ac:dyDescent="0.25">
      <c r="B69" s="326" t="s">
        <v>238</v>
      </c>
      <c r="C69" s="325">
        <v>0</v>
      </c>
      <c r="D69" s="327" t="s">
        <v>9</v>
      </c>
      <c r="E69" s="337">
        <v>0</v>
      </c>
      <c r="F69" s="337">
        <v>0</v>
      </c>
      <c r="G69" s="338" t="s">
        <v>215</v>
      </c>
      <c r="H69" s="339"/>
      <c r="I69" s="707">
        <v>51</v>
      </c>
    </row>
    <row r="70" spans="2:9" x14ac:dyDescent="0.25">
      <c r="I70" s="707">
        <v>52</v>
      </c>
    </row>
    <row r="71" spans="2:9" ht="18.75" customHeight="1" x14ac:dyDescent="0.25">
      <c r="B71" s="1015" t="s">
        <v>558</v>
      </c>
      <c r="C71" s="1015"/>
      <c r="D71" s="1015"/>
      <c r="E71" s="1015"/>
      <c r="F71" s="1015"/>
      <c r="G71" s="1015"/>
      <c r="H71" s="1015"/>
      <c r="I71" s="707">
        <v>53</v>
      </c>
    </row>
    <row r="72" spans="2:9" ht="21" x14ac:dyDescent="0.25">
      <c r="B72" s="1015" t="s">
        <v>1972</v>
      </c>
      <c r="C72" s="1015"/>
      <c r="D72" s="1015" t="s">
        <v>9</v>
      </c>
      <c r="E72" s="1015">
        <v>0</v>
      </c>
      <c r="F72" s="1015"/>
      <c r="G72" s="1015"/>
      <c r="H72" s="1015"/>
      <c r="I72" s="707">
        <v>54</v>
      </c>
    </row>
    <row r="73" spans="2:9" x14ac:dyDescent="0.25">
      <c r="B73" s="1051" t="s">
        <v>1971</v>
      </c>
      <c r="C73" s="1051" t="s">
        <v>1973</v>
      </c>
      <c r="D73" s="1051"/>
      <c r="E73" s="1051" t="s">
        <v>2162</v>
      </c>
      <c r="F73" s="1051" t="s">
        <v>1974</v>
      </c>
      <c r="G73" s="1051" t="s">
        <v>600</v>
      </c>
      <c r="H73" s="1051" t="s">
        <v>1975</v>
      </c>
      <c r="I73" s="707">
        <v>55</v>
      </c>
    </row>
    <row r="74" spans="2:9" ht="15.75" customHeight="1" thickBot="1" x14ac:dyDescent="0.3">
      <c r="B74" s="1046"/>
      <c r="C74" s="1046"/>
      <c r="D74" s="1046"/>
      <c r="E74" s="1046"/>
      <c r="F74" s="1046"/>
      <c r="G74" s="1046"/>
      <c r="H74" s="1046"/>
      <c r="I74" s="707">
        <v>56</v>
      </c>
    </row>
    <row r="75" spans="2:9" ht="20.25" customHeight="1" thickBot="1" x14ac:dyDescent="0.3">
      <c r="B75" s="846"/>
      <c r="C75" s="1056">
        <v>0</v>
      </c>
      <c r="D75" s="1057"/>
      <c r="E75" s="748">
        <v>0</v>
      </c>
      <c r="F75" s="845">
        <f>IFERROR(E75/C75,0)</f>
        <v>0</v>
      </c>
      <c r="G75" s="730" t="s">
        <v>544</v>
      </c>
      <c r="H75" s="728"/>
      <c r="I75" s="707">
        <v>57</v>
      </c>
    </row>
    <row r="76" spans="2:9" ht="0.75" customHeight="1" thickBot="1" x14ac:dyDescent="0.3">
      <c r="B76" s="1054" t="str">
        <f>IF(G75="other","Please provide 'Other' technology details here","")</f>
        <v/>
      </c>
      <c r="C76" s="1054"/>
      <c r="D76" s="1054"/>
      <c r="E76" s="1054"/>
      <c r="F76" s="1054"/>
      <c r="G76" s="1054"/>
      <c r="H76" s="1054"/>
      <c r="I76" s="707">
        <v>59</v>
      </c>
    </row>
    <row r="77" spans="2:9" ht="20.25" customHeight="1" thickBot="1" x14ac:dyDescent="0.3">
      <c r="B77" s="847"/>
      <c r="C77" s="1058">
        <v>0</v>
      </c>
      <c r="D77" s="1059"/>
      <c r="E77" s="749">
        <v>0</v>
      </c>
      <c r="F77" s="844">
        <f>IFERROR(E77/C77,0)</f>
        <v>0</v>
      </c>
      <c r="G77" s="729" t="s">
        <v>544</v>
      </c>
      <c r="H77" s="734"/>
      <c r="I77" s="707">
        <v>61</v>
      </c>
    </row>
    <row r="78" spans="2:9" ht="0.75" customHeight="1" thickBot="1" x14ac:dyDescent="0.3">
      <c r="B78" s="1054" t="str">
        <f>IF(G77="other","Please provide 'Other' technology details here","")</f>
        <v/>
      </c>
      <c r="C78" s="1054"/>
      <c r="D78" s="1054"/>
      <c r="E78" s="1054"/>
      <c r="F78" s="1054"/>
      <c r="G78" s="1054"/>
      <c r="H78" s="1054"/>
      <c r="I78" s="707">
        <v>63</v>
      </c>
    </row>
    <row r="79" spans="2:9" ht="20.25" customHeight="1" thickBot="1" x14ac:dyDescent="0.3">
      <c r="B79" s="847"/>
      <c r="C79" s="1058">
        <v>0</v>
      </c>
      <c r="D79" s="1059"/>
      <c r="E79" s="749">
        <v>0</v>
      </c>
      <c r="F79" s="844">
        <f>IFERROR(E79/C79,0)</f>
        <v>0</v>
      </c>
      <c r="G79" s="729" t="s">
        <v>544</v>
      </c>
      <c r="H79" s="734"/>
      <c r="I79" s="707">
        <v>61</v>
      </c>
    </row>
    <row r="80" spans="2:9" s="711" customFormat="1" ht="0.75" customHeight="1" thickBot="1" x14ac:dyDescent="0.3">
      <c r="B80" s="1035"/>
      <c r="C80" s="1035"/>
      <c r="D80" s="1035"/>
      <c r="E80" s="1035"/>
      <c r="F80" s="1035"/>
      <c r="G80" s="1035"/>
      <c r="H80" s="1035"/>
      <c r="I80" s="707"/>
    </row>
    <row r="81" spans="1:9" ht="20.25" customHeight="1" thickBot="1" x14ac:dyDescent="0.3">
      <c r="B81" s="847"/>
      <c r="C81" s="1058">
        <v>0</v>
      </c>
      <c r="D81" s="1059"/>
      <c r="E81" s="749">
        <v>0</v>
      </c>
      <c r="F81" s="844">
        <f>IFERROR(E81/C81,0)</f>
        <v>0</v>
      </c>
      <c r="G81" s="729" t="s">
        <v>544</v>
      </c>
      <c r="H81" s="734"/>
      <c r="I81" s="707">
        <v>65</v>
      </c>
    </row>
    <row r="82" spans="1:9" ht="12.75" customHeight="1" x14ac:dyDescent="0.25">
      <c r="B82" s="1036"/>
      <c r="C82" s="1036"/>
      <c r="D82" s="1036"/>
      <c r="E82" s="1036"/>
      <c r="F82" s="1036"/>
      <c r="G82" s="1036"/>
      <c r="H82" s="1036"/>
      <c r="I82" s="707">
        <v>68</v>
      </c>
    </row>
    <row r="83" spans="1:9" ht="21" x14ac:dyDescent="0.25">
      <c r="B83" s="349" t="s">
        <v>559</v>
      </c>
      <c r="C83" s="349"/>
      <c r="D83" s="349"/>
      <c r="E83" s="349"/>
      <c r="F83" s="349"/>
      <c r="G83" s="349"/>
      <c r="H83" s="349"/>
      <c r="I83" s="707">
        <v>69</v>
      </c>
    </row>
    <row r="84" spans="1:9" ht="21" x14ac:dyDescent="0.25">
      <c r="B84" s="349" t="s">
        <v>1304</v>
      </c>
      <c r="C84" s="349"/>
      <c r="D84" s="349"/>
      <c r="E84" s="349"/>
      <c r="F84" s="349"/>
      <c r="G84" s="349"/>
      <c r="H84" s="349"/>
      <c r="I84" s="707">
        <v>70</v>
      </c>
    </row>
    <row r="85" spans="1:9" x14ac:dyDescent="0.25">
      <c r="B85" s="1061" t="s">
        <v>1305</v>
      </c>
      <c r="C85" s="1061"/>
      <c r="D85" s="1061"/>
      <c r="E85" s="1061"/>
      <c r="F85" s="1061"/>
      <c r="G85" s="1061"/>
      <c r="H85" s="1061"/>
    </row>
    <row r="86" spans="1:9" ht="15" customHeight="1" x14ac:dyDescent="0.25">
      <c r="B86" s="1061" t="s">
        <v>1306</v>
      </c>
      <c r="C86" s="1061"/>
      <c r="D86" s="1061"/>
      <c r="E86" s="1061"/>
      <c r="F86" s="1061"/>
      <c r="G86" s="1061"/>
      <c r="H86" s="1061"/>
    </row>
    <row r="87" spans="1:9" x14ac:dyDescent="0.25">
      <c r="B87" s="1022" t="s">
        <v>217</v>
      </c>
      <c r="C87" s="1051" t="s">
        <v>1976</v>
      </c>
      <c r="D87" s="1022" t="s">
        <v>7</v>
      </c>
      <c r="E87" s="1051" t="s">
        <v>1978</v>
      </c>
      <c r="F87" s="1051" t="s">
        <v>220</v>
      </c>
      <c r="G87" s="1051"/>
      <c r="H87" s="1051"/>
      <c r="I87" s="707">
        <v>71</v>
      </c>
    </row>
    <row r="88" spans="1:9" x14ac:dyDescent="0.25">
      <c r="B88" s="1022"/>
      <c r="C88" s="1051"/>
      <c r="D88" s="1022"/>
      <c r="E88" s="1051"/>
      <c r="F88" s="1051"/>
      <c r="G88" s="1051"/>
      <c r="H88" s="1051"/>
      <c r="I88" s="707">
        <v>72</v>
      </c>
    </row>
    <row r="89" spans="1:9" ht="1.5" customHeight="1" thickBot="1" x14ac:dyDescent="0.3">
      <c r="B89" s="1022"/>
      <c r="C89" s="1051"/>
      <c r="D89" s="1022"/>
      <c r="E89" s="1051"/>
      <c r="F89" s="1046"/>
      <c r="G89" s="1046"/>
      <c r="H89" s="1046"/>
      <c r="I89" s="707">
        <v>73</v>
      </c>
    </row>
    <row r="90" spans="1:9" s="717" customFormat="1" ht="23.25" customHeight="1" x14ac:dyDescent="0.25">
      <c r="A90" s="196"/>
      <c r="B90" s="1055" t="s">
        <v>1302</v>
      </c>
      <c r="C90" s="1055"/>
      <c r="D90" s="1055"/>
      <c r="E90" s="1055"/>
      <c r="F90" s="1055"/>
      <c r="G90" s="1055"/>
      <c r="H90" s="1055"/>
      <c r="I90" s="707">
        <v>74</v>
      </c>
    </row>
    <row r="91" spans="1:9" ht="18" customHeight="1" x14ac:dyDescent="0.25">
      <c r="B91" s="352" t="s">
        <v>1099</v>
      </c>
      <c r="C91" s="325">
        <v>0</v>
      </c>
      <c r="D91" s="327" t="s">
        <v>88</v>
      </c>
      <c r="E91" s="337">
        <v>0</v>
      </c>
      <c r="F91" s="1060"/>
      <c r="G91" s="1060"/>
      <c r="H91" s="1060"/>
      <c r="I91" s="707">
        <v>75</v>
      </c>
    </row>
    <row r="92" spans="1:9" ht="23.25" customHeight="1" x14ac:dyDescent="0.25">
      <c r="B92" s="1039" t="s">
        <v>241</v>
      </c>
      <c r="C92" s="1039"/>
      <c r="D92" s="1039"/>
      <c r="E92" s="1039"/>
      <c r="F92" s="1039"/>
      <c r="G92" s="1039"/>
      <c r="H92" s="1039"/>
      <c r="I92" s="17"/>
    </row>
    <row r="93" spans="1:9" ht="17.25" customHeight="1" thickBot="1" x14ac:dyDescent="0.3">
      <c r="B93" s="328" t="s">
        <v>242</v>
      </c>
      <c r="C93" s="329">
        <v>0</v>
      </c>
      <c r="D93" s="458" t="s">
        <v>89</v>
      </c>
      <c r="E93" s="342">
        <v>0</v>
      </c>
      <c r="F93" s="1042"/>
      <c r="G93" s="1042"/>
      <c r="H93" s="1042"/>
    </row>
    <row r="94" spans="1:9" ht="17.25" customHeight="1" thickBot="1" x14ac:dyDescent="0.3">
      <c r="B94" s="328" t="s">
        <v>1326</v>
      </c>
      <c r="C94" s="329">
        <v>0</v>
      </c>
      <c r="D94" s="458" t="s">
        <v>89</v>
      </c>
      <c r="E94" s="342">
        <v>0</v>
      </c>
      <c r="F94" s="1043"/>
      <c r="G94" s="1043"/>
      <c r="H94" s="1043"/>
    </row>
    <row r="95" spans="1:9" ht="17.25" customHeight="1" thickBot="1" x14ac:dyDescent="0.3">
      <c r="B95" s="351" t="s">
        <v>243</v>
      </c>
      <c r="C95" s="347">
        <v>0</v>
      </c>
      <c r="D95" s="459" t="s">
        <v>89</v>
      </c>
      <c r="E95" s="348">
        <v>0</v>
      </c>
      <c r="F95" s="1043"/>
      <c r="G95" s="1043"/>
      <c r="H95" s="1043"/>
    </row>
    <row r="96" spans="1:9" ht="16.5" customHeight="1" x14ac:dyDescent="0.25">
      <c r="B96" s="326" t="s">
        <v>244</v>
      </c>
      <c r="C96" s="325">
        <v>0</v>
      </c>
      <c r="D96" s="750" t="s">
        <v>89</v>
      </c>
      <c r="E96" s="337">
        <v>0</v>
      </c>
      <c r="F96" s="1044"/>
      <c r="G96" s="1044"/>
      <c r="H96" s="1044"/>
    </row>
    <row r="97" spans="2:9" ht="21.75" customHeight="1" x14ac:dyDescent="0.25">
      <c r="B97" s="1039" t="s">
        <v>1214</v>
      </c>
      <c r="C97" s="1039"/>
      <c r="D97" s="1039"/>
      <c r="E97" s="1039"/>
      <c r="F97" s="1039"/>
      <c r="G97" s="1039"/>
      <c r="H97" s="1039"/>
    </row>
    <row r="98" spans="2:9" ht="17.25" customHeight="1" x14ac:dyDescent="0.25">
      <c r="B98" s="848"/>
      <c r="C98" s="731">
        <v>0</v>
      </c>
      <c r="D98" s="732" t="s">
        <v>89</v>
      </c>
      <c r="E98" s="733">
        <v>0</v>
      </c>
      <c r="F98" s="1040" t="s">
        <v>1985</v>
      </c>
      <c r="G98" s="1041"/>
      <c r="H98" s="460"/>
    </row>
    <row r="99" spans="2:9" ht="15.75" customHeight="1" x14ac:dyDescent="0.25">
      <c r="B99" s="1045" t="s">
        <v>1971</v>
      </c>
      <c r="C99" s="1045" t="s">
        <v>1979</v>
      </c>
      <c r="D99" s="1045"/>
      <c r="E99" s="1045" t="s">
        <v>1977</v>
      </c>
      <c r="F99" s="1045" t="s">
        <v>1980</v>
      </c>
      <c r="G99" s="1045" t="s">
        <v>1981</v>
      </c>
      <c r="H99" s="1045" t="s">
        <v>220</v>
      </c>
      <c r="I99" s="707">
        <v>71</v>
      </c>
    </row>
    <row r="100" spans="2:9" ht="16.5" thickBot="1" x14ac:dyDescent="0.3">
      <c r="B100" s="1046"/>
      <c r="C100" s="1046"/>
      <c r="D100" s="1046"/>
      <c r="E100" s="1046"/>
      <c r="F100" s="1046"/>
      <c r="G100" s="1046"/>
      <c r="H100" s="1046"/>
      <c r="I100" s="707">
        <v>72</v>
      </c>
    </row>
    <row r="101" spans="2:9" ht="23.25" customHeight="1" thickBot="1" x14ac:dyDescent="0.3">
      <c r="B101" s="1039" t="s">
        <v>1307</v>
      </c>
      <c r="C101" s="1039"/>
      <c r="D101" s="1039"/>
      <c r="E101" s="1039"/>
      <c r="F101" s="1039"/>
      <c r="G101" s="1039"/>
      <c r="H101" s="1039"/>
    </row>
    <row r="102" spans="2:9" ht="16.5" thickBot="1" x14ac:dyDescent="0.3">
      <c r="B102" s="752"/>
      <c r="C102" s="1037">
        <v>0</v>
      </c>
      <c r="D102" s="1037"/>
      <c r="E102" s="751">
        <v>0</v>
      </c>
      <c r="F102" s="753"/>
      <c r="G102" s="754" t="s">
        <v>1963</v>
      </c>
      <c r="H102" s="835"/>
    </row>
    <row r="103" spans="2:9" ht="16.5" thickBot="1" x14ac:dyDescent="0.3">
      <c r="B103" s="752"/>
      <c r="C103" s="1038">
        <v>0</v>
      </c>
      <c r="D103" s="1038"/>
      <c r="E103" s="748">
        <v>0</v>
      </c>
      <c r="F103" s="752"/>
      <c r="G103" s="755" t="s">
        <v>1963</v>
      </c>
      <c r="H103" s="836"/>
    </row>
    <row r="104" spans="2:9" ht="16.5" thickBot="1" x14ac:dyDescent="0.3">
      <c r="B104" s="752"/>
      <c r="C104" s="1038">
        <v>0</v>
      </c>
      <c r="D104" s="1038"/>
      <c r="E104" s="748">
        <v>0</v>
      </c>
      <c r="F104" s="752"/>
      <c r="G104" s="755" t="s">
        <v>1963</v>
      </c>
      <c r="H104" s="836"/>
    </row>
    <row r="105" spans="2:9" x14ac:dyDescent="0.25"/>
    <row r="106" spans="2:9" x14ac:dyDescent="0.25"/>
    <row r="107" spans="2:9" x14ac:dyDescent="0.25"/>
    <row r="108" spans="2:9" x14ac:dyDescent="0.25"/>
    <row r="109" spans="2:9" x14ac:dyDescent="0.25"/>
    <row r="110" spans="2:9" x14ac:dyDescent="0.25">
      <c r="E110" s="16"/>
      <c r="F110" s="16"/>
      <c r="G110" s="16"/>
    </row>
    <row r="111" spans="2:9" x14ac:dyDescent="0.25">
      <c r="E111" s="16"/>
      <c r="F111" s="16"/>
      <c r="G111" s="16"/>
    </row>
    <row r="112" spans="2:9" x14ac:dyDescent="0.25">
      <c r="E112" s="16"/>
      <c r="F112" s="16"/>
      <c r="G112" s="16"/>
    </row>
    <row r="113" spans="5:7" x14ac:dyDescent="0.25">
      <c r="E113" s="16"/>
      <c r="F113" s="16"/>
      <c r="G113" s="16"/>
    </row>
    <row r="114" spans="5:7" x14ac:dyDescent="0.25">
      <c r="E114" s="16"/>
      <c r="F114" s="16"/>
      <c r="G114" s="16"/>
    </row>
    <row r="115" spans="5:7" x14ac:dyDescent="0.25">
      <c r="E115" s="16"/>
      <c r="F115" s="16"/>
      <c r="G115" s="16"/>
    </row>
    <row r="116" spans="5:7" x14ac:dyDescent="0.25">
      <c r="E116" s="16"/>
      <c r="F116" s="16"/>
      <c r="G116" s="16"/>
    </row>
    <row r="117" spans="5:7" x14ac:dyDescent="0.25">
      <c r="E117" s="16"/>
      <c r="F117" s="16"/>
      <c r="G117" s="16"/>
    </row>
    <row r="118" spans="5:7" x14ac:dyDescent="0.25">
      <c r="E118" s="16"/>
      <c r="F118" s="16"/>
      <c r="G118" s="16"/>
    </row>
    <row r="119" spans="5:7" x14ac:dyDescent="0.25">
      <c r="E119" s="16"/>
      <c r="F119" s="16"/>
      <c r="G119" s="16"/>
    </row>
    <row r="120" spans="5:7" x14ac:dyDescent="0.25">
      <c r="E120" s="16"/>
      <c r="F120" s="16"/>
      <c r="G120" s="16"/>
    </row>
    <row r="121" spans="5:7" x14ac:dyDescent="0.25">
      <c r="E121" s="16"/>
      <c r="F121" s="16"/>
      <c r="G121" s="16"/>
    </row>
    <row r="122" spans="5:7" x14ac:dyDescent="0.25">
      <c r="E122" s="16"/>
      <c r="F122" s="16"/>
      <c r="G122" s="16"/>
    </row>
    <row r="123" spans="5:7" x14ac:dyDescent="0.25">
      <c r="E123" s="16"/>
      <c r="F123" s="16"/>
      <c r="G123" s="16"/>
    </row>
    <row r="124" spans="5:7" x14ac:dyDescent="0.25">
      <c r="E124" s="16"/>
      <c r="F124" s="16"/>
      <c r="G124" s="16"/>
    </row>
    <row r="125" spans="5:7" x14ac:dyDescent="0.25">
      <c r="E125" s="16"/>
      <c r="F125" s="16"/>
      <c r="G125" s="16"/>
    </row>
    <row r="126" spans="5:7" x14ac:dyDescent="0.25">
      <c r="E126" s="16"/>
      <c r="F126" s="16"/>
      <c r="G126" s="16"/>
    </row>
    <row r="127" spans="5:7" x14ac:dyDescent="0.25">
      <c r="E127" s="16"/>
      <c r="F127" s="16"/>
      <c r="G127" s="16"/>
    </row>
    <row r="128" spans="5:7" x14ac:dyDescent="0.25">
      <c r="E128" s="16"/>
      <c r="F128" s="16"/>
      <c r="G128" s="16"/>
    </row>
    <row r="129" spans="5:7" x14ac:dyDescent="0.25">
      <c r="E129" s="16"/>
      <c r="F129" s="16"/>
      <c r="G129" s="16"/>
    </row>
    <row r="130" spans="5:7" hidden="1" x14ac:dyDescent="0.25">
      <c r="E130" s="16"/>
      <c r="F130" s="16"/>
      <c r="G130" s="16"/>
    </row>
    <row r="131" spans="5:7" hidden="1" x14ac:dyDescent="0.25">
      <c r="E131" s="16"/>
      <c r="F131" s="16"/>
      <c r="G131" s="16"/>
    </row>
    <row r="132" spans="5:7" x14ac:dyDescent="0.25">
      <c r="E132" s="16"/>
      <c r="F132" s="16"/>
      <c r="G132" s="16"/>
    </row>
    <row r="133" spans="5:7" x14ac:dyDescent="0.25">
      <c r="E133" s="16"/>
      <c r="F133" s="16"/>
      <c r="G133" s="16"/>
    </row>
    <row r="134" spans="5:7" x14ac:dyDescent="0.25">
      <c r="E134" s="16"/>
      <c r="F134" s="16"/>
      <c r="G134" s="16"/>
    </row>
    <row r="135" spans="5:7" x14ac:dyDescent="0.25">
      <c r="E135" s="16"/>
      <c r="F135" s="16"/>
      <c r="G135" s="16"/>
    </row>
    <row r="136" spans="5:7" x14ac:dyDescent="0.25">
      <c r="E136" s="16"/>
      <c r="F136" s="16"/>
      <c r="G136" s="16"/>
    </row>
    <row r="137" spans="5:7" x14ac:dyDescent="0.25">
      <c r="E137" s="16"/>
      <c r="F137" s="16"/>
      <c r="G137" s="16"/>
    </row>
    <row r="138" spans="5:7" x14ac:dyDescent="0.25">
      <c r="E138" s="16"/>
      <c r="F138" s="16"/>
      <c r="G138" s="16"/>
    </row>
    <row r="139" spans="5:7" x14ac:dyDescent="0.25">
      <c r="E139" s="16"/>
      <c r="F139" s="16"/>
      <c r="G139" s="16"/>
    </row>
    <row r="140" spans="5:7" x14ac:dyDescent="0.25">
      <c r="E140" s="16"/>
      <c r="F140" s="16"/>
      <c r="G140" s="16"/>
    </row>
    <row r="141" spans="5:7" x14ac:dyDescent="0.25">
      <c r="E141" s="16"/>
      <c r="F141" s="16"/>
      <c r="G141" s="16"/>
    </row>
    <row r="142" spans="5:7" x14ac:dyDescent="0.25">
      <c r="E142" s="16"/>
      <c r="F142" s="16"/>
      <c r="G142" s="16"/>
    </row>
    <row r="143" spans="5:7" x14ac:dyDescent="0.25">
      <c r="E143" s="16"/>
      <c r="F143" s="16"/>
      <c r="G143" s="16"/>
    </row>
    <row r="144" spans="5:7" x14ac:dyDescent="0.25">
      <c r="E144" s="16"/>
      <c r="F144" s="16"/>
      <c r="G144" s="16"/>
    </row>
    <row r="145" spans="5:7" x14ac:dyDescent="0.25">
      <c r="E145" s="16"/>
      <c r="F145" s="16"/>
      <c r="G145" s="16"/>
    </row>
    <row r="146" spans="5:7" x14ac:dyDescent="0.25">
      <c r="E146" s="16"/>
      <c r="F146" s="16"/>
      <c r="G146" s="16"/>
    </row>
    <row r="147" spans="5:7" x14ac:dyDescent="0.25">
      <c r="E147" s="16"/>
      <c r="F147" s="16"/>
      <c r="G147" s="16"/>
    </row>
    <row r="148" spans="5:7" x14ac:dyDescent="0.25">
      <c r="E148" s="16"/>
      <c r="F148" s="16"/>
      <c r="G148" s="16"/>
    </row>
    <row r="149" spans="5:7" x14ac:dyDescent="0.25">
      <c r="E149" s="16"/>
      <c r="F149" s="16"/>
      <c r="G149" s="16"/>
    </row>
    <row r="150" spans="5:7" x14ac:dyDescent="0.25"/>
    <row r="151" spans="5:7" x14ac:dyDescent="0.25"/>
    <row r="152" spans="5:7" x14ac:dyDescent="0.25"/>
    <row r="153" spans="5:7" x14ac:dyDescent="0.25"/>
    <row r="154" spans="5:7" x14ac:dyDescent="0.25"/>
    <row r="155" spans="5:7" x14ac:dyDescent="0.25"/>
    <row r="156" spans="5:7" x14ac:dyDescent="0.25"/>
    <row r="157" spans="5:7" x14ac:dyDescent="0.25"/>
    <row r="158" spans="5:7" x14ac:dyDescent="0.25"/>
    <row r="159" spans="5:7" x14ac:dyDescent="0.25"/>
    <row r="160" spans="5:7"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A4I6PjtPqLtQxpppol2tlY/kJVenUrYfqgbidOFlPh4pTe4yNd/j4Tsfm+ies0zaOCI+svxiZV0D/og8X73pXw==" saltValue="MQI4UXFe8cDOBC+/gMI7NQ==" spinCount="100000" sheet="1" selectLockedCells="1"/>
  <mergeCells count="111">
    <mergeCell ref="B67:H67"/>
    <mergeCell ref="E38:F38"/>
    <mergeCell ref="B73:B74"/>
    <mergeCell ref="D49:D51"/>
    <mergeCell ref="G41:H41"/>
    <mergeCell ref="G43:H43"/>
    <mergeCell ref="G44:H44"/>
    <mergeCell ref="H73:H74"/>
    <mergeCell ref="E40:F40"/>
    <mergeCell ref="B52:H52"/>
    <mergeCell ref="B55:H55"/>
    <mergeCell ref="B58:H58"/>
    <mergeCell ref="E43:F43"/>
    <mergeCell ref="E28:F28"/>
    <mergeCell ref="E29:F29"/>
    <mergeCell ref="E31:F31"/>
    <mergeCell ref="G34:H34"/>
    <mergeCell ref="B33:H33"/>
    <mergeCell ref="B36:H36"/>
    <mergeCell ref="B39:H39"/>
    <mergeCell ref="G38:H38"/>
    <mergeCell ref="B64:H64"/>
    <mergeCell ref="B1:H1"/>
    <mergeCell ref="B15:H15"/>
    <mergeCell ref="B16:H16"/>
    <mergeCell ref="C2:H4"/>
    <mergeCell ref="C5:H5"/>
    <mergeCell ref="B2:B5"/>
    <mergeCell ref="E24:F26"/>
    <mergeCell ref="G19:H19"/>
    <mergeCell ref="B17:B18"/>
    <mergeCell ref="C17:C18"/>
    <mergeCell ref="D17:D18"/>
    <mergeCell ref="G17:H18"/>
    <mergeCell ref="F17:F18"/>
    <mergeCell ref="B24:B26"/>
    <mergeCell ref="C24:C26"/>
    <mergeCell ref="B8:H8"/>
    <mergeCell ref="B9:H9"/>
    <mergeCell ref="E17:E18"/>
    <mergeCell ref="B23:H23"/>
    <mergeCell ref="D24:D26"/>
    <mergeCell ref="B21:H21"/>
    <mergeCell ref="G24:H26"/>
    <mergeCell ref="B22:H22"/>
    <mergeCell ref="B78:H78"/>
    <mergeCell ref="B92:H92"/>
    <mergeCell ref="B90:H90"/>
    <mergeCell ref="E87:E89"/>
    <mergeCell ref="B87:B89"/>
    <mergeCell ref="C87:C89"/>
    <mergeCell ref="D87:D89"/>
    <mergeCell ref="B76:H76"/>
    <mergeCell ref="E49:E51"/>
    <mergeCell ref="F49:F51"/>
    <mergeCell ref="E73:E74"/>
    <mergeCell ref="F73:F74"/>
    <mergeCell ref="G73:G74"/>
    <mergeCell ref="C75:D75"/>
    <mergeCell ref="C77:D77"/>
    <mergeCell ref="C79:D79"/>
    <mergeCell ref="C81:D81"/>
    <mergeCell ref="C73:D74"/>
    <mergeCell ref="F87:H89"/>
    <mergeCell ref="F91:H91"/>
    <mergeCell ref="B72:H72"/>
    <mergeCell ref="B71:H71"/>
    <mergeCell ref="B85:H85"/>
    <mergeCell ref="B86:H86"/>
    <mergeCell ref="B27:H27"/>
    <mergeCell ref="G31:H31"/>
    <mergeCell ref="B30:H30"/>
    <mergeCell ref="G40:H40"/>
    <mergeCell ref="B42:H42"/>
    <mergeCell ref="E32:F32"/>
    <mergeCell ref="E34:F34"/>
    <mergeCell ref="E44:F44"/>
    <mergeCell ref="B61:H61"/>
    <mergeCell ref="E41:F41"/>
    <mergeCell ref="B46:H46"/>
    <mergeCell ref="B47:H47"/>
    <mergeCell ref="B49:B51"/>
    <mergeCell ref="C49:C51"/>
    <mergeCell ref="H49:H51"/>
    <mergeCell ref="G49:G51"/>
    <mergeCell ref="B48:H48"/>
    <mergeCell ref="E35:F35"/>
    <mergeCell ref="E37:F37"/>
    <mergeCell ref="G32:H32"/>
    <mergeCell ref="G28:H28"/>
    <mergeCell ref="G29:H29"/>
    <mergeCell ref="G35:H35"/>
    <mergeCell ref="G37:H37"/>
    <mergeCell ref="B80:H80"/>
    <mergeCell ref="B82:H82"/>
    <mergeCell ref="C102:D102"/>
    <mergeCell ref="C103:D103"/>
    <mergeCell ref="C104:D104"/>
    <mergeCell ref="B97:H97"/>
    <mergeCell ref="F98:G98"/>
    <mergeCell ref="F93:H93"/>
    <mergeCell ref="F94:H94"/>
    <mergeCell ref="F95:H95"/>
    <mergeCell ref="F96:H96"/>
    <mergeCell ref="B99:B100"/>
    <mergeCell ref="E99:E100"/>
    <mergeCell ref="F99:F100"/>
    <mergeCell ref="G99:G100"/>
    <mergeCell ref="H99:H100"/>
    <mergeCell ref="C99:D100"/>
    <mergeCell ref="B101:H101"/>
  </mergeCells>
  <conditionalFormatting sqref="B76 B78">
    <cfRule type="containsText" dxfId="50" priority="10" operator="containsText" text="Please provide 'Other' technology details here">
      <formula>NOT(ISERROR(SEARCH("Please provide 'Other' technology details here",B76)))</formula>
    </cfRule>
  </conditionalFormatting>
  <pageMargins left="0.7" right="0.7" top="0.75" bottom="0.75" header="0.3" footer="0.3"/>
  <pageSetup scale="4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Source!$A$1:$A$9</xm:f>
          </x14:formula1>
          <xm:sqref>G77 G75 G79 G81</xm:sqref>
        </x14:dataValidation>
        <x14:dataValidation type="list" allowBlank="1" showInputMessage="1" showErrorMessage="1" xr:uid="{AC81C330-DCD0-466A-9BEA-7EFB3E1F8AC5}">
          <x14:formula1>
            <xm:f>Source!$AM$1:$AM$4</xm:f>
          </x14:formula1>
          <xm:sqref>G102:G104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B41B-D6A1-45D9-88CF-D86A2F6ED8F5}">
  <dimension ref="A1:G631"/>
  <sheetViews>
    <sheetView workbookViewId="0">
      <selection activeCell="E33" sqref="E33"/>
    </sheetView>
  </sheetViews>
  <sheetFormatPr defaultColWidth="9.140625" defaultRowHeight="15" x14ac:dyDescent="0.25"/>
  <cols>
    <col min="1" max="1" width="44.7109375" style="140" bestFit="1" customWidth="1"/>
    <col min="2" max="2" width="19" style="140" bestFit="1" customWidth="1"/>
    <col min="3" max="3" width="37.5703125" style="140" bestFit="1" customWidth="1"/>
    <col min="4" max="4" width="18.28515625" style="140" customWidth="1"/>
    <col min="5" max="5" width="43.7109375" style="140" bestFit="1" customWidth="1"/>
    <col min="6" max="6" width="9.140625" style="140"/>
    <col min="7" max="7" width="13.140625" style="119" bestFit="1" customWidth="1"/>
    <col min="8" max="16384" width="9.140625" style="119"/>
  </cols>
  <sheetData>
    <row r="1" spans="1:7" x14ac:dyDescent="0.25">
      <c r="A1" s="586" t="str">
        <f t="shared" ref="A1:A32" si="0">E1&amp;F1</f>
        <v>Agency#</v>
      </c>
      <c r="B1" s="25" t="s">
        <v>1261</v>
      </c>
      <c r="C1" s="586" t="s">
        <v>1262</v>
      </c>
      <c r="D1" s="586" t="s">
        <v>1263</v>
      </c>
      <c r="E1" s="586" t="s">
        <v>79</v>
      </c>
      <c r="F1" s="586" t="s">
        <v>493</v>
      </c>
    </row>
    <row r="2" spans="1:7" x14ac:dyDescent="0.25">
      <c r="A2" s="106" t="str">
        <f t="shared" si="0"/>
        <v>UMass Lowell1</v>
      </c>
      <c r="B2" s="699">
        <v>4583613070</v>
      </c>
      <c r="C2" s="588" t="s">
        <v>1290</v>
      </c>
      <c r="D2" s="588" t="s">
        <v>1267</v>
      </c>
      <c r="E2" s="84" t="s">
        <v>72</v>
      </c>
      <c r="F2" s="106">
        <v>1</v>
      </c>
      <c r="G2" s="119" t="str">
        <f>VLOOKUP(E2,Source!F:F,1,FALSE)</f>
        <v>UMass Lowell</v>
      </c>
    </row>
    <row r="3" spans="1:7" x14ac:dyDescent="0.25">
      <c r="A3" s="106" t="str">
        <f t="shared" si="0"/>
        <v>UMass Lowell2</v>
      </c>
      <c r="B3" s="699">
        <v>4583614831</v>
      </c>
      <c r="C3" s="588" t="s">
        <v>1274</v>
      </c>
      <c r="D3" s="588" t="s">
        <v>1267</v>
      </c>
      <c r="E3" s="84" t="s">
        <v>72</v>
      </c>
      <c r="F3" s="106">
        <v>2</v>
      </c>
      <c r="G3" s="119" t="str">
        <f>VLOOKUP(E3,Source!F:F,1,FALSE)</f>
        <v>UMass Lowell</v>
      </c>
    </row>
    <row r="4" spans="1:7" x14ac:dyDescent="0.25">
      <c r="A4" s="106" t="str">
        <f t="shared" si="0"/>
        <v>UMass Lowell3</v>
      </c>
      <c r="B4" s="699">
        <v>4583626656</v>
      </c>
      <c r="C4" s="588" t="s">
        <v>1291</v>
      </c>
      <c r="D4" s="588" t="s">
        <v>1267</v>
      </c>
      <c r="E4" s="84" t="s">
        <v>72</v>
      </c>
      <c r="F4" s="106">
        <v>3</v>
      </c>
      <c r="G4" s="119" t="str">
        <f>VLOOKUP(E4,Source!F:F,1,FALSE)</f>
        <v>UMass Lowell</v>
      </c>
    </row>
    <row r="5" spans="1:7" x14ac:dyDescent="0.25">
      <c r="A5" s="106" t="str">
        <f t="shared" si="0"/>
        <v>UMass Lowell4</v>
      </c>
      <c r="B5" s="699">
        <v>4583639000</v>
      </c>
      <c r="C5" s="588" t="s">
        <v>1292</v>
      </c>
      <c r="D5" s="588" t="s">
        <v>1267</v>
      </c>
      <c r="E5" s="84" t="s">
        <v>72</v>
      </c>
      <c r="F5" s="106">
        <v>4</v>
      </c>
      <c r="G5" s="119" t="str">
        <f>VLOOKUP(E5,Source!F:F,1,FALSE)</f>
        <v>UMass Lowell</v>
      </c>
    </row>
    <row r="6" spans="1:7" x14ac:dyDescent="0.25">
      <c r="A6" s="106" t="str">
        <f t="shared" si="0"/>
        <v>UMass Lowell5</v>
      </c>
      <c r="B6" s="699">
        <v>4584811590</v>
      </c>
      <c r="C6" s="588" t="s">
        <v>1274</v>
      </c>
      <c r="D6" s="588" t="s">
        <v>1267</v>
      </c>
      <c r="E6" s="84" t="s">
        <v>72</v>
      </c>
      <c r="F6" s="106">
        <v>5</v>
      </c>
      <c r="G6" s="119" t="str">
        <f>VLOOKUP(E6,Source!F:F,1,FALSE)</f>
        <v>UMass Lowell</v>
      </c>
    </row>
    <row r="7" spans="1:7" x14ac:dyDescent="0.25">
      <c r="A7" s="106" t="str">
        <f t="shared" si="0"/>
        <v>UMass Lowell6</v>
      </c>
      <c r="B7" s="702">
        <v>4594221471</v>
      </c>
      <c r="C7" s="703" t="s">
        <v>1275</v>
      </c>
      <c r="D7" s="703" t="s">
        <v>1267</v>
      </c>
      <c r="E7" s="704" t="s">
        <v>72</v>
      </c>
      <c r="F7" s="106">
        <v>6</v>
      </c>
      <c r="G7" s="119" t="str">
        <f>VLOOKUP(E7,Source!F:F,1,FALSE)</f>
        <v>UMass Lowell</v>
      </c>
    </row>
    <row r="8" spans="1:7" x14ac:dyDescent="0.25">
      <c r="A8" s="106" t="str">
        <f t="shared" si="0"/>
        <v>UMass Lowell7</v>
      </c>
      <c r="B8" s="702">
        <v>4594221481</v>
      </c>
      <c r="C8" s="703" t="s">
        <v>1275</v>
      </c>
      <c r="D8" s="703" t="s">
        <v>1267</v>
      </c>
      <c r="E8" s="704" t="s">
        <v>72</v>
      </c>
      <c r="F8" s="106">
        <v>7</v>
      </c>
      <c r="G8" s="119" t="str">
        <f>VLOOKUP(E8,Source!F:F,1,FALSE)</f>
        <v>UMass Lowell</v>
      </c>
    </row>
    <row r="9" spans="1:7" x14ac:dyDescent="0.25">
      <c r="A9" s="106" t="str">
        <f t="shared" si="0"/>
        <v>UMass Lowell8</v>
      </c>
      <c r="B9" s="702">
        <v>4594221501</v>
      </c>
      <c r="C9" s="703" t="s">
        <v>1275</v>
      </c>
      <c r="D9" s="703" t="s">
        <v>1267</v>
      </c>
      <c r="E9" s="704" t="s">
        <v>72</v>
      </c>
      <c r="F9" s="106">
        <v>8</v>
      </c>
      <c r="G9" s="119" t="str">
        <f>VLOOKUP(E9,Source!F:F,1,FALSE)</f>
        <v>UMass Lowell</v>
      </c>
    </row>
    <row r="10" spans="1:7" x14ac:dyDescent="0.25">
      <c r="A10" s="106" t="str">
        <f t="shared" si="0"/>
        <v>UMass Lowell9</v>
      </c>
      <c r="B10" s="702">
        <v>4594221511</v>
      </c>
      <c r="C10" s="703" t="s">
        <v>1275</v>
      </c>
      <c r="D10" s="703" t="s">
        <v>1267</v>
      </c>
      <c r="E10" s="704" t="s">
        <v>72</v>
      </c>
      <c r="F10" s="106">
        <v>9</v>
      </c>
      <c r="G10" s="119" t="str">
        <f>VLOOKUP(E10,Source!F:F,1,FALSE)</f>
        <v>UMass Lowell</v>
      </c>
    </row>
    <row r="11" spans="1:7" x14ac:dyDescent="0.25">
      <c r="A11" s="106" t="str">
        <f t="shared" si="0"/>
        <v>UMass Lowell10</v>
      </c>
      <c r="B11" s="702">
        <v>4594221531</v>
      </c>
      <c r="C11" s="703" t="s">
        <v>1275</v>
      </c>
      <c r="D11" s="703" t="s">
        <v>1267</v>
      </c>
      <c r="E11" s="704" t="s">
        <v>72</v>
      </c>
      <c r="F11" s="106">
        <v>10</v>
      </c>
      <c r="G11" s="119" t="str">
        <f>VLOOKUP(E11,Source!F:F,1,FALSE)</f>
        <v>UMass Lowell</v>
      </c>
    </row>
    <row r="12" spans="1:7" x14ac:dyDescent="0.25">
      <c r="A12" s="106" t="str">
        <f t="shared" si="0"/>
        <v>UMass Lowell11</v>
      </c>
      <c r="B12" s="699">
        <v>4594221541</v>
      </c>
      <c r="C12" s="588" t="s">
        <v>1275</v>
      </c>
      <c r="D12" s="588" t="s">
        <v>1267</v>
      </c>
      <c r="E12" s="84" t="s">
        <v>72</v>
      </c>
      <c r="F12" s="106">
        <v>11</v>
      </c>
      <c r="G12" s="119" t="str">
        <f>VLOOKUP(E12,Source!F:F,1,FALSE)</f>
        <v>UMass Lowell</v>
      </c>
    </row>
    <row r="13" spans="1:7" x14ac:dyDescent="0.25">
      <c r="A13" s="106" t="str">
        <f t="shared" si="0"/>
        <v>UMass Lowell12</v>
      </c>
      <c r="B13" s="699">
        <v>4594221561</v>
      </c>
      <c r="C13" s="588" t="s">
        <v>1275</v>
      </c>
      <c r="D13" s="588" t="s">
        <v>1267</v>
      </c>
      <c r="E13" s="84" t="s">
        <v>72</v>
      </c>
      <c r="F13" s="106">
        <v>12</v>
      </c>
      <c r="G13" s="119" t="str">
        <f>VLOOKUP(E13,Source!F:F,1,FALSE)</f>
        <v>UMass Lowell</v>
      </c>
    </row>
    <row r="14" spans="1:7" x14ac:dyDescent="0.25">
      <c r="A14" s="106" t="str">
        <f t="shared" si="0"/>
        <v>UMass Lowell13</v>
      </c>
      <c r="B14" s="699">
        <v>4594221571</v>
      </c>
      <c r="C14" s="588" t="s">
        <v>1275</v>
      </c>
      <c r="D14" s="588" t="s">
        <v>1267</v>
      </c>
      <c r="E14" s="84" t="s">
        <v>72</v>
      </c>
      <c r="F14" s="106">
        <v>13</v>
      </c>
      <c r="G14" s="119" t="str">
        <f>VLOOKUP(E14,Source!F:F,1,FALSE)</f>
        <v>UMass Lowell</v>
      </c>
    </row>
    <row r="15" spans="1:7" x14ac:dyDescent="0.25">
      <c r="A15" s="106" t="str">
        <f t="shared" si="0"/>
        <v>UMass Lowell14</v>
      </c>
      <c r="B15" s="699">
        <v>4594221591</v>
      </c>
      <c r="C15" s="588" t="s">
        <v>1275</v>
      </c>
      <c r="D15" s="588" t="s">
        <v>1267</v>
      </c>
      <c r="E15" s="84" t="s">
        <v>72</v>
      </c>
      <c r="F15" s="106">
        <v>14</v>
      </c>
      <c r="G15" s="119" t="str">
        <f>VLOOKUP(E15,Source!F:F,1,FALSE)</f>
        <v>UMass Lowell</v>
      </c>
    </row>
    <row r="16" spans="1:7" x14ac:dyDescent="0.25">
      <c r="A16" s="106" t="str">
        <f t="shared" si="0"/>
        <v>UMass Lowell15</v>
      </c>
      <c r="B16" s="699">
        <v>4594221601</v>
      </c>
      <c r="C16" s="588" t="s">
        <v>1275</v>
      </c>
      <c r="D16" s="588" t="s">
        <v>1267</v>
      </c>
      <c r="E16" s="84" t="s">
        <v>72</v>
      </c>
      <c r="F16" s="106">
        <v>15</v>
      </c>
      <c r="G16" s="119" t="str">
        <f>VLOOKUP(E16,Source!F:F,1,FALSE)</f>
        <v>UMass Lowell</v>
      </c>
    </row>
    <row r="17" spans="1:7" x14ac:dyDescent="0.25">
      <c r="A17" s="106" t="str">
        <f t="shared" si="0"/>
        <v>UMass Lowell16</v>
      </c>
      <c r="B17" s="699">
        <v>4594221621</v>
      </c>
      <c r="C17" s="588" t="s">
        <v>1275</v>
      </c>
      <c r="D17" s="588" t="s">
        <v>1267</v>
      </c>
      <c r="E17" s="84" t="s">
        <v>72</v>
      </c>
      <c r="F17" s="106">
        <v>16</v>
      </c>
      <c r="G17" s="119" t="str">
        <f>VLOOKUP(E17,Source!F:F,1,FALSE)</f>
        <v>UMass Lowell</v>
      </c>
    </row>
    <row r="18" spans="1:7" x14ac:dyDescent="0.25">
      <c r="A18" s="106" t="str">
        <f t="shared" si="0"/>
        <v>UMass Lowell17</v>
      </c>
      <c r="B18" s="699">
        <v>4594221631</v>
      </c>
      <c r="C18" s="588" t="s">
        <v>1275</v>
      </c>
      <c r="D18" s="588" t="s">
        <v>1267</v>
      </c>
      <c r="E18" s="84" t="s">
        <v>72</v>
      </c>
      <c r="F18" s="106">
        <v>17</v>
      </c>
      <c r="G18" s="119" t="str">
        <f>VLOOKUP(E18,Source!F:F,1,FALSE)</f>
        <v>UMass Lowell</v>
      </c>
    </row>
    <row r="19" spans="1:7" x14ac:dyDescent="0.25">
      <c r="A19" s="106" t="str">
        <f t="shared" si="0"/>
        <v>UMass Lowell18</v>
      </c>
      <c r="B19" s="699">
        <v>4594221651</v>
      </c>
      <c r="C19" s="588" t="s">
        <v>1275</v>
      </c>
      <c r="D19" s="588" t="s">
        <v>1267</v>
      </c>
      <c r="E19" s="84" t="s">
        <v>72</v>
      </c>
      <c r="F19" s="106">
        <v>18</v>
      </c>
      <c r="G19" s="119" t="str">
        <f>VLOOKUP(E19,Source!F:F,1,FALSE)</f>
        <v>UMass Lowell</v>
      </c>
    </row>
    <row r="20" spans="1:7" x14ac:dyDescent="0.25">
      <c r="A20" s="106" t="str">
        <f t="shared" si="0"/>
        <v>UMass Lowell19</v>
      </c>
      <c r="B20" s="699">
        <v>4594221661</v>
      </c>
      <c r="C20" s="588" t="s">
        <v>1275</v>
      </c>
      <c r="D20" s="588" t="s">
        <v>1267</v>
      </c>
      <c r="E20" s="84" t="s">
        <v>72</v>
      </c>
      <c r="F20" s="106">
        <v>19</v>
      </c>
      <c r="G20" s="119" t="str">
        <f>VLOOKUP(E20,Source!F:F,1,FALSE)</f>
        <v>UMass Lowell</v>
      </c>
    </row>
    <row r="21" spans="1:7" x14ac:dyDescent="0.25">
      <c r="A21" s="106" t="str">
        <f t="shared" si="0"/>
        <v>UMass Lowell20</v>
      </c>
      <c r="B21" s="699">
        <v>4594221681</v>
      </c>
      <c r="C21" s="588" t="s">
        <v>1275</v>
      </c>
      <c r="D21" s="588" t="s">
        <v>1267</v>
      </c>
      <c r="E21" s="84" t="s">
        <v>72</v>
      </c>
      <c r="F21" s="106">
        <v>20</v>
      </c>
      <c r="G21" s="119" t="str">
        <f>VLOOKUP(E21,Source!F:F,1,FALSE)</f>
        <v>UMass Lowell</v>
      </c>
    </row>
    <row r="22" spans="1:7" x14ac:dyDescent="0.25">
      <c r="A22" s="106" t="str">
        <f t="shared" si="0"/>
        <v>UMass Lowell21</v>
      </c>
      <c r="B22" s="699">
        <v>4594221691</v>
      </c>
      <c r="C22" s="588" t="s">
        <v>1275</v>
      </c>
      <c r="D22" s="588" t="s">
        <v>1267</v>
      </c>
      <c r="E22" s="84" t="s">
        <v>72</v>
      </c>
      <c r="F22" s="106">
        <v>21</v>
      </c>
      <c r="G22" s="119" t="str">
        <f>VLOOKUP(E22,Source!F:F,1,FALSE)</f>
        <v>UMass Lowell</v>
      </c>
    </row>
    <row r="23" spans="1:7" x14ac:dyDescent="0.25">
      <c r="A23" s="106" t="str">
        <f t="shared" si="0"/>
        <v>UMass Lowell22</v>
      </c>
      <c r="B23" s="702">
        <v>4594221711</v>
      </c>
      <c r="C23" s="703" t="s">
        <v>1275</v>
      </c>
      <c r="D23" s="703" t="s">
        <v>1267</v>
      </c>
      <c r="E23" s="84" t="s">
        <v>72</v>
      </c>
      <c r="F23" s="106">
        <v>22</v>
      </c>
      <c r="G23" s="119" t="str">
        <f>VLOOKUP(E23,Source!F:F,1,FALSE)</f>
        <v>UMass Lowell</v>
      </c>
    </row>
    <row r="24" spans="1:7" x14ac:dyDescent="0.25">
      <c r="A24" s="106" t="str">
        <f t="shared" si="0"/>
        <v>UMass Lowell23</v>
      </c>
      <c r="B24" s="702">
        <v>4595212883</v>
      </c>
      <c r="C24" s="703" t="s">
        <v>1293</v>
      </c>
      <c r="D24" s="703" t="s">
        <v>1267</v>
      </c>
      <c r="E24" s="84" t="s">
        <v>72</v>
      </c>
      <c r="F24" s="106">
        <v>23</v>
      </c>
      <c r="G24" s="119" t="str">
        <f>VLOOKUP(E24,Source!F:F,1,FALSE)</f>
        <v>UMass Lowell</v>
      </c>
    </row>
    <row r="25" spans="1:7" x14ac:dyDescent="0.25">
      <c r="A25" s="106" t="str">
        <f t="shared" si="0"/>
        <v>UMass Lowell24</v>
      </c>
      <c r="B25" s="702">
        <v>4595214230</v>
      </c>
      <c r="C25" s="703" t="s">
        <v>1294</v>
      </c>
      <c r="D25" s="703" t="s">
        <v>1267</v>
      </c>
      <c r="E25" s="84" t="s">
        <v>72</v>
      </c>
      <c r="F25" s="106">
        <v>24</v>
      </c>
      <c r="G25" s="119" t="str">
        <f>VLOOKUP(E25,Source!F:F,1,FALSE)</f>
        <v>UMass Lowell</v>
      </c>
    </row>
    <row r="26" spans="1:7" x14ac:dyDescent="0.25">
      <c r="A26" s="106" t="str">
        <f t="shared" si="0"/>
        <v>UMass Lowell25</v>
      </c>
      <c r="B26" s="702">
        <v>4595215641</v>
      </c>
      <c r="C26" s="703" t="s">
        <v>1295</v>
      </c>
      <c r="D26" s="703" t="s">
        <v>1267</v>
      </c>
      <c r="E26" s="84" t="s">
        <v>72</v>
      </c>
      <c r="F26" s="106">
        <v>25</v>
      </c>
      <c r="G26" s="119" t="str">
        <f>VLOOKUP(E26,Source!F:F,1,FALSE)</f>
        <v>UMass Lowell</v>
      </c>
    </row>
    <row r="27" spans="1:7" x14ac:dyDescent="0.25">
      <c r="A27" s="106" t="str">
        <f t="shared" si="0"/>
        <v>UMass Lowell26</v>
      </c>
      <c r="B27" s="702">
        <v>4595215880</v>
      </c>
      <c r="C27" s="703" t="s">
        <v>1296</v>
      </c>
      <c r="D27" s="703" t="s">
        <v>1267</v>
      </c>
      <c r="E27" s="84" t="s">
        <v>72</v>
      </c>
      <c r="F27" s="106">
        <v>26</v>
      </c>
      <c r="G27" s="119" t="str">
        <f>VLOOKUP(E27,Source!F:F,1,FALSE)</f>
        <v>UMass Lowell</v>
      </c>
    </row>
    <row r="28" spans="1:7" x14ac:dyDescent="0.25">
      <c r="A28" s="106" t="str">
        <f t="shared" si="0"/>
        <v>UMass Lowell27</v>
      </c>
      <c r="B28" s="702">
        <v>4595215880</v>
      </c>
      <c r="C28" s="703" t="s">
        <v>1296</v>
      </c>
      <c r="D28" s="703" t="s">
        <v>1268</v>
      </c>
      <c r="E28" s="84" t="s">
        <v>72</v>
      </c>
      <c r="F28" s="106">
        <v>27</v>
      </c>
      <c r="G28" s="119" t="str">
        <f>VLOOKUP(E28,Source!F:F,1,FALSE)</f>
        <v>UMass Lowell</v>
      </c>
    </row>
    <row r="29" spans="1:7" x14ac:dyDescent="0.25">
      <c r="A29" s="106" t="str">
        <f t="shared" si="0"/>
        <v>UMass Lowell28</v>
      </c>
      <c r="B29" s="702">
        <v>4584812070</v>
      </c>
      <c r="C29" s="703" t="s">
        <v>1278</v>
      </c>
      <c r="D29" s="703" t="s">
        <v>1268</v>
      </c>
      <c r="E29" s="704" t="s">
        <v>72</v>
      </c>
      <c r="F29" s="106">
        <v>28</v>
      </c>
      <c r="G29" s="119" t="str">
        <f>VLOOKUP(E29,Source!F:F,1,FALSE)</f>
        <v>UMass Lowell</v>
      </c>
    </row>
    <row r="30" spans="1:7" x14ac:dyDescent="0.25">
      <c r="A30" s="106" t="str">
        <f t="shared" si="0"/>
        <v>Berkshire Comm. College1</v>
      </c>
      <c r="B30" s="727">
        <v>700010040641</v>
      </c>
      <c r="C30" s="703" t="s">
        <v>1335</v>
      </c>
      <c r="D30" s="703" t="s">
        <v>1267</v>
      </c>
      <c r="E30" s="706" t="s">
        <v>568</v>
      </c>
      <c r="F30" s="701">
        <v>1</v>
      </c>
      <c r="G30" s="119" t="str">
        <f>VLOOKUP(E30,Source!F:F,1,FALSE)</f>
        <v>Berkshire Comm. College</v>
      </c>
    </row>
    <row r="31" spans="1:7" x14ac:dyDescent="0.25">
      <c r="A31" s="106" t="str">
        <f t="shared" si="0"/>
        <v>Bridgewater State University1</v>
      </c>
      <c r="B31" s="141">
        <v>3502004</v>
      </c>
      <c r="C31" s="141" t="s">
        <v>1336</v>
      </c>
      <c r="D31" s="703" t="s">
        <v>1267</v>
      </c>
      <c r="E31" s="705" t="s">
        <v>48</v>
      </c>
      <c r="F31" s="701">
        <v>1</v>
      </c>
      <c r="G31" s="119" t="str">
        <f>VLOOKUP(E31,Source!F:F,1,FALSE)</f>
        <v>Bridgewater State University</v>
      </c>
    </row>
    <row r="32" spans="1:7" x14ac:dyDescent="0.25">
      <c r="A32" s="106" t="str">
        <f t="shared" si="0"/>
        <v>Bridgewater State University2</v>
      </c>
      <c r="B32" s="141">
        <v>12437006</v>
      </c>
      <c r="C32" s="141" t="s">
        <v>1337</v>
      </c>
      <c r="D32" s="703" t="s">
        <v>1267</v>
      </c>
      <c r="E32" s="705" t="s">
        <v>48</v>
      </c>
      <c r="F32" s="701">
        <v>2</v>
      </c>
      <c r="G32" s="119" t="str">
        <f>VLOOKUP(E32,Source!F:F,1,FALSE)</f>
        <v>Bridgewater State University</v>
      </c>
    </row>
    <row r="33" spans="1:7" x14ac:dyDescent="0.25">
      <c r="A33" s="106" t="str">
        <f t="shared" ref="A33:A64" si="1">E33&amp;F33</f>
        <v>Bridgewater State University3</v>
      </c>
      <c r="B33" s="141">
        <v>77907005</v>
      </c>
      <c r="C33" s="141" t="s">
        <v>1338</v>
      </c>
      <c r="D33" s="703" t="s">
        <v>1267</v>
      </c>
      <c r="E33" s="705" t="s">
        <v>48</v>
      </c>
      <c r="F33" s="701">
        <v>3</v>
      </c>
      <c r="G33" s="119" t="str">
        <f>VLOOKUP(E33,Source!F:F,1,FALSE)</f>
        <v>Bridgewater State University</v>
      </c>
    </row>
    <row r="34" spans="1:7" x14ac:dyDescent="0.25">
      <c r="A34" s="106" t="str">
        <f t="shared" si="1"/>
        <v>Bridgewater State University4</v>
      </c>
      <c r="B34" s="141">
        <v>94937007</v>
      </c>
      <c r="C34" s="141" t="s">
        <v>1339</v>
      </c>
      <c r="D34" s="703" t="s">
        <v>1267</v>
      </c>
      <c r="E34" s="705" t="s">
        <v>48</v>
      </c>
      <c r="F34" s="701">
        <v>4</v>
      </c>
      <c r="G34" s="119" t="str">
        <f>VLOOKUP(E34,Source!F:F,1,FALSE)</f>
        <v>Bridgewater State University</v>
      </c>
    </row>
    <row r="35" spans="1:7" x14ac:dyDescent="0.25">
      <c r="A35" s="106" t="str">
        <f t="shared" si="1"/>
        <v>Bridgewater State University5</v>
      </c>
      <c r="B35" s="141">
        <v>126402002</v>
      </c>
      <c r="C35" s="141" t="s">
        <v>1340</v>
      </c>
      <c r="D35" s="703" t="s">
        <v>1267</v>
      </c>
      <c r="E35" s="705" t="s">
        <v>48</v>
      </c>
      <c r="F35" s="701">
        <v>5</v>
      </c>
      <c r="G35" s="119" t="str">
        <f>VLOOKUP(E35,Source!F:F,1,FALSE)</f>
        <v>Bridgewater State University</v>
      </c>
    </row>
    <row r="36" spans="1:7" x14ac:dyDescent="0.25">
      <c r="A36" s="106" t="str">
        <f t="shared" si="1"/>
        <v>Bridgewater State University6</v>
      </c>
      <c r="B36" s="141">
        <v>133402002</v>
      </c>
      <c r="C36" s="141" t="s">
        <v>1341</v>
      </c>
      <c r="D36" s="703" t="s">
        <v>1267</v>
      </c>
      <c r="E36" s="705" t="s">
        <v>48</v>
      </c>
      <c r="F36" s="701">
        <v>6</v>
      </c>
      <c r="G36" s="119" t="str">
        <f>VLOOKUP(E36,Source!F:F,1,FALSE)</f>
        <v>Bridgewater State University</v>
      </c>
    </row>
    <row r="37" spans="1:7" x14ac:dyDescent="0.25">
      <c r="A37" s="106" t="str">
        <f t="shared" si="1"/>
        <v>Bridgewater State University7</v>
      </c>
      <c r="B37" s="141">
        <v>147133006</v>
      </c>
      <c r="C37" s="141" t="s">
        <v>1342</v>
      </c>
      <c r="D37" s="703" t="s">
        <v>1267</v>
      </c>
      <c r="E37" s="705" t="s">
        <v>48</v>
      </c>
      <c r="F37" s="701">
        <v>7</v>
      </c>
      <c r="G37" s="119" t="str">
        <f>VLOOKUP(E37,Source!F:F,1,FALSE)</f>
        <v>Bridgewater State University</v>
      </c>
    </row>
    <row r="38" spans="1:7" x14ac:dyDescent="0.25">
      <c r="A38" s="106" t="str">
        <f t="shared" si="1"/>
        <v>Bridgewater State University8</v>
      </c>
      <c r="B38" s="141">
        <v>164114000</v>
      </c>
      <c r="C38" s="141" t="s">
        <v>1343</v>
      </c>
      <c r="D38" s="703" t="s">
        <v>1267</v>
      </c>
      <c r="E38" s="705" t="s">
        <v>48</v>
      </c>
      <c r="F38" s="701">
        <v>8</v>
      </c>
      <c r="G38" s="119" t="str">
        <f>VLOOKUP(E38,Source!F:F,1,FALSE)</f>
        <v>Bridgewater State University</v>
      </c>
    </row>
    <row r="39" spans="1:7" x14ac:dyDescent="0.25">
      <c r="A39" s="106" t="str">
        <f t="shared" si="1"/>
        <v>Bridgewater State University9</v>
      </c>
      <c r="B39" s="141">
        <v>165614009</v>
      </c>
      <c r="C39" s="141" t="s">
        <v>1344</v>
      </c>
      <c r="D39" s="703" t="s">
        <v>1267</v>
      </c>
      <c r="E39" s="705" t="s">
        <v>48</v>
      </c>
      <c r="F39" s="701">
        <v>9</v>
      </c>
      <c r="G39" s="119" t="str">
        <f>VLOOKUP(E39,Source!F:F,1,FALSE)</f>
        <v>Bridgewater State University</v>
      </c>
    </row>
    <row r="40" spans="1:7" x14ac:dyDescent="0.25">
      <c r="A40" s="106" t="str">
        <f t="shared" si="1"/>
        <v>Bridgewater State University10</v>
      </c>
      <c r="B40" s="141">
        <v>199054005</v>
      </c>
      <c r="C40" s="141" t="s">
        <v>1345</v>
      </c>
      <c r="D40" s="703" t="s">
        <v>1267</v>
      </c>
      <c r="E40" s="705" t="s">
        <v>48</v>
      </c>
      <c r="F40" s="701">
        <v>10</v>
      </c>
      <c r="G40" s="119" t="str">
        <f>VLOOKUP(E40,Source!F:F,1,FALSE)</f>
        <v>Bridgewater State University</v>
      </c>
    </row>
    <row r="41" spans="1:7" x14ac:dyDescent="0.25">
      <c r="A41" s="106" t="str">
        <f t="shared" si="1"/>
        <v>Bridgewater State University11</v>
      </c>
      <c r="B41" s="141">
        <v>205217000</v>
      </c>
      <c r="C41" s="141" t="s">
        <v>1346</v>
      </c>
      <c r="D41" s="703" t="s">
        <v>1267</v>
      </c>
      <c r="E41" s="705" t="s">
        <v>48</v>
      </c>
      <c r="F41" s="701">
        <v>11</v>
      </c>
      <c r="G41" s="119" t="str">
        <f>VLOOKUP(E41,Source!F:F,1,FALSE)</f>
        <v>Bridgewater State University</v>
      </c>
    </row>
    <row r="42" spans="1:7" x14ac:dyDescent="0.25">
      <c r="A42" s="106" t="str">
        <f t="shared" si="1"/>
        <v>Bridgewater State University12</v>
      </c>
      <c r="B42" s="141">
        <v>215487007</v>
      </c>
      <c r="C42" s="141" t="s">
        <v>1347</v>
      </c>
      <c r="D42" s="703" t="s">
        <v>1267</v>
      </c>
      <c r="E42" s="705" t="s">
        <v>48</v>
      </c>
      <c r="F42" s="701">
        <v>12</v>
      </c>
      <c r="G42" s="119" t="str">
        <f>VLOOKUP(E42,Source!F:F,1,FALSE)</f>
        <v>Bridgewater State University</v>
      </c>
    </row>
    <row r="43" spans="1:7" x14ac:dyDescent="0.25">
      <c r="A43" s="106" t="str">
        <f t="shared" si="1"/>
        <v>Bridgewater State University13</v>
      </c>
      <c r="B43" s="141">
        <v>255557005</v>
      </c>
      <c r="C43" s="141" t="s">
        <v>1348</v>
      </c>
      <c r="D43" s="703" t="s">
        <v>1267</v>
      </c>
      <c r="E43" s="705" t="s">
        <v>48</v>
      </c>
      <c r="F43" s="701">
        <v>13</v>
      </c>
      <c r="G43" s="119" t="str">
        <f>VLOOKUP(E43,Source!F:F,1,FALSE)</f>
        <v>Bridgewater State University</v>
      </c>
    </row>
    <row r="44" spans="1:7" x14ac:dyDescent="0.25">
      <c r="A44" s="106" t="str">
        <f t="shared" si="1"/>
        <v>Bridgewater State University14</v>
      </c>
      <c r="B44" s="141">
        <v>296502001</v>
      </c>
      <c r="C44" s="141" t="s">
        <v>1349</v>
      </c>
      <c r="D44" s="703" t="s">
        <v>1267</v>
      </c>
      <c r="E44" s="705" t="s">
        <v>48</v>
      </c>
      <c r="F44" s="701">
        <v>14</v>
      </c>
      <c r="G44" s="119" t="str">
        <f>VLOOKUP(E44,Source!F:F,1,FALSE)</f>
        <v>Bridgewater State University</v>
      </c>
    </row>
    <row r="45" spans="1:7" x14ac:dyDescent="0.25">
      <c r="A45" s="106" t="str">
        <f t="shared" si="1"/>
        <v>Bridgewater State University15</v>
      </c>
      <c r="B45" s="141">
        <v>308133005</v>
      </c>
      <c r="C45" s="141" t="s">
        <v>1350</v>
      </c>
      <c r="D45" s="703" t="s">
        <v>1267</v>
      </c>
      <c r="E45" s="705" t="s">
        <v>48</v>
      </c>
      <c r="F45" s="701">
        <v>15</v>
      </c>
      <c r="G45" s="119" t="str">
        <f>VLOOKUP(E45,Source!F:F,1,FALSE)</f>
        <v>Bridgewater State University</v>
      </c>
    </row>
    <row r="46" spans="1:7" x14ac:dyDescent="0.25">
      <c r="A46" s="106" t="str">
        <f t="shared" si="1"/>
        <v>Bridgewater State University16</v>
      </c>
      <c r="B46" s="141">
        <v>326402002</v>
      </c>
      <c r="C46" s="141" t="s">
        <v>1351</v>
      </c>
      <c r="D46" s="703" t="s">
        <v>1267</v>
      </c>
      <c r="E46" s="705" t="s">
        <v>48</v>
      </c>
      <c r="F46" s="701">
        <v>16</v>
      </c>
      <c r="G46" s="119" t="str">
        <f>VLOOKUP(E46,Source!F:F,1,FALSE)</f>
        <v>Bridgewater State University</v>
      </c>
    </row>
    <row r="47" spans="1:7" x14ac:dyDescent="0.25">
      <c r="A47" s="106" t="str">
        <f t="shared" si="1"/>
        <v>Bridgewater State University17</v>
      </c>
      <c r="B47" s="141">
        <v>357253001</v>
      </c>
      <c r="C47" s="141" t="s">
        <v>1352</v>
      </c>
      <c r="D47" s="703" t="s">
        <v>1267</v>
      </c>
      <c r="E47" s="705" t="s">
        <v>48</v>
      </c>
      <c r="F47" s="701">
        <v>17</v>
      </c>
      <c r="G47" s="119" t="str">
        <f>VLOOKUP(E47,Source!F:F,1,FALSE)</f>
        <v>Bridgewater State University</v>
      </c>
    </row>
    <row r="48" spans="1:7" x14ac:dyDescent="0.25">
      <c r="A48" s="106" t="str">
        <f t="shared" si="1"/>
        <v>Bridgewater State University18</v>
      </c>
      <c r="B48" s="141">
        <v>428502007</v>
      </c>
      <c r="C48" s="141" t="s">
        <v>1353</v>
      </c>
      <c r="D48" s="703" t="s">
        <v>1267</v>
      </c>
      <c r="E48" s="705" t="s">
        <v>48</v>
      </c>
      <c r="F48" s="701">
        <v>18</v>
      </c>
      <c r="G48" s="119" t="str">
        <f>VLOOKUP(E48,Source!F:F,1,FALSE)</f>
        <v>Bridgewater State University</v>
      </c>
    </row>
    <row r="49" spans="1:7" x14ac:dyDescent="0.25">
      <c r="A49" s="106" t="str">
        <f t="shared" si="1"/>
        <v>Bridgewater State University19</v>
      </c>
      <c r="B49" s="141">
        <v>434077007</v>
      </c>
      <c r="C49" s="141" t="s">
        <v>1354</v>
      </c>
      <c r="D49" s="703" t="s">
        <v>1267</v>
      </c>
      <c r="E49" s="705" t="s">
        <v>48</v>
      </c>
      <c r="F49" s="701">
        <v>19</v>
      </c>
      <c r="G49" s="119" t="str">
        <f>VLOOKUP(E49,Source!F:F,1,FALSE)</f>
        <v>Bridgewater State University</v>
      </c>
    </row>
    <row r="50" spans="1:7" x14ac:dyDescent="0.25">
      <c r="A50" s="106" t="str">
        <f t="shared" si="1"/>
        <v>Bridgewater State University20</v>
      </c>
      <c r="B50" s="141">
        <v>437502001</v>
      </c>
      <c r="C50" s="141" t="s">
        <v>1355</v>
      </c>
      <c r="D50" s="703" t="s">
        <v>1267</v>
      </c>
      <c r="E50" s="705" t="s">
        <v>48</v>
      </c>
      <c r="F50" s="701">
        <v>20</v>
      </c>
      <c r="G50" s="119" t="str">
        <f>VLOOKUP(E50,Source!F:F,1,FALSE)</f>
        <v>Bridgewater State University</v>
      </c>
    </row>
    <row r="51" spans="1:7" x14ac:dyDescent="0.25">
      <c r="A51" s="106" t="str">
        <f t="shared" si="1"/>
        <v>Bridgewater State University21</v>
      </c>
      <c r="B51" s="141">
        <v>477117000</v>
      </c>
      <c r="C51" s="141" t="s">
        <v>1356</v>
      </c>
      <c r="D51" s="703" t="s">
        <v>1267</v>
      </c>
      <c r="E51" s="705" t="s">
        <v>48</v>
      </c>
      <c r="F51" s="701">
        <v>21</v>
      </c>
      <c r="G51" s="119" t="str">
        <f>VLOOKUP(E51,Source!F:F,1,FALSE)</f>
        <v>Bridgewater State University</v>
      </c>
    </row>
    <row r="52" spans="1:7" x14ac:dyDescent="0.25">
      <c r="A52" s="106" t="str">
        <f t="shared" si="1"/>
        <v>Bridgewater State University22</v>
      </c>
      <c r="B52" s="141">
        <v>517502005</v>
      </c>
      <c r="C52" s="141" t="s">
        <v>1357</v>
      </c>
      <c r="D52" s="703" t="s">
        <v>1267</v>
      </c>
      <c r="E52" s="705" t="s">
        <v>48</v>
      </c>
      <c r="F52" s="701">
        <v>22</v>
      </c>
      <c r="G52" s="119" t="str">
        <f>VLOOKUP(E52,Source!F:F,1,FALSE)</f>
        <v>Bridgewater State University</v>
      </c>
    </row>
    <row r="53" spans="1:7" x14ac:dyDescent="0.25">
      <c r="A53" s="106" t="str">
        <f t="shared" si="1"/>
        <v>Bridgewater State University23</v>
      </c>
      <c r="B53" s="141">
        <v>562834001</v>
      </c>
      <c r="C53" s="141" t="s">
        <v>1358</v>
      </c>
      <c r="D53" s="703" t="s">
        <v>1267</v>
      </c>
      <c r="E53" s="705" t="s">
        <v>48</v>
      </c>
      <c r="F53" s="701">
        <v>23</v>
      </c>
      <c r="G53" s="119" t="str">
        <f>VLOOKUP(E53,Source!F:F,1,FALSE)</f>
        <v>Bridgewater State University</v>
      </c>
    </row>
    <row r="54" spans="1:7" x14ac:dyDescent="0.25">
      <c r="A54" s="106" t="str">
        <f t="shared" si="1"/>
        <v>Bridgewater State University24</v>
      </c>
      <c r="B54" s="141">
        <v>574913001</v>
      </c>
      <c r="C54" s="141" t="s">
        <v>1359</v>
      </c>
      <c r="D54" s="703" t="s">
        <v>1267</v>
      </c>
      <c r="E54" s="705" t="s">
        <v>48</v>
      </c>
      <c r="F54" s="701">
        <v>24</v>
      </c>
      <c r="G54" s="119" t="str">
        <f>VLOOKUP(E54,Source!F:F,1,FALSE)</f>
        <v>Bridgewater State University</v>
      </c>
    </row>
    <row r="55" spans="1:7" x14ac:dyDescent="0.25">
      <c r="A55" s="106" t="str">
        <f t="shared" si="1"/>
        <v>Bridgewater State University25</v>
      </c>
      <c r="B55" s="141">
        <v>762502009</v>
      </c>
      <c r="C55" s="141" t="s">
        <v>1357</v>
      </c>
      <c r="D55" s="703" t="s">
        <v>1267</v>
      </c>
      <c r="E55" s="705" t="s">
        <v>48</v>
      </c>
      <c r="F55" s="701">
        <v>25</v>
      </c>
      <c r="G55" s="119" t="str">
        <f>VLOOKUP(E55,Source!F:F,1,FALSE)</f>
        <v>Bridgewater State University</v>
      </c>
    </row>
    <row r="56" spans="1:7" x14ac:dyDescent="0.25">
      <c r="A56" s="106" t="str">
        <f t="shared" si="1"/>
        <v>Bridgewater State University26</v>
      </c>
      <c r="B56" s="141">
        <v>777502000</v>
      </c>
      <c r="C56" s="141" t="s">
        <v>1360</v>
      </c>
      <c r="D56" s="703" t="s">
        <v>1267</v>
      </c>
      <c r="E56" s="705" t="s">
        <v>48</v>
      </c>
      <c r="F56" s="701">
        <v>26</v>
      </c>
      <c r="G56" s="119" t="str">
        <f>VLOOKUP(E56,Source!F:F,1,FALSE)</f>
        <v>Bridgewater State University</v>
      </c>
    </row>
    <row r="57" spans="1:7" x14ac:dyDescent="0.25">
      <c r="A57" s="106" t="str">
        <f t="shared" si="1"/>
        <v>Bridgewater State University27</v>
      </c>
      <c r="B57" s="141">
        <v>812917000</v>
      </c>
      <c r="C57" s="141" t="s">
        <v>1361</v>
      </c>
      <c r="D57" s="703" t="s">
        <v>1267</v>
      </c>
      <c r="E57" s="705" t="s">
        <v>48</v>
      </c>
      <c r="F57" s="701">
        <v>27</v>
      </c>
      <c r="G57" s="119" t="str">
        <f>VLOOKUP(E57,Source!F:F,1,FALSE)</f>
        <v>Bridgewater State University</v>
      </c>
    </row>
    <row r="58" spans="1:7" x14ac:dyDescent="0.25">
      <c r="A58" s="106" t="str">
        <f t="shared" si="1"/>
        <v>Bridgewater State University28</v>
      </c>
      <c r="B58" s="141">
        <v>823327003</v>
      </c>
      <c r="C58" s="141" t="s">
        <v>1362</v>
      </c>
      <c r="D58" s="703" t="s">
        <v>1267</v>
      </c>
      <c r="E58" s="705" t="s">
        <v>48</v>
      </c>
      <c r="F58" s="701">
        <v>28</v>
      </c>
      <c r="G58" s="119" t="str">
        <f>VLOOKUP(E58,Source!F:F,1,FALSE)</f>
        <v>Bridgewater State University</v>
      </c>
    </row>
    <row r="59" spans="1:7" x14ac:dyDescent="0.25">
      <c r="A59" s="106" t="str">
        <f t="shared" si="1"/>
        <v>Bridgewater State University29</v>
      </c>
      <c r="B59" s="141">
        <v>852502004</v>
      </c>
      <c r="C59" s="141" t="s">
        <v>1363</v>
      </c>
      <c r="D59" s="703" t="s">
        <v>1267</v>
      </c>
      <c r="E59" s="705" t="s">
        <v>48</v>
      </c>
      <c r="F59" s="701">
        <v>29</v>
      </c>
      <c r="G59" s="119" t="str">
        <f>VLOOKUP(E59,Source!F:F,1,FALSE)</f>
        <v>Bridgewater State University</v>
      </c>
    </row>
    <row r="60" spans="1:7" x14ac:dyDescent="0.25">
      <c r="A60" s="106" t="str">
        <f t="shared" si="1"/>
        <v>Bridgewater State University30</v>
      </c>
      <c r="B60" s="141">
        <v>955624009</v>
      </c>
      <c r="C60" s="141" t="s">
        <v>1364</v>
      </c>
      <c r="D60" s="703" t="s">
        <v>1267</v>
      </c>
      <c r="E60" s="705" t="s">
        <v>48</v>
      </c>
      <c r="F60" s="701">
        <v>30</v>
      </c>
      <c r="G60" s="119" t="str">
        <f>VLOOKUP(E60,Source!F:F,1,FALSE)</f>
        <v>Bridgewater State University</v>
      </c>
    </row>
    <row r="61" spans="1:7" x14ac:dyDescent="0.25">
      <c r="A61" s="106" t="str">
        <f t="shared" si="1"/>
        <v>Bristol Comm. College1</v>
      </c>
      <c r="B61" s="141">
        <v>9896540027</v>
      </c>
      <c r="C61" s="141" t="s">
        <v>1380</v>
      </c>
      <c r="D61" s="703" t="s">
        <v>1267</v>
      </c>
      <c r="E61" s="706" t="s">
        <v>569</v>
      </c>
      <c r="F61" s="701">
        <v>1</v>
      </c>
      <c r="G61" s="119" t="str">
        <f>VLOOKUP(E61,Source!F:F,1,FALSE)</f>
        <v>Bristol Comm. College</v>
      </c>
    </row>
    <row r="62" spans="1:7" x14ac:dyDescent="0.25">
      <c r="A62" s="106" t="str">
        <f t="shared" si="1"/>
        <v>Bunker Hill Comm. College1</v>
      </c>
      <c r="B62" s="141">
        <v>4394020170</v>
      </c>
      <c r="C62" s="141" t="s">
        <v>1390</v>
      </c>
      <c r="D62" s="703" t="s">
        <v>1267</v>
      </c>
      <c r="E62" s="706" t="s">
        <v>570</v>
      </c>
      <c r="F62" s="703">
        <v>1</v>
      </c>
      <c r="G62" s="119" t="str">
        <f>VLOOKUP(E62,Source!F:F,1,FALSE)</f>
        <v>Bunker Hill Comm. College</v>
      </c>
    </row>
    <row r="63" spans="1:7" x14ac:dyDescent="0.25">
      <c r="A63" s="106" t="str">
        <f t="shared" si="1"/>
        <v>Bunker Hill Comm. College2</v>
      </c>
      <c r="B63" s="141">
        <v>4402820830</v>
      </c>
      <c r="C63" s="141" t="s">
        <v>1389</v>
      </c>
      <c r="D63" s="703" t="s">
        <v>1267</v>
      </c>
      <c r="E63" s="706" t="s">
        <v>570</v>
      </c>
      <c r="F63" s="703">
        <v>2</v>
      </c>
      <c r="G63" s="119" t="str">
        <f>VLOOKUP(E63,Source!F:F,1,FALSE)</f>
        <v>Bunker Hill Comm. College</v>
      </c>
    </row>
    <row r="64" spans="1:7" x14ac:dyDescent="0.25">
      <c r="A64" s="106" t="str">
        <f t="shared" si="1"/>
        <v>Bunker Hill Comm. College3</v>
      </c>
      <c r="B64" s="141">
        <v>5136417380</v>
      </c>
      <c r="C64" s="141" t="s">
        <v>1390</v>
      </c>
      <c r="D64" s="703" t="s">
        <v>1267</v>
      </c>
      <c r="E64" s="706" t="s">
        <v>570</v>
      </c>
      <c r="F64" s="703">
        <v>3</v>
      </c>
      <c r="G64" s="119" t="str">
        <f>VLOOKUP(E64,Source!F:F,1,FALSE)</f>
        <v>Bunker Hill Comm. College</v>
      </c>
    </row>
    <row r="65" spans="1:7" x14ac:dyDescent="0.25">
      <c r="A65" s="106" t="str">
        <f t="shared" ref="A65:A70" si="2">E65&amp;F65</f>
        <v>Bunker Hill Comm. College4</v>
      </c>
      <c r="B65" s="141">
        <v>5139635050</v>
      </c>
      <c r="C65" s="141" t="s">
        <v>1390</v>
      </c>
      <c r="D65" s="703" t="s">
        <v>1267</v>
      </c>
      <c r="E65" s="706" t="s">
        <v>570</v>
      </c>
      <c r="F65" s="703">
        <v>4</v>
      </c>
      <c r="G65" s="119" t="str">
        <f>VLOOKUP(E65,Source!F:F,1,FALSE)</f>
        <v>Bunker Hill Comm. College</v>
      </c>
    </row>
    <row r="66" spans="1:7" x14ac:dyDescent="0.25">
      <c r="A66" s="106" t="str">
        <f t="shared" si="2"/>
        <v>Bureau of the State House1</v>
      </c>
      <c r="B66" s="141">
        <v>5134410720</v>
      </c>
      <c r="C66" s="141" t="s">
        <v>117</v>
      </c>
      <c r="D66" s="703" t="s">
        <v>1267</v>
      </c>
      <c r="E66" s="706" t="s">
        <v>284</v>
      </c>
      <c r="F66" s="703">
        <v>1</v>
      </c>
      <c r="G66" s="119" t="str">
        <f>VLOOKUP(E66,Source!F:F,1,FALSE)</f>
        <v>Bureau of the State House</v>
      </c>
    </row>
    <row r="67" spans="1:7" x14ac:dyDescent="0.25">
      <c r="A67" s="106" t="str">
        <f t="shared" si="2"/>
        <v>Cape Cod Comm. College1</v>
      </c>
      <c r="B67" s="141">
        <v>5467410030</v>
      </c>
      <c r="C67" s="141" t="s">
        <v>1392</v>
      </c>
      <c r="D67" s="703" t="s">
        <v>1267</v>
      </c>
      <c r="E67" s="706" t="s">
        <v>571</v>
      </c>
      <c r="F67" s="703">
        <v>1</v>
      </c>
      <c r="G67" s="119" t="str">
        <f>VLOOKUP(E67,Source!F:F,1,FALSE)</f>
        <v>Cape Cod Comm. College</v>
      </c>
    </row>
    <row r="68" spans="1:7" x14ac:dyDescent="0.25">
      <c r="A68" s="106" t="str">
        <f t="shared" si="2"/>
        <v>Chelsea Soldier's Home1</v>
      </c>
      <c r="B68" s="141">
        <v>4404217230</v>
      </c>
      <c r="C68" s="141" t="s">
        <v>1397</v>
      </c>
      <c r="D68" s="703" t="s">
        <v>1267</v>
      </c>
      <c r="E68" s="706" t="s">
        <v>572</v>
      </c>
      <c r="F68" s="703">
        <v>1</v>
      </c>
      <c r="G68" s="119" t="str">
        <f>VLOOKUP(E68,Source!F:F,1,FALSE)</f>
        <v>Chelsea Soldier's Home</v>
      </c>
    </row>
    <row r="69" spans="1:7" x14ac:dyDescent="0.25">
      <c r="A69" s="106" t="str">
        <f t="shared" si="2"/>
        <v>Chelsea Soldier's Home2</v>
      </c>
      <c r="B69" s="141">
        <v>4406818880</v>
      </c>
      <c r="C69" s="141" t="s">
        <v>1394</v>
      </c>
      <c r="D69" s="703" t="s">
        <v>1267</v>
      </c>
      <c r="E69" s="706" t="s">
        <v>572</v>
      </c>
      <c r="F69" s="703">
        <v>2</v>
      </c>
      <c r="G69" s="119" t="str">
        <f>VLOOKUP(E69,Source!F:F,1,FALSE)</f>
        <v>Chelsea Soldier's Home</v>
      </c>
    </row>
    <row r="70" spans="1:7" ht="15.75" customHeight="1" x14ac:dyDescent="0.25">
      <c r="A70" s="106" t="str">
        <f t="shared" si="2"/>
        <v>Dept. of Conservation and Recreation1</v>
      </c>
      <c r="B70" s="736" t="s">
        <v>842</v>
      </c>
      <c r="C70" s="736" t="s">
        <v>1958</v>
      </c>
      <c r="D70" s="740" t="s">
        <v>842</v>
      </c>
      <c r="E70" s="706" t="s">
        <v>573</v>
      </c>
      <c r="F70" s="703">
        <v>1</v>
      </c>
      <c r="G70" s="119" t="str">
        <f>VLOOKUP(E70,Source!F:F,1,FALSE)</f>
        <v>Dept. of Conservation and Recreation</v>
      </c>
    </row>
    <row r="71" spans="1:7" x14ac:dyDescent="0.25">
      <c r="A71" s="106" t="str">
        <f>'Electric Account Source '!E64&amp;'Electric Account Source '!F64</f>
        <v>Dept. of Correction1</v>
      </c>
      <c r="B71" s="141">
        <v>797712000</v>
      </c>
      <c r="C71" s="701" t="s">
        <v>1398</v>
      </c>
      <c r="D71" s="701" t="s">
        <v>1267</v>
      </c>
      <c r="E71" s="701" t="s">
        <v>49</v>
      </c>
      <c r="F71" s="701">
        <v>1</v>
      </c>
      <c r="G71" s="119" t="str">
        <f>VLOOKUP(E71,Source!F:F,1,FALSE)</f>
        <v>Dept. of Correction</v>
      </c>
    </row>
    <row r="72" spans="1:7" x14ac:dyDescent="0.25">
      <c r="A72" s="106" t="str">
        <f>'Electric Account Source '!E65&amp;'Electric Account Source '!F65</f>
        <v>Dept. of Correction2</v>
      </c>
      <c r="B72" s="141">
        <v>5184010020</v>
      </c>
      <c r="C72" s="701" t="s">
        <v>1399</v>
      </c>
      <c r="D72" s="701" t="s">
        <v>1267</v>
      </c>
      <c r="E72" s="701" t="s">
        <v>49</v>
      </c>
      <c r="F72" s="701">
        <v>2</v>
      </c>
      <c r="G72" s="119" t="str">
        <f>VLOOKUP(E72,Source!F:F,1,FALSE)</f>
        <v>Dept. of Correction</v>
      </c>
    </row>
    <row r="73" spans="1:7" x14ac:dyDescent="0.25">
      <c r="A73" s="106" t="str">
        <f>'Electric Account Source '!E66&amp;'Electric Account Source '!F66</f>
        <v>Dept. of Correction3</v>
      </c>
      <c r="B73" s="141">
        <v>319973003</v>
      </c>
      <c r="C73" s="701" t="s">
        <v>1400</v>
      </c>
      <c r="D73" s="701" t="s">
        <v>1267</v>
      </c>
      <c r="E73" s="701" t="s">
        <v>49</v>
      </c>
      <c r="F73" s="701">
        <v>3</v>
      </c>
      <c r="G73" s="119" t="str">
        <f>VLOOKUP(E73,Source!F:F,1,FALSE)</f>
        <v>Dept. of Correction</v>
      </c>
    </row>
    <row r="74" spans="1:7" x14ac:dyDescent="0.25">
      <c r="A74" s="106" t="str">
        <f>'Electric Account Source '!E67&amp;'Electric Account Source '!F67</f>
        <v>Dept. of Correction4</v>
      </c>
      <c r="B74" s="141">
        <v>372772008</v>
      </c>
      <c r="C74" s="701" t="s">
        <v>1400</v>
      </c>
      <c r="D74" s="701" t="s">
        <v>1267</v>
      </c>
      <c r="E74" s="701" t="s">
        <v>49</v>
      </c>
      <c r="F74" s="701">
        <v>4</v>
      </c>
      <c r="G74" s="119" t="str">
        <f>VLOOKUP(E74,Source!F:F,1,FALSE)</f>
        <v>Dept. of Correction</v>
      </c>
    </row>
    <row r="75" spans="1:7" x14ac:dyDescent="0.25">
      <c r="A75" s="106" t="str">
        <f>'Electric Account Source '!E68&amp;'Electric Account Source '!F68</f>
        <v>Dept. of Correction5</v>
      </c>
      <c r="B75" s="141">
        <v>426402002</v>
      </c>
      <c r="C75" s="701" t="s">
        <v>1400</v>
      </c>
      <c r="D75" s="701" t="s">
        <v>1267</v>
      </c>
      <c r="E75" s="701" t="s">
        <v>49</v>
      </c>
      <c r="F75" s="701">
        <v>5</v>
      </c>
      <c r="G75" s="119" t="str">
        <f>VLOOKUP(E75,Source!F:F,1,FALSE)</f>
        <v>Dept. of Correction</v>
      </c>
    </row>
    <row r="76" spans="1:7" x14ac:dyDescent="0.25">
      <c r="A76" s="106" t="str">
        <f>'Electric Account Source '!E69&amp;'Electric Account Source '!F69</f>
        <v>Dept. of Correction6</v>
      </c>
      <c r="B76" s="141">
        <v>537502001</v>
      </c>
      <c r="C76" s="701" t="s">
        <v>1400</v>
      </c>
      <c r="D76" s="701" t="s">
        <v>1267</v>
      </c>
      <c r="E76" s="701" t="s">
        <v>49</v>
      </c>
      <c r="F76" s="701">
        <v>6</v>
      </c>
      <c r="G76" s="119" t="str">
        <f>VLOOKUP(E76,Source!F:F,1,FALSE)</f>
        <v>Dept. of Correction</v>
      </c>
    </row>
    <row r="77" spans="1:7" x14ac:dyDescent="0.25">
      <c r="A77" s="106" t="str">
        <f>'Electric Account Source '!E70&amp;'Electric Account Source '!F70</f>
        <v>Dept. of Correction7</v>
      </c>
      <c r="B77" s="141">
        <v>761024005</v>
      </c>
      <c r="C77" s="701" t="s">
        <v>1400</v>
      </c>
      <c r="D77" s="701" t="s">
        <v>1267</v>
      </c>
      <c r="E77" s="701" t="s">
        <v>49</v>
      </c>
      <c r="F77" s="701">
        <v>7</v>
      </c>
      <c r="G77" s="119" t="str">
        <f>VLOOKUP(E77,Source!F:F,1,FALSE)</f>
        <v>Dept. of Correction</v>
      </c>
    </row>
    <row r="78" spans="1:7" x14ac:dyDescent="0.25">
      <c r="A78" s="106" t="str">
        <f>'Electric Account Source '!E71&amp;'Electric Account Source '!F71</f>
        <v>Dept. of Correction8</v>
      </c>
      <c r="B78" s="141">
        <v>761724007</v>
      </c>
      <c r="C78" s="701" t="s">
        <v>1400</v>
      </c>
      <c r="D78" s="701" t="s">
        <v>1267</v>
      </c>
      <c r="E78" s="701" t="s">
        <v>49</v>
      </c>
      <c r="F78" s="701">
        <v>8</v>
      </c>
      <c r="G78" s="119" t="str">
        <f>VLOOKUP(E78,Source!F:F,1,FALSE)</f>
        <v>Dept. of Correction</v>
      </c>
    </row>
    <row r="79" spans="1:7" x14ac:dyDescent="0.25">
      <c r="A79" s="106" t="str">
        <f>'Electric Account Source '!E72&amp;'Electric Account Source '!F72</f>
        <v>Dept. of Correction9</v>
      </c>
      <c r="B79" s="141">
        <v>901264000</v>
      </c>
      <c r="C79" s="701" t="s">
        <v>1400</v>
      </c>
      <c r="D79" s="701" t="s">
        <v>1267</v>
      </c>
      <c r="E79" s="701" t="s">
        <v>49</v>
      </c>
      <c r="F79" s="701">
        <v>9</v>
      </c>
      <c r="G79" s="119" t="str">
        <f>VLOOKUP(E79,Source!F:F,1,FALSE)</f>
        <v>Dept. of Correction</v>
      </c>
    </row>
    <row r="80" spans="1:7" x14ac:dyDescent="0.25">
      <c r="A80" s="106" t="str">
        <f>'Electric Account Source '!E73&amp;'Electric Account Source '!F73</f>
        <v>Dept. of Correction10</v>
      </c>
      <c r="B80" s="141">
        <v>308502000</v>
      </c>
      <c r="C80" s="701" t="s">
        <v>1402</v>
      </c>
      <c r="D80" s="701" t="s">
        <v>1267</v>
      </c>
      <c r="E80" s="701" t="s">
        <v>49</v>
      </c>
      <c r="F80" s="701">
        <v>10</v>
      </c>
      <c r="G80" s="119" t="str">
        <f>VLOOKUP(E80,Source!F:F,1,FALSE)</f>
        <v>Dept. of Correction</v>
      </c>
    </row>
    <row r="81" spans="1:7" x14ac:dyDescent="0.25">
      <c r="A81" s="106" t="str">
        <f>'Electric Account Source '!E74&amp;'Electric Account Source '!F74</f>
        <v>Dept. of Correction11</v>
      </c>
      <c r="B81" s="141">
        <v>7255240003</v>
      </c>
      <c r="C81" s="701" t="s">
        <v>1402</v>
      </c>
      <c r="D81" s="701" t="s">
        <v>1267</v>
      </c>
      <c r="E81" s="701" t="s">
        <v>49</v>
      </c>
      <c r="F81" s="701">
        <v>11</v>
      </c>
      <c r="G81" s="119" t="str">
        <f>VLOOKUP(E81,Source!F:F,1,FALSE)</f>
        <v>Dept. of Correction</v>
      </c>
    </row>
    <row r="82" spans="1:7" x14ac:dyDescent="0.25">
      <c r="A82" s="106" t="str">
        <f>'Electric Account Source '!E75&amp;'Electric Account Source '!F75</f>
        <v>Dept. of Correction12</v>
      </c>
      <c r="B82" s="701">
        <v>1155220069</v>
      </c>
      <c r="C82" s="701" t="s">
        <v>1403</v>
      </c>
      <c r="D82" s="701" t="s">
        <v>1267</v>
      </c>
      <c r="E82" s="701" t="s">
        <v>49</v>
      </c>
      <c r="F82" s="701">
        <v>12</v>
      </c>
      <c r="G82" s="119" t="str">
        <f>VLOOKUP(E82,Source!F:F,1,FALSE)</f>
        <v>Dept. of Correction</v>
      </c>
    </row>
    <row r="83" spans="1:7" x14ac:dyDescent="0.25">
      <c r="A83" s="106" t="str">
        <f>'Electric Account Source '!E76&amp;'Electric Account Source '!F76</f>
        <v>Dept. of Correction13</v>
      </c>
      <c r="B83" s="701">
        <v>4175220073</v>
      </c>
      <c r="C83" s="701" t="s">
        <v>1403</v>
      </c>
      <c r="D83" s="701" t="s">
        <v>1267</v>
      </c>
      <c r="E83" s="701" t="s">
        <v>49</v>
      </c>
      <c r="F83" s="701">
        <v>13</v>
      </c>
      <c r="G83" s="119" t="str">
        <f>VLOOKUP(E83,Source!F:F,1,FALSE)</f>
        <v>Dept. of Correction</v>
      </c>
    </row>
    <row r="84" spans="1:7" x14ac:dyDescent="0.25">
      <c r="A84" s="106" t="str">
        <f>'Electric Account Source '!E77&amp;'Electric Account Source '!F77</f>
        <v>Dept. of Correction14</v>
      </c>
      <c r="B84" s="701">
        <v>4951417680</v>
      </c>
      <c r="C84" s="701" t="s">
        <v>1405</v>
      </c>
      <c r="D84" s="701" t="s">
        <v>1267</v>
      </c>
      <c r="E84" s="701" t="s">
        <v>49</v>
      </c>
      <c r="F84" s="701">
        <v>14</v>
      </c>
      <c r="G84" s="119" t="str">
        <f>VLOOKUP(E84,Source!F:F,1,FALSE)</f>
        <v>Dept. of Correction</v>
      </c>
    </row>
    <row r="85" spans="1:7" x14ac:dyDescent="0.25">
      <c r="A85" s="106" t="str">
        <f>'Electric Account Source '!E78&amp;'Electric Account Source '!F78</f>
        <v>Dept. of Correction15</v>
      </c>
      <c r="B85" s="701">
        <v>4952413510</v>
      </c>
      <c r="C85" s="701" t="s">
        <v>1405</v>
      </c>
      <c r="D85" s="701" t="s">
        <v>1267</v>
      </c>
      <c r="E85" s="701" t="s">
        <v>49</v>
      </c>
      <c r="F85" s="701">
        <v>15</v>
      </c>
      <c r="G85" s="119" t="str">
        <f>VLOOKUP(E85,Source!F:F,1,FALSE)</f>
        <v>Dept. of Correction</v>
      </c>
    </row>
    <row r="86" spans="1:7" x14ac:dyDescent="0.25">
      <c r="A86" s="106" t="str">
        <f>'Electric Account Source '!E79&amp;'Electric Account Source '!F79</f>
        <v>Dept. of Correction16</v>
      </c>
      <c r="B86" s="701">
        <v>4952414110</v>
      </c>
      <c r="C86" s="701" t="s">
        <v>1405</v>
      </c>
      <c r="D86" s="701" t="s">
        <v>1267</v>
      </c>
      <c r="E86" s="701" t="s">
        <v>49</v>
      </c>
      <c r="F86" s="701">
        <v>16</v>
      </c>
      <c r="G86" s="119" t="str">
        <f>VLOOKUP(E86,Source!F:F,1,FALSE)</f>
        <v>Dept. of Correction</v>
      </c>
    </row>
    <row r="87" spans="1:7" x14ac:dyDescent="0.25">
      <c r="A87" s="106" t="str">
        <f>'Electric Account Source '!E80&amp;'Electric Account Source '!F80</f>
        <v>Dept. of Correction17</v>
      </c>
      <c r="B87" s="701">
        <v>4952418280</v>
      </c>
      <c r="C87" s="701" t="s">
        <v>1405</v>
      </c>
      <c r="D87" s="701" t="s">
        <v>1267</v>
      </c>
      <c r="E87" s="701" t="s">
        <v>49</v>
      </c>
      <c r="F87" s="701">
        <v>17</v>
      </c>
      <c r="G87" s="119" t="str">
        <f>VLOOKUP(E87,Source!F:F,1,FALSE)</f>
        <v>Dept. of Correction</v>
      </c>
    </row>
    <row r="88" spans="1:7" x14ac:dyDescent="0.25">
      <c r="A88" s="106" t="str">
        <f>'Electric Account Source '!E81&amp;'Electric Account Source '!F81</f>
        <v>Dept. of Correction18</v>
      </c>
      <c r="B88" s="701">
        <v>4952419270</v>
      </c>
      <c r="C88" s="701" t="s">
        <v>1405</v>
      </c>
      <c r="D88" s="701" t="s">
        <v>1267</v>
      </c>
      <c r="E88" s="701" t="s">
        <v>49</v>
      </c>
      <c r="F88" s="701">
        <v>18</v>
      </c>
      <c r="G88" s="119" t="str">
        <f>VLOOKUP(E88,Source!F:F,1,FALSE)</f>
        <v>Dept. of Correction</v>
      </c>
    </row>
    <row r="89" spans="1:7" x14ac:dyDescent="0.25">
      <c r="A89" s="106" t="str">
        <f>'Electric Account Source '!E82&amp;'Electric Account Source '!F82</f>
        <v>Dept. of Correction19</v>
      </c>
      <c r="B89" s="701">
        <v>4952419360</v>
      </c>
      <c r="C89" s="701" t="s">
        <v>1405</v>
      </c>
      <c r="D89" s="701" t="s">
        <v>1267</v>
      </c>
      <c r="E89" s="701" t="s">
        <v>49</v>
      </c>
      <c r="F89" s="701">
        <v>19</v>
      </c>
      <c r="G89" s="119" t="str">
        <f>VLOOKUP(E89,Source!F:F,1,FALSE)</f>
        <v>Dept. of Correction</v>
      </c>
    </row>
    <row r="90" spans="1:7" x14ac:dyDescent="0.25">
      <c r="A90" s="106" t="str">
        <f>'Electric Account Source '!E83&amp;'Electric Account Source '!F83</f>
        <v>Dept. of Correction20</v>
      </c>
      <c r="B90" s="701">
        <v>4952420080</v>
      </c>
      <c r="C90" s="701" t="s">
        <v>1405</v>
      </c>
      <c r="D90" s="701" t="s">
        <v>1267</v>
      </c>
      <c r="E90" s="701" t="s">
        <v>49</v>
      </c>
      <c r="F90" s="701">
        <v>20</v>
      </c>
      <c r="G90" s="119" t="str">
        <f>VLOOKUP(E90,Source!F:F,1,FALSE)</f>
        <v>Dept. of Correction</v>
      </c>
    </row>
    <row r="91" spans="1:7" x14ac:dyDescent="0.25">
      <c r="A91" s="106" t="str">
        <f>'Electric Account Source '!E84&amp;'Electric Account Source '!F84</f>
        <v>Dept. of Correction21</v>
      </c>
      <c r="B91" s="701">
        <v>16109520011</v>
      </c>
      <c r="C91" s="701" t="s">
        <v>1406</v>
      </c>
      <c r="D91" s="701" t="s">
        <v>1267</v>
      </c>
      <c r="E91" s="701" t="s">
        <v>49</v>
      </c>
      <c r="F91" s="701">
        <v>21</v>
      </c>
      <c r="G91" s="119" t="str">
        <f>VLOOKUP(E91,Source!F:F,1,FALSE)</f>
        <v>Dept. of Correction</v>
      </c>
    </row>
    <row r="92" spans="1:7" x14ac:dyDescent="0.25">
      <c r="A92" s="106" t="str">
        <f>'Electric Account Source '!E85&amp;'Electric Account Source '!F85</f>
        <v>Dept. of Correction22</v>
      </c>
      <c r="B92" s="701">
        <v>16160920019</v>
      </c>
      <c r="C92" s="701" t="s">
        <v>1406</v>
      </c>
      <c r="D92" s="701" t="s">
        <v>1267</v>
      </c>
      <c r="E92" s="701" t="s">
        <v>49</v>
      </c>
      <c r="F92" s="701">
        <v>22</v>
      </c>
      <c r="G92" s="119" t="str">
        <f>VLOOKUP(E92,Source!F:F,1,FALSE)</f>
        <v>Dept. of Correction</v>
      </c>
    </row>
    <row r="93" spans="1:7" x14ac:dyDescent="0.25">
      <c r="A93" s="106" t="str">
        <f>'Electric Account Source '!E86&amp;'Electric Account Source '!F86</f>
        <v>Dept. of Correction23</v>
      </c>
      <c r="B93" s="701">
        <v>157244000</v>
      </c>
      <c r="C93" s="701" t="s">
        <v>1407</v>
      </c>
      <c r="D93" s="701" t="s">
        <v>1267</v>
      </c>
      <c r="E93" s="701" t="s">
        <v>49</v>
      </c>
      <c r="F93" s="701">
        <v>23</v>
      </c>
      <c r="G93" s="119" t="str">
        <f>VLOOKUP(E93,Source!F:F,1,FALSE)</f>
        <v>Dept. of Correction</v>
      </c>
    </row>
    <row r="94" spans="1:7" x14ac:dyDescent="0.25">
      <c r="A94" s="106" t="str">
        <f>'Electric Account Source '!E87&amp;'Electric Account Source '!F87</f>
        <v>Dept. of Correction24</v>
      </c>
      <c r="B94" s="701">
        <v>794534009</v>
      </c>
      <c r="C94" s="701" t="s">
        <v>1407</v>
      </c>
      <c r="D94" s="701" t="s">
        <v>1267</v>
      </c>
      <c r="E94" s="701" t="s">
        <v>49</v>
      </c>
      <c r="F94" s="701">
        <v>24</v>
      </c>
      <c r="G94" s="119" t="str">
        <f>VLOOKUP(E94,Source!F:F,1,FALSE)</f>
        <v>Dept. of Correction</v>
      </c>
    </row>
    <row r="95" spans="1:7" x14ac:dyDescent="0.25">
      <c r="A95" s="106" t="str">
        <f>'Electric Account Source '!E88&amp;'Electric Account Source '!F88</f>
        <v>Dept. of Correction25</v>
      </c>
      <c r="B95" s="701">
        <v>3112622500</v>
      </c>
      <c r="C95" s="701" t="s">
        <v>1409</v>
      </c>
      <c r="D95" s="701" t="s">
        <v>1267</v>
      </c>
      <c r="E95" s="701" t="s">
        <v>49</v>
      </c>
      <c r="F95" s="701">
        <v>25</v>
      </c>
      <c r="G95" s="119" t="str">
        <f>VLOOKUP(E95,Source!F:F,1,FALSE)</f>
        <v>Dept. of Correction</v>
      </c>
    </row>
    <row r="96" spans="1:7" x14ac:dyDescent="0.25">
      <c r="A96" s="106" t="str">
        <f>'Electric Account Source '!E89&amp;'Electric Account Source '!F89</f>
        <v>Dept. of Correction26</v>
      </c>
      <c r="B96" s="701">
        <v>3112623500</v>
      </c>
      <c r="C96" s="701" t="s">
        <v>1409</v>
      </c>
      <c r="D96" s="701" t="s">
        <v>1267</v>
      </c>
      <c r="E96" s="701" t="s">
        <v>49</v>
      </c>
      <c r="F96" s="701">
        <v>26</v>
      </c>
      <c r="G96" s="119" t="str">
        <f>VLOOKUP(E96,Source!F:F,1,FALSE)</f>
        <v>Dept. of Correction</v>
      </c>
    </row>
    <row r="97" spans="1:7" x14ac:dyDescent="0.25">
      <c r="A97" s="106" t="str">
        <f>'Electric Account Source '!E90&amp;'Electric Account Source '!F90</f>
        <v>Dept. of Correction27</v>
      </c>
      <c r="B97" s="701">
        <v>3112624500</v>
      </c>
      <c r="C97" s="701" t="s">
        <v>1409</v>
      </c>
      <c r="D97" s="701" t="s">
        <v>1267</v>
      </c>
      <c r="E97" s="701" t="s">
        <v>49</v>
      </c>
      <c r="F97" s="701">
        <v>27</v>
      </c>
      <c r="G97" s="119" t="str">
        <f>VLOOKUP(E97,Source!F:F,1,FALSE)</f>
        <v>Dept. of Correction</v>
      </c>
    </row>
    <row r="98" spans="1:7" x14ac:dyDescent="0.25">
      <c r="A98" s="106" t="str">
        <f>'Electric Account Source '!E91&amp;'Electric Account Source '!F91</f>
        <v>Dept. of Correction28</v>
      </c>
      <c r="B98" s="701">
        <v>3112626500</v>
      </c>
      <c r="C98" s="701" t="s">
        <v>1409</v>
      </c>
      <c r="D98" s="701" t="s">
        <v>1267</v>
      </c>
      <c r="E98" s="701" t="s">
        <v>49</v>
      </c>
      <c r="F98" s="701">
        <v>28</v>
      </c>
      <c r="G98" s="119" t="str">
        <f>VLOOKUP(E98,Source!F:F,1,FALSE)</f>
        <v>Dept. of Correction</v>
      </c>
    </row>
    <row r="99" spans="1:7" x14ac:dyDescent="0.25">
      <c r="A99" s="106" t="str">
        <f>'Electric Account Source '!E92&amp;'Electric Account Source '!F92</f>
        <v>Dept. of Correction29</v>
      </c>
      <c r="B99" s="701">
        <v>3112764500</v>
      </c>
      <c r="C99" s="701" t="s">
        <v>1409</v>
      </c>
      <c r="D99" s="701" t="s">
        <v>1267</v>
      </c>
      <c r="E99" s="701" t="s">
        <v>49</v>
      </c>
      <c r="F99" s="701">
        <v>29</v>
      </c>
      <c r="G99" s="119" t="str">
        <f>VLOOKUP(E99,Source!F:F,1,FALSE)</f>
        <v>Dept. of Correction</v>
      </c>
    </row>
    <row r="100" spans="1:7" x14ac:dyDescent="0.25">
      <c r="A100" s="106" t="str">
        <f>'Electric Account Source '!E93&amp;'Electric Account Source '!F93</f>
        <v>Dept. of Correction30</v>
      </c>
      <c r="B100" s="701">
        <v>3161329500</v>
      </c>
      <c r="C100" s="701" t="s">
        <v>1409</v>
      </c>
      <c r="D100" s="701" t="s">
        <v>1267</v>
      </c>
      <c r="E100" s="701" t="s">
        <v>49</v>
      </c>
      <c r="F100" s="701">
        <v>30</v>
      </c>
      <c r="G100" s="119" t="str">
        <f>VLOOKUP(E100,Source!F:F,1,FALSE)</f>
        <v>Dept. of Correction</v>
      </c>
    </row>
    <row r="101" spans="1:7" x14ac:dyDescent="0.25">
      <c r="A101" s="106" t="str">
        <f>'Electric Account Source '!E94&amp;'Electric Account Source '!F94</f>
        <v>Dept. of Correction31</v>
      </c>
      <c r="B101" s="701">
        <v>4951820100</v>
      </c>
      <c r="C101" s="701" t="s">
        <v>1410</v>
      </c>
      <c r="D101" s="701" t="s">
        <v>1267</v>
      </c>
      <c r="E101" s="701" t="s">
        <v>49</v>
      </c>
      <c r="F101" s="701">
        <v>31</v>
      </c>
      <c r="G101" s="119" t="str">
        <f>VLOOKUP(E101,Source!F:F,1,FALSE)</f>
        <v>Dept. of Correction</v>
      </c>
    </row>
    <row r="102" spans="1:7" x14ac:dyDescent="0.25">
      <c r="A102" s="106" t="str">
        <f>'Electric Account Source '!E95&amp;'Electric Account Source '!F95</f>
        <v>Dept. of Correction32</v>
      </c>
      <c r="B102" s="701">
        <v>4951820120</v>
      </c>
      <c r="C102" s="701" t="s">
        <v>1410</v>
      </c>
      <c r="D102" s="701" t="s">
        <v>1267</v>
      </c>
      <c r="E102" s="701" t="s">
        <v>49</v>
      </c>
      <c r="F102" s="701">
        <v>32</v>
      </c>
      <c r="G102" s="119" t="str">
        <f>VLOOKUP(E102,Source!F:F,1,FALSE)</f>
        <v>Dept. of Correction</v>
      </c>
    </row>
    <row r="103" spans="1:7" x14ac:dyDescent="0.25">
      <c r="A103" s="106" t="str">
        <f>'Electric Account Source '!E96&amp;'Electric Account Source '!F96</f>
        <v>Dept. of Correction33</v>
      </c>
      <c r="B103" s="701">
        <v>4952410000</v>
      </c>
      <c r="C103" s="701" t="s">
        <v>1410</v>
      </c>
      <c r="D103" s="701" t="s">
        <v>1267</v>
      </c>
      <c r="E103" s="701" t="s">
        <v>49</v>
      </c>
      <c r="F103" s="701">
        <v>33</v>
      </c>
      <c r="G103" s="119" t="str">
        <f>VLOOKUP(E103,Source!F:F,1,FALSE)</f>
        <v>Dept. of Correction</v>
      </c>
    </row>
    <row r="104" spans="1:7" x14ac:dyDescent="0.25">
      <c r="A104" s="106" t="str">
        <f>'Electric Account Source '!E97&amp;'Electric Account Source '!F97</f>
        <v>Dept. of Correction34</v>
      </c>
      <c r="B104" s="701">
        <v>4952413750</v>
      </c>
      <c r="C104" s="701" t="s">
        <v>1410</v>
      </c>
      <c r="D104" s="701" t="s">
        <v>1267</v>
      </c>
      <c r="E104" s="701" t="s">
        <v>49</v>
      </c>
      <c r="F104" s="701">
        <v>34</v>
      </c>
      <c r="G104" s="119" t="str">
        <f>VLOOKUP(E104,Source!F:F,1,FALSE)</f>
        <v>Dept. of Correction</v>
      </c>
    </row>
    <row r="105" spans="1:7" x14ac:dyDescent="0.25">
      <c r="A105" s="106" t="str">
        <f>'Electric Account Source '!E98&amp;'Electric Account Source '!F98</f>
        <v>Dept. of Correction35</v>
      </c>
      <c r="B105" s="701">
        <v>4952418250</v>
      </c>
      <c r="C105" s="701" t="s">
        <v>1410</v>
      </c>
      <c r="D105" s="701" t="s">
        <v>1267</v>
      </c>
      <c r="E105" s="701" t="s">
        <v>49</v>
      </c>
      <c r="F105" s="701">
        <v>35</v>
      </c>
      <c r="G105" s="119" t="str">
        <f>VLOOKUP(E105,Source!F:F,1,FALSE)</f>
        <v>Dept. of Correction</v>
      </c>
    </row>
    <row r="106" spans="1:7" x14ac:dyDescent="0.25">
      <c r="A106" s="106" t="str">
        <f>'Electric Account Source '!E99&amp;'Electric Account Source '!F99</f>
        <v>Dept. of Correction36</v>
      </c>
      <c r="B106" s="701">
        <v>4952419210</v>
      </c>
      <c r="C106" s="701" t="s">
        <v>1410</v>
      </c>
      <c r="D106" s="701" t="s">
        <v>1267</v>
      </c>
      <c r="E106" s="701" t="s">
        <v>49</v>
      </c>
      <c r="F106" s="701">
        <v>36</v>
      </c>
      <c r="G106" s="119" t="str">
        <f>VLOOKUP(E106,Source!F:F,1,FALSE)</f>
        <v>Dept. of Correction</v>
      </c>
    </row>
    <row r="107" spans="1:7" x14ac:dyDescent="0.25">
      <c r="A107" s="106" t="str">
        <f>'Electric Account Source '!E100&amp;'Electric Account Source '!F100</f>
        <v>Dept. of Correction37</v>
      </c>
      <c r="B107" s="701">
        <v>5531413600</v>
      </c>
      <c r="C107" s="701" t="s">
        <v>1415</v>
      </c>
      <c r="D107" s="701" t="s">
        <v>1267</v>
      </c>
      <c r="E107" s="701" t="s">
        <v>49</v>
      </c>
      <c r="F107" s="701">
        <v>37</v>
      </c>
      <c r="G107" s="119" t="str">
        <f>VLOOKUP(E107,Source!F:F,1,FALSE)</f>
        <v>Dept. of Correction</v>
      </c>
    </row>
    <row r="108" spans="1:7" x14ac:dyDescent="0.25">
      <c r="A108" s="106" t="str">
        <f>'Electric Account Source '!E101&amp;'Electric Account Source '!F101</f>
        <v>Dept. of Correction38</v>
      </c>
      <c r="B108" s="701">
        <v>4771414750</v>
      </c>
      <c r="C108" s="701" t="s">
        <v>1413</v>
      </c>
      <c r="D108" s="701" t="s">
        <v>1267</v>
      </c>
      <c r="E108" s="701" t="s">
        <v>49</v>
      </c>
      <c r="F108" s="701">
        <v>38</v>
      </c>
      <c r="G108" s="119" t="str">
        <f>VLOOKUP(E108,Source!F:F,1,FALSE)</f>
        <v>Dept. of Correction</v>
      </c>
    </row>
    <row r="109" spans="1:7" x14ac:dyDescent="0.25">
      <c r="A109" s="106" t="str">
        <f>'Electric Account Source '!E102&amp;'Electric Account Source '!F102</f>
        <v>Dept. of Correction39</v>
      </c>
      <c r="B109" s="701">
        <v>4771416600</v>
      </c>
      <c r="C109" s="701" t="s">
        <v>1413</v>
      </c>
      <c r="D109" s="701" t="s">
        <v>1267</v>
      </c>
      <c r="E109" s="701" t="s">
        <v>49</v>
      </c>
      <c r="F109" s="701">
        <v>39</v>
      </c>
      <c r="G109" s="119" t="str">
        <f>VLOOKUP(E109,Source!F:F,1,FALSE)</f>
        <v>Dept. of Correction</v>
      </c>
    </row>
    <row r="110" spans="1:7" x14ac:dyDescent="0.25">
      <c r="A110" s="106" t="str">
        <f t="shared" ref="A110:A128" si="3">E110&amp;F110</f>
        <v>Dept. of Correction40</v>
      </c>
      <c r="B110" s="702">
        <v>4771423230</v>
      </c>
      <c r="C110" s="701" t="s">
        <v>1413</v>
      </c>
      <c r="D110" s="701" t="s">
        <v>1267</v>
      </c>
      <c r="E110" s="701" t="s">
        <v>49</v>
      </c>
      <c r="F110" s="701">
        <v>40</v>
      </c>
      <c r="G110" s="119" t="str">
        <f>VLOOKUP(E110,Source!F:F,1,FALSE)</f>
        <v>Dept. of Correction</v>
      </c>
    </row>
    <row r="111" spans="1:7" x14ac:dyDescent="0.25">
      <c r="A111" s="106" t="str">
        <f t="shared" si="3"/>
        <v>Dept. of Correction41</v>
      </c>
      <c r="B111" s="702">
        <v>4771423320</v>
      </c>
      <c r="C111" s="701" t="s">
        <v>1413</v>
      </c>
      <c r="D111" s="701" t="s">
        <v>1267</v>
      </c>
      <c r="E111" s="701" t="s">
        <v>49</v>
      </c>
      <c r="F111" s="701">
        <v>41</v>
      </c>
      <c r="G111" s="119" t="str">
        <f>VLOOKUP(E111,Source!F:F,1,FALSE)</f>
        <v>Dept. of Correction</v>
      </c>
    </row>
    <row r="112" spans="1:7" x14ac:dyDescent="0.25">
      <c r="A112" s="106" t="str">
        <f t="shared" si="3"/>
        <v>Dept. of Developmental Services1</v>
      </c>
      <c r="B112" s="736" t="s">
        <v>842</v>
      </c>
      <c r="C112" s="736" t="s">
        <v>1958</v>
      </c>
      <c r="D112" s="740" t="s">
        <v>842</v>
      </c>
      <c r="E112" s="704" t="s">
        <v>50</v>
      </c>
      <c r="F112" s="703">
        <v>1</v>
      </c>
      <c r="G112" s="119" t="str">
        <f>VLOOKUP(E112,Source!F:F,1,FALSE)</f>
        <v>Dept. of Developmental Services</v>
      </c>
    </row>
    <row r="113" spans="1:7" x14ac:dyDescent="0.25">
      <c r="A113" s="106" t="str">
        <f t="shared" si="3"/>
        <v>Dept. of Fire Services1</v>
      </c>
      <c r="B113" s="702">
        <v>11425820013</v>
      </c>
      <c r="C113" s="703" t="s">
        <v>1416</v>
      </c>
      <c r="D113" s="703" t="s">
        <v>1267</v>
      </c>
      <c r="E113" s="704" t="s">
        <v>51</v>
      </c>
      <c r="F113" s="703">
        <v>1</v>
      </c>
      <c r="G113" s="119" t="str">
        <f>VLOOKUP(E113,Source!F:F,1,FALSE)</f>
        <v>Dept. of Fire Services</v>
      </c>
    </row>
    <row r="114" spans="1:7" x14ac:dyDescent="0.25">
      <c r="A114" s="106" t="str">
        <f t="shared" si="3"/>
        <v>Dept. of Fire Services2</v>
      </c>
      <c r="B114" s="702">
        <v>16243330012</v>
      </c>
      <c r="C114" s="703" t="s">
        <v>1416</v>
      </c>
      <c r="D114" s="703" t="s">
        <v>1267</v>
      </c>
      <c r="E114" s="704" t="s">
        <v>51</v>
      </c>
      <c r="F114" s="703">
        <v>2</v>
      </c>
      <c r="G114" s="119" t="str">
        <f>VLOOKUP(E114,Source!F:F,1,FALSE)</f>
        <v>Dept. of Fire Services</v>
      </c>
    </row>
    <row r="115" spans="1:7" x14ac:dyDescent="0.25">
      <c r="A115" s="106" t="str">
        <f t="shared" si="3"/>
        <v>Dept. of Fire Services3</v>
      </c>
      <c r="B115" s="702">
        <v>28251320025</v>
      </c>
      <c r="C115" s="703" t="s">
        <v>1416</v>
      </c>
      <c r="D115" s="703" t="s">
        <v>1267</v>
      </c>
      <c r="E115" s="704" t="s">
        <v>51</v>
      </c>
      <c r="F115" s="703">
        <v>3</v>
      </c>
      <c r="G115" s="119" t="str">
        <f>VLOOKUP(E115,Source!F:F,1,FALSE)</f>
        <v>Dept. of Fire Services</v>
      </c>
    </row>
    <row r="116" spans="1:7" x14ac:dyDescent="0.25">
      <c r="A116" s="106" t="str">
        <f t="shared" si="3"/>
        <v>Dept. of Fire Services4</v>
      </c>
      <c r="B116" s="702">
        <v>28251330016</v>
      </c>
      <c r="C116" s="703" t="s">
        <v>1416</v>
      </c>
      <c r="D116" s="703" t="s">
        <v>1267</v>
      </c>
      <c r="E116" s="704" t="s">
        <v>51</v>
      </c>
      <c r="F116" s="703">
        <v>4</v>
      </c>
      <c r="G116" s="119" t="str">
        <f>VLOOKUP(E116,Source!F:F,1,FALSE)</f>
        <v>Dept. of Fire Services</v>
      </c>
    </row>
    <row r="117" spans="1:7" x14ac:dyDescent="0.25">
      <c r="A117" s="106" t="str">
        <f t="shared" si="3"/>
        <v>Dept. of Fish and Game1</v>
      </c>
      <c r="B117" s="702">
        <v>4223810421</v>
      </c>
      <c r="C117" s="703" t="s">
        <v>1417</v>
      </c>
      <c r="D117" s="703" t="s">
        <v>1267</v>
      </c>
      <c r="E117" s="704" t="s">
        <v>76</v>
      </c>
      <c r="F117" s="703">
        <v>1</v>
      </c>
      <c r="G117" s="119" t="str">
        <f>VLOOKUP(E117,Source!F:F,1,FALSE)</f>
        <v>Dept. of Fish and Game</v>
      </c>
    </row>
    <row r="118" spans="1:7" x14ac:dyDescent="0.25">
      <c r="A118" s="106" t="str">
        <f t="shared" si="3"/>
        <v>Dept. of Fish and Game2</v>
      </c>
      <c r="B118" s="702">
        <v>4223810451</v>
      </c>
      <c r="C118" s="703" t="s">
        <v>1417</v>
      </c>
      <c r="D118" s="703" t="s">
        <v>1267</v>
      </c>
      <c r="E118" s="704" t="s">
        <v>76</v>
      </c>
      <c r="F118" s="703">
        <v>2</v>
      </c>
      <c r="G118" s="119" t="str">
        <f>VLOOKUP(E118,Source!F:F,1,FALSE)</f>
        <v>Dept. of Fish and Game</v>
      </c>
    </row>
    <row r="119" spans="1:7" x14ac:dyDescent="0.25">
      <c r="A119" s="106" t="str">
        <f t="shared" si="3"/>
        <v>Dept. of Fish and Game3</v>
      </c>
      <c r="B119" s="702">
        <v>4223810480</v>
      </c>
      <c r="C119" s="703" t="s">
        <v>1417</v>
      </c>
      <c r="D119" s="703" t="s">
        <v>1267</v>
      </c>
      <c r="E119" s="704" t="s">
        <v>76</v>
      </c>
      <c r="F119" s="703">
        <v>3</v>
      </c>
      <c r="G119" s="119" t="str">
        <f>VLOOKUP(E119,Source!F:F,1,FALSE)</f>
        <v>Dept. of Fish and Game</v>
      </c>
    </row>
    <row r="120" spans="1:7" x14ac:dyDescent="0.25">
      <c r="A120" s="106" t="str">
        <f t="shared" si="3"/>
        <v>Dept. of Fish and Game4</v>
      </c>
      <c r="B120" s="726">
        <v>700010011142</v>
      </c>
      <c r="C120" s="703" t="s">
        <v>1423</v>
      </c>
      <c r="D120" s="703" t="s">
        <v>1267</v>
      </c>
      <c r="E120" s="704" t="s">
        <v>76</v>
      </c>
      <c r="F120" s="703">
        <v>4</v>
      </c>
      <c r="G120" s="119" t="str">
        <f>VLOOKUP(E120,Source!F:F,1,FALSE)</f>
        <v>Dept. of Fish and Game</v>
      </c>
    </row>
    <row r="121" spans="1:7" x14ac:dyDescent="0.25">
      <c r="A121" s="106" t="str">
        <f t="shared" si="3"/>
        <v>Dept. of Fish and Game5</v>
      </c>
      <c r="B121" s="702">
        <v>12221840056</v>
      </c>
      <c r="C121" s="703" t="s">
        <v>1438</v>
      </c>
      <c r="D121" s="703" t="s">
        <v>1268</v>
      </c>
      <c r="E121" s="704" t="s">
        <v>76</v>
      </c>
      <c r="F121" s="703">
        <v>5</v>
      </c>
      <c r="G121" s="119" t="str">
        <f>VLOOKUP(E121,Source!F:F,1,FALSE)</f>
        <v>Dept. of Fish and Game</v>
      </c>
    </row>
    <row r="122" spans="1:7" x14ac:dyDescent="0.25">
      <c r="A122" s="106" t="str">
        <f t="shared" si="3"/>
        <v>Dept. of Public Health1</v>
      </c>
      <c r="B122" s="141">
        <v>5133213780</v>
      </c>
      <c r="C122" s="141" t="s">
        <v>1470</v>
      </c>
      <c r="D122" s="703" t="s">
        <v>1267</v>
      </c>
      <c r="E122" s="704" t="s">
        <v>53</v>
      </c>
      <c r="F122" s="703">
        <v>1</v>
      </c>
      <c r="G122" s="119" t="str">
        <f>VLOOKUP(E122,Source!F:F,1,FALSE)</f>
        <v>Dept. of Public Health</v>
      </c>
    </row>
    <row r="123" spans="1:7" x14ac:dyDescent="0.25">
      <c r="A123" s="106" t="str">
        <f t="shared" si="3"/>
        <v>Dept. of Public Health2</v>
      </c>
      <c r="B123" s="141">
        <v>5171627490</v>
      </c>
      <c r="C123" s="141" t="s">
        <v>1460</v>
      </c>
      <c r="D123" s="703" t="s">
        <v>1267</v>
      </c>
      <c r="E123" s="704" t="s">
        <v>53</v>
      </c>
      <c r="F123" s="703">
        <v>2</v>
      </c>
      <c r="G123" s="119" t="str">
        <f>VLOOKUP(E123,Source!F:F,1,FALSE)</f>
        <v>Dept. of Public Health</v>
      </c>
    </row>
    <row r="124" spans="1:7" x14ac:dyDescent="0.25">
      <c r="A124" s="106" t="str">
        <f t="shared" si="3"/>
        <v>Dept. of Public Health3</v>
      </c>
      <c r="B124" s="141">
        <v>831120012</v>
      </c>
      <c r="C124" s="141" t="s">
        <v>1461</v>
      </c>
      <c r="D124" s="141" t="s">
        <v>1268</v>
      </c>
      <c r="E124" s="704" t="s">
        <v>53</v>
      </c>
      <c r="F124" s="703">
        <v>3</v>
      </c>
      <c r="G124" s="119" t="str">
        <f>VLOOKUP(E124,Source!F:F,1,FALSE)</f>
        <v>Dept. of Public Health</v>
      </c>
    </row>
    <row r="125" spans="1:7" x14ac:dyDescent="0.25">
      <c r="A125" s="106" t="str">
        <f t="shared" si="3"/>
        <v>Dept. of Public Health4</v>
      </c>
      <c r="B125" s="141">
        <v>1361120037</v>
      </c>
      <c r="C125" s="141" t="s">
        <v>1461</v>
      </c>
      <c r="D125" s="141" t="s">
        <v>1267</v>
      </c>
      <c r="E125" s="704" t="s">
        <v>53</v>
      </c>
      <c r="F125" s="703">
        <v>4</v>
      </c>
      <c r="G125" s="119" t="str">
        <f>VLOOKUP(E125,Source!F:F,1,FALSE)</f>
        <v>Dept. of Public Health</v>
      </c>
    </row>
    <row r="126" spans="1:7" x14ac:dyDescent="0.25">
      <c r="A126" s="106" t="str">
        <f t="shared" si="3"/>
        <v>Dept. of Public Health5</v>
      </c>
      <c r="B126" s="141">
        <v>1541120052</v>
      </c>
      <c r="C126" s="141" t="s">
        <v>1461</v>
      </c>
      <c r="D126" s="141" t="s">
        <v>1267</v>
      </c>
      <c r="E126" s="704" t="s">
        <v>53</v>
      </c>
      <c r="F126" s="703">
        <v>5</v>
      </c>
      <c r="G126" s="119" t="str">
        <f>VLOOKUP(E126,Source!F:F,1,FALSE)</f>
        <v>Dept. of Public Health</v>
      </c>
    </row>
    <row r="127" spans="1:7" x14ac:dyDescent="0.25">
      <c r="A127" s="106" t="str">
        <f t="shared" si="3"/>
        <v>Dept. of Public Health6</v>
      </c>
      <c r="B127" s="141">
        <v>7731120017</v>
      </c>
      <c r="C127" s="141" t="s">
        <v>1461</v>
      </c>
      <c r="D127" s="141" t="s">
        <v>1267</v>
      </c>
      <c r="E127" s="704" t="s">
        <v>53</v>
      </c>
      <c r="F127" s="703">
        <v>6</v>
      </c>
      <c r="G127" s="119" t="str">
        <f>VLOOKUP(E127,Source!F:F,1,FALSE)</f>
        <v>Dept. of Public Health</v>
      </c>
    </row>
    <row r="128" spans="1:7" x14ac:dyDescent="0.25">
      <c r="A128" s="106" t="str">
        <f t="shared" si="3"/>
        <v>Dept. of Public Health7</v>
      </c>
      <c r="B128" s="141">
        <v>9261120031</v>
      </c>
      <c r="C128" s="141" t="s">
        <v>1461</v>
      </c>
      <c r="D128" s="141" t="s">
        <v>1267</v>
      </c>
      <c r="E128" s="704" t="s">
        <v>53</v>
      </c>
      <c r="F128" s="703">
        <v>7</v>
      </c>
      <c r="G128" s="119" t="str">
        <f>VLOOKUP(E128,Source!F:F,1,FALSE)</f>
        <v>Dept. of Public Health</v>
      </c>
    </row>
    <row r="129" spans="1:7" x14ac:dyDescent="0.25">
      <c r="A129" s="106" t="str">
        <f t="shared" ref="A129:A192" si="4">E129&amp;F129</f>
        <v>Dept. of Public Health8</v>
      </c>
      <c r="B129" s="141">
        <v>4574020200</v>
      </c>
      <c r="C129" s="141" t="s">
        <v>1462</v>
      </c>
      <c r="D129" s="141" t="s">
        <v>1267</v>
      </c>
      <c r="E129" s="704" t="s">
        <v>53</v>
      </c>
      <c r="F129" s="703">
        <v>8</v>
      </c>
      <c r="G129" s="119" t="str">
        <f>VLOOKUP(E129,Source!F:F,1,FALSE)</f>
        <v>Dept. of Public Health</v>
      </c>
    </row>
    <row r="130" spans="1:7" x14ac:dyDescent="0.25">
      <c r="A130" s="106" t="str">
        <f t="shared" si="4"/>
        <v>Dept. of Public Health9</v>
      </c>
      <c r="B130" s="141">
        <v>4575212430</v>
      </c>
      <c r="C130" s="141" t="s">
        <v>1462</v>
      </c>
      <c r="D130" s="141" t="s">
        <v>1267</v>
      </c>
      <c r="E130" s="704" t="s">
        <v>53</v>
      </c>
      <c r="F130" s="703">
        <v>9</v>
      </c>
      <c r="G130" s="119" t="str">
        <f>VLOOKUP(E130,Source!F:F,1,FALSE)</f>
        <v>Dept. of Public Health</v>
      </c>
    </row>
    <row r="131" spans="1:7" x14ac:dyDescent="0.25">
      <c r="A131" s="106" t="str">
        <f t="shared" si="4"/>
        <v>Dept. of Public Health10</v>
      </c>
      <c r="B131" s="141">
        <v>4575212440</v>
      </c>
      <c r="C131" s="141" t="s">
        <v>1462</v>
      </c>
      <c r="D131" s="141" t="s">
        <v>1267</v>
      </c>
      <c r="E131" s="704" t="s">
        <v>53</v>
      </c>
      <c r="F131" s="703">
        <v>10</v>
      </c>
      <c r="G131" s="119" t="str">
        <f>VLOOKUP(E131,Source!F:F,1,FALSE)</f>
        <v>Dept. of Public Health</v>
      </c>
    </row>
    <row r="132" spans="1:7" x14ac:dyDescent="0.25">
      <c r="A132" s="106" t="str">
        <f t="shared" si="4"/>
        <v>Dept. of Public Health11</v>
      </c>
      <c r="B132" s="141">
        <v>4575212460</v>
      </c>
      <c r="C132" s="141" t="s">
        <v>1462</v>
      </c>
      <c r="D132" s="141" t="s">
        <v>1267</v>
      </c>
      <c r="E132" s="704" t="s">
        <v>53</v>
      </c>
      <c r="F132" s="703">
        <v>11</v>
      </c>
      <c r="G132" s="119" t="str">
        <f>VLOOKUP(E132,Source!F:F,1,FALSE)</f>
        <v>Dept. of Public Health</v>
      </c>
    </row>
    <row r="133" spans="1:7" x14ac:dyDescent="0.25">
      <c r="A133" s="106" t="str">
        <f t="shared" si="4"/>
        <v>Dept. of Public Health12</v>
      </c>
      <c r="B133" s="141">
        <v>4575212480</v>
      </c>
      <c r="C133" s="141" t="s">
        <v>1462</v>
      </c>
      <c r="D133" s="141" t="s">
        <v>1267</v>
      </c>
      <c r="E133" s="704" t="s">
        <v>53</v>
      </c>
      <c r="F133" s="703">
        <v>12</v>
      </c>
      <c r="G133" s="119" t="str">
        <f>VLOOKUP(E133,Source!F:F,1,FALSE)</f>
        <v>Dept. of Public Health</v>
      </c>
    </row>
    <row r="134" spans="1:7" x14ac:dyDescent="0.25">
      <c r="A134" s="106" t="str">
        <f t="shared" si="4"/>
        <v>Dept. of Public Health13</v>
      </c>
      <c r="B134" s="141">
        <v>4575212540</v>
      </c>
      <c r="C134" s="141" t="s">
        <v>1462</v>
      </c>
      <c r="D134" s="141" t="s">
        <v>1267</v>
      </c>
      <c r="E134" s="704" t="s">
        <v>53</v>
      </c>
      <c r="F134" s="703">
        <v>13</v>
      </c>
      <c r="G134" s="119" t="str">
        <f>VLOOKUP(E134,Source!F:F,1,FALSE)</f>
        <v>Dept. of Public Health</v>
      </c>
    </row>
    <row r="135" spans="1:7" x14ac:dyDescent="0.25">
      <c r="A135" s="106" t="str">
        <f t="shared" si="4"/>
        <v>Dept. of Public Health14</v>
      </c>
      <c r="B135" s="141">
        <v>4575212560</v>
      </c>
      <c r="C135" s="141" t="s">
        <v>1462</v>
      </c>
      <c r="D135" s="141" t="s">
        <v>1267</v>
      </c>
      <c r="E135" s="704" t="s">
        <v>53</v>
      </c>
      <c r="F135" s="703">
        <v>14</v>
      </c>
      <c r="G135" s="119" t="str">
        <f>VLOOKUP(E135,Source!F:F,1,FALSE)</f>
        <v>Dept. of Public Health</v>
      </c>
    </row>
    <row r="136" spans="1:7" x14ac:dyDescent="0.25">
      <c r="A136" s="106" t="str">
        <f t="shared" si="4"/>
        <v>Dept. of Public Health15</v>
      </c>
      <c r="B136" s="141">
        <v>4575212570</v>
      </c>
      <c r="C136" s="141" t="s">
        <v>1462</v>
      </c>
      <c r="D136" s="141" t="s">
        <v>1267</v>
      </c>
      <c r="E136" s="704" t="s">
        <v>53</v>
      </c>
      <c r="F136" s="703">
        <v>15</v>
      </c>
      <c r="G136" s="119" t="str">
        <f>VLOOKUP(E136,Source!F:F,1,FALSE)</f>
        <v>Dept. of Public Health</v>
      </c>
    </row>
    <row r="137" spans="1:7" x14ac:dyDescent="0.25">
      <c r="A137" s="106" t="str">
        <f t="shared" si="4"/>
        <v>Dept. of Public Health16</v>
      </c>
      <c r="B137" s="141">
        <v>4575212600</v>
      </c>
      <c r="C137" s="141" t="s">
        <v>1462</v>
      </c>
      <c r="D137" s="141" t="s">
        <v>1267</v>
      </c>
      <c r="E137" s="704" t="s">
        <v>53</v>
      </c>
      <c r="F137" s="703">
        <v>16</v>
      </c>
      <c r="G137" s="119" t="str">
        <f>VLOOKUP(E137,Source!F:F,1,FALSE)</f>
        <v>Dept. of Public Health</v>
      </c>
    </row>
    <row r="138" spans="1:7" x14ac:dyDescent="0.25">
      <c r="A138" s="106" t="str">
        <f t="shared" si="4"/>
        <v>Dept. of Public Health17</v>
      </c>
      <c r="B138" s="141">
        <v>4575212620</v>
      </c>
      <c r="C138" s="141" t="s">
        <v>1462</v>
      </c>
      <c r="D138" s="141" t="s">
        <v>1267</v>
      </c>
      <c r="E138" s="704" t="s">
        <v>53</v>
      </c>
      <c r="F138" s="703">
        <v>17</v>
      </c>
      <c r="G138" s="119" t="str">
        <f>VLOOKUP(E138,Source!F:F,1,FALSE)</f>
        <v>Dept. of Public Health</v>
      </c>
    </row>
    <row r="139" spans="1:7" x14ac:dyDescent="0.25">
      <c r="A139" s="106" t="str">
        <f t="shared" si="4"/>
        <v>Dept. of Public Health18</v>
      </c>
      <c r="B139" s="141">
        <v>4575212680</v>
      </c>
      <c r="C139" s="141" t="s">
        <v>1462</v>
      </c>
      <c r="D139" s="141" t="s">
        <v>1267</v>
      </c>
      <c r="E139" s="704" t="s">
        <v>53</v>
      </c>
      <c r="F139" s="703">
        <v>18</v>
      </c>
      <c r="G139" s="119" t="str">
        <f>VLOOKUP(E139,Source!F:F,1,FALSE)</f>
        <v>Dept. of Public Health</v>
      </c>
    </row>
    <row r="140" spans="1:7" x14ac:dyDescent="0.25">
      <c r="A140" s="106" t="str">
        <f t="shared" si="4"/>
        <v>Dept. of Public Health19</v>
      </c>
      <c r="B140" s="141">
        <v>4575212720</v>
      </c>
      <c r="C140" s="141" t="s">
        <v>1462</v>
      </c>
      <c r="D140" s="141" t="s">
        <v>1267</v>
      </c>
      <c r="E140" s="704" t="s">
        <v>53</v>
      </c>
      <c r="F140" s="703">
        <v>19</v>
      </c>
      <c r="G140" s="119" t="str">
        <f>VLOOKUP(E140,Source!F:F,1,FALSE)</f>
        <v>Dept. of Public Health</v>
      </c>
    </row>
    <row r="141" spans="1:7" x14ac:dyDescent="0.25">
      <c r="A141" s="106" t="str">
        <f t="shared" si="4"/>
        <v>Dept. of Public Health20</v>
      </c>
      <c r="B141" s="141">
        <v>4575212760</v>
      </c>
      <c r="C141" s="141" t="s">
        <v>1462</v>
      </c>
      <c r="D141" s="141" t="s">
        <v>1267</v>
      </c>
      <c r="E141" s="704" t="s">
        <v>53</v>
      </c>
      <c r="F141" s="703">
        <v>20</v>
      </c>
      <c r="G141" s="119" t="str">
        <f>VLOOKUP(E141,Source!F:F,1,FALSE)</f>
        <v>Dept. of Public Health</v>
      </c>
    </row>
    <row r="142" spans="1:7" x14ac:dyDescent="0.25">
      <c r="A142" s="106" t="str">
        <f t="shared" si="4"/>
        <v>Dept. of Public Health21</v>
      </c>
      <c r="B142" s="141">
        <v>4575212810</v>
      </c>
      <c r="C142" s="141" t="s">
        <v>1462</v>
      </c>
      <c r="D142" s="141" t="s">
        <v>1267</v>
      </c>
      <c r="E142" s="704" t="s">
        <v>53</v>
      </c>
      <c r="F142" s="703">
        <v>21</v>
      </c>
      <c r="G142" s="119" t="str">
        <f>VLOOKUP(E142,Source!F:F,1,FALSE)</f>
        <v>Dept. of Public Health</v>
      </c>
    </row>
    <row r="143" spans="1:7" x14ac:dyDescent="0.25">
      <c r="A143" s="106" t="str">
        <f t="shared" si="4"/>
        <v>Dept. of Public Health22</v>
      </c>
      <c r="B143" s="141">
        <v>4575212830</v>
      </c>
      <c r="C143" s="141" t="s">
        <v>1462</v>
      </c>
      <c r="D143" s="141" t="s">
        <v>1267</v>
      </c>
      <c r="E143" s="704" t="s">
        <v>53</v>
      </c>
      <c r="F143" s="703">
        <v>22</v>
      </c>
      <c r="G143" s="119" t="str">
        <f>VLOOKUP(E143,Source!F:F,1,FALSE)</f>
        <v>Dept. of Public Health</v>
      </c>
    </row>
    <row r="144" spans="1:7" x14ac:dyDescent="0.25">
      <c r="A144" s="106" t="str">
        <f t="shared" si="4"/>
        <v>Dept. of Public Health23</v>
      </c>
      <c r="B144" s="141">
        <v>4575212840</v>
      </c>
      <c r="C144" s="141" t="s">
        <v>1462</v>
      </c>
      <c r="D144" s="141" t="s">
        <v>1267</v>
      </c>
      <c r="E144" s="704" t="s">
        <v>53</v>
      </c>
      <c r="F144" s="703">
        <v>23</v>
      </c>
      <c r="G144" s="119" t="str">
        <f>VLOOKUP(E144,Source!F:F,1,FALSE)</f>
        <v>Dept. of Public Health</v>
      </c>
    </row>
    <row r="145" spans="1:7" x14ac:dyDescent="0.25">
      <c r="A145" s="106" t="str">
        <f t="shared" si="4"/>
        <v>Dept. of Public Health24</v>
      </c>
      <c r="B145" s="141">
        <v>4575212850</v>
      </c>
      <c r="C145" s="141" t="s">
        <v>1462</v>
      </c>
      <c r="D145" s="141" t="s">
        <v>1267</v>
      </c>
      <c r="E145" s="704" t="s">
        <v>53</v>
      </c>
      <c r="F145" s="703">
        <v>24</v>
      </c>
      <c r="G145" s="119" t="str">
        <f>VLOOKUP(E145,Source!F:F,1,FALSE)</f>
        <v>Dept. of Public Health</v>
      </c>
    </row>
    <row r="146" spans="1:7" x14ac:dyDescent="0.25">
      <c r="A146" s="106" t="str">
        <f t="shared" si="4"/>
        <v>Dept. of Public Health25</v>
      </c>
      <c r="B146" s="141">
        <v>4575212860</v>
      </c>
      <c r="C146" s="141" t="s">
        <v>1462</v>
      </c>
      <c r="D146" s="141" t="s">
        <v>1267</v>
      </c>
      <c r="E146" s="704" t="s">
        <v>53</v>
      </c>
      <c r="F146" s="703">
        <v>25</v>
      </c>
      <c r="G146" s="119" t="str">
        <f>VLOOKUP(E146,Source!F:F,1,FALSE)</f>
        <v>Dept. of Public Health</v>
      </c>
    </row>
    <row r="147" spans="1:7" x14ac:dyDescent="0.25">
      <c r="A147" s="106" t="str">
        <f t="shared" si="4"/>
        <v>Dept. of Public Health26</v>
      </c>
      <c r="B147" s="141" t="s">
        <v>1463</v>
      </c>
      <c r="C147" s="141" t="s">
        <v>1469</v>
      </c>
      <c r="D147" s="141" t="s">
        <v>1267</v>
      </c>
      <c r="E147" s="704" t="s">
        <v>53</v>
      </c>
      <c r="F147" s="703">
        <v>26</v>
      </c>
      <c r="G147" s="119" t="str">
        <f>VLOOKUP(E147,Source!F:F,1,FALSE)</f>
        <v>Dept. of Public Health</v>
      </c>
    </row>
    <row r="148" spans="1:7" x14ac:dyDescent="0.25">
      <c r="A148" s="106" t="str">
        <f t="shared" si="4"/>
        <v>Dept. of Public Health27</v>
      </c>
      <c r="B148" s="141" t="s">
        <v>1465</v>
      </c>
      <c r="C148" s="141" t="s">
        <v>1469</v>
      </c>
      <c r="D148" s="141" t="s">
        <v>1267</v>
      </c>
      <c r="E148" s="704" t="s">
        <v>53</v>
      </c>
      <c r="F148" s="703">
        <v>27</v>
      </c>
      <c r="G148" s="119" t="str">
        <f>VLOOKUP(E148,Source!F:F,1,FALSE)</f>
        <v>Dept. of Public Health</v>
      </c>
    </row>
    <row r="149" spans="1:7" x14ac:dyDescent="0.25">
      <c r="A149" s="106" t="str">
        <f t="shared" si="4"/>
        <v>Dept. of Public Health28</v>
      </c>
      <c r="B149" s="141" t="s">
        <v>1467</v>
      </c>
      <c r="C149" s="141" t="s">
        <v>1469</v>
      </c>
      <c r="D149" s="141" t="s">
        <v>1267</v>
      </c>
      <c r="E149" s="704" t="s">
        <v>53</v>
      </c>
      <c r="F149" s="703">
        <v>28</v>
      </c>
      <c r="G149" s="119" t="str">
        <f>VLOOKUP(E149,Source!F:F,1,FALSE)</f>
        <v>Dept. of Public Health</v>
      </c>
    </row>
    <row r="150" spans="1:7" x14ac:dyDescent="0.25">
      <c r="A150" s="106" t="str">
        <f t="shared" si="4"/>
        <v>Dept. of Public Health29</v>
      </c>
      <c r="B150" s="141" t="s">
        <v>1468</v>
      </c>
      <c r="C150" s="141" t="s">
        <v>1469</v>
      </c>
      <c r="D150" s="141" t="s">
        <v>1267</v>
      </c>
      <c r="E150" s="704" t="s">
        <v>53</v>
      </c>
      <c r="F150" s="703">
        <v>29</v>
      </c>
      <c r="G150" s="119" t="str">
        <f>VLOOKUP(E150,Source!F:F,1,FALSE)</f>
        <v>Dept. of Public Health</v>
      </c>
    </row>
    <row r="151" spans="1:7" x14ac:dyDescent="0.25">
      <c r="A151" s="106" t="str">
        <f t="shared" si="4"/>
        <v>Dept. of Public Health30</v>
      </c>
      <c r="B151" s="141" t="s">
        <v>1471</v>
      </c>
      <c r="C151" s="141" t="s">
        <v>1469</v>
      </c>
      <c r="D151" s="141" t="s">
        <v>1267</v>
      </c>
      <c r="E151" s="704" t="s">
        <v>53</v>
      </c>
      <c r="F151" s="703">
        <v>30</v>
      </c>
      <c r="G151" s="119" t="str">
        <f>VLOOKUP(E151,Source!F:F,1,FALSE)</f>
        <v>Dept. of Public Health</v>
      </c>
    </row>
    <row r="152" spans="1:7" x14ac:dyDescent="0.25">
      <c r="A152" s="106" t="str">
        <f t="shared" si="4"/>
        <v>Dept. of Youth Services1</v>
      </c>
      <c r="B152" s="141">
        <v>27988300029</v>
      </c>
      <c r="C152" s="141" t="s">
        <v>1473</v>
      </c>
      <c r="D152" s="141" t="s">
        <v>1267</v>
      </c>
      <c r="E152" s="704" t="s">
        <v>55</v>
      </c>
      <c r="F152" s="703">
        <v>1</v>
      </c>
      <c r="G152" s="119" t="str">
        <f>VLOOKUP(E152,Source!F:F,1,FALSE)</f>
        <v>Dept. of Youth Services</v>
      </c>
    </row>
    <row r="153" spans="1:7" x14ac:dyDescent="0.25">
      <c r="A153" s="106" t="str">
        <f t="shared" si="4"/>
        <v>Dept. of Youth Services2</v>
      </c>
      <c r="B153" s="141">
        <v>28141150012</v>
      </c>
      <c r="C153" s="141" t="s">
        <v>1473</v>
      </c>
      <c r="D153" s="141" t="s">
        <v>1267</v>
      </c>
      <c r="E153" s="704" t="s">
        <v>55</v>
      </c>
      <c r="F153" s="703">
        <v>2</v>
      </c>
      <c r="G153" s="119" t="str">
        <f>VLOOKUP(E153,Source!F:F,1,FALSE)</f>
        <v>Dept. of Youth Services</v>
      </c>
    </row>
    <row r="154" spans="1:7" x14ac:dyDescent="0.25">
      <c r="A154" s="106" t="str">
        <f t="shared" si="4"/>
        <v>Dept. of Youth Services3</v>
      </c>
      <c r="B154" s="141">
        <v>28628780018</v>
      </c>
      <c r="C154" s="141" t="s">
        <v>1473</v>
      </c>
      <c r="D154" s="141" t="s">
        <v>1267</v>
      </c>
      <c r="E154" s="704" t="s">
        <v>55</v>
      </c>
      <c r="F154" s="703">
        <v>3</v>
      </c>
      <c r="G154" s="119" t="str">
        <f>VLOOKUP(E154,Source!F:F,1,FALSE)</f>
        <v>Dept. of Youth Services</v>
      </c>
    </row>
    <row r="155" spans="1:7" x14ac:dyDescent="0.25">
      <c r="A155" s="106" t="str">
        <f t="shared" si="4"/>
        <v>Dept. of Youth Services4</v>
      </c>
      <c r="B155" s="141" t="s">
        <v>1484</v>
      </c>
      <c r="C155" s="141" t="s">
        <v>1476</v>
      </c>
      <c r="D155" s="141" t="s">
        <v>1267</v>
      </c>
      <c r="E155" s="704" t="s">
        <v>55</v>
      </c>
      <c r="F155" s="703">
        <v>4</v>
      </c>
      <c r="G155" s="119" t="str">
        <f>VLOOKUP(E155,Source!F:F,1,FALSE)</f>
        <v>Dept. of Youth Services</v>
      </c>
    </row>
    <row r="156" spans="1:7" x14ac:dyDescent="0.25">
      <c r="A156" s="106" t="str">
        <f t="shared" si="4"/>
        <v>Dept. of Youth Services5</v>
      </c>
      <c r="B156" s="141">
        <v>5184010030</v>
      </c>
      <c r="C156" s="141" t="s">
        <v>1477</v>
      </c>
      <c r="D156" s="141" t="s">
        <v>1267</v>
      </c>
      <c r="E156" s="704" t="s">
        <v>55</v>
      </c>
      <c r="F156" s="703">
        <v>5</v>
      </c>
      <c r="G156" s="119" t="str">
        <f>VLOOKUP(E156,Source!F:F,1,FALSE)</f>
        <v>Dept. of Youth Services</v>
      </c>
    </row>
    <row r="157" spans="1:7" x14ac:dyDescent="0.25">
      <c r="A157" s="106" t="str">
        <f t="shared" si="4"/>
        <v>Dept. of Youth Services6</v>
      </c>
      <c r="B157" s="141">
        <v>5231831721</v>
      </c>
      <c r="C157" s="141" t="s">
        <v>1478</v>
      </c>
      <c r="D157" s="141" t="s">
        <v>1267</v>
      </c>
      <c r="E157" s="704" t="s">
        <v>55</v>
      </c>
      <c r="F157" s="703">
        <v>6</v>
      </c>
      <c r="G157" s="119" t="str">
        <f>VLOOKUP(E157,Source!F:F,1,FALSE)</f>
        <v>Dept. of Youth Services</v>
      </c>
    </row>
    <row r="158" spans="1:7" x14ac:dyDescent="0.25">
      <c r="A158" s="106" t="str">
        <f t="shared" si="4"/>
        <v>Dept. of Youth Services7</v>
      </c>
      <c r="B158" s="141">
        <v>5231831751</v>
      </c>
      <c r="C158" s="141" t="s">
        <v>1478</v>
      </c>
      <c r="D158" s="141" t="s">
        <v>1267</v>
      </c>
      <c r="E158" s="704" t="s">
        <v>55</v>
      </c>
      <c r="F158" s="703">
        <v>7</v>
      </c>
      <c r="G158" s="119" t="str">
        <f>VLOOKUP(E158,Source!F:F,1,FALSE)</f>
        <v>Dept. of Youth Services</v>
      </c>
    </row>
    <row r="159" spans="1:7" x14ac:dyDescent="0.25">
      <c r="A159" s="106" t="str">
        <f t="shared" si="4"/>
        <v>Dept. of Youth Services8</v>
      </c>
      <c r="B159" s="141">
        <v>39011217</v>
      </c>
      <c r="C159" s="141" t="s">
        <v>1479</v>
      </c>
      <c r="D159" s="141" t="s">
        <v>1267</v>
      </c>
      <c r="E159" s="704" t="s">
        <v>55</v>
      </c>
      <c r="F159" s="703">
        <v>8</v>
      </c>
      <c r="G159" s="119" t="str">
        <f>VLOOKUP(E159,Source!F:F,1,FALSE)</f>
        <v>Dept. of Youth Services</v>
      </c>
    </row>
    <row r="160" spans="1:7" x14ac:dyDescent="0.25">
      <c r="A160" s="106" t="str">
        <f t="shared" si="4"/>
        <v>Dept. of Youth Services9</v>
      </c>
      <c r="B160" s="141">
        <v>10329570013</v>
      </c>
      <c r="C160" s="141" t="s">
        <v>1480</v>
      </c>
      <c r="D160" s="141" t="s">
        <v>1267</v>
      </c>
      <c r="E160" s="704" t="s">
        <v>55</v>
      </c>
      <c r="F160" s="703">
        <v>9</v>
      </c>
      <c r="G160" s="119" t="str">
        <f>VLOOKUP(E160,Source!F:F,1,FALSE)</f>
        <v>Dept. of Youth Services</v>
      </c>
    </row>
    <row r="161" spans="1:7" x14ac:dyDescent="0.25">
      <c r="A161" s="106" t="str">
        <f t="shared" si="4"/>
        <v>Dept. of Youth Services10</v>
      </c>
      <c r="B161" s="141">
        <v>16663590012</v>
      </c>
      <c r="C161" s="141" t="s">
        <v>1480</v>
      </c>
      <c r="D161" s="141" t="s">
        <v>1267</v>
      </c>
      <c r="E161" s="704" t="s">
        <v>55</v>
      </c>
      <c r="F161" s="703">
        <v>10</v>
      </c>
      <c r="G161" s="119" t="str">
        <f>VLOOKUP(E161,Source!F:F,1,FALSE)</f>
        <v>Dept. of Youth Services</v>
      </c>
    </row>
    <row r="162" spans="1:7" x14ac:dyDescent="0.25">
      <c r="A162" s="106" t="str">
        <f t="shared" si="4"/>
        <v>Dept. of Youth Services11</v>
      </c>
      <c r="B162" s="141">
        <v>317270083</v>
      </c>
      <c r="C162" s="141" t="s">
        <v>1481</v>
      </c>
      <c r="D162" s="141" t="s">
        <v>1267</v>
      </c>
      <c r="E162" s="704" t="s">
        <v>55</v>
      </c>
      <c r="F162" s="703">
        <v>11</v>
      </c>
      <c r="G162" s="119" t="str">
        <f>VLOOKUP(E162,Source!F:F,1,FALSE)</f>
        <v>Dept. of Youth Services</v>
      </c>
    </row>
    <row r="163" spans="1:7" x14ac:dyDescent="0.25">
      <c r="A163" s="106" t="str">
        <f t="shared" si="4"/>
        <v>Dept. of Youth Services12</v>
      </c>
      <c r="B163" s="141">
        <v>2627320056</v>
      </c>
      <c r="C163" s="141" t="s">
        <v>1481</v>
      </c>
      <c r="D163" s="141" t="s">
        <v>1267</v>
      </c>
      <c r="E163" s="704" t="s">
        <v>55</v>
      </c>
      <c r="F163" s="703">
        <v>12</v>
      </c>
      <c r="G163" s="119" t="str">
        <f>VLOOKUP(E163,Source!F:F,1,FALSE)</f>
        <v>Dept. of Youth Services</v>
      </c>
    </row>
    <row r="164" spans="1:7" x14ac:dyDescent="0.25">
      <c r="A164" s="106" t="str">
        <f t="shared" si="4"/>
        <v>Dept. of Youth Services13</v>
      </c>
      <c r="B164" s="141">
        <v>2872420066</v>
      </c>
      <c r="C164" s="141" t="s">
        <v>1481</v>
      </c>
      <c r="D164" s="141" t="s">
        <v>1267</v>
      </c>
      <c r="E164" s="704" t="s">
        <v>55</v>
      </c>
      <c r="F164" s="703">
        <v>13</v>
      </c>
      <c r="G164" s="119" t="str">
        <f>VLOOKUP(E164,Source!F:F,1,FALSE)</f>
        <v>Dept. of Youth Services</v>
      </c>
    </row>
    <row r="165" spans="1:7" x14ac:dyDescent="0.25">
      <c r="A165" s="106" t="str">
        <f t="shared" si="4"/>
        <v>Dept. of Youth Services14</v>
      </c>
      <c r="B165" s="141">
        <v>3213420035</v>
      </c>
      <c r="C165" s="141" t="s">
        <v>1481</v>
      </c>
      <c r="D165" s="141" t="s">
        <v>1267</v>
      </c>
      <c r="E165" s="704" t="s">
        <v>55</v>
      </c>
      <c r="F165" s="703">
        <v>14</v>
      </c>
      <c r="G165" s="119" t="str">
        <f>VLOOKUP(E165,Source!F:F,1,FALSE)</f>
        <v>Dept. of Youth Services</v>
      </c>
    </row>
    <row r="166" spans="1:7" x14ac:dyDescent="0.25">
      <c r="A166" s="106" t="str">
        <f t="shared" si="4"/>
        <v>Dept. of Youth Services15</v>
      </c>
      <c r="B166" s="141">
        <v>3472420082</v>
      </c>
      <c r="C166" s="141" t="s">
        <v>1481</v>
      </c>
      <c r="D166" s="141" t="s">
        <v>1267</v>
      </c>
      <c r="E166" s="704" t="s">
        <v>55</v>
      </c>
      <c r="F166" s="703">
        <v>15</v>
      </c>
      <c r="G166" s="119" t="str">
        <f>VLOOKUP(E166,Source!F:F,1,FALSE)</f>
        <v>Dept. of Youth Services</v>
      </c>
    </row>
    <row r="167" spans="1:7" x14ac:dyDescent="0.25">
      <c r="A167" s="106" t="str">
        <f t="shared" si="4"/>
        <v>Dept. of Youth Services16</v>
      </c>
      <c r="B167" s="141">
        <v>4239070041</v>
      </c>
      <c r="C167" s="141" t="s">
        <v>1481</v>
      </c>
      <c r="D167" s="141" t="s">
        <v>1267</v>
      </c>
      <c r="E167" s="704" t="s">
        <v>55</v>
      </c>
      <c r="F167" s="703">
        <v>16</v>
      </c>
      <c r="G167" s="119" t="str">
        <f>VLOOKUP(E167,Source!F:F,1,FALSE)</f>
        <v>Dept. of Youth Services</v>
      </c>
    </row>
    <row r="168" spans="1:7" x14ac:dyDescent="0.25">
      <c r="A168" s="106" t="str">
        <f t="shared" si="4"/>
        <v>Dept. of Youth Services17</v>
      </c>
      <c r="B168" s="141">
        <v>8952070036</v>
      </c>
      <c r="C168" s="141" t="s">
        <v>1481</v>
      </c>
      <c r="D168" s="141" t="s">
        <v>1267</v>
      </c>
      <c r="E168" s="704" t="s">
        <v>55</v>
      </c>
      <c r="F168" s="703">
        <v>17</v>
      </c>
      <c r="G168" s="119" t="str">
        <f>VLOOKUP(E168,Source!F:F,1,FALSE)</f>
        <v>Dept. of Youth Services</v>
      </c>
    </row>
    <row r="169" spans="1:7" x14ac:dyDescent="0.25">
      <c r="A169" s="106" t="str">
        <f t="shared" si="4"/>
        <v>Dept. of Youth Services18</v>
      </c>
      <c r="B169" s="141" t="s">
        <v>1482</v>
      </c>
      <c r="C169" s="141" t="s">
        <v>1483</v>
      </c>
      <c r="D169" s="141" t="s">
        <v>1267</v>
      </c>
      <c r="E169" s="704" t="s">
        <v>55</v>
      </c>
      <c r="F169" s="703">
        <v>18</v>
      </c>
      <c r="G169" s="119" t="str">
        <f>VLOOKUP(E169,Source!F:F,1,FALSE)</f>
        <v>Dept. of Youth Services</v>
      </c>
    </row>
    <row r="170" spans="1:7" x14ac:dyDescent="0.25">
      <c r="A170" s="106" t="str">
        <f t="shared" si="4"/>
        <v>Fitchburg State University1</v>
      </c>
      <c r="B170" s="141">
        <v>3050001500</v>
      </c>
      <c r="C170" s="141" t="s">
        <v>1501</v>
      </c>
      <c r="D170" s="141" t="s">
        <v>1267</v>
      </c>
      <c r="E170" s="704" t="s">
        <v>56</v>
      </c>
      <c r="F170" s="703">
        <v>1</v>
      </c>
      <c r="G170" s="119" t="str">
        <f>VLOOKUP(E170,Source!F:F,1,FALSE)</f>
        <v>Fitchburg State University</v>
      </c>
    </row>
    <row r="171" spans="1:7" x14ac:dyDescent="0.25">
      <c r="A171" s="106" t="str">
        <f t="shared" si="4"/>
        <v>Fitchburg State University2</v>
      </c>
      <c r="B171" s="141">
        <v>3050101500</v>
      </c>
      <c r="C171" s="141" t="s">
        <v>1502</v>
      </c>
      <c r="D171" s="141" t="s">
        <v>1267</v>
      </c>
      <c r="E171" s="704" t="s">
        <v>56</v>
      </c>
      <c r="F171" s="703">
        <v>2</v>
      </c>
      <c r="G171" s="119" t="str">
        <f>VLOOKUP(E171,Source!F:F,1,FALSE)</f>
        <v>Fitchburg State University</v>
      </c>
    </row>
    <row r="172" spans="1:7" x14ac:dyDescent="0.25">
      <c r="A172" s="106" t="str">
        <f t="shared" si="4"/>
        <v>Fitchburg State University3</v>
      </c>
      <c r="B172" s="141">
        <v>3050103500</v>
      </c>
      <c r="C172" s="141" t="s">
        <v>1503</v>
      </c>
      <c r="D172" s="141" t="s">
        <v>1267</v>
      </c>
      <c r="E172" s="704" t="s">
        <v>56</v>
      </c>
      <c r="F172" s="703">
        <v>3</v>
      </c>
      <c r="G172" s="119" t="str">
        <f>VLOOKUP(E172,Source!F:F,1,FALSE)</f>
        <v>Fitchburg State University</v>
      </c>
    </row>
    <row r="173" spans="1:7" x14ac:dyDescent="0.25">
      <c r="A173" s="106" t="str">
        <f t="shared" si="4"/>
        <v>Fitchburg State University4</v>
      </c>
      <c r="B173" s="141">
        <v>3050501501</v>
      </c>
      <c r="C173" s="141" t="s">
        <v>1456</v>
      </c>
      <c r="D173" s="141" t="s">
        <v>1267</v>
      </c>
      <c r="E173" s="704" t="s">
        <v>56</v>
      </c>
      <c r="F173" s="703">
        <v>4</v>
      </c>
      <c r="G173" s="119" t="str">
        <f>VLOOKUP(E173,Source!F:F,1,FALSE)</f>
        <v>Fitchburg State University</v>
      </c>
    </row>
    <row r="174" spans="1:7" x14ac:dyDescent="0.25">
      <c r="A174" s="106" t="str">
        <f t="shared" si="4"/>
        <v>Fitchburg State University5</v>
      </c>
      <c r="B174" s="141">
        <v>3050598500</v>
      </c>
      <c r="C174" s="141" t="s">
        <v>1504</v>
      </c>
      <c r="D174" s="141" t="s">
        <v>1267</v>
      </c>
      <c r="E174" s="704" t="s">
        <v>56</v>
      </c>
      <c r="F174" s="703">
        <v>5</v>
      </c>
      <c r="G174" s="119" t="str">
        <f>VLOOKUP(E174,Source!F:F,1,FALSE)</f>
        <v>Fitchburg State University</v>
      </c>
    </row>
    <row r="175" spans="1:7" x14ac:dyDescent="0.25">
      <c r="A175" s="106" t="str">
        <f t="shared" si="4"/>
        <v>Fitchburg State University6</v>
      </c>
      <c r="B175" s="141">
        <v>3050622500</v>
      </c>
      <c r="C175" s="141" t="s">
        <v>1505</v>
      </c>
      <c r="D175" s="141" t="s">
        <v>1267</v>
      </c>
      <c r="E175" s="704" t="s">
        <v>56</v>
      </c>
      <c r="F175" s="703">
        <v>6</v>
      </c>
      <c r="G175" s="119" t="str">
        <f>VLOOKUP(E175,Source!F:F,1,FALSE)</f>
        <v>Fitchburg State University</v>
      </c>
    </row>
    <row r="176" spans="1:7" x14ac:dyDescent="0.25">
      <c r="A176" s="106" t="str">
        <f t="shared" si="4"/>
        <v>Fitchburg State University7</v>
      </c>
      <c r="B176" s="141">
        <v>3050624500</v>
      </c>
      <c r="C176" s="141" t="s">
        <v>1506</v>
      </c>
      <c r="D176" s="141" t="s">
        <v>1267</v>
      </c>
      <c r="E176" s="704" t="s">
        <v>56</v>
      </c>
      <c r="F176" s="703">
        <v>7</v>
      </c>
      <c r="G176" s="119" t="str">
        <f>VLOOKUP(E176,Source!F:F,1,FALSE)</f>
        <v>Fitchburg State University</v>
      </c>
    </row>
    <row r="177" spans="1:7" x14ac:dyDescent="0.25">
      <c r="A177" s="106" t="str">
        <f t="shared" si="4"/>
        <v>Fitchburg State University8</v>
      </c>
      <c r="B177" s="141">
        <v>3050627500</v>
      </c>
      <c r="C177" s="141" t="s">
        <v>1507</v>
      </c>
      <c r="D177" s="141" t="s">
        <v>1267</v>
      </c>
      <c r="E177" s="704" t="s">
        <v>56</v>
      </c>
      <c r="F177" s="703">
        <v>8</v>
      </c>
      <c r="G177" s="119" t="str">
        <f>VLOOKUP(E177,Source!F:F,1,FALSE)</f>
        <v>Fitchburg State University</v>
      </c>
    </row>
    <row r="178" spans="1:7" x14ac:dyDescent="0.25">
      <c r="A178" s="106" t="str">
        <f t="shared" si="4"/>
        <v>Fitchburg State University9</v>
      </c>
      <c r="B178" s="141">
        <v>3050628500</v>
      </c>
      <c r="C178" s="141" t="s">
        <v>1508</v>
      </c>
      <c r="D178" s="141" t="s">
        <v>1267</v>
      </c>
      <c r="E178" s="704" t="s">
        <v>56</v>
      </c>
      <c r="F178" s="703">
        <v>9</v>
      </c>
      <c r="G178" s="119" t="str">
        <f>VLOOKUP(E178,Source!F:F,1,FALSE)</f>
        <v>Fitchburg State University</v>
      </c>
    </row>
    <row r="179" spans="1:7" x14ac:dyDescent="0.25">
      <c r="A179" s="106" t="str">
        <f t="shared" si="4"/>
        <v>Fitchburg State University10</v>
      </c>
      <c r="B179" s="141">
        <v>3050674500</v>
      </c>
      <c r="C179" s="141" t="s">
        <v>1509</v>
      </c>
      <c r="D179" s="141" t="s">
        <v>1267</v>
      </c>
      <c r="E179" s="704" t="s">
        <v>56</v>
      </c>
      <c r="F179" s="703">
        <v>10</v>
      </c>
      <c r="G179" s="119" t="str">
        <f>VLOOKUP(E179,Source!F:F,1,FALSE)</f>
        <v>Fitchburg State University</v>
      </c>
    </row>
    <row r="180" spans="1:7" x14ac:dyDescent="0.25">
      <c r="A180" s="106" t="str">
        <f t="shared" si="4"/>
        <v>Fitchburg State University11</v>
      </c>
      <c r="B180" s="141">
        <v>3050733500</v>
      </c>
      <c r="C180" s="141" t="s">
        <v>1510</v>
      </c>
      <c r="D180" s="141" t="s">
        <v>1267</v>
      </c>
      <c r="E180" s="704" t="s">
        <v>56</v>
      </c>
      <c r="F180" s="703">
        <v>11</v>
      </c>
      <c r="G180" s="119" t="str">
        <f>VLOOKUP(E180,Source!F:F,1,FALSE)</f>
        <v>Fitchburg State University</v>
      </c>
    </row>
    <row r="181" spans="1:7" x14ac:dyDescent="0.25">
      <c r="A181" s="106" t="str">
        <f t="shared" si="4"/>
        <v>Fitchburg State University12</v>
      </c>
      <c r="B181" s="141">
        <v>3050739500</v>
      </c>
      <c r="C181" s="141" t="s">
        <v>1511</v>
      </c>
      <c r="D181" s="141" t="s">
        <v>1267</v>
      </c>
      <c r="E181" s="704" t="s">
        <v>56</v>
      </c>
      <c r="F181" s="703">
        <v>12</v>
      </c>
      <c r="G181" s="119" t="str">
        <f>VLOOKUP(E181,Source!F:F,1,FALSE)</f>
        <v>Fitchburg State University</v>
      </c>
    </row>
    <row r="182" spans="1:7" x14ac:dyDescent="0.25">
      <c r="A182" s="106" t="str">
        <f t="shared" si="4"/>
        <v>Fitchburg State University13</v>
      </c>
      <c r="B182" s="141">
        <v>3050740500</v>
      </c>
      <c r="C182" s="141" t="s">
        <v>1512</v>
      </c>
      <c r="D182" s="141" t="s">
        <v>1267</v>
      </c>
      <c r="E182" s="704" t="s">
        <v>56</v>
      </c>
      <c r="F182" s="703">
        <v>13</v>
      </c>
      <c r="G182" s="119" t="str">
        <f>VLOOKUP(E182,Source!F:F,1,FALSE)</f>
        <v>Fitchburg State University</v>
      </c>
    </row>
    <row r="183" spans="1:7" x14ac:dyDescent="0.25">
      <c r="A183" s="106" t="str">
        <f t="shared" si="4"/>
        <v>Fitchburg State University14</v>
      </c>
      <c r="B183" s="141">
        <v>3050741500</v>
      </c>
      <c r="C183" s="141" t="s">
        <v>1456</v>
      </c>
      <c r="D183" s="141" t="s">
        <v>1267</v>
      </c>
      <c r="E183" s="704" t="s">
        <v>56</v>
      </c>
      <c r="F183" s="703">
        <v>14</v>
      </c>
      <c r="G183" s="119" t="str">
        <f>VLOOKUP(E183,Source!F:F,1,FALSE)</f>
        <v>Fitchburg State University</v>
      </c>
    </row>
    <row r="184" spans="1:7" x14ac:dyDescent="0.25">
      <c r="A184" s="106" t="str">
        <f t="shared" si="4"/>
        <v>Fitchburg State University15</v>
      </c>
      <c r="B184" s="141">
        <v>3050742500</v>
      </c>
      <c r="C184" s="141" t="s">
        <v>1513</v>
      </c>
      <c r="D184" s="141" t="s">
        <v>1267</v>
      </c>
      <c r="E184" s="704" t="s">
        <v>56</v>
      </c>
      <c r="F184" s="703">
        <v>15</v>
      </c>
      <c r="G184" s="119" t="str">
        <f>VLOOKUP(E184,Source!F:F,1,FALSE)</f>
        <v>Fitchburg State University</v>
      </c>
    </row>
    <row r="185" spans="1:7" x14ac:dyDescent="0.25">
      <c r="A185" s="106" t="str">
        <f t="shared" si="4"/>
        <v>Fitchburg State University16</v>
      </c>
      <c r="B185" s="141">
        <v>3050800500</v>
      </c>
      <c r="C185" s="141" t="s">
        <v>1514</v>
      </c>
      <c r="D185" s="141" t="s">
        <v>1267</v>
      </c>
      <c r="E185" s="704" t="s">
        <v>56</v>
      </c>
      <c r="F185" s="703">
        <v>16</v>
      </c>
      <c r="G185" s="119" t="str">
        <f>VLOOKUP(E185,Source!F:F,1,FALSE)</f>
        <v>Fitchburg State University</v>
      </c>
    </row>
    <row r="186" spans="1:7" x14ac:dyDescent="0.25">
      <c r="A186" s="106" t="str">
        <f t="shared" si="4"/>
        <v>Fitchburg State University17</v>
      </c>
      <c r="B186" s="141">
        <v>3050801500</v>
      </c>
      <c r="C186" s="141" t="s">
        <v>1515</v>
      </c>
      <c r="D186" s="141" t="s">
        <v>1267</v>
      </c>
      <c r="E186" s="704" t="s">
        <v>56</v>
      </c>
      <c r="F186" s="703">
        <v>17</v>
      </c>
      <c r="G186" s="119" t="str">
        <f>VLOOKUP(E186,Source!F:F,1,FALSE)</f>
        <v>Fitchburg State University</v>
      </c>
    </row>
    <row r="187" spans="1:7" x14ac:dyDescent="0.25">
      <c r="A187" s="106" t="str">
        <f t="shared" si="4"/>
        <v>Fitchburg State University18</v>
      </c>
      <c r="B187" s="141">
        <v>3050898500</v>
      </c>
      <c r="C187" s="141" t="s">
        <v>1516</v>
      </c>
      <c r="D187" s="141" t="s">
        <v>1267</v>
      </c>
      <c r="E187" s="704" t="s">
        <v>56</v>
      </c>
      <c r="F187" s="703">
        <v>18</v>
      </c>
      <c r="G187" s="119" t="str">
        <f>VLOOKUP(E187,Source!F:F,1,FALSE)</f>
        <v>Fitchburg State University</v>
      </c>
    </row>
    <row r="188" spans="1:7" x14ac:dyDescent="0.25">
      <c r="A188" s="106" t="str">
        <f t="shared" si="4"/>
        <v>Fitchburg State University19</v>
      </c>
      <c r="B188" s="141">
        <v>3050899500</v>
      </c>
      <c r="C188" s="141" t="s">
        <v>1517</v>
      </c>
      <c r="D188" s="141" t="s">
        <v>1267</v>
      </c>
      <c r="E188" s="704" t="s">
        <v>56</v>
      </c>
      <c r="F188" s="703">
        <v>19</v>
      </c>
      <c r="G188" s="119" t="str">
        <f>VLOOKUP(E188,Source!F:F,1,FALSE)</f>
        <v>Fitchburg State University</v>
      </c>
    </row>
    <row r="189" spans="1:7" x14ac:dyDescent="0.25">
      <c r="A189" s="106" t="str">
        <f t="shared" si="4"/>
        <v>Fitchburg State University20</v>
      </c>
      <c r="B189" s="141">
        <v>3052092501</v>
      </c>
      <c r="C189" s="141" t="s">
        <v>1456</v>
      </c>
      <c r="D189" s="141" t="s">
        <v>1267</v>
      </c>
      <c r="E189" s="704" t="s">
        <v>56</v>
      </c>
      <c r="F189" s="703">
        <v>20</v>
      </c>
      <c r="G189" s="119" t="str">
        <f>VLOOKUP(E189,Source!F:F,1,FALSE)</f>
        <v>Fitchburg State University</v>
      </c>
    </row>
    <row r="190" spans="1:7" x14ac:dyDescent="0.25">
      <c r="A190" s="106" t="str">
        <f t="shared" si="4"/>
        <v>Fitchburg State University21</v>
      </c>
      <c r="B190" s="141">
        <v>3052182505</v>
      </c>
      <c r="C190" s="141" t="s">
        <v>1490</v>
      </c>
      <c r="D190" s="141" t="s">
        <v>1267</v>
      </c>
      <c r="E190" s="704" t="s">
        <v>56</v>
      </c>
      <c r="F190" s="703">
        <v>21</v>
      </c>
      <c r="G190" s="119" t="str">
        <f>VLOOKUP(E190,Source!F:F,1,FALSE)</f>
        <v>Fitchburg State University</v>
      </c>
    </row>
    <row r="191" spans="1:7" x14ac:dyDescent="0.25">
      <c r="A191" s="106" t="str">
        <f t="shared" si="4"/>
        <v>Fitchburg State University22</v>
      </c>
      <c r="B191" s="141">
        <v>3052183507</v>
      </c>
      <c r="C191" s="141" t="s">
        <v>1491</v>
      </c>
      <c r="D191" s="141" t="s">
        <v>1267</v>
      </c>
      <c r="E191" s="704" t="s">
        <v>56</v>
      </c>
      <c r="F191" s="703">
        <v>22</v>
      </c>
      <c r="G191" s="119" t="str">
        <f>VLOOKUP(E191,Source!F:F,1,FALSE)</f>
        <v>Fitchburg State University</v>
      </c>
    </row>
    <row r="192" spans="1:7" x14ac:dyDescent="0.25">
      <c r="A192" s="106" t="str">
        <f t="shared" si="4"/>
        <v>Fitchburg State University23</v>
      </c>
      <c r="B192" s="141">
        <v>3052184502</v>
      </c>
      <c r="C192" s="141" t="s">
        <v>1492</v>
      </c>
      <c r="D192" s="141" t="s">
        <v>1267</v>
      </c>
      <c r="E192" s="704" t="s">
        <v>56</v>
      </c>
      <c r="F192" s="703">
        <v>23</v>
      </c>
      <c r="G192" s="119" t="str">
        <f>VLOOKUP(E192,Source!F:F,1,FALSE)</f>
        <v>Fitchburg State University</v>
      </c>
    </row>
    <row r="193" spans="1:7" x14ac:dyDescent="0.25">
      <c r="A193" s="106" t="str">
        <f t="shared" ref="A193:A256" si="5">E193&amp;F193</f>
        <v>Fitchburg State University24</v>
      </c>
      <c r="B193" s="141">
        <v>3052185501</v>
      </c>
      <c r="C193" s="141" t="s">
        <v>1493</v>
      </c>
      <c r="D193" s="141" t="s">
        <v>1267</v>
      </c>
      <c r="E193" s="704" t="s">
        <v>56</v>
      </c>
      <c r="F193" s="703">
        <v>24</v>
      </c>
      <c r="G193" s="119" t="str">
        <f>VLOOKUP(E193,Source!F:F,1,FALSE)</f>
        <v>Fitchburg State University</v>
      </c>
    </row>
    <row r="194" spans="1:7" x14ac:dyDescent="0.25">
      <c r="A194" s="106" t="str">
        <f t="shared" si="5"/>
        <v>Fitchburg State University25</v>
      </c>
      <c r="B194" s="141">
        <v>3052186501</v>
      </c>
      <c r="C194" s="141" t="s">
        <v>1494</v>
      </c>
      <c r="D194" s="141" t="s">
        <v>1267</v>
      </c>
      <c r="E194" s="704" t="s">
        <v>56</v>
      </c>
      <c r="F194" s="703">
        <v>25</v>
      </c>
      <c r="G194" s="119" t="str">
        <f>VLOOKUP(E194,Source!F:F,1,FALSE)</f>
        <v>Fitchburg State University</v>
      </c>
    </row>
    <row r="195" spans="1:7" x14ac:dyDescent="0.25">
      <c r="A195" s="106" t="str">
        <f t="shared" si="5"/>
        <v>Fitchburg State University26</v>
      </c>
      <c r="B195" s="141">
        <v>3052187502</v>
      </c>
      <c r="C195" s="141" t="s">
        <v>1495</v>
      </c>
      <c r="D195" s="141" t="s">
        <v>1267</v>
      </c>
      <c r="E195" s="704" t="s">
        <v>56</v>
      </c>
      <c r="F195" s="703">
        <v>26</v>
      </c>
      <c r="G195" s="119" t="str">
        <f>VLOOKUP(E195,Source!F:F,1,FALSE)</f>
        <v>Fitchburg State University</v>
      </c>
    </row>
    <row r="196" spans="1:7" x14ac:dyDescent="0.25">
      <c r="A196" s="106" t="str">
        <f t="shared" si="5"/>
        <v>Fitchburg State University27</v>
      </c>
      <c r="B196" s="141">
        <v>3052360500</v>
      </c>
      <c r="C196" s="141" t="s">
        <v>1497</v>
      </c>
      <c r="D196" s="141" t="s">
        <v>1267</v>
      </c>
      <c r="E196" s="704" t="s">
        <v>56</v>
      </c>
      <c r="F196" s="703">
        <v>27</v>
      </c>
      <c r="G196" s="119" t="str">
        <f>VLOOKUP(E196,Source!F:F,1,FALSE)</f>
        <v>Fitchburg State University</v>
      </c>
    </row>
    <row r="197" spans="1:7" x14ac:dyDescent="0.25">
      <c r="A197" s="106" t="str">
        <f t="shared" si="5"/>
        <v>Fitchburg State University28</v>
      </c>
      <c r="B197" s="141">
        <v>3052479500</v>
      </c>
      <c r="C197" s="141" t="s">
        <v>1518</v>
      </c>
      <c r="D197" s="141" t="s">
        <v>1267</v>
      </c>
      <c r="E197" s="704" t="s">
        <v>56</v>
      </c>
      <c r="F197" s="703">
        <v>28</v>
      </c>
      <c r="G197" s="119" t="str">
        <f>VLOOKUP(E197,Source!F:F,1,FALSE)</f>
        <v>Fitchburg State University</v>
      </c>
    </row>
    <row r="198" spans="1:7" x14ac:dyDescent="0.25">
      <c r="A198" s="106" t="str">
        <f t="shared" si="5"/>
        <v>Fitchburg State University29</v>
      </c>
      <c r="B198" s="141">
        <v>3052480500</v>
      </c>
      <c r="C198" s="141" t="s">
        <v>1519</v>
      </c>
      <c r="D198" s="141" t="s">
        <v>1267</v>
      </c>
      <c r="E198" s="704" t="s">
        <v>56</v>
      </c>
      <c r="F198" s="703">
        <v>29</v>
      </c>
      <c r="G198" s="119" t="str">
        <f>VLOOKUP(E198,Source!F:F,1,FALSE)</f>
        <v>Fitchburg State University</v>
      </c>
    </row>
    <row r="199" spans="1:7" x14ac:dyDescent="0.25">
      <c r="A199" s="106" t="str">
        <f t="shared" si="5"/>
        <v>Fitchburg State University30</v>
      </c>
      <c r="B199" s="141">
        <v>3052489500</v>
      </c>
      <c r="C199" s="141" t="s">
        <v>1520</v>
      </c>
      <c r="D199" s="141" t="s">
        <v>1267</v>
      </c>
      <c r="E199" s="704" t="s">
        <v>56</v>
      </c>
      <c r="F199" s="703">
        <v>30</v>
      </c>
      <c r="G199" s="119" t="str">
        <f>VLOOKUP(E199,Source!F:F,1,FALSE)</f>
        <v>Fitchburg State University</v>
      </c>
    </row>
    <row r="200" spans="1:7" x14ac:dyDescent="0.25">
      <c r="A200" s="106" t="str">
        <f t="shared" si="5"/>
        <v>Fitchburg State University31</v>
      </c>
      <c r="B200" s="141">
        <v>3052490500</v>
      </c>
      <c r="C200" s="141" t="s">
        <v>1521</v>
      </c>
      <c r="D200" s="141" t="s">
        <v>1267</v>
      </c>
      <c r="E200" s="704" t="s">
        <v>56</v>
      </c>
      <c r="F200" s="703">
        <v>31</v>
      </c>
      <c r="G200" s="119" t="str">
        <f>VLOOKUP(E200,Source!F:F,1,FALSE)</f>
        <v>Fitchburg State University</v>
      </c>
    </row>
    <row r="201" spans="1:7" x14ac:dyDescent="0.25">
      <c r="A201" s="106" t="str">
        <f t="shared" si="5"/>
        <v>Fitchburg State University32</v>
      </c>
      <c r="B201" s="141">
        <v>3052493500</v>
      </c>
      <c r="C201" s="141" t="s">
        <v>1489</v>
      </c>
      <c r="D201" s="141" t="s">
        <v>1267</v>
      </c>
      <c r="E201" s="704" t="s">
        <v>56</v>
      </c>
      <c r="F201" s="703">
        <v>32</v>
      </c>
      <c r="G201" s="119" t="str">
        <f>VLOOKUP(E201,Source!F:F,1,FALSE)</f>
        <v>Fitchburg State University</v>
      </c>
    </row>
    <row r="202" spans="1:7" x14ac:dyDescent="0.25">
      <c r="A202" s="106" t="str">
        <f t="shared" si="5"/>
        <v>Fitchburg State University33</v>
      </c>
      <c r="B202" s="141">
        <v>3052518500</v>
      </c>
      <c r="C202" s="141" t="s">
        <v>1522</v>
      </c>
      <c r="D202" s="141" t="s">
        <v>1267</v>
      </c>
      <c r="E202" s="704" t="s">
        <v>56</v>
      </c>
      <c r="F202" s="703">
        <v>33</v>
      </c>
      <c r="G202" s="119" t="str">
        <f>VLOOKUP(E202,Source!F:F,1,FALSE)</f>
        <v>Fitchburg State University</v>
      </c>
    </row>
    <row r="203" spans="1:7" x14ac:dyDescent="0.25">
      <c r="A203" s="106" t="str">
        <f t="shared" si="5"/>
        <v>Fitchburg State University34</v>
      </c>
      <c r="B203" s="141">
        <v>3052519500</v>
      </c>
      <c r="C203" s="141" t="s">
        <v>1523</v>
      </c>
      <c r="D203" s="141" t="s">
        <v>1267</v>
      </c>
      <c r="E203" s="704" t="s">
        <v>56</v>
      </c>
      <c r="F203" s="703">
        <v>34</v>
      </c>
      <c r="G203" s="119" t="str">
        <f>VLOOKUP(E203,Source!F:F,1,FALSE)</f>
        <v>Fitchburg State University</v>
      </c>
    </row>
    <row r="204" spans="1:7" x14ac:dyDescent="0.25">
      <c r="A204" s="106" t="str">
        <f t="shared" si="5"/>
        <v>Fitchburg State University35</v>
      </c>
      <c r="B204" s="141">
        <v>3052532500</v>
      </c>
      <c r="C204" s="141" t="s">
        <v>1524</v>
      </c>
      <c r="D204" s="141" t="s">
        <v>1267</v>
      </c>
      <c r="E204" s="704" t="s">
        <v>56</v>
      </c>
      <c r="F204" s="703">
        <v>35</v>
      </c>
      <c r="G204" s="119" t="str">
        <f>VLOOKUP(E204,Source!F:F,1,FALSE)</f>
        <v>Fitchburg State University</v>
      </c>
    </row>
    <row r="205" spans="1:7" x14ac:dyDescent="0.25">
      <c r="A205" s="106" t="str">
        <f t="shared" si="5"/>
        <v>Fitchburg State University36</v>
      </c>
      <c r="B205" s="141">
        <v>3052553500</v>
      </c>
      <c r="C205" s="141" t="s">
        <v>1456</v>
      </c>
      <c r="D205" s="141" t="s">
        <v>1267</v>
      </c>
      <c r="E205" s="704" t="s">
        <v>56</v>
      </c>
      <c r="F205" s="703">
        <v>36</v>
      </c>
      <c r="G205" s="119" t="str">
        <f>VLOOKUP(E205,Source!F:F,1,FALSE)</f>
        <v>Fitchburg State University</v>
      </c>
    </row>
    <row r="206" spans="1:7" x14ac:dyDescent="0.25">
      <c r="A206" s="106" t="str">
        <f t="shared" si="5"/>
        <v>Fitchburg State University37</v>
      </c>
      <c r="B206" s="141">
        <v>3060791500</v>
      </c>
      <c r="C206" s="141" t="s">
        <v>1499</v>
      </c>
      <c r="D206" s="141" t="s">
        <v>1267</v>
      </c>
      <c r="E206" s="704" t="s">
        <v>56</v>
      </c>
      <c r="F206" s="703">
        <v>37</v>
      </c>
      <c r="G206" s="119" t="str">
        <f>VLOOKUP(E206,Source!F:F,1,FALSE)</f>
        <v>Fitchburg State University</v>
      </c>
    </row>
    <row r="207" spans="1:7" x14ac:dyDescent="0.25">
      <c r="A207" s="106" t="str">
        <f t="shared" si="5"/>
        <v>Fitchburg State University38</v>
      </c>
      <c r="B207" s="141">
        <v>3062451500</v>
      </c>
      <c r="C207" s="141" t="s">
        <v>1525</v>
      </c>
      <c r="D207" s="141" t="s">
        <v>1267</v>
      </c>
      <c r="E207" s="704" t="s">
        <v>56</v>
      </c>
      <c r="F207" s="703">
        <v>38</v>
      </c>
      <c r="G207" s="119" t="str">
        <f>VLOOKUP(E207,Source!F:F,1,FALSE)</f>
        <v>Fitchburg State University</v>
      </c>
    </row>
    <row r="208" spans="1:7" x14ac:dyDescent="0.25">
      <c r="A208" s="106" t="str">
        <f t="shared" si="5"/>
        <v>Fitchburg State University39</v>
      </c>
      <c r="B208" s="141">
        <v>3072648500</v>
      </c>
      <c r="C208" s="141" t="s">
        <v>1456</v>
      </c>
      <c r="D208" s="141" t="s">
        <v>1267</v>
      </c>
      <c r="E208" s="704" t="s">
        <v>56</v>
      </c>
      <c r="F208" s="703">
        <v>39</v>
      </c>
      <c r="G208" s="119" t="str">
        <f>VLOOKUP(E208,Source!F:F,1,FALSE)</f>
        <v>Fitchburg State University</v>
      </c>
    </row>
    <row r="209" spans="1:7" x14ac:dyDescent="0.25">
      <c r="A209" s="106" t="str">
        <f t="shared" si="5"/>
        <v>Fitchburg State University40</v>
      </c>
      <c r="B209" s="141">
        <v>3160017500</v>
      </c>
      <c r="C209" s="141" t="s">
        <v>1526</v>
      </c>
      <c r="D209" s="141" t="s">
        <v>1267</v>
      </c>
      <c r="E209" s="704" t="s">
        <v>56</v>
      </c>
      <c r="F209" s="703">
        <v>40</v>
      </c>
      <c r="G209" s="119" t="str">
        <f>VLOOKUP(E209,Source!F:F,1,FALSE)</f>
        <v>Fitchburg State University</v>
      </c>
    </row>
    <row r="210" spans="1:7" x14ac:dyDescent="0.25">
      <c r="A210" s="106" t="str">
        <f t="shared" si="5"/>
        <v>Fitchburg State University41</v>
      </c>
      <c r="B210" s="141">
        <v>3161290500</v>
      </c>
      <c r="C210" s="141" t="s">
        <v>1527</v>
      </c>
      <c r="D210" s="141" t="s">
        <v>1267</v>
      </c>
      <c r="E210" s="704" t="s">
        <v>56</v>
      </c>
      <c r="F210" s="703">
        <v>41</v>
      </c>
      <c r="G210" s="119" t="str">
        <f>VLOOKUP(E210,Source!F:F,1,FALSE)</f>
        <v>Fitchburg State University</v>
      </c>
    </row>
    <row r="211" spans="1:7" x14ac:dyDescent="0.25">
      <c r="A211" s="106" t="str">
        <f t="shared" si="5"/>
        <v>Fitchburg State University42</v>
      </c>
      <c r="B211" s="141" t="s">
        <v>1528</v>
      </c>
      <c r="C211" s="141" t="s">
        <v>1456</v>
      </c>
      <c r="D211" s="106" t="s">
        <v>1268</v>
      </c>
      <c r="E211" s="704" t="s">
        <v>56</v>
      </c>
      <c r="F211" s="703">
        <v>42</v>
      </c>
      <c r="G211" s="119" t="str">
        <f>VLOOKUP(E211,Source!F:F,1,FALSE)</f>
        <v>Fitchburg State University</v>
      </c>
    </row>
    <row r="212" spans="1:7" x14ac:dyDescent="0.25">
      <c r="A212" s="106" t="str">
        <f t="shared" si="5"/>
        <v>Fitchburg State University43</v>
      </c>
      <c r="B212" s="141" t="s">
        <v>1529</v>
      </c>
      <c r="C212" s="141" t="s">
        <v>56</v>
      </c>
      <c r="D212" s="106" t="s">
        <v>1268</v>
      </c>
      <c r="E212" s="704" t="s">
        <v>56</v>
      </c>
      <c r="F212" s="703">
        <v>43</v>
      </c>
      <c r="G212" s="119" t="str">
        <f>VLOOKUP(E212,Source!F:F,1,FALSE)</f>
        <v>Fitchburg State University</v>
      </c>
    </row>
    <row r="213" spans="1:7" x14ac:dyDescent="0.25">
      <c r="A213" s="106" t="str">
        <f t="shared" si="5"/>
        <v>Fitchburg State University44</v>
      </c>
      <c r="B213" s="141" t="s">
        <v>1530</v>
      </c>
      <c r="C213" s="141" t="s">
        <v>1531</v>
      </c>
      <c r="D213" s="106" t="s">
        <v>1268</v>
      </c>
      <c r="E213" s="704" t="s">
        <v>56</v>
      </c>
      <c r="F213" s="703">
        <v>44</v>
      </c>
      <c r="G213" s="119" t="str">
        <f>VLOOKUP(E213,Source!F:F,1,FALSE)</f>
        <v>Fitchburg State University</v>
      </c>
    </row>
    <row r="214" spans="1:7" x14ac:dyDescent="0.25">
      <c r="A214" s="106" t="str">
        <f t="shared" si="5"/>
        <v>Fitchburg State University45</v>
      </c>
      <c r="B214" s="141" t="s">
        <v>1532</v>
      </c>
      <c r="C214" s="141" t="s">
        <v>1456</v>
      </c>
      <c r="D214" s="106" t="s">
        <v>1268</v>
      </c>
      <c r="E214" s="704" t="s">
        <v>56</v>
      </c>
      <c r="F214" s="703">
        <v>45</v>
      </c>
      <c r="G214" s="119" t="str">
        <f>VLOOKUP(E214,Source!F:F,1,FALSE)</f>
        <v>Fitchburg State University</v>
      </c>
    </row>
    <row r="215" spans="1:7" x14ac:dyDescent="0.25">
      <c r="A215" s="106" t="str">
        <f t="shared" si="5"/>
        <v>Fitchburg State University46</v>
      </c>
      <c r="B215" s="141" t="s">
        <v>1533</v>
      </c>
      <c r="C215" s="141" t="s">
        <v>56</v>
      </c>
      <c r="D215" s="106" t="s">
        <v>1268</v>
      </c>
      <c r="E215" s="704" t="s">
        <v>56</v>
      </c>
      <c r="F215" s="703">
        <v>46</v>
      </c>
      <c r="G215" s="119" t="str">
        <f>VLOOKUP(E215,Source!F:F,1,FALSE)</f>
        <v>Fitchburg State University</v>
      </c>
    </row>
    <row r="216" spans="1:7" x14ac:dyDescent="0.25">
      <c r="A216" s="106" t="str">
        <f t="shared" si="5"/>
        <v>Framingham State University1</v>
      </c>
      <c r="B216" s="141">
        <v>10930300057</v>
      </c>
      <c r="C216" s="141" t="s">
        <v>1545</v>
      </c>
      <c r="D216" s="106" t="s">
        <v>1267</v>
      </c>
      <c r="E216" s="706" t="s">
        <v>57</v>
      </c>
      <c r="F216" s="703">
        <v>1</v>
      </c>
      <c r="G216" s="119" t="str">
        <f>VLOOKUP(E216,Source!F:F,1,FALSE)</f>
        <v>Framingham State University</v>
      </c>
    </row>
    <row r="217" spans="1:7" x14ac:dyDescent="0.25">
      <c r="A217" s="106" t="str">
        <f t="shared" si="5"/>
        <v>Framingham State University2</v>
      </c>
      <c r="B217" s="141">
        <v>16402560011</v>
      </c>
      <c r="C217" s="141" t="s">
        <v>1546</v>
      </c>
      <c r="D217" s="106" t="s">
        <v>1267</v>
      </c>
      <c r="E217" s="706" t="s">
        <v>57</v>
      </c>
      <c r="F217" s="703">
        <v>2</v>
      </c>
      <c r="G217" s="119" t="str">
        <f>VLOOKUP(E217,Source!F:F,1,FALSE)</f>
        <v>Framingham State University</v>
      </c>
    </row>
    <row r="218" spans="1:7" x14ac:dyDescent="0.25">
      <c r="A218" s="106" t="str">
        <f t="shared" si="5"/>
        <v>Framingham State University3</v>
      </c>
      <c r="B218" s="141">
        <v>16402580019</v>
      </c>
      <c r="C218" s="141" t="s">
        <v>1547</v>
      </c>
      <c r="D218" s="106" t="s">
        <v>1267</v>
      </c>
      <c r="E218" s="706" t="s">
        <v>57</v>
      </c>
      <c r="F218" s="703">
        <v>3</v>
      </c>
      <c r="G218" s="119" t="str">
        <f>VLOOKUP(E218,Source!F:F,1,FALSE)</f>
        <v>Framingham State University</v>
      </c>
    </row>
    <row r="219" spans="1:7" x14ac:dyDescent="0.25">
      <c r="A219" s="106" t="str">
        <f t="shared" si="5"/>
        <v>Framingham State University4</v>
      </c>
      <c r="B219" s="141">
        <v>16402590018</v>
      </c>
      <c r="C219" s="141" t="s">
        <v>1548</v>
      </c>
      <c r="D219" s="106" t="s">
        <v>1267</v>
      </c>
      <c r="E219" s="706" t="s">
        <v>57</v>
      </c>
      <c r="F219" s="703">
        <v>4</v>
      </c>
      <c r="G219" s="119" t="str">
        <f>VLOOKUP(E219,Source!F:F,1,FALSE)</f>
        <v>Framingham State University</v>
      </c>
    </row>
    <row r="220" spans="1:7" x14ac:dyDescent="0.25">
      <c r="A220" s="106" t="str">
        <f t="shared" si="5"/>
        <v>Framingham State University5</v>
      </c>
      <c r="B220" s="141">
        <v>16402600015</v>
      </c>
      <c r="C220" s="141" t="s">
        <v>1549</v>
      </c>
      <c r="D220" s="106" t="s">
        <v>1267</v>
      </c>
      <c r="E220" s="706" t="s">
        <v>57</v>
      </c>
      <c r="F220" s="703">
        <v>5</v>
      </c>
      <c r="G220" s="119" t="str">
        <f>VLOOKUP(E220,Source!F:F,1,FALSE)</f>
        <v>Framingham State University</v>
      </c>
    </row>
    <row r="221" spans="1:7" x14ac:dyDescent="0.25">
      <c r="A221" s="106" t="str">
        <f t="shared" si="5"/>
        <v>Framingham State University6</v>
      </c>
      <c r="B221" s="141">
        <v>16402620013</v>
      </c>
      <c r="C221" s="141" t="s">
        <v>1550</v>
      </c>
      <c r="D221" s="106" t="s">
        <v>1267</v>
      </c>
      <c r="E221" s="706" t="s">
        <v>57</v>
      </c>
      <c r="F221" s="703">
        <v>6</v>
      </c>
      <c r="G221" s="119" t="str">
        <f>VLOOKUP(E221,Source!F:F,1,FALSE)</f>
        <v>Framingham State University</v>
      </c>
    </row>
    <row r="222" spans="1:7" x14ac:dyDescent="0.25">
      <c r="A222" s="106" t="str">
        <f t="shared" si="5"/>
        <v>Framingham State University7</v>
      </c>
      <c r="B222" s="141">
        <v>16402630012</v>
      </c>
      <c r="C222" s="141" t="s">
        <v>1551</v>
      </c>
      <c r="D222" s="106" t="s">
        <v>1267</v>
      </c>
      <c r="E222" s="706" t="s">
        <v>57</v>
      </c>
      <c r="F222" s="703">
        <v>7</v>
      </c>
      <c r="G222" s="119" t="str">
        <f>VLOOKUP(E222,Source!F:F,1,FALSE)</f>
        <v>Framingham State University</v>
      </c>
    </row>
    <row r="223" spans="1:7" x14ac:dyDescent="0.25">
      <c r="A223" s="106" t="str">
        <f t="shared" si="5"/>
        <v>Framingham State University8</v>
      </c>
      <c r="B223" s="141">
        <v>16402640011</v>
      </c>
      <c r="C223" s="141" t="s">
        <v>1552</v>
      </c>
      <c r="D223" s="106" t="s">
        <v>1267</v>
      </c>
      <c r="E223" s="706" t="s">
        <v>57</v>
      </c>
      <c r="F223" s="703">
        <v>8</v>
      </c>
      <c r="G223" s="119" t="str">
        <f>VLOOKUP(E223,Source!F:F,1,FALSE)</f>
        <v>Framingham State University</v>
      </c>
    </row>
    <row r="224" spans="1:7" x14ac:dyDescent="0.25">
      <c r="A224" s="106" t="str">
        <f t="shared" si="5"/>
        <v>Framingham State University9</v>
      </c>
      <c r="B224" s="141">
        <v>16402650010</v>
      </c>
      <c r="C224" s="141" t="s">
        <v>1553</v>
      </c>
      <c r="D224" s="106" t="s">
        <v>1267</v>
      </c>
      <c r="E224" s="706" t="s">
        <v>57</v>
      </c>
      <c r="F224" s="703">
        <v>9</v>
      </c>
      <c r="G224" s="119" t="str">
        <f>VLOOKUP(E224,Source!F:F,1,FALSE)</f>
        <v>Framingham State University</v>
      </c>
    </row>
    <row r="225" spans="1:7" x14ac:dyDescent="0.25">
      <c r="A225" s="106" t="str">
        <f t="shared" si="5"/>
        <v>Framingham State University10</v>
      </c>
      <c r="B225" s="141">
        <v>16541330011</v>
      </c>
      <c r="C225" s="141" t="s">
        <v>1554</v>
      </c>
      <c r="D225" s="106" t="s">
        <v>1267</v>
      </c>
      <c r="E225" s="706" t="s">
        <v>57</v>
      </c>
      <c r="F225" s="703">
        <v>10</v>
      </c>
      <c r="G225" s="119" t="str">
        <f>VLOOKUP(E225,Source!F:F,1,FALSE)</f>
        <v>Framingham State University</v>
      </c>
    </row>
    <row r="226" spans="1:7" x14ac:dyDescent="0.25">
      <c r="A226" s="106" t="str">
        <f t="shared" si="5"/>
        <v>Framingham State University11</v>
      </c>
      <c r="B226" s="141">
        <v>16573960016</v>
      </c>
      <c r="C226" s="141" t="s">
        <v>1555</v>
      </c>
      <c r="D226" s="106" t="s">
        <v>1267</v>
      </c>
      <c r="E226" s="706" t="s">
        <v>57</v>
      </c>
      <c r="F226" s="703">
        <v>11</v>
      </c>
      <c r="G226" s="119" t="str">
        <f>VLOOKUP(E226,Source!F:F,1,FALSE)</f>
        <v>Framingham State University</v>
      </c>
    </row>
    <row r="227" spans="1:7" x14ac:dyDescent="0.25">
      <c r="A227" s="106" t="str">
        <f t="shared" si="5"/>
        <v>Framingham State University12</v>
      </c>
      <c r="B227" s="141">
        <v>28371090011</v>
      </c>
      <c r="C227" s="141" t="s">
        <v>1556</v>
      </c>
      <c r="D227" s="106" t="s">
        <v>1267</v>
      </c>
      <c r="E227" s="706" t="s">
        <v>57</v>
      </c>
      <c r="F227" s="703">
        <v>12</v>
      </c>
      <c r="G227" s="119" t="str">
        <f>VLOOKUP(E227,Source!F:F,1,FALSE)</f>
        <v>Framingham State University</v>
      </c>
    </row>
    <row r="228" spans="1:7" x14ac:dyDescent="0.25">
      <c r="A228" s="106" t="str">
        <f t="shared" si="5"/>
        <v>Framingham State University13</v>
      </c>
      <c r="B228" s="141">
        <v>29375970018</v>
      </c>
      <c r="C228" s="141" t="s">
        <v>1541</v>
      </c>
      <c r="D228" s="106" t="s">
        <v>1267</v>
      </c>
      <c r="E228" s="706" t="s">
        <v>57</v>
      </c>
      <c r="F228" s="703">
        <v>13</v>
      </c>
      <c r="G228" s="119" t="str">
        <f>VLOOKUP(E228,Source!F:F,1,FALSE)</f>
        <v>Framingham State University</v>
      </c>
    </row>
    <row r="229" spans="1:7" x14ac:dyDescent="0.25">
      <c r="A229" s="106" t="str">
        <f t="shared" si="5"/>
        <v>Framingham State University14</v>
      </c>
      <c r="B229" s="141">
        <v>16402670018</v>
      </c>
      <c r="C229" s="141" t="s">
        <v>1557</v>
      </c>
      <c r="D229" s="141" t="s">
        <v>1268</v>
      </c>
      <c r="E229" s="706" t="s">
        <v>57</v>
      </c>
      <c r="F229" s="703">
        <v>14</v>
      </c>
      <c r="G229" s="119" t="str">
        <f>VLOOKUP(E229,Source!F:F,1,FALSE)</f>
        <v>Framingham State University</v>
      </c>
    </row>
    <row r="230" spans="1:7" x14ac:dyDescent="0.25">
      <c r="A230" s="106" t="str">
        <f t="shared" si="5"/>
        <v>Greenfield Comm. College1</v>
      </c>
      <c r="B230" s="726">
        <v>700010042225</v>
      </c>
      <c r="C230" s="141" t="s">
        <v>1558</v>
      </c>
      <c r="D230" s="106" t="s">
        <v>1267</v>
      </c>
      <c r="E230" s="106" t="s">
        <v>1195</v>
      </c>
      <c r="F230" s="703">
        <v>1</v>
      </c>
      <c r="G230" s="119" t="str">
        <f>VLOOKUP(E230,Source!F:F,1,FALSE)</f>
        <v>Greenfield Comm. College</v>
      </c>
    </row>
    <row r="231" spans="1:7" x14ac:dyDescent="0.25">
      <c r="A231" s="106" t="str">
        <f t="shared" si="5"/>
        <v>Greenfield Comm. College2</v>
      </c>
      <c r="B231" s="726">
        <v>700010050206</v>
      </c>
      <c r="C231" s="141" t="s">
        <v>1558</v>
      </c>
      <c r="D231" s="106" t="s">
        <v>1267</v>
      </c>
      <c r="E231" s="106" t="s">
        <v>1195</v>
      </c>
      <c r="F231" s="703">
        <v>2</v>
      </c>
      <c r="G231" s="119" t="str">
        <f>VLOOKUP(E231,Source!F:F,1,FALSE)</f>
        <v>Greenfield Comm. College</v>
      </c>
    </row>
    <row r="232" spans="1:7" x14ac:dyDescent="0.25">
      <c r="A232" s="106" t="str">
        <f t="shared" si="5"/>
        <v>Greenfield Comm. College3</v>
      </c>
      <c r="B232" s="726">
        <v>700010050667</v>
      </c>
      <c r="C232" s="141" t="s">
        <v>1558</v>
      </c>
      <c r="D232" s="106" t="s">
        <v>1267</v>
      </c>
      <c r="E232" s="106" t="s">
        <v>1195</v>
      </c>
      <c r="F232" s="703">
        <v>3</v>
      </c>
      <c r="G232" s="119" t="str">
        <f>VLOOKUP(E232,Source!F:F,1,FALSE)</f>
        <v>Greenfield Comm. College</v>
      </c>
    </row>
    <row r="233" spans="1:7" x14ac:dyDescent="0.25">
      <c r="A233" s="106" t="str">
        <f t="shared" si="5"/>
        <v>Holyoke Comm. College1</v>
      </c>
      <c r="B233" s="141">
        <v>1640433526</v>
      </c>
      <c r="C233" s="141" t="s">
        <v>1560</v>
      </c>
      <c r="D233" s="106" t="s">
        <v>1267</v>
      </c>
      <c r="E233" s="106" t="s">
        <v>58</v>
      </c>
      <c r="F233" s="703">
        <v>1</v>
      </c>
      <c r="G233" s="119" t="str">
        <f>VLOOKUP(E233,Source!F:F,1,FALSE)</f>
        <v>Holyoke Comm. College</v>
      </c>
    </row>
    <row r="234" spans="1:7" x14ac:dyDescent="0.25">
      <c r="A234" s="106" t="str">
        <f t="shared" si="5"/>
        <v>Holyoke Comm. College2</v>
      </c>
      <c r="B234" s="141">
        <v>6529333524</v>
      </c>
      <c r="C234" s="141" t="s">
        <v>1560</v>
      </c>
      <c r="D234" s="106" t="s">
        <v>1267</v>
      </c>
      <c r="E234" s="106" t="s">
        <v>58</v>
      </c>
      <c r="F234" s="703">
        <v>2</v>
      </c>
      <c r="G234" s="119" t="str">
        <f>VLOOKUP(E234,Source!F:F,1,FALSE)</f>
        <v>Holyoke Comm. College</v>
      </c>
    </row>
    <row r="235" spans="1:7" x14ac:dyDescent="0.25">
      <c r="A235" s="106" t="str">
        <f t="shared" si="5"/>
        <v>Holyoke Comm. College3</v>
      </c>
      <c r="B235" s="141">
        <v>2145433524</v>
      </c>
      <c r="C235" s="141" t="s">
        <v>1563</v>
      </c>
      <c r="D235" s="106" t="s">
        <v>1267</v>
      </c>
      <c r="E235" s="106" t="s">
        <v>58</v>
      </c>
      <c r="F235" s="703">
        <v>3</v>
      </c>
      <c r="G235" s="119" t="str">
        <f>VLOOKUP(E235,Source!F:F,1,FALSE)</f>
        <v>Holyoke Comm. College</v>
      </c>
    </row>
    <row r="236" spans="1:7" x14ac:dyDescent="0.25">
      <c r="A236" s="106" t="str">
        <f t="shared" si="5"/>
        <v>Holyoke Comm. College4</v>
      </c>
      <c r="B236" s="141" t="s">
        <v>1562</v>
      </c>
      <c r="C236" s="141" t="s">
        <v>1564</v>
      </c>
      <c r="D236" s="106" t="s">
        <v>1267</v>
      </c>
      <c r="E236" s="106" t="s">
        <v>58</v>
      </c>
      <c r="F236" s="703">
        <v>4</v>
      </c>
      <c r="G236" s="119" t="str">
        <f>VLOOKUP(E236,Source!F:F,1,FALSE)</f>
        <v>Holyoke Comm. College</v>
      </c>
    </row>
    <row r="237" spans="1:7" x14ac:dyDescent="0.25">
      <c r="A237" s="106" t="str">
        <f t="shared" si="5"/>
        <v>Holyoke Soldier's Home1</v>
      </c>
      <c r="B237" s="141" t="s">
        <v>1568</v>
      </c>
      <c r="C237" s="141" t="s">
        <v>1566</v>
      </c>
      <c r="D237" s="106" t="s">
        <v>1267</v>
      </c>
      <c r="E237" s="106" t="s">
        <v>59</v>
      </c>
      <c r="F237" s="703">
        <v>1</v>
      </c>
      <c r="G237" s="119" t="str">
        <f>VLOOKUP(E237,Source!F:F,1,FALSE)</f>
        <v>Holyoke Soldier's Home</v>
      </c>
    </row>
    <row r="238" spans="1:7" x14ac:dyDescent="0.25">
      <c r="A238" s="106" t="str">
        <f t="shared" si="5"/>
        <v>Holyoke Soldier's Home2</v>
      </c>
      <c r="B238" s="141" t="s">
        <v>1569</v>
      </c>
      <c r="C238" s="141" t="s">
        <v>1566</v>
      </c>
      <c r="D238" s="106" t="s">
        <v>1267</v>
      </c>
      <c r="E238" s="106" t="s">
        <v>59</v>
      </c>
      <c r="F238" s="703">
        <v>2</v>
      </c>
      <c r="G238" s="119" t="str">
        <f>VLOOKUP(E238,Source!F:F,1,FALSE)</f>
        <v>Holyoke Soldier's Home</v>
      </c>
    </row>
    <row r="239" spans="1:7" x14ac:dyDescent="0.25">
      <c r="A239" s="106" t="str">
        <f t="shared" si="5"/>
        <v>Holyoke Soldier's Home3</v>
      </c>
      <c r="B239" s="141" t="s">
        <v>1570</v>
      </c>
      <c r="C239" s="141" t="s">
        <v>1566</v>
      </c>
      <c r="D239" s="106" t="s">
        <v>1267</v>
      </c>
      <c r="E239" s="106" t="s">
        <v>59</v>
      </c>
      <c r="F239" s="703">
        <v>3</v>
      </c>
      <c r="G239" s="119" t="str">
        <f>VLOOKUP(E239,Source!F:F,1,FALSE)</f>
        <v>Holyoke Soldier's Home</v>
      </c>
    </row>
    <row r="240" spans="1:7" x14ac:dyDescent="0.25">
      <c r="A240" s="106" t="str">
        <f t="shared" si="5"/>
        <v>Mass. Bay Comm. College1</v>
      </c>
      <c r="B240" s="141">
        <v>5072622612</v>
      </c>
      <c r="C240" s="141" t="s">
        <v>1571</v>
      </c>
      <c r="D240" s="106" t="s">
        <v>1267</v>
      </c>
      <c r="E240" s="106" t="s">
        <v>60</v>
      </c>
      <c r="F240" s="703">
        <v>1</v>
      </c>
      <c r="G240" s="119" t="str">
        <f>VLOOKUP(E240,Source!F:F,1,FALSE)</f>
        <v>Mass. Bay Comm. College</v>
      </c>
    </row>
    <row r="241" spans="1:7" x14ac:dyDescent="0.25">
      <c r="A241" s="106" t="str">
        <f t="shared" si="5"/>
        <v>Mass. Bay Comm. College2</v>
      </c>
      <c r="B241" s="141">
        <v>5072622630</v>
      </c>
      <c r="C241" s="141" t="s">
        <v>1571</v>
      </c>
      <c r="D241" s="106" t="s">
        <v>1267</v>
      </c>
      <c r="E241" s="106" t="s">
        <v>60</v>
      </c>
      <c r="F241" s="703">
        <v>2</v>
      </c>
      <c r="G241" s="119" t="str">
        <f>VLOOKUP(E241,Source!F:F,1,FALSE)</f>
        <v>Mass. Bay Comm. College</v>
      </c>
    </row>
    <row r="242" spans="1:7" x14ac:dyDescent="0.25">
      <c r="A242" s="106" t="str">
        <f t="shared" si="5"/>
        <v>Mass. Bay Comm. College3</v>
      </c>
      <c r="B242" s="141">
        <v>5072623140</v>
      </c>
      <c r="C242" s="141" t="s">
        <v>1571</v>
      </c>
      <c r="D242" s="106" t="s">
        <v>1267</v>
      </c>
      <c r="E242" s="106" t="s">
        <v>60</v>
      </c>
      <c r="F242" s="703">
        <v>3</v>
      </c>
      <c r="G242" s="119" t="str">
        <f>VLOOKUP(E242,Source!F:F,1,FALSE)</f>
        <v>Mass. Bay Comm. College</v>
      </c>
    </row>
    <row r="243" spans="1:7" x14ac:dyDescent="0.25">
      <c r="A243" s="106" t="str">
        <f t="shared" si="5"/>
        <v>Mass. Bay Comm. College4</v>
      </c>
      <c r="B243" s="141">
        <v>5072623290</v>
      </c>
      <c r="C243" s="141" t="s">
        <v>1571</v>
      </c>
      <c r="D243" s="106" t="s">
        <v>1267</v>
      </c>
      <c r="E243" s="106" t="s">
        <v>60</v>
      </c>
      <c r="F243" s="703">
        <v>4</v>
      </c>
      <c r="G243" s="119" t="str">
        <f>VLOOKUP(E243,Source!F:F,1,FALSE)</f>
        <v>Mass. Bay Comm. College</v>
      </c>
    </row>
    <row r="244" spans="1:7" x14ac:dyDescent="0.25">
      <c r="A244" s="106" t="str">
        <f t="shared" si="5"/>
        <v>Mass. Bay Comm. College5</v>
      </c>
      <c r="B244" s="141">
        <v>5072623770</v>
      </c>
      <c r="C244" s="141" t="s">
        <v>1571</v>
      </c>
      <c r="D244" s="106" t="s">
        <v>1267</v>
      </c>
      <c r="E244" s="106" t="s">
        <v>60</v>
      </c>
      <c r="F244" s="703">
        <v>5</v>
      </c>
      <c r="G244" s="119" t="str">
        <f>VLOOKUP(E244,Source!F:F,1,FALSE)</f>
        <v>Mass. Bay Comm. College</v>
      </c>
    </row>
    <row r="245" spans="1:7" x14ac:dyDescent="0.25">
      <c r="A245" s="106" t="str">
        <f t="shared" si="5"/>
        <v>Mass. Bay Comm. College6</v>
      </c>
      <c r="B245" s="141">
        <v>10915850027</v>
      </c>
      <c r="C245" s="141" t="s">
        <v>1572</v>
      </c>
      <c r="D245" s="106" t="s">
        <v>1267</v>
      </c>
      <c r="E245" s="106" t="s">
        <v>60</v>
      </c>
      <c r="F245" s="703">
        <v>6</v>
      </c>
      <c r="G245" s="119" t="str">
        <f>VLOOKUP(E245,Source!F:F,1,FALSE)</f>
        <v>Mass. Bay Comm. College</v>
      </c>
    </row>
    <row r="246" spans="1:7" x14ac:dyDescent="0.25">
      <c r="A246" s="106" t="str">
        <f t="shared" si="5"/>
        <v>Mass. Bay Comm. College7</v>
      </c>
      <c r="B246" s="141">
        <v>10965260069</v>
      </c>
      <c r="C246" s="141" t="s">
        <v>1573</v>
      </c>
      <c r="D246" s="106" t="s">
        <v>1267</v>
      </c>
      <c r="E246" s="106" t="s">
        <v>60</v>
      </c>
      <c r="F246" s="703">
        <v>7</v>
      </c>
      <c r="G246" s="119" t="str">
        <f>VLOOKUP(E246,Source!F:F,1,FALSE)</f>
        <v>Mass. Bay Comm. College</v>
      </c>
    </row>
    <row r="247" spans="1:7" x14ac:dyDescent="0.25">
      <c r="A247" s="106" t="str">
        <f t="shared" si="5"/>
        <v>Mass. Bay Comm. College8</v>
      </c>
      <c r="B247" s="141">
        <v>10965530040</v>
      </c>
      <c r="C247" s="141" t="s">
        <v>1574</v>
      </c>
      <c r="D247" s="106" t="s">
        <v>1267</v>
      </c>
      <c r="E247" s="106" t="s">
        <v>60</v>
      </c>
      <c r="F247" s="703">
        <v>8</v>
      </c>
      <c r="G247" s="119" t="str">
        <f>VLOOKUP(E247,Source!F:F,1,FALSE)</f>
        <v>Mass. Bay Comm. College</v>
      </c>
    </row>
    <row r="248" spans="1:7" x14ac:dyDescent="0.25">
      <c r="A248" s="106" t="str">
        <f t="shared" si="5"/>
        <v>Mass. College of Art &amp; Design1</v>
      </c>
      <c r="B248" s="141">
        <v>5139835050</v>
      </c>
      <c r="C248" s="141" t="s">
        <v>1585</v>
      </c>
      <c r="D248" s="106" t="s">
        <v>1267</v>
      </c>
      <c r="E248" s="106" t="s">
        <v>61</v>
      </c>
      <c r="F248" s="703">
        <v>1</v>
      </c>
      <c r="G248" s="119" t="str">
        <f>VLOOKUP(E248,Source!F:F,1,FALSE)</f>
        <v>Mass. College of Art &amp; Design</v>
      </c>
    </row>
    <row r="249" spans="1:7" x14ac:dyDescent="0.25">
      <c r="A249" s="106" t="str">
        <f t="shared" si="5"/>
        <v>Mass. College of Art &amp; Design2</v>
      </c>
      <c r="B249" s="141">
        <v>5139839010</v>
      </c>
      <c r="C249" s="141" t="s">
        <v>1586</v>
      </c>
      <c r="D249" s="106" t="s">
        <v>1267</v>
      </c>
      <c r="E249" s="106" t="s">
        <v>61</v>
      </c>
      <c r="F249" s="703">
        <v>2</v>
      </c>
      <c r="G249" s="119" t="str">
        <f>VLOOKUP(E249,Source!F:F,1,FALSE)</f>
        <v>Mass. College of Art &amp; Design</v>
      </c>
    </row>
    <row r="250" spans="1:7" x14ac:dyDescent="0.25">
      <c r="A250" s="106" t="str">
        <f t="shared" si="5"/>
        <v>Mass. College of Art &amp; Design3</v>
      </c>
      <c r="B250" s="141">
        <v>5139839070</v>
      </c>
      <c r="C250" s="141" t="s">
        <v>1586</v>
      </c>
      <c r="D250" s="106" t="s">
        <v>1267</v>
      </c>
      <c r="E250" s="106" t="s">
        <v>61</v>
      </c>
      <c r="F250" s="703">
        <v>3</v>
      </c>
      <c r="G250" s="119" t="str">
        <f>VLOOKUP(E250,Source!F:F,1,FALSE)</f>
        <v>Mass. College of Art &amp; Design</v>
      </c>
    </row>
    <row r="251" spans="1:7" x14ac:dyDescent="0.25">
      <c r="A251" s="106" t="str">
        <f t="shared" si="5"/>
        <v>Mass. College of Art &amp; Design4</v>
      </c>
      <c r="B251" s="141">
        <v>5139839100</v>
      </c>
      <c r="C251" s="141" t="s">
        <v>1585</v>
      </c>
      <c r="D251" s="106" t="s">
        <v>1267</v>
      </c>
      <c r="E251" s="106" t="s">
        <v>61</v>
      </c>
      <c r="F251" s="703">
        <v>4</v>
      </c>
      <c r="G251" s="119" t="str">
        <f>VLOOKUP(E251,Source!F:F,1,FALSE)</f>
        <v>Mass. College of Art &amp; Design</v>
      </c>
    </row>
    <row r="252" spans="1:7" x14ac:dyDescent="0.25">
      <c r="A252" s="106" t="str">
        <f t="shared" si="5"/>
        <v>Mass. College of Art &amp; Design5</v>
      </c>
      <c r="B252" s="141">
        <v>5139840420</v>
      </c>
      <c r="C252" s="141" t="s">
        <v>1585</v>
      </c>
      <c r="D252" s="106" t="s">
        <v>1267</v>
      </c>
      <c r="E252" s="106" t="s">
        <v>61</v>
      </c>
      <c r="F252" s="703">
        <v>5</v>
      </c>
      <c r="G252" s="119" t="str">
        <f>VLOOKUP(E252,Source!F:F,1,FALSE)</f>
        <v>Mass. College of Art &amp; Design</v>
      </c>
    </row>
    <row r="253" spans="1:7" x14ac:dyDescent="0.25">
      <c r="A253" s="106" t="str">
        <f t="shared" si="5"/>
        <v>Mass. College of Art &amp; Design6</v>
      </c>
      <c r="B253" s="141">
        <v>5139840750</v>
      </c>
      <c r="C253" s="141" t="s">
        <v>1585</v>
      </c>
      <c r="D253" s="106" t="s">
        <v>1267</v>
      </c>
      <c r="E253" s="106" t="s">
        <v>61</v>
      </c>
      <c r="F253" s="703">
        <v>6</v>
      </c>
      <c r="G253" s="119" t="str">
        <f>VLOOKUP(E253,Source!F:F,1,FALSE)</f>
        <v>Mass. College of Art &amp; Design</v>
      </c>
    </row>
    <row r="254" spans="1:7" x14ac:dyDescent="0.25">
      <c r="A254" s="106" t="str">
        <f t="shared" si="5"/>
        <v>Mass. College of Art &amp; Design7</v>
      </c>
      <c r="B254" s="141">
        <v>5153229200</v>
      </c>
      <c r="C254" s="141" t="s">
        <v>1587</v>
      </c>
      <c r="D254" s="106" t="s">
        <v>1267</v>
      </c>
      <c r="E254" s="106" t="s">
        <v>61</v>
      </c>
      <c r="F254" s="703">
        <v>7</v>
      </c>
      <c r="G254" s="119" t="str">
        <f>VLOOKUP(E254,Source!F:F,1,FALSE)</f>
        <v>Mass. College of Art &amp; Design</v>
      </c>
    </row>
    <row r="255" spans="1:7" x14ac:dyDescent="0.25">
      <c r="A255" s="106" t="str">
        <f t="shared" si="5"/>
        <v>Mass. College of Liberal Arts1</v>
      </c>
      <c r="B255" s="726">
        <v>700010003522</v>
      </c>
      <c r="C255" s="141" t="s">
        <v>1604</v>
      </c>
      <c r="D255" s="106" t="s">
        <v>1267</v>
      </c>
      <c r="E255" s="106" t="s">
        <v>576</v>
      </c>
      <c r="F255" s="703">
        <v>1</v>
      </c>
      <c r="G255" s="119" t="str">
        <f>VLOOKUP(E255,Source!F:F,1,FALSE)</f>
        <v>Mass. College of Liberal Arts</v>
      </c>
    </row>
    <row r="256" spans="1:7" x14ac:dyDescent="0.25">
      <c r="A256" s="106" t="str">
        <f t="shared" si="5"/>
        <v>Mass. College of Liberal Arts2</v>
      </c>
      <c r="B256" s="726">
        <v>700010044326</v>
      </c>
      <c r="C256" s="141" t="s">
        <v>1602</v>
      </c>
      <c r="D256" s="106" t="s">
        <v>1267</v>
      </c>
      <c r="E256" s="106" t="s">
        <v>576</v>
      </c>
      <c r="F256" s="703">
        <v>2</v>
      </c>
      <c r="G256" s="119" t="str">
        <f>VLOOKUP(E256,Source!F:F,1,FALSE)</f>
        <v>Mass. College of Liberal Arts</v>
      </c>
    </row>
    <row r="257" spans="1:7" x14ac:dyDescent="0.25">
      <c r="A257" s="106" t="str">
        <f t="shared" ref="A257:A320" si="6">E257&amp;F257</f>
        <v>Mass. College of Liberal Arts3</v>
      </c>
      <c r="B257" s="726">
        <v>700010044514</v>
      </c>
      <c r="C257" s="141" t="s">
        <v>1605</v>
      </c>
      <c r="D257" s="106" t="s">
        <v>1267</v>
      </c>
      <c r="E257" s="106" t="s">
        <v>576</v>
      </c>
      <c r="F257" s="703">
        <v>3</v>
      </c>
      <c r="G257" s="119" t="str">
        <f>VLOOKUP(E257,Source!F:F,1,FALSE)</f>
        <v>Mass. College of Liberal Arts</v>
      </c>
    </row>
    <row r="258" spans="1:7" x14ac:dyDescent="0.25">
      <c r="A258" s="106" t="str">
        <f t="shared" si="6"/>
        <v>Mass. College of Liberal Arts4</v>
      </c>
      <c r="B258" s="726">
        <v>700010044519</v>
      </c>
      <c r="C258" s="141" t="s">
        <v>1361</v>
      </c>
      <c r="D258" s="106" t="s">
        <v>1267</v>
      </c>
      <c r="E258" s="106" t="s">
        <v>576</v>
      </c>
      <c r="F258" s="703">
        <v>4</v>
      </c>
      <c r="G258" s="119" t="str">
        <f>VLOOKUP(E258,Source!F:F,1,FALSE)</f>
        <v>Mass. College of Liberal Arts</v>
      </c>
    </row>
    <row r="259" spans="1:7" x14ac:dyDescent="0.25">
      <c r="A259" s="106" t="str">
        <f t="shared" si="6"/>
        <v>Mass. College of Liberal Arts5</v>
      </c>
      <c r="B259" s="726">
        <v>700010044523</v>
      </c>
      <c r="C259" s="141" t="s">
        <v>1606</v>
      </c>
      <c r="D259" s="106" t="s">
        <v>1267</v>
      </c>
      <c r="E259" s="106" t="s">
        <v>576</v>
      </c>
      <c r="F259" s="703">
        <v>5</v>
      </c>
      <c r="G259" s="119" t="str">
        <f>VLOOKUP(E259,Source!F:F,1,FALSE)</f>
        <v>Mass. College of Liberal Arts</v>
      </c>
    </row>
    <row r="260" spans="1:7" x14ac:dyDescent="0.25">
      <c r="A260" s="106" t="str">
        <f t="shared" si="6"/>
        <v>Mass. College of Liberal Arts6</v>
      </c>
      <c r="B260" s="726">
        <v>700010044527</v>
      </c>
      <c r="C260" s="141" t="s">
        <v>1595</v>
      </c>
      <c r="D260" s="106" t="s">
        <v>1267</v>
      </c>
      <c r="E260" s="106" t="s">
        <v>576</v>
      </c>
      <c r="F260" s="703">
        <v>6</v>
      </c>
      <c r="G260" s="119" t="str">
        <f>VLOOKUP(E260,Source!F:F,1,FALSE)</f>
        <v>Mass. College of Liberal Arts</v>
      </c>
    </row>
    <row r="261" spans="1:7" x14ac:dyDescent="0.25">
      <c r="A261" s="106" t="str">
        <f t="shared" si="6"/>
        <v>Mass. College of Liberal Arts7</v>
      </c>
      <c r="B261" s="726">
        <v>700010055014</v>
      </c>
      <c r="C261" s="141" t="s">
        <v>1607</v>
      </c>
      <c r="D261" s="106" t="s">
        <v>1267</v>
      </c>
      <c r="E261" s="106" t="s">
        <v>576</v>
      </c>
      <c r="F261" s="703">
        <v>7</v>
      </c>
      <c r="G261" s="119" t="str">
        <f>VLOOKUP(E261,Source!F:F,1,FALSE)</f>
        <v>Mass. College of Liberal Arts</v>
      </c>
    </row>
    <row r="262" spans="1:7" x14ac:dyDescent="0.25">
      <c r="A262" s="106" t="str">
        <f t="shared" si="6"/>
        <v>Mass. College of Liberal Arts8</v>
      </c>
      <c r="B262" s="726">
        <v>700010055509</v>
      </c>
      <c r="C262" s="141" t="s">
        <v>1608</v>
      </c>
      <c r="D262" s="106" t="s">
        <v>1267</v>
      </c>
      <c r="E262" s="106" t="s">
        <v>576</v>
      </c>
      <c r="F262" s="703">
        <v>8</v>
      </c>
      <c r="G262" s="119" t="str">
        <f>VLOOKUP(E262,Source!F:F,1,FALSE)</f>
        <v>Mass. College of Liberal Arts</v>
      </c>
    </row>
    <row r="263" spans="1:7" x14ac:dyDescent="0.25">
      <c r="A263" s="106" t="str">
        <f t="shared" si="6"/>
        <v>Mass. College of Liberal Arts9</v>
      </c>
      <c r="B263" s="726">
        <v>700010055510</v>
      </c>
      <c r="C263" s="141" t="s">
        <v>1592</v>
      </c>
      <c r="D263" s="106" t="s">
        <v>1267</v>
      </c>
      <c r="E263" s="106" t="s">
        <v>576</v>
      </c>
      <c r="F263" s="703">
        <v>9</v>
      </c>
      <c r="G263" s="119" t="str">
        <f>VLOOKUP(E263,Source!F:F,1,FALSE)</f>
        <v>Mass. College of Liberal Arts</v>
      </c>
    </row>
    <row r="264" spans="1:7" x14ac:dyDescent="0.25">
      <c r="A264" s="106" t="str">
        <f t="shared" si="6"/>
        <v>Mass. College of Liberal Arts10</v>
      </c>
      <c r="B264" s="726">
        <v>700010055511</v>
      </c>
      <c r="C264" s="141" t="s">
        <v>1609</v>
      </c>
      <c r="D264" s="106" t="s">
        <v>1267</v>
      </c>
      <c r="E264" s="106" t="s">
        <v>576</v>
      </c>
      <c r="F264" s="703">
        <v>10</v>
      </c>
      <c r="G264" s="119" t="str">
        <f>VLOOKUP(E264,Source!F:F,1,FALSE)</f>
        <v>Mass. College of Liberal Arts</v>
      </c>
    </row>
    <row r="265" spans="1:7" x14ac:dyDescent="0.25">
      <c r="A265" s="106" t="str">
        <f t="shared" si="6"/>
        <v>Mass. College of Liberal Arts11</v>
      </c>
      <c r="B265" s="726">
        <v>700010055512</v>
      </c>
      <c r="C265" s="141" t="s">
        <v>1610</v>
      </c>
      <c r="D265" s="106" t="s">
        <v>1267</v>
      </c>
      <c r="E265" s="106" t="s">
        <v>576</v>
      </c>
      <c r="F265" s="703">
        <v>11</v>
      </c>
      <c r="G265" s="119" t="str">
        <f>VLOOKUP(E265,Source!F:F,1,FALSE)</f>
        <v>Mass. College of Liberal Arts</v>
      </c>
    </row>
    <row r="266" spans="1:7" x14ac:dyDescent="0.25">
      <c r="A266" s="106" t="str">
        <f t="shared" si="6"/>
        <v>Mass. College of Liberal Arts12</v>
      </c>
      <c r="B266" s="726">
        <v>700010055514</v>
      </c>
      <c r="C266" s="141" t="s">
        <v>1611</v>
      </c>
      <c r="D266" s="106" t="s">
        <v>1267</v>
      </c>
      <c r="E266" s="106" t="s">
        <v>576</v>
      </c>
      <c r="F266" s="703">
        <v>12</v>
      </c>
      <c r="G266" s="119" t="str">
        <f>VLOOKUP(E266,Source!F:F,1,FALSE)</f>
        <v>Mass. College of Liberal Arts</v>
      </c>
    </row>
    <row r="267" spans="1:7" x14ac:dyDescent="0.25">
      <c r="A267" s="106" t="str">
        <f t="shared" si="6"/>
        <v>Mass. College of Liberal Arts13</v>
      </c>
      <c r="B267" s="726">
        <v>700010055666</v>
      </c>
      <c r="C267" s="141" t="s">
        <v>1612</v>
      </c>
      <c r="D267" s="106" t="s">
        <v>1267</v>
      </c>
      <c r="E267" s="106" t="s">
        <v>576</v>
      </c>
      <c r="F267" s="703">
        <v>13</v>
      </c>
      <c r="G267" s="119" t="str">
        <f>VLOOKUP(E267,Source!F:F,1,FALSE)</f>
        <v>Mass. College of Liberal Arts</v>
      </c>
    </row>
    <row r="268" spans="1:7" x14ac:dyDescent="0.25">
      <c r="A268" s="106" t="str">
        <f t="shared" si="6"/>
        <v>Mass. College of Liberal Arts14</v>
      </c>
      <c r="B268" s="726">
        <v>700010055757</v>
      </c>
      <c r="C268" s="141" t="s">
        <v>1613</v>
      </c>
      <c r="D268" s="106" t="s">
        <v>1267</v>
      </c>
      <c r="E268" s="106" t="s">
        <v>576</v>
      </c>
      <c r="F268" s="703">
        <v>14</v>
      </c>
      <c r="G268" s="119" t="str">
        <f>VLOOKUP(E268,Source!F:F,1,FALSE)</f>
        <v>Mass. College of Liberal Arts</v>
      </c>
    </row>
    <row r="269" spans="1:7" x14ac:dyDescent="0.25">
      <c r="A269" s="106" t="str">
        <f t="shared" si="6"/>
        <v>Mass. College of Liberal Arts15</v>
      </c>
      <c r="B269" s="726">
        <v>700010055839</v>
      </c>
      <c r="C269" s="141" t="s">
        <v>1557</v>
      </c>
      <c r="D269" s="106" t="s">
        <v>1267</v>
      </c>
      <c r="E269" s="106" t="s">
        <v>576</v>
      </c>
      <c r="F269" s="703">
        <v>15</v>
      </c>
      <c r="G269" s="119" t="str">
        <f>VLOOKUP(E269,Source!F:F,1,FALSE)</f>
        <v>Mass. College of Liberal Arts</v>
      </c>
    </row>
    <row r="270" spans="1:7" x14ac:dyDescent="0.25">
      <c r="A270" s="106" t="str">
        <f t="shared" si="6"/>
        <v>Mass. College of Liberal Arts16</v>
      </c>
      <c r="B270" s="94">
        <v>700010055508</v>
      </c>
      <c r="C270" s="141" t="s">
        <v>1614</v>
      </c>
      <c r="D270" s="106" t="s">
        <v>1268</v>
      </c>
      <c r="E270" s="106" t="s">
        <v>576</v>
      </c>
      <c r="F270" s="703">
        <v>16</v>
      </c>
      <c r="G270" s="119" t="str">
        <f>VLOOKUP(E270,Source!F:F,1,FALSE)</f>
        <v>Mass. College of Liberal Arts</v>
      </c>
    </row>
    <row r="271" spans="1:7" x14ac:dyDescent="0.25">
      <c r="A271" s="106" t="str">
        <f t="shared" si="6"/>
        <v>Mass. Maritime Academy1</v>
      </c>
      <c r="B271" s="141">
        <v>5402410040</v>
      </c>
      <c r="C271" s="141" t="s">
        <v>1618</v>
      </c>
      <c r="D271" s="106" t="s">
        <v>1267</v>
      </c>
      <c r="E271" s="106" t="s">
        <v>577</v>
      </c>
      <c r="F271" s="703">
        <v>1</v>
      </c>
      <c r="G271" s="119" t="str">
        <f>VLOOKUP(E271,Source!F:F,1,FALSE)</f>
        <v>Mass. Maritime Academy</v>
      </c>
    </row>
    <row r="272" spans="1:7" x14ac:dyDescent="0.25">
      <c r="A272" s="106" t="str">
        <f t="shared" si="6"/>
        <v>Mass. Maritime Academy2</v>
      </c>
      <c r="B272" s="141">
        <v>5404210030</v>
      </c>
      <c r="C272" s="141" t="s">
        <v>1619</v>
      </c>
      <c r="D272" s="106" t="s">
        <v>1267</v>
      </c>
      <c r="E272" s="106" t="s">
        <v>577</v>
      </c>
      <c r="F272" s="703">
        <v>2</v>
      </c>
      <c r="G272" s="119" t="str">
        <f>VLOOKUP(E272,Source!F:F,1,FALSE)</f>
        <v>Mass. Maritime Academy</v>
      </c>
    </row>
    <row r="273" spans="1:7" x14ac:dyDescent="0.25">
      <c r="A273" s="106" t="str">
        <f t="shared" si="6"/>
        <v>Mass. Maritime Academy3</v>
      </c>
      <c r="B273" s="141">
        <v>5404210040</v>
      </c>
      <c r="C273" s="141" t="s">
        <v>1456</v>
      </c>
      <c r="D273" s="106" t="s">
        <v>1267</v>
      </c>
      <c r="E273" s="106" t="s">
        <v>577</v>
      </c>
      <c r="F273" s="703">
        <v>3</v>
      </c>
      <c r="G273" s="119" t="str">
        <f>VLOOKUP(E273,Source!F:F,1,FALSE)</f>
        <v>Mass. Maritime Academy</v>
      </c>
    </row>
    <row r="274" spans="1:7" x14ac:dyDescent="0.25">
      <c r="A274" s="106" t="str">
        <f t="shared" si="6"/>
        <v>Mass. Maritime Academy4</v>
      </c>
      <c r="B274" s="141">
        <v>5404210050</v>
      </c>
      <c r="C274" s="141" t="s">
        <v>1620</v>
      </c>
      <c r="D274" s="106" t="s">
        <v>1267</v>
      </c>
      <c r="E274" s="106" t="s">
        <v>577</v>
      </c>
      <c r="F274" s="703">
        <v>4</v>
      </c>
      <c r="G274" s="119" t="str">
        <f>VLOOKUP(E274,Source!F:F,1,FALSE)</f>
        <v>Mass. Maritime Academy</v>
      </c>
    </row>
    <row r="275" spans="1:7" x14ac:dyDescent="0.25">
      <c r="A275" s="106" t="str">
        <f t="shared" si="6"/>
        <v>Mass. Maritime Academy5</v>
      </c>
      <c r="B275" s="141">
        <v>5404210070</v>
      </c>
      <c r="C275" s="141" t="s">
        <v>1621</v>
      </c>
      <c r="D275" s="106" t="s">
        <v>1267</v>
      </c>
      <c r="E275" s="106" t="s">
        <v>577</v>
      </c>
      <c r="F275" s="703">
        <v>5</v>
      </c>
      <c r="G275" s="119" t="str">
        <f>VLOOKUP(E275,Source!F:F,1,FALSE)</f>
        <v>Mass. Maritime Academy</v>
      </c>
    </row>
    <row r="276" spans="1:7" x14ac:dyDescent="0.25">
      <c r="A276" s="106" t="str">
        <f t="shared" si="6"/>
        <v>Mass. Maritime Academy6</v>
      </c>
      <c r="B276" s="141">
        <v>5404210080</v>
      </c>
      <c r="C276" s="141" t="s">
        <v>1622</v>
      </c>
      <c r="D276" s="106" t="s">
        <v>1267</v>
      </c>
      <c r="E276" s="106" t="s">
        <v>577</v>
      </c>
      <c r="F276" s="703">
        <v>6</v>
      </c>
      <c r="G276" s="119" t="str">
        <f>VLOOKUP(E276,Source!F:F,1,FALSE)</f>
        <v>Mass. Maritime Academy</v>
      </c>
    </row>
    <row r="277" spans="1:7" x14ac:dyDescent="0.25">
      <c r="A277" s="106" t="str">
        <f t="shared" si="6"/>
        <v>Mass. Maritime Academy7</v>
      </c>
      <c r="B277" s="141">
        <v>5404210100</v>
      </c>
      <c r="C277" s="141" t="s">
        <v>1623</v>
      </c>
      <c r="D277" s="106" t="s">
        <v>1267</v>
      </c>
      <c r="E277" s="106" t="s">
        <v>577</v>
      </c>
      <c r="F277" s="703">
        <v>7</v>
      </c>
      <c r="G277" s="119" t="str">
        <f>VLOOKUP(E277,Source!F:F,1,FALSE)</f>
        <v>Mass. Maritime Academy</v>
      </c>
    </row>
    <row r="278" spans="1:7" x14ac:dyDescent="0.25">
      <c r="A278" s="106" t="str">
        <f t="shared" si="6"/>
        <v>Mass. Maritime Academy8</v>
      </c>
      <c r="B278" s="141">
        <v>5404210140</v>
      </c>
      <c r="C278" s="141" t="s">
        <v>1624</v>
      </c>
      <c r="D278" s="106" t="s">
        <v>1267</v>
      </c>
      <c r="E278" s="106" t="s">
        <v>577</v>
      </c>
      <c r="F278" s="703">
        <v>8</v>
      </c>
      <c r="G278" s="119" t="str">
        <f>VLOOKUP(E278,Source!F:F,1,FALSE)</f>
        <v>Mass. Maritime Academy</v>
      </c>
    </row>
    <row r="279" spans="1:7" x14ac:dyDescent="0.25">
      <c r="A279" s="106" t="str">
        <f t="shared" si="6"/>
        <v>Mass. Maritime Academy9</v>
      </c>
      <c r="B279" s="141">
        <v>5404210160</v>
      </c>
      <c r="C279" s="141" t="s">
        <v>1456</v>
      </c>
      <c r="D279" s="106" t="s">
        <v>1267</v>
      </c>
      <c r="E279" s="106" t="s">
        <v>577</v>
      </c>
      <c r="F279" s="703">
        <v>9</v>
      </c>
      <c r="G279" s="119" t="str">
        <f>VLOOKUP(E279,Source!F:F,1,FALSE)</f>
        <v>Mass. Maritime Academy</v>
      </c>
    </row>
    <row r="280" spans="1:7" x14ac:dyDescent="0.25">
      <c r="A280" s="106" t="str">
        <f t="shared" si="6"/>
        <v>Mass. Maritime Academy10</v>
      </c>
      <c r="B280" s="141">
        <v>5404210420</v>
      </c>
      <c r="C280" s="141" t="s">
        <v>1625</v>
      </c>
      <c r="D280" s="106" t="s">
        <v>1267</v>
      </c>
      <c r="E280" s="106" t="s">
        <v>577</v>
      </c>
      <c r="F280" s="703">
        <v>10</v>
      </c>
      <c r="G280" s="119" t="str">
        <f>VLOOKUP(E280,Source!F:F,1,FALSE)</f>
        <v>Mass. Maritime Academy</v>
      </c>
    </row>
    <row r="281" spans="1:7" x14ac:dyDescent="0.25">
      <c r="A281" s="106" t="str">
        <f t="shared" si="6"/>
        <v>Mass. Maritime Academy11</v>
      </c>
      <c r="B281" s="141">
        <v>5404210600</v>
      </c>
      <c r="C281" s="141" t="s">
        <v>1626</v>
      </c>
      <c r="D281" s="106" t="s">
        <v>1267</v>
      </c>
      <c r="E281" s="106" t="s">
        <v>577</v>
      </c>
      <c r="F281" s="703">
        <v>11</v>
      </c>
      <c r="G281" s="119" t="str">
        <f>VLOOKUP(E281,Source!F:F,1,FALSE)</f>
        <v>Mass. Maritime Academy</v>
      </c>
    </row>
    <row r="282" spans="1:7" x14ac:dyDescent="0.25">
      <c r="A282" s="106" t="str">
        <f t="shared" si="6"/>
        <v>Mass. Maritime Academy12</v>
      </c>
      <c r="B282" s="141">
        <v>5404211050</v>
      </c>
      <c r="C282" s="141" t="s">
        <v>1627</v>
      </c>
      <c r="D282" s="106" t="s">
        <v>1267</v>
      </c>
      <c r="E282" s="106" t="s">
        <v>577</v>
      </c>
      <c r="F282" s="703">
        <v>12</v>
      </c>
      <c r="G282" s="119" t="str">
        <f>VLOOKUP(E282,Source!F:F,1,FALSE)</f>
        <v>Mass. Maritime Academy</v>
      </c>
    </row>
    <row r="283" spans="1:7" x14ac:dyDescent="0.25">
      <c r="A283" s="106" t="str">
        <f t="shared" si="6"/>
        <v>Mass. Maritime Academy13</v>
      </c>
      <c r="B283" s="141">
        <v>5404211290</v>
      </c>
      <c r="C283" s="141" t="s">
        <v>1628</v>
      </c>
      <c r="D283" s="106" t="s">
        <v>1267</v>
      </c>
      <c r="E283" s="106" t="s">
        <v>577</v>
      </c>
      <c r="F283" s="703">
        <v>13</v>
      </c>
      <c r="G283" s="119" t="str">
        <f>VLOOKUP(E283,Source!F:F,1,FALSE)</f>
        <v>Mass. Maritime Academy</v>
      </c>
    </row>
    <row r="284" spans="1:7" x14ac:dyDescent="0.25">
      <c r="A284" s="106" t="str">
        <f t="shared" si="6"/>
        <v>Mass. Maritime Academy14</v>
      </c>
      <c r="B284" s="141">
        <v>5404212670</v>
      </c>
      <c r="C284" s="141" t="s">
        <v>1629</v>
      </c>
      <c r="D284" s="106" t="s">
        <v>1267</v>
      </c>
      <c r="E284" s="106" t="s">
        <v>577</v>
      </c>
      <c r="F284" s="703">
        <v>14</v>
      </c>
      <c r="G284" s="119" t="str">
        <f>VLOOKUP(E284,Source!F:F,1,FALSE)</f>
        <v>Mass. Maritime Academy</v>
      </c>
    </row>
    <row r="285" spans="1:7" x14ac:dyDescent="0.25">
      <c r="A285" s="106" t="str">
        <f t="shared" si="6"/>
        <v>Mass. Maritime Academy15</v>
      </c>
      <c r="B285" s="141">
        <v>5404213060</v>
      </c>
      <c r="C285" s="141" t="s">
        <v>1630</v>
      </c>
      <c r="D285" s="106" t="s">
        <v>1267</v>
      </c>
      <c r="E285" s="106" t="s">
        <v>577</v>
      </c>
      <c r="F285" s="703">
        <v>15</v>
      </c>
      <c r="G285" s="119" t="str">
        <f>VLOOKUP(E285,Source!F:F,1,FALSE)</f>
        <v>Mass. Maritime Academy</v>
      </c>
    </row>
    <row r="286" spans="1:7" x14ac:dyDescent="0.25">
      <c r="A286" s="106" t="str">
        <f t="shared" si="6"/>
        <v>Mass. Maritime Academy16</v>
      </c>
      <c r="B286" s="141">
        <v>5402410040</v>
      </c>
      <c r="C286" s="141" t="s">
        <v>1618</v>
      </c>
      <c r="D286" s="106" t="s">
        <v>1268</v>
      </c>
      <c r="E286" s="106" t="s">
        <v>577</v>
      </c>
      <c r="F286" s="703">
        <v>16</v>
      </c>
      <c r="G286" s="119" t="str">
        <f>VLOOKUP(E286,Source!F:F,1,FALSE)</f>
        <v>Mass. Maritime Academy</v>
      </c>
    </row>
    <row r="287" spans="1:7" x14ac:dyDescent="0.25">
      <c r="A287" s="106" t="str">
        <f t="shared" si="6"/>
        <v>Mass. Maritime Academy17</v>
      </c>
      <c r="B287" s="141">
        <v>5404210540</v>
      </c>
      <c r="C287" s="141" t="s">
        <v>1631</v>
      </c>
      <c r="D287" s="106" t="s">
        <v>1268</v>
      </c>
      <c r="E287" s="106" t="s">
        <v>577</v>
      </c>
      <c r="F287" s="703">
        <v>17</v>
      </c>
      <c r="G287" s="119" t="str">
        <f>VLOOKUP(E287,Source!F:F,1,FALSE)</f>
        <v>Mass. Maritime Academy</v>
      </c>
    </row>
    <row r="288" spans="1:7" x14ac:dyDescent="0.25">
      <c r="A288" s="106" t="str">
        <f t="shared" si="6"/>
        <v>Mass. Maritime Academy18</v>
      </c>
      <c r="B288" s="141">
        <v>5404211380</v>
      </c>
      <c r="C288" s="141" t="s">
        <v>1632</v>
      </c>
      <c r="D288" s="106" t="s">
        <v>1268</v>
      </c>
      <c r="E288" s="106" t="s">
        <v>577</v>
      </c>
      <c r="F288" s="703">
        <v>18</v>
      </c>
      <c r="G288" s="119" t="str">
        <f>VLOOKUP(E288,Source!F:F,1,FALSE)</f>
        <v>Mass. Maritime Academy</v>
      </c>
    </row>
    <row r="289" spans="1:7" x14ac:dyDescent="0.25">
      <c r="A289" s="106" t="str">
        <f t="shared" si="6"/>
        <v>Mass. Water Resources Authority1</v>
      </c>
      <c r="B289" s="736" t="s">
        <v>842</v>
      </c>
      <c r="C289" s="736" t="s">
        <v>1958</v>
      </c>
      <c r="D289" s="740" t="s">
        <v>842</v>
      </c>
      <c r="E289" s="106" t="s">
        <v>578</v>
      </c>
      <c r="F289" s="703">
        <v>1</v>
      </c>
      <c r="G289" s="119" t="str">
        <f>VLOOKUP(E289,Source!F:F,1,FALSE)</f>
        <v>Mass. Water Resources Authority</v>
      </c>
    </row>
    <row r="290" spans="1:7" x14ac:dyDescent="0.25">
      <c r="A290" s="106" t="str">
        <f t="shared" si="6"/>
        <v>Massasoit Comm. College1</v>
      </c>
      <c r="B290" s="141">
        <v>90120033</v>
      </c>
      <c r="C290" s="141" t="s">
        <v>1641</v>
      </c>
      <c r="D290" s="106" t="s">
        <v>1267</v>
      </c>
      <c r="E290" s="106" t="s">
        <v>579</v>
      </c>
      <c r="F290" s="703">
        <v>1</v>
      </c>
      <c r="G290" s="119" t="str">
        <f>VLOOKUP(E290,Source!F:F,1,FALSE)</f>
        <v>Massasoit Comm. College</v>
      </c>
    </row>
    <row r="291" spans="1:7" x14ac:dyDescent="0.25">
      <c r="A291" s="106" t="str">
        <f t="shared" si="6"/>
        <v>Massasoit Comm. College2</v>
      </c>
      <c r="B291" s="141">
        <v>250120088</v>
      </c>
      <c r="C291" s="141" t="s">
        <v>1642</v>
      </c>
      <c r="D291" s="106" t="s">
        <v>1267</v>
      </c>
      <c r="E291" s="106" t="s">
        <v>579</v>
      </c>
      <c r="F291" s="703">
        <v>2</v>
      </c>
      <c r="G291" s="119" t="str">
        <f>VLOOKUP(E291,Source!F:F,1,FALSE)</f>
        <v>Massasoit Comm. College</v>
      </c>
    </row>
    <row r="292" spans="1:7" x14ac:dyDescent="0.25">
      <c r="A292" s="106" t="str">
        <f t="shared" si="6"/>
        <v>Massasoit Comm. College3</v>
      </c>
      <c r="B292" s="141">
        <v>1760120058</v>
      </c>
      <c r="C292" s="141" t="s">
        <v>1643</v>
      </c>
      <c r="D292" s="106" t="s">
        <v>1267</v>
      </c>
      <c r="E292" s="106" t="s">
        <v>579</v>
      </c>
      <c r="F292" s="703">
        <v>3</v>
      </c>
      <c r="G292" s="119" t="str">
        <f>VLOOKUP(E292,Source!F:F,1,FALSE)</f>
        <v>Massasoit Comm. College</v>
      </c>
    </row>
    <row r="293" spans="1:7" x14ac:dyDescent="0.25">
      <c r="A293" s="106" t="str">
        <f t="shared" si="6"/>
        <v>Massasoit Comm. College4</v>
      </c>
      <c r="B293" s="141">
        <v>2840120093</v>
      </c>
      <c r="C293" s="141" t="s">
        <v>1644</v>
      </c>
      <c r="D293" s="106" t="s">
        <v>1267</v>
      </c>
      <c r="E293" s="106" t="s">
        <v>579</v>
      </c>
      <c r="F293" s="703">
        <v>4</v>
      </c>
      <c r="G293" s="119" t="str">
        <f>VLOOKUP(E293,Source!F:F,1,FALSE)</f>
        <v>Massasoit Comm. College</v>
      </c>
    </row>
    <row r="294" spans="1:7" x14ac:dyDescent="0.25">
      <c r="A294" s="106" t="str">
        <f t="shared" si="6"/>
        <v>Massasoit Comm. College5</v>
      </c>
      <c r="B294" s="141">
        <v>3401120039</v>
      </c>
      <c r="C294" s="141" t="s">
        <v>1645</v>
      </c>
      <c r="D294" s="106" t="s">
        <v>1267</v>
      </c>
      <c r="E294" s="106" t="s">
        <v>579</v>
      </c>
      <c r="F294" s="703">
        <v>5</v>
      </c>
      <c r="G294" s="119" t="str">
        <f>VLOOKUP(E294,Source!F:F,1,FALSE)</f>
        <v>Massasoit Comm. College</v>
      </c>
    </row>
    <row r="295" spans="1:7" x14ac:dyDescent="0.25">
      <c r="A295" s="106" t="str">
        <f t="shared" si="6"/>
        <v>Massasoit Comm. College6</v>
      </c>
      <c r="B295" s="141">
        <v>4120120043</v>
      </c>
      <c r="C295" s="141" t="s">
        <v>1646</v>
      </c>
      <c r="D295" s="106" t="s">
        <v>1267</v>
      </c>
      <c r="E295" s="106" t="s">
        <v>579</v>
      </c>
      <c r="F295" s="703">
        <v>6</v>
      </c>
      <c r="G295" s="119" t="str">
        <f>VLOOKUP(E295,Source!F:F,1,FALSE)</f>
        <v>Massasoit Comm. College</v>
      </c>
    </row>
    <row r="296" spans="1:7" x14ac:dyDescent="0.25">
      <c r="A296" s="106" t="str">
        <f t="shared" si="6"/>
        <v>Massasoit Comm. College7</v>
      </c>
      <c r="B296" s="141">
        <v>4650120067</v>
      </c>
      <c r="C296" s="141" t="s">
        <v>1647</v>
      </c>
      <c r="D296" s="106" t="s">
        <v>1267</v>
      </c>
      <c r="E296" s="106" t="s">
        <v>579</v>
      </c>
      <c r="F296" s="703">
        <v>7</v>
      </c>
      <c r="G296" s="119" t="str">
        <f>VLOOKUP(E296,Source!F:F,1,FALSE)</f>
        <v>Massasoit Comm. College</v>
      </c>
    </row>
    <row r="297" spans="1:7" x14ac:dyDescent="0.25">
      <c r="A297" s="106" t="str">
        <f t="shared" si="6"/>
        <v>Massasoit Comm. College8</v>
      </c>
      <c r="B297" s="141">
        <v>4670120074</v>
      </c>
      <c r="C297" s="141" t="s">
        <v>1648</v>
      </c>
      <c r="D297" s="106" t="s">
        <v>1267</v>
      </c>
      <c r="E297" s="106" t="s">
        <v>579</v>
      </c>
      <c r="F297" s="703">
        <v>8</v>
      </c>
      <c r="G297" s="119" t="str">
        <f>VLOOKUP(E297,Source!F:F,1,FALSE)</f>
        <v>Massasoit Comm. College</v>
      </c>
    </row>
    <row r="298" spans="1:7" x14ac:dyDescent="0.25">
      <c r="A298" s="106" t="str">
        <f t="shared" si="6"/>
        <v>Massasoit Comm. College9</v>
      </c>
      <c r="B298" s="141">
        <v>7170120009</v>
      </c>
      <c r="C298" s="141" t="s">
        <v>1649</v>
      </c>
      <c r="D298" s="106" t="s">
        <v>1267</v>
      </c>
      <c r="E298" s="106" t="s">
        <v>579</v>
      </c>
      <c r="F298" s="703">
        <v>9</v>
      </c>
      <c r="G298" s="119" t="str">
        <f>VLOOKUP(E298,Source!F:F,1,FALSE)</f>
        <v>Massasoit Comm. College</v>
      </c>
    </row>
    <row r="299" spans="1:7" x14ac:dyDescent="0.25">
      <c r="A299" s="106" t="str">
        <f t="shared" si="6"/>
        <v>Massasoit Comm. College10</v>
      </c>
      <c r="B299" s="141">
        <v>7359020027</v>
      </c>
      <c r="C299" s="141" t="s">
        <v>1650</v>
      </c>
      <c r="D299" s="106" t="s">
        <v>1267</v>
      </c>
      <c r="E299" s="106" t="s">
        <v>579</v>
      </c>
      <c r="F299" s="703">
        <v>10</v>
      </c>
      <c r="G299" s="119" t="str">
        <f>VLOOKUP(E299,Source!F:F,1,FALSE)</f>
        <v>Massasoit Comm. College</v>
      </c>
    </row>
    <row r="300" spans="1:7" x14ac:dyDescent="0.25">
      <c r="A300" s="106" t="str">
        <f t="shared" si="6"/>
        <v>Massasoit Comm. College11</v>
      </c>
      <c r="B300" s="141">
        <v>8460120012</v>
      </c>
      <c r="C300" s="141" t="s">
        <v>1651</v>
      </c>
      <c r="D300" s="106" t="s">
        <v>1267</v>
      </c>
      <c r="E300" s="106" t="s">
        <v>579</v>
      </c>
      <c r="F300" s="703">
        <v>11</v>
      </c>
      <c r="G300" s="119" t="str">
        <f>VLOOKUP(E300,Source!F:F,1,FALSE)</f>
        <v>Massasoit Comm. College</v>
      </c>
    </row>
    <row r="301" spans="1:7" x14ac:dyDescent="0.25">
      <c r="A301" s="106" t="str">
        <f t="shared" si="6"/>
        <v>Massasoit Comm. College12</v>
      </c>
      <c r="B301" s="141">
        <v>9550120064</v>
      </c>
      <c r="C301" s="141" t="s">
        <v>1644</v>
      </c>
      <c r="D301" s="106" t="s">
        <v>1267</v>
      </c>
      <c r="E301" s="106" t="s">
        <v>579</v>
      </c>
      <c r="F301" s="703">
        <v>12</v>
      </c>
      <c r="G301" s="119" t="str">
        <f>VLOOKUP(E301,Source!F:F,1,FALSE)</f>
        <v>Massasoit Comm. College</v>
      </c>
    </row>
    <row r="302" spans="1:7" x14ac:dyDescent="0.25">
      <c r="A302" s="106" t="str">
        <f t="shared" si="6"/>
        <v>Massasoit Comm. College13</v>
      </c>
      <c r="B302" s="141">
        <v>9970120019</v>
      </c>
      <c r="C302" s="141" t="s">
        <v>1645</v>
      </c>
      <c r="D302" s="106" t="s">
        <v>1267</v>
      </c>
      <c r="E302" s="106" t="s">
        <v>579</v>
      </c>
      <c r="F302" s="703">
        <v>13</v>
      </c>
      <c r="G302" s="119" t="str">
        <f>VLOOKUP(E302,Source!F:F,1,FALSE)</f>
        <v>Massasoit Comm. College</v>
      </c>
    </row>
    <row r="303" spans="1:7" x14ac:dyDescent="0.25">
      <c r="A303" s="106" t="str">
        <f t="shared" si="6"/>
        <v>Mass. Department of Environmental Protection1</v>
      </c>
      <c r="B303" s="141">
        <v>10323210020</v>
      </c>
      <c r="C303" s="141" t="s">
        <v>1653</v>
      </c>
      <c r="D303" s="106" t="s">
        <v>1267</v>
      </c>
      <c r="E303" s="106" t="s">
        <v>1652</v>
      </c>
      <c r="F303" s="703">
        <v>1</v>
      </c>
      <c r="G303" s="119" t="str">
        <f>VLOOKUP(E303,Source!F:F,1,FALSE)</f>
        <v>Mass. Department of Environmental Protection</v>
      </c>
    </row>
    <row r="304" spans="1:7" x14ac:dyDescent="0.25">
      <c r="A304" s="106" t="str">
        <f t="shared" si="6"/>
        <v>Mass. Department of Environmental Protection2</v>
      </c>
      <c r="B304" s="141">
        <v>10323210012</v>
      </c>
      <c r="C304" s="141" t="s">
        <v>1653</v>
      </c>
      <c r="D304" s="106" t="s">
        <v>1268</v>
      </c>
      <c r="E304" s="106" t="s">
        <v>1652</v>
      </c>
      <c r="F304" s="703">
        <v>2</v>
      </c>
      <c r="G304" s="119" t="str">
        <f>VLOOKUP(E304,Source!F:F,1,FALSE)</f>
        <v>Mass. Department of Environmental Protection</v>
      </c>
    </row>
    <row r="305" spans="1:7" x14ac:dyDescent="0.25">
      <c r="A305" s="106" t="str">
        <f t="shared" si="6"/>
        <v>Mass. Department of Environmental Protection3</v>
      </c>
      <c r="B305" s="141">
        <v>3646730095</v>
      </c>
      <c r="C305" s="141" t="s">
        <v>1655</v>
      </c>
      <c r="D305" s="106" t="s">
        <v>1267</v>
      </c>
      <c r="E305" s="106" t="s">
        <v>1652</v>
      </c>
      <c r="F305" s="703">
        <v>3</v>
      </c>
      <c r="G305" s="119" t="str">
        <f>VLOOKUP(E305,Source!F:F,1,FALSE)</f>
        <v>Mass. Department of Environmental Protection</v>
      </c>
    </row>
    <row r="306" spans="1:7" x14ac:dyDescent="0.25">
      <c r="A306" s="106" t="str">
        <f t="shared" si="6"/>
        <v>Mass. Department of Environmental Protection4</v>
      </c>
      <c r="B306" s="141">
        <v>5135425900</v>
      </c>
      <c r="C306" s="141" t="s">
        <v>1657</v>
      </c>
      <c r="D306" s="106" t="s">
        <v>1267</v>
      </c>
      <c r="E306" s="106" t="s">
        <v>1652</v>
      </c>
      <c r="F306" s="703">
        <v>4</v>
      </c>
      <c r="G306" s="119" t="str">
        <f>VLOOKUP(E306,Source!F:F,1,FALSE)</f>
        <v>Mass. Department of Environmental Protection</v>
      </c>
    </row>
    <row r="307" spans="1:7" x14ac:dyDescent="0.25">
      <c r="A307" s="106" t="str">
        <f t="shared" si="6"/>
        <v>Mass. Department of Environmental Protection5</v>
      </c>
      <c r="B307" s="141">
        <v>5135425128</v>
      </c>
      <c r="C307" s="141" t="s">
        <v>1657</v>
      </c>
      <c r="D307" s="106" t="s">
        <v>1268</v>
      </c>
      <c r="E307" s="106" t="s">
        <v>1652</v>
      </c>
      <c r="F307" s="703">
        <v>5</v>
      </c>
      <c r="G307" s="119" t="str">
        <f>VLOOKUP(E307,Source!F:F,1,FALSE)</f>
        <v>Mass. Department of Environmental Protection</v>
      </c>
    </row>
    <row r="308" spans="1:7" x14ac:dyDescent="0.25">
      <c r="A308" s="106" t="str">
        <f t="shared" si="6"/>
        <v>Mass. Department of Environmental Protection6</v>
      </c>
      <c r="B308" s="141">
        <v>677412004</v>
      </c>
      <c r="C308" s="141" t="s">
        <v>1661</v>
      </c>
      <c r="D308" s="106" t="s">
        <v>1267</v>
      </c>
      <c r="E308" s="106" t="s">
        <v>1652</v>
      </c>
      <c r="F308" s="703">
        <v>6</v>
      </c>
      <c r="G308" s="119" t="str">
        <f>VLOOKUP(E308,Source!F:F,1,FALSE)</f>
        <v>Mass. Department of Environmental Protection</v>
      </c>
    </row>
    <row r="309" spans="1:7" x14ac:dyDescent="0.25">
      <c r="A309" s="106" t="str">
        <f t="shared" si="6"/>
        <v>Mass. Department of Environmental Protection7</v>
      </c>
      <c r="B309" s="141">
        <v>3530520059</v>
      </c>
      <c r="C309" s="141" t="s">
        <v>1663</v>
      </c>
      <c r="D309" s="106" t="s">
        <v>1267</v>
      </c>
      <c r="E309" s="106" t="s">
        <v>1652</v>
      </c>
      <c r="F309" s="703">
        <v>7</v>
      </c>
      <c r="G309" s="119" t="str">
        <f>VLOOKUP(E309,Source!F:F,1,FALSE)</f>
        <v>Mass. Department of Environmental Protection</v>
      </c>
    </row>
    <row r="310" spans="1:7" x14ac:dyDescent="0.25">
      <c r="A310" s="106" t="str">
        <f t="shared" si="6"/>
        <v>Mass. Department of Environmental Protection8</v>
      </c>
      <c r="B310" s="141">
        <v>4552610611</v>
      </c>
      <c r="C310" s="141" t="s">
        <v>1660</v>
      </c>
      <c r="D310" s="106" t="s">
        <v>1268</v>
      </c>
      <c r="E310" s="106" t="s">
        <v>1652</v>
      </c>
      <c r="F310" s="703">
        <v>8</v>
      </c>
      <c r="G310" s="119" t="str">
        <f>VLOOKUP(E310,Source!F:F,1,FALSE)</f>
        <v>Mass. Department of Environmental Protection</v>
      </c>
    </row>
    <row r="311" spans="1:7" x14ac:dyDescent="0.25">
      <c r="A311" s="106" t="str">
        <f t="shared" si="6"/>
        <v>MassPort Authority1</v>
      </c>
      <c r="B311" s="141">
        <v>4382620290</v>
      </c>
      <c r="C311" s="106" t="s">
        <v>1456</v>
      </c>
      <c r="D311" s="106" t="s">
        <v>1267</v>
      </c>
      <c r="E311" s="106" t="s">
        <v>78</v>
      </c>
      <c r="F311" s="703">
        <v>1</v>
      </c>
      <c r="G311" s="119" t="str">
        <f>VLOOKUP(E311,Source!F:F,1,FALSE)</f>
        <v>MassPort Authority</v>
      </c>
    </row>
    <row r="312" spans="1:7" x14ac:dyDescent="0.25">
      <c r="A312" s="106" t="str">
        <f t="shared" si="6"/>
        <v>MassPort Authority2</v>
      </c>
      <c r="B312" s="141">
        <v>4382620350</v>
      </c>
      <c r="C312" s="106" t="s">
        <v>1456</v>
      </c>
      <c r="D312" s="106" t="s">
        <v>1267</v>
      </c>
      <c r="E312" s="106" t="s">
        <v>78</v>
      </c>
      <c r="F312" s="703">
        <v>2</v>
      </c>
      <c r="G312" s="119" t="str">
        <f>VLOOKUP(E312,Source!F:F,1,FALSE)</f>
        <v>MassPort Authority</v>
      </c>
    </row>
    <row r="313" spans="1:7" x14ac:dyDescent="0.25">
      <c r="A313" s="106" t="str">
        <f t="shared" si="6"/>
        <v>MassPort Authority3</v>
      </c>
      <c r="B313" s="141">
        <v>4384816060</v>
      </c>
      <c r="C313" s="106" t="s">
        <v>1456</v>
      </c>
      <c r="D313" s="106" t="s">
        <v>1267</v>
      </c>
      <c r="E313" s="106" t="s">
        <v>78</v>
      </c>
      <c r="F313" s="703">
        <v>3</v>
      </c>
      <c r="G313" s="119" t="str">
        <f>VLOOKUP(E313,Source!F:F,1,FALSE)</f>
        <v>MassPort Authority</v>
      </c>
    </row>
    <row r="314" spans="1:7" x14ac:dyDescent="0.25">
      <c r="A314" s="106" t="str">
        <f t="shared" si="6"/>
        <v>MassPort Authority4</v>
      </c>
      <c r="B314" s="141">
        <v>4386022002</v>
      </c>
      <c r="C314" s="106" t="s">
        <v>1456</v>
      </c>
      <c r="D314" s="106" t="s">
        <v>1267</v>
      </c>
      <c r="E314" s="106" t="s">
        <v>78</v>
      </c>
      <c r="F314" s="703">
        <v>4</v>
      </c>
      <c r="G314" s="119" t="str">
        <f>VLOOKUP(E314,Source!F:F,1,FALSE)</f>
        <v>MassPort Authority</v>
      </c>
    </row>
    <row r="315" spans="1:7" x14ac:dyDescent="0.25">
      <c r="A315" s="106" t="str">
        <f t="shared" si="6"/>
        <v>MassPort Authority5</v>
      </c>
      <c r="B315" s="141">
        <v>4386022390</v>
      </c>
      <c r="C315" s="106" t="s">
        <v>1456</v>
      </c>
      <c r="D315" s="106" t="s">
        <v>1267</v>
      </c>
      <c r="E315" s="106" t="s">
        <v>78</v>
      </c>
      <c r="F315" s="703">
        <v>5</v>
      </c>
      <c r="G315" s="119" t="str">
        <f>VLOOKUP(E315,Source!F:F,1,FALSE)</f>
        <v>MassPort Authority</v>
      </c>
    </row>
    <row r="316" spans="1:7" x14ac:dyDescent="0.25">
      <c r="A316" s="106" t="str">
        <f t="shared" si="6"/>
        <v>MassPort Authority6</v>
      </c>
      <c r="B316" s="141">
        <v>4386023440</v>
      </c>
      <c r="C316" s="106" t="s">
        <v>1456</v>
      </c>
      <c r="D316" s="106" t="s">
        <v>1267</v>
      </c>
      <c r="E316" s="106" t="s">
        <v>78</v>
      </c>
      <c r="F316" s="703">
        <v>6</v>
      </c>
      <c r="G316" s="119" t="str">
        <f>VLOOKUP(E316,Source!F:F,1,FALSE)</f>
        <v>MassPort Authority</v>
      </c>
    </row>
    <row r="317" spans="1:7" x14ac:dyDescent="0.25">
      <c r="A317" s="106" t="str">
        <f t="shared" si="6"/>
        <v>MassPort Authority7</v>
      </c>
      <c r="B317" s="141">
        <v>4386023470</v>
      </c>
      <c r="C317" s="106" t="s">
        <v>1456</v>
      </c>
      <c r="D317" s="106" t="s">
        <v>1267</v>
      </c>
      <c r="E317" s="106" t="s">
        <v>78</v>
      </c>
      <c r="F317" s="703">
        <v>7</v>
      </c>
      <c r="G317" s="119" t="str">
        <f>VLOOKUP(E317,Source!F:F,1,FALSE)</f>
        <v>MassPort Authority</v>
      </c>
    </row>
    <row r="318" spans="1:7" x14ac:dyDescent="0.25">
      <c r="A318" s="106" t="str">
        <f t="shared" si="6"/>
        <v>MassPort Authority8</v>
      </c>
      <c r="B318" s="141">
        <v>4386023590</v>
      </c>
      <c r="C318" s="106" t="s">
        <v>1456</v>
      </c>
      <c r="D318" s="106" t="s">
        <v>1267</v>
      </c>
      <c r="E318" s="106" t="s">
        <v>78</v>
      </c>
      <c r="F318" s="703">
        <v>8</v>
      </c>
      <c r="G318" s="119" t="str">
        <f>VLOOKUP(E318,Source!F:F,1,FALSE)</f>
        <v>MassPort Authority</v>
      </c>
    </row>
    <row r="319" spans="1:7" x14ac:dyDescent="0.25">
      <c r="A319" s="106" t="str">
        <f t="shared" si="6"/>
        <v>MassPort Authority9</v>
      </c>
      <c r="B319" s="141">
        <v>4388910030</v>
      </c>
      <c r="C319" s="106" t="s">
        <v>1456</v>
      </c>
      <c r="D319" s="106" t="s">
        <v>1267</v>
      </c>
      <c r="E319" s="106" t="s">
        <v>78</v>
      </c>
      <c r="F319" s="703">
        <v>9</v>
      </c>
      <c r="G319" s="119" t="str">
        <f>VLOOKUP(E319,Source!F:F,1,FALSE)</f>
        <v>MassPort Authority</v>
      </c>
    </row>
    <row r="320" spans="1:7" x14ac:dyDescent="0.25">
      <c r="A320" s="106" t="str">
        <f t="shared" si="6"/>
        <v>MassPort Authority10</v>
      </c>
      <c r="B320" s="141">
        <v>4391418430</v>
      </c>
      <c r="C320" s="106" t="s">
        <v>1456</v>
      </c>
      <c r="D320" s="106" t="s">
        <v>1267</v>
      </c>
      <c r="E320" s="106" t="s">
        <v>78</v>
      </c>
      <c r="F320" s="703">
        <v>10</v>
      </c>
      <c r="G320" s="119" t="str">
        <f>VLOOKUP(E320,Source!F:F,1,FALSE)</f>
        <v>MassPort Authority</v>
      </c>
    </row>
    <row r="321" spans="1:7" x14ac:dyDescent="0.25">
      <c r="A321" s="106" t="str">
        <f t="shared" ref="A321:A366" si="7">E321&amp;F321</f>
        <v>MassPort Authority11</v>
      </c>
      <c r="B321" s="141">
        <v>4961625060</v>
      </c>
      <c r="C321" s="106" t="s">
        <v>1456</v>
      </c>
      <c r="D321" s="106" t="s">
        <v>1267</v>
      </c>
      <c r="E321" s="106" t="s">
        <v>78</v>
      </c>
      <c r="F321" s="703">
        <v>11</v>
      </c>
      <c r="G321" s="119" t="str">
        <f>VLOOKUP(E321,Source!F:F,1,FALSE)</f>
        <v>MassPort Authority</v>
      </c>
    </row>
    <row r="322" spans="1:7" x14ac:dyDescent="0.25">
      <c r="A322" s="106" t="str">
        <f t="shared" si="7"/>
        <v>MassPort Authority12</v>
      </c>
      <c r="B322" s="141">
        <v>5138911320</v>
      </c>
      <c r="C322" s="106" t="s">
        <v>1456</v>
      </c>
      <c r="D322" s="106" t="s">
        <v>1267</v>
      </c>
      <c r="E322" s="106" t="s">
        <v>78</v>
      </c>
      <c r="F322" s="703">
        <v>12</v>
      </c>
      <c r="G322" s="119" t="str">
        <f>VLOOKUP(E322,Source!F:F,1,FALSE)</f>
        <v>MassPort Authority</v>
      </c>
    </row>
    <row r="323" spans="1:7" x14ac:dyDescent="0.25">
      <c r="A323" s="106" t="str">
        <f t="shared" si="7"/>
        <v>MassPort Authority13</v>
      </c>
      <c r="B323" s="141">
        <v>5138911350</v>
      </c>
      <c r="C323" s="106" t="s">
        <v>1456</v>
      </c>
      <c r="D323" s="106" t="s">
        <v>1267</v>
      </c>
      <c r="E323" s="106" t="s">
        <v>78</v>
      </c>
      <c r="F323" s="703">
        <v>13</v>
      </c>
      <c r="G323" s="119" t="str">
        <f>VLOOKUP(E323,Source!F:F,1,FALSE)</f>
        <v>MassPort Authority</v>
      </c>
    </row>
    <row r="324" spans="1:7" x14ac:dyDescent="0.25">
      <c r="A324" s="106" t="str">
        <f t="shared" si="7"/>
        <v>MassPort Authority14</v>
      </c>
      <c r="B324" s="141">
        <v>5138911380</v>
      </c>
      <c r="C324" s="106" t="s">
        <v>1456</v>
      </c>
      <c r="D324" s="106" t="s">
        <v>1267</v>
      </c>
      <c r="E324" s="106" t="s">
        <v>78</v>
      </c>
      <c r="F324" s="703">
        <v>14</v>
      </c>
      <c r="G324" s="119" t="str">
        <f>VLOOKUP(E324,Source!F:F,1,FALSE)</f>
        <v>MassPort Authority</v>
      </c>
    </row>
    <row r="325" spans="1:7" x14ac:dyDescent="0.25">
      <c r="A325" s="106" t="str">
        <f t="shared" si="7"/>
        <v>MassPort Authority15</v>
      </c>
      <c r="B325" s="141">
        <v>5138911410</v>
      </c>
      <c r="C325" s="106" t="s">
        <v>1456</v>
      </c>
      <c r="D325" s="106" t="s">
        <v>1267</v>
      </c>
      <c r="E325" s="106" t="s">
        <v>78</v>
      </c>
      <c r="F325" s="703">
        <v>15</v>
      </c>
      <c r="G325" s="119" t="str">
        <f>VLOOKUP(E325,Source!F:F,1,FALSE)</f>
        <v>MassPort Authority</v>
      </c>
    </row>
    <row r="326" spans="1:7" x14ac:dyDescent="0.25">
      <c r="A326" s="106" t="str">
        <f t="shared" si="7"/>
        <v>MassPort Authority16</v>
      </c>
      <c r="B326" s="141">
        <v>5138911650</v>
      </c>
      <c r="C326" s="106" t="s">
        <v>1456</v>
      </c>
      <c r="D326" s="106" t="s">
        <v>1267</v>
      </c>
      <c r="E326" s="106" t="s">
        <v>78</v>
      </c>
      <c r="F326" s="703">
        <v>16</v>
      </c>
      <c r="G326" s="119" t="str">
        <f>VLOOKUP(E326,Source!F:F,1,FALSE)</f>
        <v>MassPort Authority</v>
      </c>
    </row>
    <row r="327" spans="1:7" x14ac:dyDescent="0.25">
      <c r="A327" s="106" t="str">
        <f t="shared" si="7"/>
        <v>MassPort Authority17</v>
      </c>
      <c r="B327" s="141">
        <v>5138911740</v>
      </c>
      <c r="C327" s="106" t="s">
        <v>1456</v>
      </c>
      <c r="D327" s="106" t="s">
        <v>1267</v>
      </c>
      <c r="E327" s="106" t="s">
        <v>78</v>
      </c>
      <c r="F327" s="703">
        <v>17</v>
      </c>
      <c r="G327" s="119" t="str">
        <f>VLOOKUP(E327,Source!F:F,1,FALSE)</f>
        <v>MassPort Authority</v>
      </c>
    </row>
    <row r="328" spans="1:7" x14ac:dyDescent="0.25">
      <c r="A328" s="106" t="str">
        <f t="shared" si="7"/>
        <v>MassPort Authority18</v>
      </c>
      <c r="B328" s="141">
        <v>5138911800</v>
      </c>
      <c r="C328" s="106" t="s">
        <v>1456</v>
      </c>
      <c r="D328" s="106" t="s">
        <v>1267</v>
      </c>
      <c r="E328" s="106" t="s">
        <v>78</v>
      </c>
      <c r="F328" s="703">
        <v>18</v>
      </c>
      <c r="G328" s="119" t="str">
        <f>VLOOKUP(E328,Source!F:F,1,FALSE)</f>
        <v>MassPort Authority</v>
      </c>
    </row>
    <row r="329" spans="1:7" x14ac:dyDescent="0.25">
      <c r="A329" s="106" t="str">
        <f t="shared" si="7"/>
        <v>MassPort Authority19</v>
      </c>
      <c r="B329" s="141">
        <v>5138911830</v>
      </c>
      <c r="C329" s="106" t="s">
        <v>1456</v>
      </c>
      <c r="D329" s="106" t="s">
        <v>1267</v>
      </c>
      <c r="E329" s="106" t="s">
        <v>78</v>
      </c>
      <c r="F329" s="703">
        <v>19</v>
      </c>
      <c r="G329" s="119" t="str">
        <f>VLOOKUP(E329,Source!F:F,1,FALSE)</f>
        <v>MassPort Authority</v>
      </c>
    </row>
    <row r="330" spans="1:7" x14ac:dyDescent="0.25">
      <c r="A330" s="106" t="str">
        <f t="shared" si="7"/>
        <v>MassPort Authority20</v>
      </c>
      <c r="B330" s="141">
        <v>5138911860</v>
      </c>
      <c r="C330" s="106" t="s">
        <v>1456</v>
      </c>
      <c r="D330" s="106" t="s">
        <v>1267</v>
      </c>
      <c r="E330" s="106" t="s">
        <v>78</v>
      </c>
      <c r="F330" s="703">
        <v>20</v>
      </c>
      <c r="G330" s="119" t="str">
        <f>VLOOKUP(E330,Source!F:F,1,FALSE)</f>
        <v>MassPort Authority</v>
      </c>
    </row>
    <row r="331" spans="1:7" x14ac:dyDescent="0.25">
      <c r="A331" s="106" t="str">
        <f t="shared" si="7"/>
        <v>MassPort Authority21</v>
      </c>
      <c r="B331" s="141">
        <v>5138911922</v>
      </c>
      <c r="C331" s="106" t="s">
        <v>1456</v>
      </c>
      <c r="D331" s="106" t="s">
        <v>1267</v>
      </c>
      <c r="E331" s="106" t="s">
        <v>78</v>
      </c>
      <c r="F331" s="703">
        <v>21</v>
      </c>
      <c r="G331" s="119" t="str">
        <f>VLOOKUP(E331,Source!F:F,1,FALSE)</f>
        <v>MassPort Authority</v>
      </c>
    </row>
    <row r="332" spans="1:7" x14ac:dyDescent="0.25">
      <c r="A332" s="106" t="str">
        <f t="shared" si="7"/>
        <v>MassPort Authority22</v>
      </c>
      <c r="B332" s="141">
        <v>5138911950</v>
      </c>
      <c r="C332" s="106" t="s">
        <v>1456</v>
      </c>
      <c r="D332" s="106" t="s">
        <v>1267</v>
      </c>
      <c r="E332" s="106" t="s">
        <v>78</v>
      </c>
      <c r="F332" s="703">
        <v>22</v>
      </c>
      <c r="G332" s="119" t="str">
        <f>VLOOKUP(E332,Source!F:F,1,FALSE)</f>
        <v>MassPort Authority</v>
      </c>
    </row>
    <row r="333" spans="1:7" x14ac:dyDescent="0.25">
      <c r="A333" s="106" t="str">
        <f t="shared" si="7"/>
        <v>MassPort Authority23</v>
      </c>
      <c r="B333" s="141">
        <v>5141426450</v>
      </c>
      <c r="C333" s="106" t="s">
        <v>1456</v>
      </c>
      <c r="D333" s="106" t="s">
        <v>1267</v>
      </c>
      <c r="E333" s="106" t="s">
        <v>78</v>
      </c>
      <c r="F333" s="703">
        <v>23</v>
      </c>
      <c r="G333" s="119" t="str">
        <f>VLOOKUP(E333,Source!F:F,1,FALSE)</f>
        <v>MassPort Authority</v>
      </c>
    </row>
    <row r="334" spans="1:7" x14ac:dyDescent="0.25">
      <c r="A334" s="106" t="str">
        <f t="shared" si="7"/>
        <v>MassPort Authority24</v>
      </c>
      <c r="B334" s="141">
        <v>5141427070</v>
      </c>
      <c r="C334" s="106" t="s">
        <v>1456</v>
      </c>
      <c r="D334" s="106" t="s">
        <v>1267</v>
      </c>
      <c r="E334" s="106" t="s">
        <v>78</v>
      </c>
      <c r="F334" s="703">
        <v>24</v>
      </c>
      <c r="G334" s="119" t="str">
        <f>VLOOKUP(E334,Source!F:F,1,FALSE)</f>
        <v>MassPort Authority</v>
      </c>
    </row>
    <row r="335" spans="1:7" x14ac:dyDescent="0.25">
      <c r="A335" s="106" t="str">
        <f t="shared" si="7"/>
        <v>MassPort Authority25</v>
      </c>
      <c r="B335" s="141">
        <v>5142033970</v>
      </c>
      <c r="C335" s="106" t="s">
        <v>1456</v>
      </c>
      <c r="D335" s="106" t="s">
        <v>1267</v>
      </c>
      <c r="E335" s="106" t="s">
        <v>78</v>
      </c>
      <c r="F335" s="703">
        <v>25</v>
      </c>
      <c r="G335" s="119" t="str">
        <f>VLOOKUP(E335,Source!F:F,1,FALSE)</f>
        <v>MassPort Authority</v>
      </c>
    </row>
    <row r="336" spans="1:7" x14ac:dyDescent="0.25">
      <c r="A336" s="106" t="str">
        <f t="shared" si="7"/>
        <v>MassPort Authority26</v>
      </c>
      <c r="B336" s="141">
        <v>5142428240</v>
      </c>
      <c r="C336" s="106" t="s">
        <v>1456</v>
      </c>
      <c r="D336" s="106" t="s">
        <v>1267</v>
      </c>
      <c r="E336" s="106" t="s">
        <v>78</v>
      </c>
      <c r="F336" s="703">
        <v>26</v>
      </c>
      <c r="G336" s="119" t="str">
        <f>VLOOKUP(E336,Source!F:F,1,FALSE)</f>
        <v>MassPort Authority</v>
      </c>
    </row>
    <row r="337" spans="1:7" x14ac:dyDescent="0.25">
      <c r="A337" s="106" t="str">
        <f t="shared" si="7"/>
        <v>MassPort Authority27</v>
      </c>
      <c r="B337" s="141">
        <v>4382218041</v>
      </c>
      <c r="C337" s="106" t="s">
        <v>1456</v>
      </c>
      <c r="D337" s="106" t="s">
        <v>1268</v>
      </c>
      <c r="E337" s="106" t="s">
        <v>78</v>
      </c>
      <c r="F337" s="703">
        <v>27</v>
      </c>
      <c r="G337" s="119" t="str">
        <f>VLOOKUP(E337,Source!F:F,1,FALSE)</f>
        <v>MassPort Authority</v>
      </c>
    </row>
    <row r="338" spans="1:7" x14ac:dyDescent="0.25">
      <c r="A338" s="106" t="str">
        <f t="shared" si="7"/>
        <v>MassPort Authority28</v>
      </c>
      <c r="B338" s="141">
        <v>4382620230</v>
      </c>
      <c r="C338" s="106" t="s">
        <v>1456</v>
      </c>
      <c r="D338" s="106" t="s">
        <v>1268</v>
      </c>
      <c r="E338" s="106" t="s">
        <v>78</v>
      </c>
      <c r="F338" s="703">
        <v>28</v>
      </c>
      <c r="G338" s="119" t="str">
        <f>VLOOKUP(E338,Source!F:F,1,FALSE)</f>
        <v>MassPort Authority</v>
      </c>
    </row>
    <row r="339" spans="1:7" x14ac:dyDescent="0.25">
      <c r="A339" s="106" t="str">
        <f t="shared" si="7"/>
        <v>MassPort Authority29</v>
      </c>
      <c r="B339" s="141">
        <v>5133223321</v>
      </c>
      <c r="C339" s="106" t="s">
        <v>1456</v>
      </c>
      <c r="D339" s="106" t="s">
        <v>1268</v>
      </c>
      <c r="E339" s="106" t="s">
        <v>78</v>
      </c>
      <c r="F339" s="703">
        <v>29</v>
      </c>
      <c r="G339" s="119" t="str">
        <f>VLOOKUP(E339,Source!F:F,1,FALSE)</f>
        <v>MassPort Authority</v>
      </c>
    </row>
    <row r="340" spans="1:7" x14ac:dyDescent="0.25">
      <c r="A340" s="106" t="str">
        <f t="shared" si="7"/>
        <v>MassPort Authority30</v>
      </c>
      <c r="B340" s="141">
        <v>5135013370</v>
      </c>
      <c r="C340" s="106" t="s">
        <v>1456</v>
      </c>
      <c r="D340" s="106" t="s">
        <v>1268</v>
      </c>
      <c r="E340" s="106" t="s">
        <v>78</v>
      </c>
      <c r="F340" s="703">
        <v>30</v>
      </c>
      <c r="G340" s="119" t="str">
        <f>VLOOKUP(E340,Source!F:F,1,FALSE)</f>
        <v>MassPort Authority</v>
      </c>
    </row>
    <row r="341" spans="1:7" x14ac:dyDescent="0.25">
      <c r="A341" s="106" t="str">
        <f t="shared" si="7"/>
        <v>MassPort Authority31</v>
      </c>
      <c r="B341" s="141">
        <v>5135013391</v>
      </c>
      <c r="C341" s="106" t="s">
        <v>1456</v>
      </c>
      <c r="D341" s="106" t="s">
        <v>1268</v>
      </c>
      <c r="E341" s="106" t="s">
        <v>78</v>
      </c>
      <c r="F341" s="703">
        <v>31</v>
      </c>
      <c r="G341" s="119" t="str">
        <f>VLOOKUP(E341,Source!F:F,1,FALSE)</f>
        <v>MassPort Authority</v>
      </c>
    </row>
    <row r="342" spans="1:7" x14ac:dyDescent="0.25">
      <c r="A342" s="106" t="str">
        <f t="shared" si="7"/>
        <v>MassPort Authority32</v>
      </c>
      <c r="B342" s="141">
        <v>5135014502</v>
      </c>
      <c r="C342" s="106" t="s">
        <v>1456</v>
      </c>
      <c r="D342" s="106" t="s">
        <v>1268</v>
      </c>
      <c r="E342" s="106" t="s">
        <v>78</v>
      </c>
      <c r="F342" s="703">
        <v>32</v>
      </c>
      <c r="G342" s="119" t="str">
        <f>VLOOKUP(E342,Source!F:F,1,FALSE)</f>
        <v>MassPort Authority</v>
      </c>
    </row>
    <row r="343" spans="1:7" x14ac:dyDescent="0.25">
      <c r="A343" s="106" t="str">
        <f t="shared" si="7"/>
        <v>MassPort Authority33</v>
      </c>
      <c r="B343" s="141">
        <v>5138911501</v>
      </c>
      <c r="C343" s="106" t="s">
        <v>1456</v>
      </c>
      <c r="D343" s="106" t="s">
        <v>1268</v>
      </c>
      <c r="E343" s="106" t="s">
        <v>78</v>
      </c>
      <c r="F343" s="703">
        <v>33</v>
      </c>
      <c r="G343" s="119" t="str">
        <f>VLOOKUP(E343,Source!F:F,1,FALSE)</f>
        <v>MassPort Authority</v>
      </c>
    </row>
    <row r="344" spans="1:7" x14ac:dyDescent="0.25">
      <c r="A344" s="106" t="str">
        <f t="shared" si="7"/>
        <v>Middlesex Commuity College1</v>
      </c>
      <c r="B344" s="141">
        <v>4584813930</v>
      </c>
      <c r="C344" s="141" t="s">
        <v>1681</v>
      </c>
      <c r="D344" s="106" t="s">
        <v>1267</v>
      </c>
      <c r="E344" s="106" t="s">
        <v>1682</v>
      </c>
      <c r="F344" s="703">
        <v>1</v>
      </c>
      <c r="G344" s="119" t="e">
        <f>VLOOKUP(E344,Source!F:F,1,FALSE)</f>
        <v>#N/A</v>
      </c>
    </row>
    <row r="345" spans="1:7" x14ac:dyDescent="0.25">
      <c r="A345" s="106" t="str">
        <f t="shared" si="7"/>
        <v>Middlesex Commuity College2</v>
      </c>
      <c r="B345" s="141">
        <v>4591626110</v>
      </c>
      <c r="C345" s="141" t="s">
        <v>1678</v>
      </c>
      <c r="D345" s="106" t="s">
        <v>1267</v>
      </c>
      <c r="E345" s="106" t="s">
        <v>1682</v>
      </c>
      <c r="F345" s="703">
        <v>2</v>
      </c>
      <c r="G345" s="119" t="e">
        <f>VLOOKUP(E345,Source!F:F,1,FALSE)</f>
        <v>#N/A</v>
      </c>
    </row>
    <row r="346" spans="1:7" x14ac:dyDescent="0.25">
      <c r="A346" s="106" t="str">
        <f t="shared" si="7"/>
        <v>Middlesex Commuity College3</v>
      </c>
      <c r="B346" s="141">
        <v>4595215940</v>
      </c>
      <c r="C346" s="141" t="s">
        <v>1673</v>
      </c>
      <c r="D346" s="106" t="s">
        <v>1267</v>
      </c>
      <c r="E346" s="106" t="s">
        <v>1682</v>
      </c>
      <c r="F346" s="703">
        <v>3</v>
      </c>
      <c r="G346" s="119" t="e">
        <f>VLOOKUP(E346,Source!F:F,1,FALSE)</f>
        <v>#N/A</v>
      </c>
    </row>
    <row r="347" spans="1:7" x14ac:dyDescent="0.25">
      <c r="A347" s="106" t="str">
        <f t="shared" si="7"/>
        <v>Mount Wachusett Comm. College1</v>
      </c>
      <c r="B347" s="141">
        <v>4751616270</v>
      </c>
      <c r="C347" s="141" t="s">
        <v>1687</v>
      </c>
      <c r="D347" s="106" t="s">
        <v>1267</v>
      </c>
      <c r="E347" s="106" t="s">
        <v>582</v>
      </c>
      <c r="F347" s="703">
        <v>1</v>
      </c>
      <c r="G347" s="119" t="str">
        <f>VLOOKUP(E347,Source!F:F,1,FALSE)</f>
        <v>Mount Wachusett Comm. College</v>
      </c>
    </row>
    <row r="348" spans="1:7" x14ac:dyDescent="0.25">
      <c r="A348" s="106" t="str">
        <f t="shared" si="7"/>
        <v>North Shore Comm. College1</v>
      </c>
      <c r="B348" s="141">
        <v>4253014050</v>
      </c>
      <c r="C348" s="141" t="s">
        <v>1690</v>
      </c>
      <c r="D348" s="106" t="s">
        <v>1267</v>
      </c>
      <c r="E348" s="106" t="s">
        <v>583</v>
      </c>
      <c r="F348" s="703">
        <v>1</v>
      </c>
      <c r="G348" s="119" t="str">
        <f>VLOOKUP(E348,Source!F:F,1,FALSE)</f>
        <v>North Shore Comm. College</v>
      </c>
    </row>
    <row r="349" spans="1:7" x14ac:dyDescent="0.25">
      <c r="A349" s="106" t="str">
        <f t="shared" si="7"/>
        <v>North Shore Comm. College2</v>
      </c>
      <c r="B349" s="141">
        <v>4253014120</v>
      </c>
      <c r="C349" s="141" t="s">
        <v>1696</v>
      </c>
      <c r="D349" s="106" t="s">
        <v>1267</v>
      </c>
      <c r="E349" s="106" t="s">
        <v>583</v>
      </c>
      <c r="F349" s="703">
        <v>2</v>
      </c>
      <c r="G349" s="119" t="str">
        <f>VLOOKUP(E349,Source!F:F,1,FALSE)</f>
        <v>North Shore Comm. College</v>
      </c>
    </row>
    <row r="350" spans="1:7" x14ac:dyDescent="0.25">
      <c r="A350" s="106" t="str">
        <f t="shared" si="7"/>
        <v>North Shore Comm. College3</v>
      </c>
      <c r="B350" s="141">
        <v>4253014130</v>
      </c>
      <c r="C350" s="141" t="s">
        <v>1689</v>
      </c>
      <c r="D350" s="106" t="s">
        <v>1267</v>
      </c>
      <c r="E350" s="106" t="s">
        <v>583</v>
      </c>
      <c r="F350" s="703">
        <v>3</v>
      </c>
      <c r="G350" s="119" t="str">
        <f>VLOOKUP(E350,Source!F:F,1,FALSE)</f>
        <v>North Shore Comm. College</v>
      </c>
    </row>
    <row r="351" spans="1:7" x14ac:dyDescent="0.25">
      <c r="A351" s="106" t="str">
        <f t="shared" si="7"/>
        <v>North Shore Comm. College4</v>
      </c>
      <c r="B351" s="141">
        <v>4253017860</v>
      </c>
      <c r="C351" s="141" t="s">
        <v>1691</v>
      </c>
      <c r="D351" s="106" t="s">
        <v>1267</v>
      </c>
      <c r="E351" s="106" t="s">
        <v>583</v>
      </c>
      <c r="F351" s="703">
        <v>4</v>
      </c>
      <c r="G351" s="119" t="str">
        <f>VLOOKUP(E351,Source!F:F,1,FALSE)</f>
        <v>North Shore Comm. College</v>
      </c>
    </row>
    <row r="352" spans="1:7" x14ac:dyDescent="0.25">
      <c r="A352" s="106" t="str">
        <f t="shared" si="7"/>
        <v>North Shore Comm. College5</v>
      </c>
      <c r="B352" s="141">
        <v>4331626590</v>
      </c>
      <c r="C352" s="141" t="s">
        <v>1697</v>
      </c>
      <c r="D352" s="106" t="s">
        <v>1267</v>
      </c>
      <c r="E352" s="106" t="s">
        <v>583</v>
      </c>
      <c r="F352" s="703">
        <v>5</v>
      </c>
      <c r="G352" s="119" t="str">
        <f>VLOOKUP(E352,Source!F:F,1,FALSE)</f>
        <v>North Shore Comm. College</v>
      </c>
    </row>
    <row r="353" spans="1:7" x14ac:dyDescent="0.25">
      <c r="A353" s="106" t="str">
        <f t="shared" si="7"/>
        <v>Northern Essex Comm. College1</v>
      </c>
      <c r="B353" s="141">
        <v>61570093</v>
      </c>
      <c r="C353" s="141" t="s">
        <v>1700</v>
      </c>
      <c r="D353" s="106" t="s">
        <v>1267</v>
      </c>
      <c r="E353" s="106" t="s">
        <v>64</v>
      </c>
      <c r="F353" s="703">
        <v>1</v>
      </c>
      <c r="G353" s="119" t="str">
        <f>VLOOKUP(E353,Source!F:F,1,FALSE)</f>
        <v>Northern Essex Comm. College</v>
      </c>
    </row>
    <row r="354" spans="1:7" x14ac:dyDescent="0.25">
      <c r="A354" s="106" t="str">
        <f t="shared" si="7"/>
        <v>Northern Essex Comm. College2</v>
      </c>
      <c r="B354" s="141">
        <v>3581520034</v>
      </c>
      <c r="C354" s="141" t="s">
        <v>1700</v>
      </c>
      <c r="D354" s="106" t="s">
        <v>1267</v>
      </c>
      <c r="E354" s="106" t="s">
        <v>64</v>
      </c>
      <c r="F354" s="703">
        <v>2</v>
      </c>
      <c r="G354" s="119" t="str">
        <f>VLOOKUP(E354,Source!F:F,1,FALSE)</f>
        <v>Northern Essex Comm. College</v>
      </c>
    </row>
    <row r="355" spans="1:7" x14ac:dyDescent="0.25">
      <c r="A355" s="106" t="str">
        <f t="shared" si="7"/>
        <v>Northern Essex Comm. College3</v>
      </c>
      <c r="B355" s="141">
        <v>4002822120</v>
      </c>
      <c r="C355" s="141" t="s">
        <v>1703</v>
      </c>
      <c r="D355" s="106" t="s">
        <v>1267</v>
      </c>
      <c r="E355" s="106" t="s">
        <v>64</v>
      </c>
      <c r="F355" s="703">
        <v>3</v>
      </c>
      <c r="G355" s="119" t="str">
        <f>VLOOKUP(E355,Source!F:F,1,FALSE)</f>
        <v>Northern Essex Comm. College</v>
      </c>
    </row>
    <row r="356" spans="1:7" x14ac:dyDescent="0.25">
      <c r="A356" s="106" t="str">
        <f t="shared" si="7"/>
        <v>Northern Essex Comm. College4</v>
      </c>
      <c r="B356" s="141">
        <v>4002822130</v>
      </c>
      <c r="C356" s="141" t="s">
        <v>1704</v>
      </c>
      <c r="D356" s="106" t="s">
        <v>1267</v>
      </c>
      <c r="E356" s="106" t="s">
        <v>64</v>
      </c>
      <c r="F356" s="703">
        <v>4</v>
      </c>
      <c r="G356" s="119" t="str">
        <f>VLOOKUP(E356,Source!F:F,1,FALSE)</f>
        <v>Northern Essex Comm. College</v>
      </c>
    </row>
    <row r="357" spans="1:7" x14ac:dyDescent="0.25">
      <c r="A357" s="106" t="str">
        <f t="shared" si="7"/>
        <v>Northern Essex Comm. College5</v>
      </c>
      <c r="B357" s="141">
        <v>4002822140</v>
      </c>
      <c r="C357" s="141" t="s">
        <v>1705</v>
      </c>
      <c r="D357" s="106" t="s">
        <v>1267</v>
      </c>
      <c r="E357" s="106" t="s">
        <v>64</v>
      </c>
      <c r="F357" s="703">
        <v>5</v>
      </c>
      <c r="G357" s="119" t="str">
        <f>VLOOKUP(E357,Source!F:F,1,FALSE)</f>
        <v>Northern Essex Comm. College</v>
      </c>
    </row>
    <row r="358" spans="1:7" x14ac:dyDescent="0.25">
      <c r="A358" s="106" t="str">
        <f t="shared" si="7"/>
        <v>Northern Essex Comm. College6</v>
      </c>
      <c r="B358" s="141">
        <v>4002822150</v>
      </c>
      <c r="C358" s="141" t="s">
        <v>1706</v>
      </c>
      <c r="D358" s="106" t="s">
        <v>1267</v>
      </c>
      <c r="E358" s="106" t="s">
        <v>64</v>
      </c>
      <c r="F358" s="703">
        <v>6</v>
      </c>
      <c r="G358" s="119" t="str">
        <f>VLOOKUP(E358,Source!F:F,1,FALSE)</f>
        <v>Northern Essex Comm. College</v>
      </c>
    </row>
    <row r="359" spans="1:7" x14ac:dyDescent="0.25">
      <c r="A359" s="106" t="str">
        <f t="shared" si="7"/>
        <v>Northern Essex Comm. College7</v>
      </c>
      <c r="B359" s="141">
        <v>4002822160</v>
      </c>
      <c r="C359" s="141" t="s">
        <v>1707</v>
      </c>
      <c r="D359" s="106" t="s">
        <v>1267</v>
      </c>
      <c r="E359" s="106" t="s">
        <v>64</v>
      </c>
      <c r="F359" s="703">
        <v>7</v>
      </c>
      <c r="G359" s="119" t="str">
        <f>VLOOKUP(E359,Source!F:F,1,FALSE)</f>
        <v>Northern Essex Comm. College</v>
      </c>
    </row>
    <row r="360" spans="1:7" x14ac:dyDescent="0.25">
      <c r="A360" s="106" t="str">
        <f t="shared" si="7"/>
        <v>Northern Essex Comm. College8</v>
      </c>
      <c r="B360" s="141">
        <v>4002822170</v>
      </c>
      <c r="C360" s="141" t="s">
        <v>1708</v>
      </c>
      <c r="D360" s="106" t="s">
        <v>1267</v>
      </c>
      <c r="E360" s="106" t="s">
        <v>64</v>
      </c>
      <c r="F360" s="703">
        <v>8</v>
      </c>
      <c r="G360" s="119" t="str">
        <f>VLOOKUP(E360,Source!F:F,1,FALSE)</f>
        <v>Northern Essex Comm. College</v>
      </c>
    </row>
    <row r="361" spans="1:7" x14ac:dyDescent="0.25">
      <c r="A361" s="106" t="str">
        <f t="shared" si="7"/>
        <v>Northern Essex Comm. College9</v>
      </c>
      <c r="B361" s="141">
        <v>4002823560</v>
      </c>
      <c r="C361" s="141" t="s">
        <v>1709</v>
      </c>
      <c r="D361" s="106" t="s">
        <v>1267</v>
      </c>
      <c r="E361" s="106" t="s">
        <v>64</v>
      </c>
      <c r="F361" s="703">
        <v>9</v>
      </c>
      <c r="G361" s="119" t="str">
        <f>VLOOKUP(E361,Source!F:F,1,FALSE)</f>
        <v>Northern Essex Comm. College</v>
      </c>
    </row>
    <row r="362" spans="1:7" x14ac:dyDescent="0.25">
      <c r="A362" s="106" t="str">
        <f t="shared" si="7"/>
        <v>Northern Essex Comm. College10</v>
      </c>
      <c r="B362" s="141">
        <v>7877720067</v>
      </c>
      <c r="C362" s="141" t="s">
        <v>1702</v>
      </c>
      <c r="D362" s="106" t="s">
        <v>1267</v>
      </c>
      <c r="E362" s="106" t="s">
        <v>64</v>
      </c>
      <c r="F362" s="703">
        <v>10</v>
      </c>
      <c r="G362" s="119" t="str">
        <f>VLOOKUP(E362,Source!F:F,1,FALSE)</f>
        <v>Northern Essex Comm. College</v>
      </c>
    </row>
    <row r="363" spans="1:7" x14ac:dyDescent="0.25">
      <c r="A363" s="106" t="str">
        <f t="shared" si="7"/>
        <v>Quinsigamond Comm. College1</v>
      </c>
      <c r="B363" s="141">
        <v>10197420010</v>
      </c>
      <c r="C363" s="141" t="s">
        <v>1720</v>
      </c>
      <c r="D363" s="106" t="s">
        <v>1267</v>
      </c>
      <c r="E363" s="106" t="s">
        <v>65</v>
      </c>
      <c r="F363" s="703">
        <v>1</v>
      </c>
      <c r="G363" s="119" t="str">
        <f>VLOOKUP(E363,Source!F:F,1,FALSE)</f>
        <v>Quinsigamond Comm. College</v>
      </c>
    </row>
    <row r="364" spans="1:7" x14ac:dyDescent="0.25">
      <c r="A364" s="106" t="str">
        <f t="shared" si="7"/>
        <v>Quinsigamond Comm. College2</v>
      </c>
      <c r="B364" s="141">
        <v>27262870010</v>
      </c>
      <c r="C364" s="141" t="s">
        <v>1720</v>
      </c>
      <c r="D364" s="106" t="s">
        <v>1267</v>
      </c>
      <c r="E364" s="106" t="s">
        <v>65</v>
      </c>
      <c r="F364" s="703">
        <v>2</v>
      </c>
      <c r="G364" s="119" t="str">
        <f>VLOOKUP(E364,Source!F:F,1,FALSE)</f>
        <v>Quinsigamond Comm. College</v>
      </c>
    </row>
    <row r="365" spans="1:7" x14ac:dyDescent="0.25">
      <c r="A365" s="106" t="str">
        <f t="shared" si="7"/>
        <v>Quinsigamond Comm. College3</v>
      </c>
      <c r="B365" s="141">
        <v>28004420015</v>
      </c>
      <c r="C365" s="141" t="s">
        <v>1721</v>
      </c>
      <c r="D365" s="106" t="s">
        <v>1267</v>
      </c>
      <c r="E365" s="106" t="s">
        <v>65</v>
      </c>
      <c r="F365" s="703">
        <v>3</v>
      </c>
      <c r="G365" s="119" t="str">
        <f>VLOOKUP(E365,Source!F:F,1,FALSE)</f>
        <v>Quinsigamond Comm. College</v>
      </c>
    </row>
    <row r="366" spans="1:7" x14ac:dyDescent="0.25">
      <c r="A366" s="106" t="str">
        <f t="shared" si="7"/>
        <v>Quinsigamond Comm. College4</v>
      </c>
      <c r="B366" s="141">
        <v>28743870017</v>
      </c>
      <c r="C366" s="141" t="s">
        <v>1721</v>
      </c>
      <c r="D366" s="106" t="s">
        <v>1267</v>
      </c>
      <c r="E366" s="106" t="s">
        <v>65</v>
      </c>
      <c r="F366" s="703">
        <v>4</v>
      </c>
      <c r="G366" s="119" t="str">
        <f>VLOOKUP(E366,Source!F:F,1,FALSE)</f>
        <v>Quinsigamond Comm. College</v>
      </c>
    </row>
    <row r="367" spans="1:7" x14ac:dyDescent="0.25">
      <c r="A367" s="106" t="str">
        <f t="shared" ref="A367:A370" si="8">E367&amp;F367</f>
        <v>Roxbury Comm. College1</v>
      </c>
      <c r="B367" s="141">
        <v>5153820020</v>
      </c>
      <c r="C367" s="141" t="s">
        <v>1723</v>
      </c>
      <c r="D367" s="106" t="s">
        <v>1267</v>
      </c>
      <c r="E367" s="106" t="s">
        <v>66</v>
      </c>
      <c r="F367" s="703">
        <v>1</v>
      </c>
      <c r="G367" s="119" t="str">
        <f>VLOOKUP(E367,Source!F:F,1,FALSE)</f>
        <v>Roxbury Comm. College</v>
      </c>
    </row>
    <row r="368" spans="1:7" x14ac:dyDescent="0.25">
      <c r="A368" s="106" t="str">
        <f t="shared" si="8"/>
        <v>Salem State University1</v>
      </c>
      <c r="B368" s="141">
        <v>4291410180</v>
      </c>
      <c r="C368" s="141" t="s">
        <v>1746</v>
      </c>
      <c r="D368" s="106" t="s">
        <v>1267</v>
      </c>
      <c r="E368" s="106" t="s">
        <v>67</v>
      </c>
      <c r="F368" s="703">
        <v>1</v>
      </c>
      <c r="G368" s="119" t="str">
        <f>VLOOKUP(E368,Source!F:F,1,FALSE)</f>
        <v>Salem State University</v>
      </c>
    </row>
    <row r="369" spans="1:7" x14ac:dyDescent="0.25">
      <c r="A369" s="106" t="str">
        <f t="shared" si="8"/>
        <v>Salem State University2</v>
      </c>
      <c r="B369" s="141">
        <v>4291423860</v>
      </c>
      <c r="C369" s="141" t="s">
        <v>1724</v>
      </c>
      <c r="D369" s="106" t="s">
        <v>1267</v>
      </c>
      <c r="E369" s="106" t="s">
        <v>67</v>
      </c>
      <c r="F369" s="703">
        <v>2</v>
      </c>
      <c r="G369" s="119" t="str">
        <f>VLOOKUP(E369,Source!F:F,1,FALSE)</f>
        <v>Salem State University</v>
      </c>
    </row>
    <row r="370" spans="1:7" x14ac:dyDescent="0.25">
      <c r="A370" s="106" t="str">
        <f t="shared" si="8"/>
        <v>Salem State University3</v>
      </c>
      <c r="B370" s="141">
        <v>4291425270</v>
      </c>
      <c r="C370" s="141" t="s">
        <v>1747</v>
      </c>
      <c r="D370" s="106" t="s">
        <v>1267</v>
      </c>
      <c r="E370" s="106" t="s">
        <v>67</v>
      </c>
      <c r="F370" s="703">
        <v>3</v>
      </c>
      <c r="G370" s="119" t="str">
        <f>VLOOKUP(E370,Source!F:F,1,FALSE)</f>
        <v>Salem State University</v>
      </c>
    </row>
    <row r="371" spans="1:7" x14ac:dyDescent="0.25">
      <c r="A371" s="106" t="str">
        <f t="shared" ref="A371:A401" si="9">E371&amp;F371</f>
        <v>Salem State University4</v>
      </c>
      <c r="B371" s="141">
        <v>4291425300</v>
      </c>
      <c r="C371" s="141" t="s">
        <v>1747</v>
      </c>
      <c r="D371" s="106" t="s">
        <v>1267</v>
      </c>
      <c r="E371" s="106" t="s">
        <v>67</v>
      </c>
      <c r="F371" s="703">
        <v>4</v>
      </c>
      <c r="G371" s="119" t="str">
        <f>VLOOKUP(E371,Source!F:F,1,FALSE)</f>
        <v>Salem State University</v>
      </c>
    </row>
    <row r="372" spans="1:7" x14ac:dyDescent="0.25">
      <c r="A372" s="106" t="str">
        <f t="shared" si="9"/>
        <v>Salem State University5</v>
      </c>
      <c r="B372" s="141">
        <v>4291425390</v>
      </c>
      <c r="C372" s="141" t="s">
        <v>1747</v>
      </c>
      <c r="D372" s="106" t="s">
        <v>1267</v>
      </c>
      <c r="E372" s="106" t="s">
        <v>67</v>
      </c>
      <c r="F372" s="703">
        <v>5</v>
      </c>
      <c r="G372" s="119" t="str">
        <f>VLOOKUP(E372,Source!F:F,1,FALSE)</f>
        <v>Salem State University</v>
      </c>
    </row>
    <row r="373" spans="1:7" x14ac:dyDescent="0.25">
      <c r="A373" s="106" t="str">
        <f t="shared" si="9"/>
        <v>Salem State University6</v>
      </c>
      <c r="B373" s="141">
        <v>4295824790</v>
      </c>
      <c r="C373" s="141" t="s">
        <v>1748</v>
      </c>
      <c r="D373" s="106" t="s">
        <v>1267</v>
      </c>
      <c r="E373" s="106" t="s">
        <v>67</v>
      </c>
      <c r="F373" s="703">
        <v>6</v>
      </c>
      <c r="G373" s="119" t="str">
        <f>VLOOKUP(E373,Source!F:F,1,FALSE)</f>
        <v>Salem State University</v>
      </c>
    </row>
    <row r="374" spans="1:7" x14ac:dyDescent="0.25">
      <c r="A374" s="106" t="str">
        <f t="shared" si="9"/>
        <v>Salem State University7</v>
      </c>
      <c r="B374" s="141">
        <v>4297012190</v>
      </c>
      <c r="C374" s="141" t="s">
        <v>1743</v>
      </c>
      <c r="D374" s="106" t="s">
        <v>1267</v>
      </c>
      <c r="E374" s="106" t="s">
        <v>67</v>
      </c>
      <c r="F374" s="703">
        <v>7</v>
      </c>
      <c r="G374" s="119" t="str">
        <f>VLOOKUP(E374,Source!F:F,1,FALSE)</f>
        <v>Salem State University</v>
      </c>
    </row>
    <row r="375" spans="1:7" x14ac:dyDescent="0.25">
      <c r="A375" s="106" t="str">
        <f t="shared" si="9"/>
        <v>Salem State University8</v>
      </c>
      <c r="B375" s="141">
        <v>4297012220</v>
      </c>
      <c r="C375" s="141" t="s">
        <v>1749</v>
      </c>
      <c r="D375" s="106" t="s">
        <v>1267</v>
      </c>
      <c r="E375" s="106" t="s">
        <v>67</v>
      </c>
      <c r="F375" s="703">
        <v>8</v>
      </c>
      <c r="G375" s="119" t="str">
        <f>VLOOKUP(E375,Source!F:F,1,FALSE)</f>
        <v>Salem State University</v>
      </c>
    </row>
    <row r="376" spans="1:7" x14ac:dyDescent="0.25">
      <c r="A376" s="106" t="str">
        <f t="shared" si="9"/>
        <v>Salem State University9</v>
      </c>
      <c r="B376" s="141">
        <v>4297013750</v>
      </c>
      <c r="C376" s="141" t="s">
        <v>1730</v>
      </c>
      <c r="D376" s="106" t="s">
        <v>1267</v>
      </c>
      <c r="E376" s="106" t="s">
        <v>67</v>
      </c>
      <c r="F376" s="703">
        <v>9</v>
      </c>
      <c r="G376" s="119" t="str">
        <f>VLOOKUP(E376,Source!F:F,1,FALSE)</f>
        <v>Salem State University</v>
      </c>
    </row>
    <row r="377" spans="1:7" x14ac:dyDescent="0.25">
      <c r="A377" s="106" t="str">
        <f t="shared" si="9"/>
        <v>Salem State University10</v>
      </c>
      <c r="B377" s="141">
        <v>4297018070</v>
      </c>
      <c r="C377" s="141" t="s">
        <v>1750</v>
      </c>
      <c r="D377" s="106" t="s">
        <v>1267</v>
      </c>
      <c r="E377" s="106" t="s">
        <v>67</v>
      </c>
      <c r="F377" s="703">
        <v>10</v>
      </c>
      <c r="G377" s="119" t="str">
        <f>VLOOKUP(E377,Source!F:F,1,FALSE)</f>
        <v>Salem State University</v>
      </c>
    </row>
    <row r="378" spans="1:7" x14ac:dyDescent="0.25">
      <c r="A378" s="106" t="str">
        <f t="shared" si="9"/>
        <v>Salem State University11</v>
      </c>
      <c r="B378" s="141">
        <v>4297210036</v>
      </c>
      <c r="C378" s="141" t="s">
        <v>1751</v>
      </c>
      <c r="D378" s="106" t="s">
        <v>1267</v>
      </c>
      <c r="E378" s="106" t="s">
        <v>67</v>
      </c>
      <c r="F378" s="703">
        <v>11</v>
      </c>
      <c r="G378" s="119" t="str">
        <f>VLOOKUP(E378,Source!F:F,1,FALSE)</f>
        <v>Salem State University</v>
      </c>
    </row>
    <row r="379" spans="1:7" x14ac:dyDescent="0.25">
      <c r="A379" s="106" t="str">
        <f t="shared" si="9"/>
        <v>Salem State University12</v>
      </c>
      <c r="B379" s="141">
        <v>4297210090</v>
      </c>
      <c r="C379" s="141" t="s">
        <v>1752</v>
      </c>
      <c r="D379" s="106" t="s">
        <v>1267</v>
      </c>
      <c r="E379" s="106" t="s">
        <v>67</v>
      </c>
      <c r="F379" s="703">
        <v>12</v>
      </c>
      <c r="G379" s="119" t="str">
        <f>VLOOKUP(E379,Source!F:F,1,FALSE)</f>
        <v>Salem State University</v>
      </c>
    </row>
    <row r="380" spans="1:7" x14ac:dyDescent="0.25">
      <c r="A380" s="106" t="str">
        <f t="shared" si="9"/>
        <v>Salem State University13</v>
      </c>
      <c r="B380" s="141">
        <v>4297210120</v>
      </c>
      <c r="C380" s="141" t="s">
        <v>1753</v>
      </c>
      <c r="D380" s="106" t="s">
        <v>1267</v>
      </c>
      <c r="E380" s="106" t="s">
        <v>67</v>
      </c>
      <c r="F380" s="703">
        <v>13</v>
      </c>
      <c r="G380" s="119" t="str">
        <f>VLOOKUP(E380,Source!F:F,1,FALSE)</f>
        <v>Salem State University</v>
      </c>
    </row>
    <row r="381" spans="1:7" x14ac:dyDescent="0.25">
      <c r="A381" s="106" t="str">
        <f t="shared" si="9"/>
        <v>Salem State University14</v>
      </c>
      <c r="B381" s="141">
        <v>4297210150</v>
      </c>
      <c r="C381" s="141" t="s">
        <v>1738</v>
      </c>
      <c r="D381" s="106" t="s">
        <v>1267</v>
      </c>
      <c r="E381" s="106" t="s">
        <v>67</v>
      </c>
      <c r="F381" s="703">
        <v>14</v>
      </c>
      <c r="G381" s="119" t="str">
        <f>VLOOKUP(E381,Source!F:F,1,FALSE)</f>
        <v>Salem State University</v>
      </c>
    </row>
    <row r="382" spans="1:7" x14ac:dyDescent="0.25">
      <c r="A382" s="106" t="str">
        <f t="shared" si="9"/>
        <v>Salem State University15</v>
      </c>
      <c r="B382" s="141">
        <v>4297210220</v>
      </c>
      <c r="C382" s="141" t="s">
        <v>1727</v>
      </c>
      <c r="D382" s="106" t="s">
        <v>1267</v>
      </c>
      <c r="E382" s="106" t="s">
        <v>67</v>
      </c>
      <c r="F382" s="703">
        <v>15</v>
      </c>
      <c r="G382" s="119" t="str">
        <f>VLOOKUP(E382,Source!F:F,1,FALSE)</f>
        <v>Salem State University</v>
      </c>
    </row>
    <row r="383" spans="1:7" x14ac:dyDescent="0.25">
      <c r="A383" s="106" t="str">
        <f t="shared" si="9"/>
        <v>Salem State University16</v>
      </c>
      <c r="B383" s="141">
        <v>4297210301</v>
      </c>
      <c r="C383" s="141" t="s">
        <v>1735</v>
      </c>
      <c r="D383" s="106" t="s">
        <v>1267</v>
      </c>
      <c r="E383" s="106" t="s">
        <v>67</v>
      </c>
      <c r="F383" s="703">
        <v>16</v>
      </c>
      <c r="G383" s="119" t="str">
        <f>VLOOKUP(E383,Source!F:F,1,FALSE)</f>
        <v>Salem State University</v>
      </c>
    </row>
    <row r="384" spans="1:7" x14ac:dyDescent="0.25">
      <c r="A384" s="106" t="str">
        <f t="shared" si="9"/>
        <v>Salem State University17</v>
      </c>
      <c r="B384" s="141">
        <v>4297210311</v>
      </c>
      <c r="C384" s="141" t="s">
        <v>1729</v>
      </c>
      <c r="D384" s="106" t="s">
        <v>1267</v>
      </c>
      <c r="E384" s="106" t="s">
        <v>67</v>
      </c>
      <c r="F384" s="703">
        <v>17</v>
      </c>
      <c r="G384" s="119" t="str">
        <f>VLOOKUP(E384,Source!F:F,1,FALSE)</f>
        <v>Salem State University</v>
      </c>
    </row>
    <row r="385" spans="1:7" x14ac:dyDescent="0.25">
      <c r="A385" s="106" t="str">
        <f t="shared" si="9"/>
        <v>Salem State University18</v>
      </c>
      <c r="B385" s="141">
        <v>4297210350</v>
      </c>
      <c r="C385" s="141" t="s">
        <v>1727</v>
      </c>
      <c r="D385" s="106" t="s">
        <v>1267</v>
      </c>
      <c r="E385" s="106" t="s">
        <v>67</v>
      </c>
      <c r="F385" s="703">
        <v>18</v>
      </c>
      <c r="G385" s="119" t="str">
        <f>VLOOKUP(E385,Source!F:F,1,FALSE)</f>
        <v>Salem State University</v>
      </c>
    </row>
    <row r="386" spans="1:7" x14ac:dyDescent="0.25">
      <c r="A386" s="106" t="str">
        <f t="shared" si="9"/>
        <v>Salem State University19</v>
      </c>
      <c r="B386" s="141">
        <v>4297210400</v>
      </c>
      <c r="C386" s="141" t="s">
        <v>1735</v>
      </c>
      <c r="D386" s="106" t="s">
        <v>1267</v>
      </c>
      <c r="E386" s="106" t="s">
        <v>67</v>
      </c>
      <c r="F386" s="703">
        <v>19</v>
      </c>
      <c r="G386" s="119" t="str">
        <f>VLOOKUP(E386,Source!F:F,1,FALSE)</f>
        <v>Salem State University</v>
      </c>
    </row>
    <row r="387" spans="1:7" x14ac:dyDescent="0.25">
      <c r="A387" s="106" t="str">
        <f t="shared" si="9"/>
        <v>Salem State University20</v>
      </c>
      <c r="B387" s="141">
        <v>4297225632</v>
      </c>
      <c r="C387" s="141" t="s">
        <v>1754</v>
      </c>
      <c r="D387" s="106" t="s">
        <v>1267</v>
      </c>
      <c r="E387" s="106" t="s">
        <v>67</v>
      </c>
      <c r="F387" s="703">
        <v>20</v>
      </c>
      <c r="G387" s="119" t="str">
        <f>VLOOKUP(E387,Source!F:F,1,FALSE)</f>
        <v>Salem State University</v>
      </c>
    </row>
    <row r="388" spans="1:7" x14ac:dyDescent="0.25">
      <c r="A388" s="106" t="str">
        <f t="shared" si="9"/>
        <v>Salem State University21</v>
      </c>
      <c r="B388" s="141">
        <v>4297225900</v>
      </c>
      <c r="C388" s="141" t="s">
        <v>1755</v>
      </c>
      <c r="D388" s="106" t="s">
        <v>1267</v>
      </c>
      <c r="E388" s="106" t="s">
        <v>67</v>
      </c>
      <c r="F388" s="703">
        <v>21</v>
      </c>
      <c r="G388" s="119" t="str">
        <f>VLOOKUP(E388,Source!F:F,1,FALSE)</f>
        <v>Salem State University</v>
      </c>
    </row>
    <row r="389" spans="1:7" x14ac:dyDescent="0.25">
      <c r="A389" s="106" t="str">
        <f t="shared" si="9"/>
        <v>Salem State University22</v>
      </c>
      <c r="B389" s="141">
        <v>4291410150</v>
      </c>
      <c r="C389" s="141" t="s">
        <v>1725</v>
      </c>
      <c r="D389" s="106" t="s">
        <v>1267</v>
      </c>
      <c r="E389" s="106" t="s">
        <v>67</v>
      </c>
      <c r="F389" s="703">
        <v>22</v>
      </c>
      <c r="G389" s="119" t="str">
        <f>VLOOKUP(E389,Source!F:F,1,FALSE)</f>
        <v>Salem State University</v>
      </c>
    </row>
    <row r="390" spans="1:7" x14ac:dyDescent="0.25">
      <c r="A390" s="106" t="str">
        <f t="shared" si="9"/>
        <v>Salem State University23</v>
      </c>
      <c r="B390" s="141">
        <v>4297210211</v>
      </c>
      <c r="C390" s="141" t="s">
        <v>1756</v>
      </c>
      <c r="D390" s="106" t="s">
        <v>1267</v>
      </c>
      <c r="E390" s="106" t="s">
        <v>67</v>
      </c>
      <c r="F390" s="703">
        <v>23</v>
      </c>
      <c r="G390" s="119" t="str">
        <f>VLOOKUP(E390,Source!F:F,1,FALSE)</f>
        <v>Salem State University</v>
      </c>
    </row>
    <row r="391" spans="1:7" x14ac:dyDescent="0.25">
      <c r="A391" s="106" t="str">
        <f t="shared" si="9"/>
        <v>Salem State University24</v>
      </c>
      <c r="B391" s="141">
        <v>4297225060</v>
      </c>
      <c r="C391" s="141" t="s">
        <v>1735</v>
      </c>
      <c r="D391" s="106" t="s">
        <v>1267</v>
      </c>
      <c r="E391" s="106" t="s">
        <v>67</v>
      </c>
      <c r="F391" s="703">
        <v>24</v>
      </c>
      <c r="G391" s="119" t="str">
        <f>VLOOKUP(E391,Source!F:F,1,FALSE)</f>
        <v>Salem State University</v>
      </c>
    </row>
    <row r="392" spans="1:7" x14ac:dyDescent="0.25">
      <c r="A392" s="106" t="str">
        <f t="shared" si="9"/>
        <v>Salem State University25</v>
      </c>
      <c r="B392" s="141">
        <v>4298910090</v>
      </c>
      <c r="C392" s="141" t="s">
        <v>1728</v>
      </c>
      <c r="D392" s="106" t="s">
        <v>1267</v>
      </c>
      <c r="E392" s="106" t="s">
        <v>67</v>
      </c>
      <c r="F392" s="703">
        <v>25</v>
      </c>
      <c r="G392" s="119" t="str">
        <f>VLOOKUP(E392,Source!F:F,1,FALSE)</f>
        <v>Salem State University</v>
      </c>
    </row>
    <row r="393" spans="1:7" x14ac:dyDescent="0.25">
      <c r="A393" s="106" t="str">
        <f t="shared" si="9"/>
        <v>Springfield Technical Comm. College1</v>
      </c>
      <c r="B393" s="141">
        <v>2371420023</v>
      </c>
      <c r="C393" s="141" t="s">
        <v>1760</v>
      </c>
      <c r="D393" s="106" t="s">
        <v>1267</v>
      </c>
      <c r="E393" s="106" t="s">
        <v>584</v>
      </c>
      <c r="F393" s="703">
        <v>1</v>
      </c>
      <c r="G393" s="119" t="str">
        <f>VLOOKUP(E393,Source!F:F,1,FALSE)</f>
        <v>Springfield Technical Comm. College</v>
      </c>
    </row>
    <row r="394" spans="1:7" x14ac:dyDescent="0.25">
      <c r="A394" s="106" t="str">
        <f t="shared" si="9"/>
        <v>Springfield Technical Comm. College2</v>
      </c>
      <c r="B394" s="141">
        <v>3482420018</v>
      </c>
      <c r="C394" s="141" t="s">
        <v>1761</v>
      </c>
      <c r="D394" s="106" t="s">
        <v>1267</v>
      </c>
      <c r="E394" s="106" t="s">
        <v>584</v>
      </c>
      <c r="F394" s="703">
        <v>2</v>
      </c>
      <c r="G394" s="119" t="str">
        <f>VLOOKUP(E394,Source!F:F,1,FALSE)</f>
        <v>Springfield Technical Comm. College</v>
      </c>
    </row>
    <row r="395" spans="1:7" x14ac:dyDescent="0.25">
      <c r="A395" s="106" t="str">
        <f t="shared" si="9"/>
        <v>Springfield Technical Comm. College3</v>
      </c>
      <c r="B395" s="141">
        <v>8271420029</v>
      </c>
      <c r="C395" s="141" t="s">
        <v>1762</v>
      </c>
      <c r="D395" s="106" t="s">
        <v>1267</v>
      </c>
      <c r="E395" s="106" t="s">
        <v>584</v>
      </c>
      <c r="F395" s="703">
        <v>3</v>
      </c>
      <c r="G395" s="119" t="str">
        <f>VLOOKUP(E395,Source!F:F,1,FALSE)</f>
        <v>Springfield Technical Comm. College</v>
      </c>
    </row>
    <row r="396" spans="1:7" x14ac:dyDescent="0.25">
      <c r="A396" s="106" t="str">
        <f t="shared" si="9"/>
        <v>Springfield Technical Comm. College4</v>
      </c>
      <c r="B396" s="141">
        <v>1192420006</v>
      </c>
      <c r="C396" s="141" t="s">
        <v>1763</v>
      </c>
      <c r="D396" s="106" t="s">
        <v>1268</v>
      </c>
      <c r="E396" s="106" t="s">
        <v>584</v>
      </c>
      <c r="F396" s="703">
        <v>4</v>
      </c>
      <c r="G396" s="119" t="str">
        <f>VLOOKUP(E396,Source!F:F,1,FALSE)</f>
        <v>Springfield Technical Comm. College</v>
      </c>
    </row>
    <row r="397" spans="1:7" x14ac:dyDescent="0.25">
      <c r="A397" s="106" t="str">
        <f t="shared" si="9"/>
        <v>Trial Court1</v>
      </c>
      <c r="B397" s="736" t="s">
        <v>842</v>
      </c>
      <c r="C397" s="736" t="s">
        <v>1958</v>
      </c>
      <c r="D397" s="740" t="s">
        <v>842</v>
      </c>
      <c r="E397" s="106" t="s">
        <v>68</v>
      </c>
      <c r="F397" s="703">
        <v>1</v>
      </c>
      <c r="G397" s="119" t="str">
        <f>VLOOKUP(E397,Source!F:F,1,FALSE)</f>
        <v>Trial Court</v>
      </c>
    </row>
    <row r="398" spans="1:7" x14ac:dyDescent="0.25">
      <c r="A398" s="106" t="str">
        <f t="shared" si="9"/>
        <v>UMass Amherst1</v>
      </c>
      <c r="B398" s="736" t="s">
        <v>842</v>
      </c>
      <c r="C398" s="736" t="s">
        <v>1958</v>
      </c>
      <c r="D398" s="740" t="s">
        <v>842</v>
      </c>
      <c r="E398" s="106" t="s">
        <v>69</v>
      </c>
      <c r="F398" s="703">
        <v>1</v>
      </c>
      <c r="G398" s="119" t="str">
        <f>VLOOKUP(E398,Source!F:F,1,FALSE)</f>
        <v>UMass Amherst</v>
      </c>
    </row>
    <row r="399" spans="1:7" x14ac:dyDescent="0.25">
      <c r="A399" s="106" t="str">
        <f t="shared" si="9"/>
        <v>Umass Boston1</v>
      </c>
      <c r="B399" s="141">
        <v>5226224811</v>
      </c>
      <c r="C399" s="141" t="s">
        <v>1610</v>
      </c>
      <c r="D399" s="106" t="s">
        <v>1267</v>
      </c>
      <c r="E399" s="106" t="s">
        <v>1768</v>
      </c>
      <c r="F399" s="703">
        <v>1</v>
      </c>
      <c r="G399" s="119" t="str">
        <f>VLOOKUP(E399,Source!F:F,1,FALSE)</f>
        <v>UMass Boston</v>
      </c>
    </row>
    <row r="400" spans="1:7" x14ac:dyDescent="0.25">
      <c r="A400" s="106" t="str">
        <f t="shared" si="9"/>
        <v>Umass Boston2</v>
      </c>
      <c r="B400" s="141">
        <v>5226225270</v>
      </c>
      <c r="C400" s="141" t="s">
        <v>1766</v>
      </c>
      <c r="D400" s="106" t="s">
        <v>1267</v>
      </c>
      <c r="E400" s="106" t="s">
        <v>1768</v>
      </c>
      <c r="F400" s="703">
        <v>2</v>
      </c>
      <c r="G400" s="119" t="str">
        <f>VLOOKUP(E400,Source!F:F,1,FALSE)</f>
        <v>UMass Boston</v>
      </c>
    </row>
    <row r="401" spans="1:7" x14ac:dyDescent="0.25">
      <c r="A401" s="106" t="str">
        <f t="shared" si="9"/>
        <v>Umass Boston3</v>
      </c>
      <c r="B401" s="141">
        <v>5226224790</v>
      </c>
      <c r="C401" s="141" t="s">
        <v>1766</v>
      </c>
      <c r="D401" s="106" t="s">
        <v>1268</v>
      </c>
      <c r="E401" s="106" t="s">
        <v>1768</v>
      </c>
      <c r="F401" s="703">
        <v>3</v>
      </c>
      <c r="G401" s="119" t="str">
        <f>VLOOKUP(E401,Source!F:F,1,FALSE)</f>
        <v>UMass Boston</v>
      </c>
    </row>
    <row r="402" spans="1:7" x14ac:dyDescent="0.25">
      <c r="A402" s="106" t="str">
        <f>'Electric Account Source '!E552&amp;'Electric Account Source '!F552</f>
        <v>Umass Dartmouth1</v>
      </c>
      <c r="B402" s="141">
        <v>12242990039</v>
      </c>
      <c r="C402" s="141" t="s">
        <v>1782</v>
      </c>
      <c r="D402" s="106" t="s">
        <v>1267</v>
      </c>
      <c r="E402" s="106" t="s">
        <v>1780</v>
      </c>
      <c r="F402" s="703">
        <v>1</v>
      </c>
      <c r="G402" s="119" t="str">
        <f>VLOOKUP(E402,Source!F:F,1,FALSE)</f>
        <v>UMass Dartmouth</v>
      </c>
    </row>
    <row r="403" spans="1:7" x14ac:dyDescent="0.25">
      <c r="A403" s="106" t="str">
        <f>'Electric Account Source '!E553&amp;'Electric Account Source '!F553</f>
        <v>Umass Dartmouth2</v>
      </c>
      <c r="B403" s="141">
        <v>16193550023</v>
      </c>
      <c r="C403" s="141" t="s">
        <v>1783</v>
      </c>
      <c r="D403" s="106" t="s">
        <v>1267</v>
      </c>
      <c r="E403" s="106" t="s">
        <v>1780</v>
      </c>
      <c r="F403" s="703">
        <v>2</v>
      </c>
      <c r="G403" s="119" t="str">
        <f>VLOOKUP(E403,Source!F:F,1,FALSE)</f>
        <v>UMass Dartmouth</v>
      </c>
    </row>
    <row r="404" spans="1:7" x14ac:dyDescent="0.25">
      <c r="A404" s="106" t="str">
        <f>'Electric Account Source '!E554&amp;'Electric Account Source '!F554</f>
        <v>Umass Dartmouth3</v>
      </c>
      <c r="B404" s="141">
        <v>16235290026</v>
      </c>
      <c r="C404" s="141" t="s">
        <v>1776</v>
      </c>
      <c r="D404" s="106" t="s">
        <v>1267</v>
      </c>
      <c r="E404" s="106" t="s">
        <v>1780</v>
      </c>
      <c r="F404" s="703">
        <v>3</v>
      </c>
      <c r="G404" s="119" t="str">
        <f>VLOOKUP(E404,Source!F:F,1,FALSE)</f>
        <v>UMass Dartmouth</v>
      </c>
    </row>
    <row r="405" spans="1:7" x14ac:dyDescent="0.25">
      <c r="A405" s="106" t="str">
        <f>'Electric Account Source '!E555&amp;'Electric Account Source '!F555</f>
        <v>Umass Dartmouth4</v>
      </c>
      <c r="B405" s="141">
        <v>16422290011</v>
      </c>
      <c r="C405" s="141" t="s">
        <v>1784</v>
      </c>
      <c r="D405" s="106" t="s">
        <v>1267</v>
      </c>
      <c r="E405" s="106" t="s">
        <v>1780</v>
      </c>
      <c r="F405" s="703">
        <v>4</v>
      </c>
      <c r="G405" s="119" t="str">
        <f>VLOOKUP(E405,Source!F:F,1,FALSE)</f>
        <v>UMass Dartmouth</v>
      </c>
    </row>
    <row r="406" spans="1:7" x14ac:dyDescent="0.25">
      <c r="A406" s="106" t="str">
        <f>'Electric Account Source '!E556&amp;'Electric Account Source '!F556</f>
        <v>Umass Dartmouth5</v>
      </c>
      <c r="B406" s="141">
        <v>16556760011</v>
      </c>
      <c r="C406" s="141" t="s">
        <v>1785</v>
      </c>
      <c r="D406" s="106" t="s">
        <v>1267</v>
      </c>
      <c r="E406" s="106" t="s">
        <v>1780</v>
      </c>
      <c r="F406" s="703">
        <v>5</v>
      </c>
      <c r="G406" s="119" t="str">
        <f>VLOOKUP(E406,Source!F:F,1,FALSE)</f>
        <v>UMass Dartmouth</v>
      </c>
    </row>
    <row r="407" spans="1:7" x14ac:dyDescent="0.25">
      <c r="A407" s="106" t="str">
        <f>'Electric Account Source '!E557&amp;'Electric Account Source '!F557</f>
        <v>Umass Dartmouth6</v>
      </c>
      <c r="B407" s="141">
        <v>16632020026</v>
      </c>
      <c r="C407" s="141" t="s">
        <v>1779</v>
      </c>
      <c r="D407" s="106" t="s">
        <v>1267</v>
      </c>
      <c r="E407" s="106" t="s">
        <v>1780</v>
      </c>
      <c r="F407" s="703">
        <v>6</v>
      </c>
      <c r="G407" s="119" t="str">
        <f>VLOOKUP(E407,Source!F:F,1,FALSE)</f>
        <v>UMass Dartmouth</v>
      </c>
    </row>
    <row r="408" spans="1:7" x14ac:dyDescent="0.25">
      <c r="A408" s="106" t="str">
        <f>'Electric Account Source '!E558&amp;'Electric Account Source '!F558</f>
        <v>Umass Dartmouth7</v>
      </c>
      <c r="B408" s="141">
        <v>27450320018</v>
      </c>
      <c r="C408" s="141" t="s">
        <v>1786</v>
      </c>
      <c r="D408" s="106" t="s">
        <v>1267</v>
      </c>
      <c r="E408" s="106" t="s">
        <v>1780</v>
      </c>
      <c r="F408" s="703">
        <v>7</v>
      </c>
      <c r="G408" s="119" t="str">
        <f>VLOOKUP(E408,Source!F:F,1,FALSE)</f>
        <v>UMass Dartmouth</v>
      </c>
    </row>
    <row r="409" spans="1:7" x14ac:dyDescent="0.25">
      <c r="A409" s="106" t="str">
        <f>'Electric Account Source '!E559&amp;'Electric Account Source '!F559</f>
        <v>Umass Dartmouth8</v>
      </c>
      <c r="B409" s="141">
        <v>27492250017</v>
      </c>
      <c r="C409" s="141" t="s">
        <v>1787</v>
      </c>
      <c r="D409" s="106" t="s">
        <v>1267</v>
      </c>
      <c r="E409" s="106" t="s">
        <v>1780</v>
      </c>
      <c r="F409" s="703">
        <v>8</v>
      </c>
      <c r="G409" s="119" t="str">
        <f>VLOOKUP(E409,Source!F:F,1,FALSE)</f>
        <v>UMass Dartmouth</v>
      </c>
    </row>
    <row r="410" spans="1:7" x14ac:dyDescent="0.25">
      <c r="A410" s="106" t="str">
        <f>'Electric Account Source '!E560&amp;'Electric Account Source '!F560</f>
        <v>Umass Dartmouth9</v>
      </c>
      <c r="B410" s="141">
        <v>27610870035</v>
      </c>
      <c r="C410" s="141" t="s">
        <v>1788</v>
      </c>
      <c r="D410" s="106" t="s">
        <v>1267</v>
      </c>
      <c r="E410" s="106" t="s">
        <v>1780</v>
      </c>
      <c r="F410" s="703">
        <v>9</v>
      </c>
      <c r="G410" s="119" t="str">
        <f>VLOOKUP(E410,Source!F:F,1,FALSE)</f>
        <v>UMass Dartmouth</v>
      </c>
    </row>
    <row r="411" spans="1:7" x14ac:dyDescent="0.25">
      <c r="A411" s="106" t="str">
        <f>'Electric Account Source '!E561&amp;'Electric Account Source '!F561</f>
        <v>Umass Dartmouth10</v>
      </c>
      <c r="B411" s="141">
        <v>27610880026</v>
      </c>
      <c r="C411" s="141" t="s">
        <v>1789</v>
      </c>
      <c r="D411" s="106" t="s">
        <v>1267</v>
      </c>
      <c r="E411" s="106" t="s">
        <v>1780</v>
      </c>
      <c r="F411" s="703">
        <v>10</v>
      </c>
      <c r="G411" s="119" t="str">
        <f>VLOOKUP(E411,Source!F:F,1,FALSE)</f>
        <v>UMass Dartmouth</v>
      </c>
    </row>
    <row r="412" spans="1:7" x14ac:dyDescent="0.25">
      <c r="A412" s="106" t="str">
        <f>'Electric Account Source '!E562&amp;'Electric Account Source '!F562</f>
        <v>Umass Dartmouth11</v>
      </c>
      <c r="B412" s="141">
        <v>27610890025</v>
      </c>
      <c r="C412" s="141" t="s">
        <v>1790</v>
      </c>
      <c r="D412" s="106" t="s">
        <v>1267</v>
      </c>
      <c r="E412" s="106" t="s">
        <v>1780</v>
      </c>
      <c r="F412" s="703">
        <v>11</v>
      </c>
      <c r="G412" s="119" t="str">
        <f>VLOOKUP(E412,Source!F:F,1,FALSE)</f>
        <v>UMass Dartmouth</v>
      </c>
    </row>
    <row r="413" spans="1:7" x14ac:dyDescent="0.25">
      <c r="A413" s="106" t="str">
        <f>'Electric Account Source '!E563&amp;'Electric Account Source '!F563</f>
        <v>Umass Dartmouth12</v>
      </c>
      <c r="B413" s="141">
        <v>27610900022</v>
      </c>
      <c r="C413" s="141" t="s">
        <v>1791</v>
      </c>
      <c r="D413" s="106" t="s">
        <v>1267</v>
      </c>
      <c r="E413" s="106" t="s">
        <v>1780</v>
      </c>
      <c r="F413" s="703">
        <v>12</v>
      </c>
      <c r="G413" s="119" t="str">
        <f>VLOOKUP(E413,Source!F:F,1,FALSE)</f>
        <v>UMass Dartmouth</v>
      </c>
    </row>
    <row r="414" spans="1:7" x14ac:dyDescent="0.25">
      <c r="A414" s="106" t="str">
        <f>'Electric Account Source '!E564&amp;'Electric Account Source '!F564</f>
        <v>Umass Dartmouth13</v>
      </c>
      <c r="B414" s="141">
        <v>27610910021</v>
      </c>
      <c r="C414" s="141" t="s">
        <v>1792</v>
      </c>
      <c r="D414" s="106" t="s">
        <v>1267</v>
      </c>
      <c r="E414" s="106" t="s">
        <v>1780</v>
      </c>
      <c r="F414" s="703">
        <v>13</v>
      </c>
      <c r="G414" s="119" t="str">
        <f>VLOOKUP(E414,Source!F:F,1,FALSE)</f>
        <v>UMass Dartmouth</v>
      </c>
    </row>
    <row r="415" spans="1:7" x14ac:dyDescent="0.25">
      <c r="A415" s="106" t="str">
        <f>'Electric Account Source '!E565&amp;'Electric Account Source '!F565</f>
        <v>Umass Dartmouth14</v>
      </c>
      <c r="B415" s="141">
        <v>27610920020</v>
      </c>
      <c r="C415" s="141" t="s">
        <v>1793</v>
      </c>
      <c r="D415" s="106" t="s">
        <v>1267</v>
      </c>
      <c r="E415" s="106" t="s">
        <v>1780</v>
      </c>
      <c r="F415" s="703">
        <v>14</v>
      </c>
      <c r="G415" s="119" t="str">
        <f>VLOOKUP(E415,Source!F:F,1,FALSE)</f>
        <v>UMass Dartmouth</v>
      </c>
    </row>
    <row r="416" spans="1:7" x14ac:dyDescent="0.25">
      <c r="A416" s="106" t="str">
        <f>E416&amp;F416</f>
        <v>Umass Dartmouth15</v>
      </c>
      <c r="B416" s="141">
        <v>27610930029</v>
      </c>
      <c r="C416" s="141" t="s">
        <v>1794</v>
      </c>
      <c r="D416" s="106" t="s">
        <v>1267</v>
      </c>
      <c r="E416" s="106" t="s">
        <v>1780</v>
      </c>
      <c r="F416" s="703">
        <v>15</v>
      </c>
      <c r="G416" s="119" t="str">
        <f>VLOOKUP(E416,Source!F:F,1,FALSE)</f>
        <v>UMass Dartmouth</v>
      </c>
    </row>
    <row r="417" spans="1:7" x14ac:dyDescent="0.25">
      <c r="A417" s="106" t="str">
        <f>E417&amp;F417</f>
        <v>Umass Dartmouth16</v>
      </c>
      <c r="B417" s="141">
        <v>27888600015</v>
      </c>
      <c r="C417" s="141" t="s">
        <v>1795</v>
      </c>
      <c r="D417" s="106" t="s">
        <v>1267</v>
      </c>
      <c r="E417" s="106" t="s">
        <v>1780</v>
      </c>
      <c r="F417" s="703">
        <v>16</v>
      </c>
      <c r="G417" s="119" t="str">
        <f>VLOOKUP(E417,Source!F:F,1,FALSE)</f>
        <v>UMass Dartmouth</v>
      </c>
    </row>
    <row r="418" spans="1:7" x14ac:dyDescent="0.25">
      <c r="A418" s="106" t="str">
        <f>E418&amp;F418</f>
        <v>Umass Dartmouth17</v>
      </c>
      <c r="B418" s="141">
        <v>27963460012</v>
      </c>
      <c r="C418" s="141" t="s">
        <v>1796</v>
      </c>
      <c r="D418" s="106" t="s">
        <v>1267</v>
      </c>
      <c r="E418" s="106" t="s">
        <v>1780</v>
      </c>
      <c r="F418" s="703">
        <v>17</v>
      </c>
      <c r="G418" s="119" t="str">
        <f>VLOOKUP(E418,Source!F:F,1,FALSE)</f>
        <v>UMass Dartmouth</v>
      </c>
    </row>
    <row r="419" spans="1:7" x14ac:dyDescent="0.25">
      <c r="A419" s="106" t="str">
        <f>E419&amp;F419</f>
        <v>Umass Dartmouth18</v>
      </c>
      <c r="B419" s="141">
        <v>28355590010</v>
      </c>
      <c r="C419" s="141" t="s">
        <v>1797</v>
      </c>
      <c r="D419" s="106" t="s">
        <v>1267</v>
      </c>
      <c r="E419" s="106" t="s">
        <v>1780</v>
      </c>
      <c r="F419" s="703">
        <v>18</v>
      </c>
      <c r="G419" s="119" t="str">
        <f>VLOOKUP(E419,Source!F:F,1,FALSE)</f>
        <v>UMass Dartmouth</v>
      </c>
    </row>
    <row r="420" spans="1:7" x14ac:dyDescent="0.25">
      <c r="A420" s="106" t="str">
        <f>E420&amp;F420</f>
        <v>Umass Dartmouth19</v>
      </c>
      <c r="B420" s="141">
        <v>12242950025</v>
      </c>
      <c r="C420" s="141" t="s">
        <v>1798</v>
      </c>
      <c r="D420" s="106" t="s">
        <v>1268</v>
      </c>
      <c r="E420" s="106" t="s">
        <v>1780</v>
      </c>
      <c r="F420" s="703">
        <v>19</v>
      </c>
      <c r="G420" s="119" t="str">
        <f>VLOOKUP(E420,Source!F:F,1,FALSE)</f>
        <v>UMass Dartmouth</v>
      </c>
    </row>
    <row r="421" spans="1:7" x14ac:dyDescent="0.25">
      <c r="A421" s="106" t="str">
        <f t="shared" ref="A421:A444" si="10">E421&amp;F421</f>
        <v>Umass Dartmouth20</v>
      </c>
      <c r="B421" s="141">
        <v>16422280012</v>
      </c>
      <c r="C421" s="141" t="s">
        <v>1769</v>
      </c>
      <c r="D421" s="106" t="s">
        <v>1268</v>
      </c>
      <c r="E421" s="106" t="s">
        <v>1780</v>
      </c>
      <c r="F421" s="703">
        <v>20</v>
      </c>
      <c r="G421" s="119" t="str">
        <f>VLOOKUP(E421,Source!F:F,1,FALSE)</f>
        <v>UMass Dartmouth</v>
      </c>
    </row>
    <row r="422" spans="1:7" x14ac:dyDescent="0.25">
      <c r="A422" s="106" t="str">
        <f t="shared" si="10"/>
        <v>Umass Lowell1</v>
      </c>
      <c r="B422" s="736" t="s">
        <v>842</v>
      </c>
      <c r="C422" s="736" t="s">
        <v>1958</v>
      </c>
      <c r="D422" s="740" t="s">
        <v>842</v>
      </c>
      <c r="E422" s="106" t="s">
        <v>1799</v>
      </c>
      <c r="F422" s="703">
        <v>1</v>
      </c>
      <c r="G422" s="119" t="str">
        <f>VLOOKUP(E422,Source!F:F,1,FALSE)</f>
        <v>UMass Lowell</v>
      </c>
    </row>
    <row r="423" spans="1:7" x14ac:dyDescent="0.25">
      <c r="A423" s="106" t="str">
        <f t="shared" si="10"/>
        <v>Umass Medical1</v>
      </c>
      <c r="B423" s="141">
        <v>5175610030</v>
      </c>
      <c r="C423" s="141" t="s">
        <v>1816</v>
      </c>
      <c r="D423" s="106" t="s">
        <v>1267</v>
      </c>
      <c r="E423" s="106" t="s">
        <v>198</v>
      </c>
      <c r="F423" s="703">
        <v>1</v>
      </c>
      <c r="G423" s="119" t="str">
        <f>VLOOKUP(E423,Source!F:F,1,FALSE)</f>
        <v>UMass Medical</v>
      </c>
    </row>
    <row r="424" spans="1:7" x14ac:dyDescent="0.25">
      <c r="A424" s="106" t="str">
        <f t="shared" si="10"/>
        <v>Umass Medical2</v>
      </c>
      <c r="B424" s="141">
        <v>5175620170</v>
      </c>
      <c r="C424" s="141" t="s">
        <v>1817</v>
      </c>
      <c r="D424" s="106" t="s">
        <v>1267</v>
      </c>
      <c r="E424" s="106" t="s">
        <v>198</v>
      </c>
      <c r="F424" s="703">
        <v>2</v>
      </c>
      <c r="G424" s="119" t="str">
        <f>VLOOKUP(E424,Source!F:F,1,FALSE)</f>
        <v>UMass Medical</v>
      </c>
    </row>
    <row r="425" spans="1:7" x14ac:dyDescent="0.25">
      <c r="A425" s="106" t="str">
        <f t="shared" si="10"/>
        <v>Umass Medical3</v>
      </c>
      <c r="B425" s="141">
        <v>10328400014</v>
      </c>
      <c r="C425" s="141" t="s">
        <v>1818</v>
      </c>
      <c r="D425" s="106" t="s">
        <v>1267</v>
      </c>
      <c r="E425" s="106" t="s">
        <v>198</v>
      </c>
      <c r="F425" s="703">
        <v>3</v>
      </c>
      <c r="G425" s="119" t="str">
        <f>VLOOKUP(E425,Source!F:F,1,FALSE)</f>
        <v>UMass Medical</v>
      </c>
    </row>
    <row r="426" spans="1:7" x14ac:dyDescent="0.25">
      <c r="A426" s="106" t="str">
        <f t="shared" si="10"/>
        <v>Umass Medical4</v>
      </c>
      <c r="B426" s="141">
        <v>15894510021</v>
      </c>
      <c r="C426" s="141" t="s">
        <v>1721</v>
      </c>
      <c r="D426" s="106" t="s">
        <v>1267</v>
      </c>
      <c r="E426" s="106" t="s">
        <v>198</v>
      </c>
      <c r="F426" s="703">
        <v>4</v>
      </c>
      <c r="G426" s="119" t="str">
        <f>VLOOKUP(E426,Source!F:F,1,FALSE)</f>
        <v>UMass Medical</v>
      </c>
    </row>
    <row r="427" spans="1:7" x14ac:dyDescent="0.25">
      <c r="A427" s="106" t="str">
        <f t="shared" si="10"/>
        <v>Umass Medical5</v>
      </c>
      <c r="B427" s="141">
        <v>16051060040</v>
      </c>
      <c r="C427" s="141" t="s">
        <v>1809</v>
      </c>
      <c r="D427" s="106" t="s">
        <v>1267</v>
      </c>
      <c r="E427" s="106" t="s">
        <v>198</v>
      </c>
      <c r="F427" s="703">
        <v>5</v>
      </c>
      <c r="G427" s="119" t="str">
        <f>VLOOKUP(E427,Source!F:F,1,FALSE)</f>
        <v>UMass Medical</v>
      </c>
    </row>
    <row r="428" spans="1:7" x14ac:dyDescent="0.25">
      <c r="A428" s="106" t="str">
        <f t="shared" si="10"/>
        <v>Umass Medical6</v>
      </c>
      <c r="B428" s="141">
        <v>16139170027</v>
      </c>
      <c r="C428" s="141" t="s">
        <v>1804</v>
      </c>
      <c r="D428" s="106" t="s">
        <v>1267</v>
      </c>
      <c r="E428" s="106" t="s">
        <v>198</v>
      </c>
      <c r="F428" s="703">
        <v>6</v>
      </c>
      <c r="G428" s="119" t="str">
        <f>VLOOKUP(E428,Source!F:F,1,FALSE)</f>
        <v>UMass Medical</v>
      </c>
    </row>
    <row r="429" spans="1:7" x14ac:dyDescent="0.25">
      <c r="A429" s="106" t="str">
        <f t="shared" si="10"/>
        <v>Umass Medical7</v>
      </c>
      <c r="B429" s="141">
        <v>16313970051</v>
      </c>
      <c r="C429" s="141" t="s">
        <v>1809</v>
      </c>
      <c r="D429" s="106" t="s">
        <v>1267</v>
      </c>
      <c r="E429" s="106" t="s">
        <v>198</v>
      </c>
      <c r="F429" s="703">
        <v>7</v>
      </c>
      <c r="G429" s="119" t="str">
        <f>VLOOKUP(E429,Source!F:F,1,FALSE)</f>
        <v>UMass Medical</v>
      </c>
    </row>
    <row r="430" spans="1:7" x14ac:dyDescent="0.25">
      <c r="A430" s="106" t="str">
        <f t="shared" si="10"/>
        <v>Umass Medical8</v>
      </c>
      <c r="B430" s="141">
        <v>16384990012</v>
      </c>
      <c r="C430" s="141" t="s">
        <v>1819</v>
      </c>
      <c r="D430" s="106" t="s">
        <v>1267</v>
      </c>
      <c r="E430" s="106" t="s">
        <v>198</v>
      </c>
      <c r="F430" s="703">
        <v>8</v>
      </c>
      <c r="G430" s="119" t="str">
        <f>VLOOKUP(E430,Source!F:F,1,FALSE)</f>
        <v>UMass Medical</v>
      </c>
    </row>
    <row r="431" spans="1:7" x14ac:dyDescent="0.25">
      <c r="A431" s="106" t="str">
        <f t="shared" si="10"/>
        <v>Umass Medical9</v>
      </c>
      <c r="B431" s="141">
        <v>16385010018</v>
      </c>
      <c r="C431" s="141" t="s">
        <v>1820</v>
      </c>
      <c r="D431" s="106" t="s">
        <v>1267</v>
      </c>
      <c r="E431" s="106" t="s">
        <v>198</v>
      </c>
      <c r="F431" s="703">
        <v>9</v>
      </c>
      <c r="G431" s="119" t="str">
        <f>VLOOKUP(E431,Source!F:F,1,FALSE)</f>
        <v>UMass Medical</v>
      </c>
    </row>
    <row r="432" spans="1:7" x14ac:dyDescent="0.25">
      <c r="A432" s="106" t="str">
        <f t="shared" si="10"/>
        <v>Umass Medical10</v>
      </c>
      <c r="B432" s="141">
        <v>16498840020</v>
      </c>
      <c r="C432" s="141" t="s">
        <v>1821</v>
      </c>
      <c r="D432" s="106" t="s">
        <v>1267</v>
      </c>
      <c r="E432" s="106" t="s">
        <v>198</v>
      </c>
      <c r="F432" s="703">
        <v>10</v>
      </c>
      <c r="G432" s="119" t="str">
        <f>VLOOKUP(E432,Source!F:F,1,FALSE)</f>
        <v>UMass Medical</v>
      </c>
    </row>
    <row r="433" spans="1:7" x14ac:dyDescent="0.25">
      <c r="A433" s="106" t="str">
        <f t="shared" si="10"/>
        <v>Umass Medical11</v>
      </c>
      <c r="B433" s="141">
        <v>26836830013</v>
      </c>
      <c r="C433" s="141" t="s">
        <v>1822</v>
      </c>
      <c r="D433" s="106" t="s">
        <v>1267</v>
      </c>
      <c r="E433" s="106" t="s">
        <v>198</v>
      </c>
      <c r="F433" s="703">
        <v>11</v>
      </c>
      <c r="G433" s="119" t="str">
        <f>VLOOKUP(E433,Source!F:F,1,FALSE)</f>
        <v>UMass Medical</v>
      </c>
    </row>
    <row r="434" spans="1:7" x14ac:dyDescent="0.25">
      <c r="A434" s="106" t="str">
        <f t="shared" si="10"/>
        <v>Umass Medical12</v>
      </c>
      <c r="B434" s="141">
        <v>27084680027</v>
      </c>
      <c r="C434" s="141" t="s">
        <v>1721</v>
      </c>
      <c r="D434" s="106" t="s">
        <v>1267</v>
      </c>
      <c r="E434" s="106" t="s">
        <v>198</v>
      </c>
      <c r="F434" s="703">
        <v>12</v>
      </c>
      <c r="G434" s="119" t="str">
        <f>VLOOKUP(E434,Source!F:F,1,FALSE)</f>
        <v>UMass Medical</v>
      </c>
    </row>
    <row r="435" spans="1:7" x14ac:dyDescent="0.25">
      <c r="A435" s="106" t="str">
        <f t="shared" si="10"/>
        <v>Umass Medical13</v>
      </c>
      <c r="B435" s="141">
        <v>27484520013</v>
      </c>
      <c r="C435" s="141" t="s">
        <v>1823</v>
      </c>
      <c r="D435" s="106" t="s">
        <v>1267</v>
      </c>
      <c r="E435" s="106" t="s">
        <v>198</v>
      </c>
      <c r="F435" s="703">
        <v>13</v>
      </c>
      <c r="G435" s="119" t="str">
        <f>VLOOKUP(E435,Source!F:F,1,FALSE)</f>
        <v>UMass Medical</v>
      </c>
    </row>
    <row r="436" spans="1:7" x14ac:dyDescent="0.25">
      <c r="A436" s="106" t="str">
        <f t="shared" si="10"/>
        <v>Umass Medical14</v>
      </c>
      <c r="B436" s="141">
        <v>28003550010</v>
      </c>
      <c r="C436" s="141" t="s">
        <v>1721</v>
      </c>
      <c r="D436" s="106" t="s">
        <v>1267</v>
      </c>
      <c r="E436" s="106" t="s">
        <v>198</v>
      </c>
      <c r="F436" s="703">
        <v>14</v>
      </c>
      <c r="G436" s="119" t="str">
        <f>VLOOKUP(E436,Source!F:F,1,FALSE)</f>
        <v>UMass Medical</v>
      </c>
    </row>
    <row r="437" spans="1:7" x14ac:dyDescent="0.25">
      <c r="A437" s="106" t="str">
        <f t="shared" si="10"/>
        <v>Umass Medical15</v>
      </c>
      <c r="B437" s="141">
        <v>10115280025</v>
      </c>
      <c r="C437" s="141" t="s">
        <v>1824</v>
      </c>
      <c r="D437" s="106" t="s">
        <v>1268</v>
      </c>
      <c r="E437" s="106" t="s">
        <v>198</v>
      </c>
      <c r="F437" s="703">
        <v>15</v>
      </c>
      <c r="G437" s="119" t="str">
        <f>VLOOKUP(E437,Source!F:F,1,FALSE)</f>
        <v>UMass Medical</v>
      </c>
    </row>
    <row r="438" spans="1:7" x14ac:dyDescent="0.25">
      <c r="A438" s="106" t="str">
        <f t="shared" si="10"/>
        <v>Umass Medical16</v>
      </c>
      <c r="B438" s="141">
        <v>10246020043</v>
      </c>
      <c r="C438" s="141" t="s">
        <v>1721</v>
      </c>
      <c r="D438" s="106" t="s">
        <v>1268</v>
      </c>
      <c r="E438" s="106" t="s">
        <v>198</v>
      </c>
      <c r="F438" s="703">
        <v>16</v>
      </c>
      <c r="G438" s="119" t="str">
        <f>VLOOKUP(E438,Source!F:F,1,FALSE)</f>
        <v>UMass Medical</v>
      </c>
    </row>
    <row r="439" spans="1:7" x14ac:dyDescent="0.25">
      <c r="A439" s="106" t="str">
        <f t="shared" si="10"/>
        <v>Umass Medical17</v>
      </c>
      <c r="B439" s="141">
        <v>10318200085</v>
      </c>
      <c r="C439" s="141" t="s">
        <v>1721</v>
      </c>
      <c r="D439" s="106" t="s">
        <v>1268</v>
      </c>
      <c r="E439" s="106" t="s">
        <v>198</v>
      </c>
      <c r="F439" s="703">
        <v>17</v>
      </c>
      <c r="G439" s="119" t="str">
        <f>VLOOKUP(E439,Source!F:F,1,FALSE)</f>
        <v>UMass Medical</v>
      </c>
    </row>
    <row r="440" spans="1:7" x14ac:dyDescent="0.25">
      <c r="A440" s="106" t="str">
        <f t="shared" si="10"/>
        <v>Umass Medical18</v>
      </c>
      <c r="B440" s="141">
        <v>15772980049</v>
      </c>
      <c r="C440" s="141" t="s">
        <v>1825</v>
      </c>
      <c r="D440" s="106" t="s">
        <v>1268</v>
      </c>
      <c r="E440" s="106" t="s">
        <v>198</v>
      </c>
      <c r="F440" s="703">
        <v>18</v>
      </c>
      <c r="G440" s="119" t="str">
        <f>VLOOKUP(E440,Source!F:F,1,FALSE)</f>
        <v>UMass Medical</v>
      </c>
    </row>
    <row r="441" spans="1:7" x14ac:dyDescent="0.25">
      <c r="A441" s="106" t="str">
        <f t="shared" si="10"/>
        <v>Umass Medical19</v>
      </c>
      <c r="B441" s="141">
        <v>27963150019</v>
      </c>
      <c r="C441" s="141" t="s">
        <v>1826</v>
      </c>
      <c r="D441" s="106" t="s">
        <v>1268</v>
      </c>
      <c r="E441" s="106" t="s">
        <v>198</v>
      </c>
      <c r="F441" s="703">
        <v>19</v>
      </c>
      <c r="G441" s="119" t="str">
        <f>VLOOKUP(E441,Source!F:F,1,FALSE)</f>
        <v>UMass Medical</v>
      </c>
    </row>
    <row r="442" spans="1:7" x14ac:dyDescent="0.25">
      <c r="A442" s="106" t="str">
        <f t="shared" si="10"/>
        <v>westfield State University1</v>
      </c>
      <c r="B442" s="141">
        <v>118474</v>
      </c>
      <c r="C442" s="141" t="s">
        <v>1904</v>
      </c>
      <c r="D442" s="106" t="s">
        <v>1267</v>
      </c>
      <c r="E442" s="106" t="s">
        <v>1929</v>
      </c>
      <c r="F442" s="703">
        <v>1</v>
      </c>
      <c r="G442" s="119" t="str">
        <f>VLOOKUP(E442,Source!F:F,1,FALSE)</f>
        <v>Westfield State University</v>
      </c>
    </row>
    <row r="443" spans="1:7" x14ac:dyDescent="0.25">
      <c r="A443" s="106" t="str">
        <f t="shared" si="10"/>
        <v>westfield State University2</v>
      </c>
      <c r="B443" s="141">
        <v>118484</v>
      </c>
      <c r="C443" s="141" t="s">
        <v>1905</v>
      </c>
      <c r="D443" s="106" t="s">
        <v>1267</v>
      </c>
      <c r="E443" s="106" t="s">
        <v>1929</v>
      </c>
      <c r="F443" s="703">
        <v>2</v>
      </c>
      <c r="G443" s="119" t="str">
        <f>VLOOKUP(E443,Source!F:F,1,FALSE)</f>
        <v>Westfield State University</v>
      </c>
    </row>
    <row r="444" spans="1:7" x14ac:dyDescent="0.25">
      <c r="A444" s="106" t="str">
        <f t="shared" si="10"/>
        <v>westfield State University3</v>
      </c>
      <c r="B444" s="141">
        <v>118700</v>
      </c>
      <c r="C444" s="141" t="s">
        <v>1906</v>
      </c>
      <c r="D444" s="106" t="s">
        <v>1267</v>
      </c>
      <c r="E444" s="106" t="s">
        <v>1929</v>
      </c>
      <c r="F444" s="703">
        <v>3</v>
      </c>
      <c r="G444" s="119" t="str">
        <f>VLOOKUP(E444,Source!F:F,1,FALSE)</f>
        <v>Westfield State University</v>
      </c>
    </row>
    <row r="445" spans="1:7" x14ac:dyDescent="0.25">
      <c r="A445" s="106" t="str">
        <f t="shared" ref="A445:A483" si="11">E445&amp;F445</f>
        <v>westfield State University4</v>
      </c>
      <c r="B445" s="141">
        <v>119343</v>
      </c>
      <c r="C445" s="141" t="s">
        <v>1830</v>
      </c>
      <c r="D445" s="106" t="s">
        <v>1267</v>
      </c>
      <c r="E445" s="106" t="s">
        <v>1929</v>
      </c>
      <c r="F445" s="703">
        <v>4</v>
      </c>
      <c r="G445" s="119" t="str">
        <f>VLOOKUP(E445,Source!F:F,1,FALSE)</f>
        <v>Westfield State University</v>
      </c>
    </row>
    <row r="446" spans="1:7" x14ac:dyDescent="0.25">
      <c r="A446" s="106" t="str">
        <f t="shared" si="11"/>
        <v>westfield State University5</v>
      </c>
      <c r="B446" s="141" t="s">
        <v>1877</v>
      </c>
      <c r="C446" s="141" t="s">
        <v>1878</v>
      </c>
      <c r="D446" s="106" t="s">
        <v>1267</v>
      </c>
      <c r="E446" s="106" t="s">
        <v>1929</v>
      </c>
      <c r="F446" s="703">
        <v>5</v>
      </c>
      <c r="G446" s="119" t="str">
        <f>VLOOKUP(E446,Source!F:F,1,FALSE)</f>
        <v>Westfield State University</v>
      </c>
    </row>
    <row r="447" spans="1:7" x14ac:dyDescent="0.25">
      <c r="A447" s="106" t="str">
        <f t="shared" si="11"/>
        <v>westfield State University6</v>
      </c>
      <c r="B447" s="141" t="s">
        <v>1907</v>
      </c>
      <c r="C447" s="141" t="s">
        <v>1727</v>
      </c>
      <c r="D447" s="106" t="s">
        <v>1267</v>
      </c>
      <c r="E447" s="106" t="s">
        <v>1929</v>
      </c>
      <c r="F447" s="703">
        <v>6</v>
      </c>
      <c r="G447" s="119" t="str">
        <f>VLOOKUP(E447,Source!F:F,1,FALSE)</f>
        <v>Westfield State University</v>
      </c>
    </row>
    <row r="448" spans="1:7" x14ac:dyDescent="0.25">
      <c r="A448" s="106" t="str">
        <f t="shared" si="11"/>
        <v>westfield State University7</v>
      </c>
      <c r="B448" s="141" t="s">
        <v>1908</v>
      </c>
      <c r="C448" s="141" t="s">
        <v>1909</v>
      </c>
      <c r="D448" s="106" t="s">
        <v>1267</v>
      </c>
      <c r="E448" s="106" t="s">
        <v>1929</v>
      </c>
      <c r="F448" s="703">
        <v>7</v>
      </c>
      <c r="G448" s="119" t="str">
        <f>VLOOKUP(E448,Source!F:F,1,FALSE)</f>
        <v>Westfield State University</v>
      </c>
    </row>
    <row r="449" spans="1:7" x14ac:dyDescent="0.25">
      <c r="A449" s="106" t="str">
        <f t="shared" si="11"/>
        <v>westfield State University8</v>
      </c>
      <c r="B449" s="141" t="s">
        <v>1910</v>
      </c>
      <c r="C449" s="141" t="s">
        <v>1911</v>
      </c>
      <c r="D449" s="106" t="s">
        <v>1267</v>
      </c>
      <c r="E449" s="106" t="s">
        <v>1929</v>
      </c>
      <c r="F449" s="703">
        <v>8</v>
      </c>
      <c r="G449" s="119" t="str">
        <f>VLOOKUP(E449,Source!F:F,1,FALSE)</f>
        <v>Westfield State University</v>
      </c>
    </row>
    <row r="450" spans="1:7" x14ac:dyDescent="0.25">
      <c r="A450" s="106" t="str">
        <f t="shared" si="11"/>
        <v>westfield State University9</v>
      </c>
      <c r="B450" s="141" t="s">
        <v>1912</v>
      </c>
      <c r="C450" s="141" t="s">
        <v>1913</v>
      </c>
      <c r="D450" s="106" t="s">
        <v>1267</v>
      </c>
      <c r="E450" s="106" t="s">
        <v>1929</v>
      </c>
      <c r="F450" s="703">
        <v>9</v>
      </c>
      <c r="G450" s="119" t="str">
        <f>VLOOKUP(E450,Source!F:F,1,FALSE)</f>
        <v>Westfield State University</v>
      </c>
    </row>
    <row r="451" spans="1:7" x14ac:dyDescent="0.25">
      <c r="A451" s="106" t="str">
        <f t="shared" si="11"/>
        <v>westfield State University10</v>
      </c>
      <c r="B451" s="141" t="s">
        <v>1914</v>
      </c>
      <c r="C451" s="141" t="s">
        <v>1727</v>
      </c>
      <c r="D451" s="106" t="s">
        <v>1267</v>
      </c>
      <c r="E451" s="106" t="s">
        <v>1929</v>
      </c>
      <c r="F451" s="703">
        <v>10</v>
      </c>
      <c r="G451" s="119" t="str">
        <f>VLOOKUP(E451,Source!F:F,1,FALSE)</f>
        <v>Westfield State University</v>
      </c>
    </row>
    <row r="452" spans="1:7" x14ac:dyDescent="0.25">
      <c r="A452" s="106" t="str">
        <f t="shared" si="11"/>
        <v>westfield State University11</v>
      </c>
      <c r="B452" s="141" t="s">
        <v>1915</v>
      </c>
      <c r="C452" s="141" t="s">
        <v>1727</v>
      </c>
      <c r="D452" s="106" t="s">
        <v>1267</v>
      </c>
      <c r="E452" s="106" t="s">
        <v>1929</v>
      </c>
      <c r="F452" s="703">
        <v>11</v>
      </c>
      <c r="G452" s="119" t="str">
        <f>VLOOKUP(E452,Source!F:F,1,FALSE)</f>
        <v>Westfield State University</v>
      </c>
    </row>
    <row r="453" spans="1:7" x14ac:dyDescent="0.25">
      <c r="A453" s="106" t="str">
        <f t="shared" si="11"/>
        <v>westfield State University12</v>
      </c>
      <c r="B453" s="141" t="s">
        <v>1916</v>
      </c>
      <c r="C453" s="141" t="s">
        <v>1883</v>
      </c>
      <c r="D453" s="106" t="s">
        <v>1267</v>
      </c>
      <c r="E453" s="106" t="s">
        <v>1929</v>
      </c>
      <c r="F453" s="703">
        <v>12</v>
      </c>
      <c r="G453" s="119" t="str">
        <f>VLOOKUP(E453,Source!F:F,1,FALSE)</f>
        <v>Westfield State University</v>
      </c>
    </row>
    <row r="454" spans="1:7" x14ac:dyDescent="0.25">
      <c r="A454" s="106" t="str">
        <f t="shared" si="11"/>
        <v>westfield State University13</v>
      </c>
      <c r="B454" s="141" t="s">
        <v>1917</v>
      </c>
      <c r="C454" s="141" t="s">
        <v>1918</v>
      </c>
      <c r="D454" s="106" t="s">
        <v>1267</v>
      </c>
      <c r="E454" s="106" t="s">
        <v>1929</v>
      </c>
      <c r="F454" s="703">
        <v>13</v>
      </c>
      <c r="G454" s="119" t="str">
        <f>VLOOKUP(E454,Source!F:F,1,FALSE)</f>
        <v>Westfield State University</v>
      </c>
    </row>
    <row r="455" spans="1:7" x14ac:dyDescent="0.25">
      <c r="A455" s="106" t="str">
        <f t="shared" si="11"/>
        <v>westfield State University14</v>
      </c>
      <c r="B455" s="141" t="s">
        <v>1919</v>
      </c>
      <c r="C455" s="141" t="s">
        <v>1727</v>
      </c>
      <c r="D455" s="106" t="s">
        <v>1267</v>
      </c>
      <c r="E455" s="106" t="s">
        <v>1929</v>
      </c>
      <c r="F455" s="703">
        <v>14</v>
      </c>
      <c r="G455" s="119" t="str">
        <f>VLOOKUP(E455,Source!F:F,1,FALSE)</f>
        <v>Westfield State University</v>
      </c>
    </row>
    <row r="456" spans="1:7" x14ac:dyDescent="0.25">
      <c r="A456" s="106" t="str">
        <f t="shared" si="11"/>
        <v>westfield State University15</v>
      </c>
      <c r="B456" s="141" t="s">
        <v>1920</v>
      </c>
      <c r="C456" s="141" t="s">
        <v>1921</v>
      </c>
      <c r="D456" s="106" t="s">
        <v>1267</v>
      </c>
      <c r="E456" s="106" t="s">
        <v>1929</v>
      </c>
      <c r="F456" s="703">
        <v>15</v>
      </c>
      <c r="G456" s="119" t="str">
        <f>VLOOKUP(E456,Source!F:F,1,FALSE)</f>
        <v>Westfield State University</v>
      </c>
    </row>
    <row r="457" spans="1:7" x14ac:dyDescent="0.25">
      <c r="A457" s="106" t="str">
        <f t="shared" si="11"/>
        <v>westfield State University16</v>
      </c>
      <c r="B457" s="141" t="s">
        <v>1922</v>
      </c>
      <c r="C457" s="141" t="s">
        <v>1923</v>
      </c>
      <c r="D457" s="106" t="s">
        <v>1267</v>
      </c>
      <c r="E457" s="106" t="s">
        <v>1929</v>
      </c>
      <c r="F457" s="703">
        <v>16</v>
      </c>
      <c r="G457" s="119" t="str">
        <f>VLOOKUP(E457,Source!F:F,1,FALSE)</f>
        <v>Westfield State University</v>
      </c>
    </row>
    <row r="458" spans="1:7" x14ac:dyDescent="0.25">
      <c r="A458" s="106" t="str">
        <f t="shared" si="11"/>
        <v>westfield State University17</v>
      </c>
      <c r="B458" s="141" t="s">
        <v>1889</v>
      </c>
      <c r="C458" s="141" t="s">
        <v>1890</v>
      </c>
      <c r="D458" s="106" t="s">
        <v>1267</v>
      </c>
      <c r="E458" s="106" t="s">
        <v>1929</v>
      </c>
      <c r="F458" s="703">
        <v>17</v>
      </c>
      <c r="G458" s="119" t="str">
        <f>VLOOKUP(E458,Source!F:F,1,FALSE)</f>
        <v>Westfield State University</v>
      </c>
    </row>
    <row r="459" spans="1:7" x14ac:dyDescent="0.25">
      <c r="A459" s="106" t="str">
        <f t="shared" si="11"/>
        <v>westfield State University18</v>
      </c>
      <c r="B459" s="141" t="s">
        <v>1924</v>
      </c>
      <c r="C459" s="141" t="s">
        <v>1925</v>
      </c>
      <c r="D459" s="106" t="s">
        <v>1267</v>
      </c>
      <c r="E459" s="106" t="s">
        <v>1929</v>
      </c>
      <c r="F459" s="703">
        <v>18</v>
      </c>
      <c r="G459" s="119" t="str">
        <f>VLOOKUP(E459,Source!F:F,1,FALSE)</f>
        <v>Westfield State University</v>
      </c>
    </row>
    <row r="460" spans="1:7" x14ac:dyDescent="0.25">
      <c r="A460" s="106" t="str">
        <f t="shared" si="11"/>
        <v>westfield State University19</v>
      </c>
      <c r="B460" s="141" t="s">
        <v>1926</v>
      </c>
      <c r="C460" s="141" t="s">
        <v>1727</v>
      </c>
      <c r="D460" s="106" t="s">
        <v>1267</v>
      </c>
      <c r="E460" s="106" t="s">
        <v>1929</v>
      </c>
      <c r="F460" s="703">
        <v>19</v>
      </c>
      <c r="G460" s="119" t="str">
        <f>VLOOKUP(E460,Source!F:F,1,FALSE)</f>
        <v>Westfield State University</v>
      </c>
    </row>
    <row r="461" spans="1:7" x14ac:dyDescent="0.25">
      <c r="A461" s="106" t="str">
        <f t="shared" si="11"/>
        <v>westfield State University20</v>
      </c>
      <c r="B461" s="141" t="s">
        <v>1927</v>
      </c>
      <c r="C461" s="141" t="s">
        <v>1928</v>
      </c>
      <c r="D461" s="106" t="s">
        <v>1267</v>
      </c>
      <c r="E461" s="106" t="s">
        <v>1929</v>
      </c>
      <c r="F461" s="703">
        <v>20</v>
      </c>
      <c r="G461" s="119" t="str">
        <f>VLOOKUP(E461,Source!F:F,1,FALSE)</f>
        <v>Westfield State University</v>
      </c>
    </row>
    <row r="462" spans="1:7" x14ac:dyDescent="0.25">
      <c r="A462" s="106" t="str">
        <f t="shared" si="11"/>
        <v>westfield State University21</v>
      </c>
      <c r="B462" s="141" t="s">
        <v>1893</v>
      </c>
      <c r="C462" s="141" t="s">
        <v>1727</v>
      </c>
      <c r="D462" s="106" t="s">
        <v>1267</v>
      </c>
      <c r="E462" s="106" t="s">
        <v>1929</v>
      </c>
      <c r="F462" s="703">
        <v>21</v>
      </c>
      <c r="G462" s="119" t="str">
        <f>VLOOKUP(E462,Source!F:F,1,FALSE)</f>
        <v>Westfield State University</v>
      </c>
    </row>
    <row r="463" spans="1:7" x14ac:dyDescent="0.25">
      <c r="A463" s="106" t="str">
        <f t="shared" si="11"/>
        <v>westfield State University22</v>
      </c>
      <c r="B463" s="141">
        <v>78159015</v>
      </c>
      <c r="C463" s="141" t="s">
        <v>1878</v>
      </c>
      <c r="D463" s="106" t="s">
        <v>1268</v>
      </c>
      <c r="E463" s="106" t="s">
        <v>1929</v>
      </c>
      <c r="F463" s="703">
        <v>22</v>
      </c>
      <c r="G463" s="119" t="str">
        <f>VLOOKUP(E463,Source!F:F,1,FALSE)</f>
        <v>Westfield State University</v>
      </c>
    </row>
    <row r="464" spans="1:7" x14ac:dyDescent="0.25">
      <c r="A464" s="106" t="str">
        <f t="shared" si="11"/>
        <v>westfield State University23</v>
      </c>
      <c r="B464" s="141">
        <v>82035012</v>
      </c>
      <c r="C464" s="141" t="s">
        <v>1909</v>
      </c>
      <c r="D464" s="106" t="s">
        <v>1268</v>
      </c>
      <c r="E464" s="106" t="s">
        <v>1929</v>
      </c>
      <c r="F464" s="703">
        <v>23</v>
      </c>
      <c r="G464" s="119" t="str">
        <f>VLOOKUP(E464,Source!F:F,1,FALSE)</f>
        <v>Westfield State University</v>
      </c>
    </row>
    <row r="465" spans="1:7" x14ac:dyDescent="0.25">
      <c r="A465" s="106" t="str">
        <f t="shared" si="11"/>
        <v>westfield State University24</v>
      </c>
      <c r="B465" s="141">
        <v>82040017</v>
      </c>
      <c r="C465" s="141" t="s">
        <v>1911</v>
      </c>
      <c r="D465" s="106" t="s">
        <v>1268</v>
      </c>
      <c r="E465" s="106" t="s">
        <v>1929</v>
      </c>
      <c r="F465" s="703">
        <v>24</v>
      </c>
      <c r="G465" s="119" t="str">
        <f>VLOOKUP(E465,Source!F:F,1,FALSE)</f>
        <v>Westfield State University</v>
      </c>
    </row>
    <row r="466" spans="1:7" x14ac:dyDescent="0.25">
      <c r="A466" s="106" t="str">
        <f t="shared" si="11"/>
        <v>westfield State University25</v>
      </c>
      <c r="B466" s="141">
        <v>82041018</v>
      </c>
      <c r="C466" s="141" t="s">
        <v>1913</v>
      </c>
      <c r="D466" s="106" t="s">
        <v>1268</v>
      </c>
      <c r="E466" s="106" t="s">
        <v>1929</v>
      </c>
      <c r="F466" s="703">
        <v>25</v>
      </c>
      <c r="G466" s="119" t="str">
        <f>VLOOKUP(E466,Source!F:F,1,FALSE)</f>
        <v>Westfield State University</v>
      </c>
    </row>
    <row r="467" spans="1:7" x14ac:dyDescent="0.25">
      <c r="A467" s="106" t="str">
        <f t="shared" si="11"/>
        <v>westfield State University26</v>
      </c>
      <c r="B467" s="141">
        <v>82060019</v>
      </c>
      <c r="C467" s="141" t="s">
        <v>1918</v>
      </c>
      <c r="D467" s="106" t="s">
        <v>1268</v>
      </c>
      <c r="E467" s="106" t="s">
        <v>1929</v>
      </c>
      <c r="F467" s="703">
        <v>26</v>
      </c>
      <c r="G467" s="119" t="str">
        <f>VLOOKUP(E467,Source!F:F,1,FALSE)</f>
        <v>Westfield State University</v>
      </c>
    </row>
    <row r="468" spans="1:7" x14ac:dyDescent="0.25">
      <c r="A468" s="106" t="str">
        <f t="shared" si="11"/>
        <v>westfield State University27</v>
      </c>
      <c r="B468" s="141">
        <v>757496014</v>
      </c>
      <c r="C468" s="141" t="s">
        <v>1921</v>
      </c>
      <c r="D468" s="106" t="s">
        <v>1268</v>
      </c>
      <c r="E468" s="106" t="s">
        <v>1929</v>
      </c>
      <c r="F468" s="703">
        <v>27</v>
      </c>
      <c r="G468" s="119" t="str">
        <f>VLOOKUP(E468,Source!F:F,1,FALSE)</f>
        <v>Westfield State University</v>
      </c>
    </row>
    <row r="469" spans="1:7" x14ac:dyDescent="0.25">
      <c r="A469" s="106" t="str">
        <f t="shared" si="11"/>
        <v>westfield State University28</v>
      </c>
      <c r="B469" s="141">
        <v>757962012</v>
      </c>
      <c r="C469" s="141" t="s">
        <v>1923</v>
      </c>
      <c r="D469" s="106" t="s">
        <v>1268</v>
      </c>
      <c r="E469" s="106" t="s">
        <v>1929</v>
      </c>
      <c r="F469" s="703">
        <v>28</v>
      </c>
      <c r="G469" s="119" t="str">
        <f>VLOOKUP(E469,Source!F:F,1,FALSE)</f>
        <v>Westfield State University</v>
      </c>
    </row>
    <row r="470" spans="1:7" x14ac:dyDescent="0.25">
      <c r="A470" s="106" t="str">
        <f t="shared" si="11"/>
        <v>westfield State University29</v>
      </c>
      <c r="B470" s="141">
        <v>758598018</v>
      </c>
      <c r="C470" s="141" t="s">
        <v>1890</v>
      </c>
      <c r="D470" s="106" t="s">
        <v>1268</v>
      </c>
      <c r="E470" s="106" t="s">
        <v>1929</v>
      </c>
      <c r="F470" s="703">
        <v>29</v>
      </c>
      <c r="G470" s="119" t="str">
        <f>VLOOKUP(E470,Source!F:F,1,FALSE)</f>
        <v>Westfield State University</v>
      </c>
    </row>
    <row r="471" spans="1:7" x14ac:dyDescent="0.25">
      <c r="A471" s="106" t="str">
        <f t="shared" si="11"/>
        <v>westfield State University30</v>
      </c>
      <c r="B471" s="141">
        <v>759028016</v>
      </c>
      <c r="C471" s="141" t="s">
        <v>1925</v>
      </c>
      <c r="D471" s="106" t="s">
        <v>1268</v>
      </c>
      <c r="E471" s="106" t="s">
        <v>1929</v>
      </c>
      <c r="F471" s="703">
        <v>30</v>
      </c>
      <c r="G471" s="119" t="str">
        <f>VLOOKUP(E471,Source!F:F,1,FALSE)</f>
        <v>Westfield State University</v>
      </c>
    </row>
    <row r="472" spans="1:7" x14ac:dyDescent="0.25">
      <c r="A472" s="106" t="str">
        <f t="shared" si="11"/>
        <v>westfield State University31</v>
      </c>
      <c r="B472" s="141">
        <v>759315015</v>
      </c>
      <c r="C472" s="141" t="s">
        <v>1928</v>
      </c>
      <c r="D472" s="106" t="s">
        <v>1268</v>
      </c>
      <c r="E472" s="106" t="s">
        <v>1929</v>
      </c>
      <c r="F472" s="703">
        <v>31</v>
      </c>
      <c r="G472" s="119" t="str">
        <f>VLOOKUP(E472,Source!F:F,1,FALSE)</f>
        <v>Westfield State University</v>
      </c>
    </row>
    <row r="473" spans="1:7" x14ac:dyDescent="0.25">
      <c r="A473" s="106" t="str">
        <f t="shared" si="11"/>
        <v>westfield State University32</v>
      </c>
      <c r="B473" s="141" t="s">
        <v>1930</v>
      </c>
      <c r="C473" s="141" t="s">
        <v>1727</v>
      </c>
      <c r="D473" s="106" t="s">
        <v>1268</v>
      </c>
      <c r="E473" s="106" t="s">
        <v>1929</v>
      </c>
      <c r="F473" s="703">
        <v>32</v>
      </c>
      <c r="G473" s="119" t="str">
        <f>VLOOKUP(E473,Source!F:F,1,FALSE)</f>
        <v>Westfield State University</v>
      </c>
    </row>
    <row r="474" spans="1:7" x14ac:dyDescent="0.25">
      <c r="A474" s="106" t="str">
        <f t="shared" si="11"/>
        <v>Worcester State University1</v>
      </c>
      <c r="B474" s="141">
        <v>10220220049</v>
      </c>
      <c r="C474" s="141" t="s">
        <v>1931</v>
      </c>
      <c r="D474" s="106" t="s">
        <v>1267</v>
      </c>
      <c r="E474" s="106" t="s">
        <v>75</v>
      </c>
      <c r="F474" s="703">
        <v>1</v>
      </c>
      <c r="G474" s="119" t="str">
        <f>VLOOKUP(E474,Source!F:F,1,FALSE)</f>
        <v>Worcester State University</v>
      </c>
    </row>
    <row r="475" spans="1:7" x14ac:dyDescent="0.25">
      <c r="A475" s="106" t="str">
        <f t="shared" si="11"/>
        <v>Worcester State University2</v>
      </c>
      <c r="B475" s="141">
        <v>10221250011</v>
      </c>
      <c r="C475" s="141" t="s">
        <v>1938</v>
      </c>
      <c r="D475" s="106" t="s">
        <v>1267</v>
      </c>
      <c r="E475" s="106" t="s">
        <v>75</v>
      </c>
      <c r="F475" s="703">
        <v>2</v>
      </c>
      <c r="G475" s="119" t="str">
        <f>VLOOKUP(E475,Source!F:F,1,FALSE)</f>
        <v>Worcester State University</v>
      </c>
    </row>
    <row r="476" spans="1:7" x14ac:dyDescent="0.25">
      <c r="A476" s="106" t="str">
        <f t="shared" si="11"/>
        <v>Worcester State University3</v>
      </c>
      <c r="B476" s="141">
        <v>16564240014</v>
      </c>
      <c r="C476" s="141" t="s">
        <v>1706</v>
      </c>
      <c r="D476" s="106" t="s">
        <v>1267</v>
      </c>
      <c r="E476" s="106" t="s">
        <v>75</v>
      </c>
      <c r="F476" s="703">
        <v>3</v>
      </c>
      <c r="G476" s="119" t="str">
        <f>VLOOKUP(E476,Source!F:F,1,FALSE)</f>
        <v>Worcester State University</v>
      </c>
    </row>
    <row r="477" spans="1:7" x14ac:dyDescent="0.25">
      <c r="A477" s="106" t="str">
        <f t="shared" si="11"/>
        <v>Worcester State University4</v>
      </c>
      <c r="B477" s="141">
        <v>16567550013</v>
      </c>
      <c r="C477" s="141" t="s">
        <v>1933</v>
      </c>
      <c r="D477" s="106" t="s">
        <v>1267</v>
      </c>
      <c r="E477" s="106" t="s">
        <v>75</v>
      </c>
      <c r="F477" s="703">
        <v>4</v>
      </c>
      <c r="G477" s="119" t="str">
        <f>VLOOKUP(E477,Source!F:F,1,FALSE)</f>
        <v>Worcester State University</v>
      </c>
    </row>
    <row r="478" spans="1:7" x14ac:dyDescent="0.25">
      <c r="A478" s="106" t="str">
        <f t="shared" si="11"/>
        <v>Worcester State University5</v>
      </c>
      <c r="B478" s="141">
        <v>27107660014</v>
      </c>
      <c r="C478" s="141" t="s">
        <v>1934</v>
      </c>
      <c r="D478" s="106" t="s">
        <v>1267</v>
      </c>
      <c r="E478" s="106" t="s">
        <v>75</v>
      </c>
      <c r="F478" s="703">
        <v>5</v>
      </c>
      <c r="G478" s="119" t="str">
        <f>VLOOKUP(E478,Source!F:F,1,FALSE)</f>
        <v>Worcester State University</v>
      </c>
    </row>
    <row r="479" spans="1:7" x14ac:dyDescent="0.25">
      <c r="A479" s="106" t="str">
        <f t="shared" si="11"/>
        <v>Worcester State University6</v>
      </c>
      <c r="B479" s="141">
        <v>27282920019</v>
      </c>
      <c r="C479" s="141" t="s">
        <v>1946</v>
      </c>
      <c r="D479" s="106" t="s">
        <v>1267</v>
      </c>
      <c r="E479" s="106" t="s">
        <v>75</v>
      </c>
      <c r="F479" s="703">
        <v>6</v>
      </c>
      <c r="G479" s="119" t="str">
        <f>VLOOKUP(E479,Source!F:F,1,FALSE)</f>
        <v>Worcester State University</v>
      </c>
    </row>
    <row r="480" spans="1:7" x14ac:dyDescent="0.25">
      <c r="A480" s="106" t="str">
        <f t="shared" si="11"/>
        <v>Worcester State University7</v>
      </c>
      <c r="B480" s="141">
        <v>27941060025</v>
      </c>
      <c r="C480" s="141" t="s">
        <v>1456</v>
      </c>
      <c r="D480" s="106" t="s">
        <v>1267</v>
      </c>
      <c r="E480" s="106" t="s">
        <v>75</v>
      </c>
      <c r="F480" s="703">
        <v>7</v>
      </c>
      <c r="G480" s="119" t="str">
        <f>VLOOKUP(E480,Source!F:F,1,FALSE)</f>
        <v>Worcester State University</v>
      </c>
    </row>
    <row r="481" spans="1:7" x14ac:dyDescent="0.25">
      <c r="A481" s="106" t="str">
        <f t="shared" si="11"/>
        <v>Worcester State University8</v>
      </c>
      <c r="B481" s="141">
        <v>28826150014</v>
      </c>
      <c r="C481" s="141" t="s">
        <v>1956</v>
      </c>
      <c r="D481" s="106" t="s">
        <v>1267</v>
      </c>
      <c r="E481" s="106" t="s">
        <v>75</v>
      </c>
      <c r="F481" s="703">
        <v>8</v>
      </c>
      <c r="G481" s="119" t="str">
        <f>VLOOKUP(E481,Source!F:F,1,FALSE)</f>
        <v>Worcester State University</v>
      </c>
    </row>
    <row r="482" spans="1:7" x14ac:dyDescent="0.25">
      <c r="A482" s="106" t="str">
        <f t="shared" si="11"/>
        <v>Worcester State University9</v>
      </c>
      <c r="B482" s="141">
        <v>29163130015</v>
      </c>
      <c r="C482" s="141" t="s">
        <v>1604</v>
      </c>
      <c r="D482" s="106" t="s">
        <v>1267</v>
      </c>
      <c r="E482" s="106" t="s">
        <v>75</v>
      </c>
      <c r="F482" s="703">
        <v>9</v>
      </c>
      <c r="G482" s="119" t="str">
        <f>VLOOKUP(E482,Source!F:F,1,FALSE)</f>
        <v>Worcester State University</v>
      </c>
    </row>
    <row r="483" spans="1:7" x14ac:dyDescent="0.25">
      <c r="A483" s="106" t="str">
        <f t="shared" si="11"/>
        <v>Worcester State University10</v>
      </c>
      <c r="B483" s="141">
        <v>16564230015</v>
      </c>
      <c r="C483" s="141" t="s">
        <v>1957</v>
      </c>
      <c r="D483" s="106" t="s">
        <v>1268</v>
      </c>
      <c r="E483" s="106" t="s">
        <v>75</v>
      </c>
      <c r="F483" s="703">
        <v>10</v>
      </c>
      <c r="G483" s="119" t="str">
        <f>VLOOKUP(E483,Source!F:F,1,FALSE)</f>
        <v>Worcester State University</v>
      </c>
    </row>
    <row r="484" spans="1:7" x14ac:dyDescent="0.25">
      <c r="A484" s="106" t="str">
        <f t="shared" ref="A484:A486" si="12">E484&amp;F484</f>
        <v>Dept. of State Police1</v>
      </c>
      <c r="B484" s="739" t="s">
        <v>842</v>
      </c>
      <c r="C484" s="739" t="s">
        <v>1958</v>
      </c>
      <c r="D484" s="739" t="s">
        <v>842</v>
      </c>
      <c r="E484" s="701" t="s">
        <v>54</v>
      </c>
      <c r="F484" s="701">
        <v>1</v>
      </c>
      <c r="G484" s="119" t="str">
        <f>VLOOKUP(E484,Source!F:F,1,FALSE)</f>
        <v>Dept. of State Police</v>
      </c>
    </row>
    <row r="485" spans="1:7" x14ac:dyDescent="0.25">
      <c r="A485" s="106" t="str">
        <f t="shared" si="12"/>
        <v>MassDOT - Highway &amp; Turnpike Divisions1</v>
      </c>
      <c r="B485" s="739" t="s">
        <v>842</v>
      </c>
      <c r="C485" s="739" t="s">
        <v>1958</v>
      </c>
      <c r="D485" s="739" t="s">
        <v>842</v>
      </c>
      <c r="E485" s="701" t="s">
        <v>581</v>
      </c>
      <c r="F485" s="701">
        <v>1</v>
      </c>
      <c r="G485" s="119" t="str">
        <f>VLOOKUP(E485,Source!F:F,1,FALSE)</f>
        <v>MassDOT - Highway &amp; Turnpike Divisions</v>
      </c>
    </row>
    <row r="486" spans="1:7" x14ac:dyDescent="0.25">
      <c r="A486" s="428" t="str">
        <f t="shared" si="12"/>
        <v>Military Division1</v>
      </c>
      <c r="B486" s="739" t="s">
        <v>842</v>
      </c>
      <c r="C486" s="739" t="s">
        <v>1958</v>
      </c>
      <c r="D486" s="739" t="s">
        <v>842</v>
      </c>
      <c r="E486" s="701" t="s">
        <v>63</v>
      </c>
      <c r="F486" s="701">
        <v>1</v>
      </c>
      <c r="G486" s="119" t="str">
        <f>VLOOKUP(E486,Source!F:F,1,FALSE)</f>
        <v>Military Division</v>
      </c>
    </row>
    <row r="487" spans="1:7" x14ac:dyDescent="0.25">
      <c r="A487" s="120"/>
      <c r="B487" s="120"/>
      <c r="C487" s="120"/>
      <c r="D487" s="120"/>
      <c r="E487" s="120"/>
      <c r="F487" s="120"/>
      <c r="G487" s="120"/>
    </row>
    <row r="488" spans="1:7" x14ac:dyDescent="0.25">
      <c r="A488" s="120"/>
      <c r="B488" s="120"/>
      <c r="C488" s="120"/>
      <c r="D488" s="120"/>
      <c r="E488" s="120"/>
      <c r="F488" s="120"/>
      <c r="G488" s="120"/>
    </row>
    <row r="489" spans="1:7" x14ac:dyDescent="0.25">
      <c r="A489" s="120"/>
      <c r="B489" s="120"/>
      <c r="C489" s="120"/>
      <c r="D489" s="120"/>
      <c r="E489" s="120"/>
      <c r="F489" s="120"/>
      <c r="G489" s="120"/>
    </row>
    <row r="490" spans="1:7" x14ac:dyDescent="0.25">
      <c r="A490" s="120"/>
      <c r="B490" s="120"/>
      <c r="C490" s="120"/>
      <c r="D490" s="120"/>
      <c r="E490" s="120"/>
      <c r="F490" s="120"/>
      <c r="G490" s="120"/>
    </row>
    <row r="491" spans="1:7" x14ac:dyDescent="0.25">
      <c r="A491" s="120"/>
      <c r="B491" s="120"/>
      <c r="C491" s="120"/>
      <c r="D491" s="120"/>
      <c r="E491" s="120"/>
      <c r="F491" s="120"/>
      <c r="G491" s="120"/>
    </row>
    <row r="492" spans="1:7" x14ac:dyDescent="0.25">
      <c r="A492" s="120"/>
      <c r="B492" s="120"/>
      <c r="C492" s="120"/>
      <c r="D492" s="120"/>
      <c r="E492" s="120"/>
      <c r="F492" s="120"/>
      <c r="G492" s="120"/>
    </row>
    <row r="493" spans="1:7" x14ac:dyDescent="0.25">
      <c r="A493" s="120"/>
      <c r="B493" s="120"/>
      <c r="C493" s="120"/>
      <c r="D493" s="120"/>
      <c r="E493" s="120"/>
      <c r="F493" s="120"/>
      <c r="G493" s="120"/>
    </row>
    <row r="494" spans="1:7" x14ac:dyDescent="0.25">
      <c r="A494" s="120"/>
      <c r="B494" s="120"/>
      <c r="C494" s="120"/>
      <c r="D494" s="120"/>
      <c r="E494" s="120"/>
      <c r="F494" s="120"/>
      <c r="G494" s="120"/>
    </row>
    <row r="495" spans="1:7" x14ac:dyDescent="0.25">
      <c r="A495" s="120"/>
      <c r="B495" s="120"/>
      <c r="C495" s="120"/>
      <c r="D495" s="120"/>
      <c r="E495" s="120"/>
      <c r="F495" s="120"/>
      <c r="G495" s="120"/>
    </row>
    <row r="496" spans="1:7" x14ac:dyDescent="0.25">
      <c r="A496" s="120"/>
      <c r="B496" s="120"/>
      <c r="C496" s="120"/>
      <c r="D496" s="120"/>
      <c r="E496" s="120"/>
      <c r="F496" s="120"/>
      <c r="G496" s="120"/>
    </row>
    <row r="497" spans="1:7" x14ac:dyDescent="0.25">
      <c r="A497" s="120"/>
      <c r="B497" s="120"/>
      <c r="C497" s="120"/>
      <c r="D497" s="120"/>
      <c r="E497" s="120"/>
      <c r="F497" s="120"/>
      <c r="G497" s="120"/>
    </row>
    <row r="498" spans="1:7" x14ac:dyDescent="0.25">
      <c r="A498" s="120"/>
      <c r="B498" s="120"/>
      <c r="C498" s="120"/>
      <c r="D498" s="120"/>
      <c r="E498" s="120"/>
      <c r="F498" s="120"/>
      <c r="G498" s="120"/>
    </row>
    <row r="499" spans="1:7" x14ac:dyDescent="0.25">
      <c r="A499" s="120"/>
      <c r="B499" s="120"/>
      <c r="C499" s="120"/>
      <c r="D499" s="120"/>
      <c r="E499" s="120"/>
      <c r="F499" s="120"/>
      <c r="G499" s="120"/>
    </row>
    <row r="500" spans="1:7" x14ac:dyDescent="0.25">
      <c r="A500" s="120"/>
      <c r="B500" s="120"/>
      <c r="C500" s="120"/>
      <c r="D500" s="120"/>
      <c r="E500" s="120"/>
      <c r="F500" s="120"/>
      <c r="G500" s="120"/>
    </row>
    <row r="501" spans="1:7" x14ac:dyDescent="0.25">
      <c r="A501" s="120"/>
      <c r="B501" s="120"/>
      <c r="C501" s="120"/>
      <c r="D501" s="120"/>
      <c r="E501" s="120"/>
      <c r="F501" s="120"/>
      <c r="G501" s="120"/>
    </row>
    <row r="502" spans="1:7" x14ac:dyDescent="0.25">
      <c r="A502" s="120"/>
      <c r="B502" s="120"/>
      <c r="C502" s="120"/>
      <c r="D502" s="120"/>
      <c r="E502" s="120"/>
      <c r="F502" s="120"/>
      <c r="G502" s="120"/>
    </row>
    <row r="503" spans="1:7" x14ac:dyDescent="0.25">
      <c r="A503" s="120"/>
      <c r="B503" s="120"/>
      <c r="C503" s="120"/>
      <c r="D503" s="120"/>
      <c r="E503" s="120"/>
      <c r="F503" s="120"/>
      <c r="G503" s="120"/>
    </row>
    <row r="504" spans="1:7" x14ac:dyDescent="0.25">
      <c r="A504" s="120"/>
      <c r="B504" s="120"/>
      <c r="C504" s="120"/>
      <c r="D504" s="120"/>
      <c r="E504" s="120"/>
      <c r="F504" s="120"/>
      <c r="G504" s="120"/>
    </row>
    <row r="505" spans="1:7" x14ac:dyDescent="0.25">
      <c r="A505" s="120"/>
      <c r="B505" s="120"/>
      <c r="C505" s="120"/>
      <c r="D505" s="120"/>
      <c r="E505" s="120"/>
      <c r="F505" s="120"/>
      <c r="G505" s="120"/>
    </row>
    <row r="506" spans="1:7" x14ac:dyDescent="0.25">
      <c r="A506" s="120"/>
      <c r="B506" s="120"/>
      <c r="C506" s="120"/>
      <c r="D506" s="120"/>
      <c r="E506" s="120"/>
      <c r="F506" s="120"/>
      <c r="G506" s="120"/>
    </row>
    <row r="507" spans="1:7" x14ac:dyDescent="0.25">
      <c r="A507" s="120"/>
      <c r="B507" s="120"/>
      <c r="C507" s="120"/>
      <c r="D507" s="120"/>
      <c r="E507" s="120"/>
      <c r="F507" s="120"/>
      <c r="G507" s="120"/>
    </row>
    <row r="508" spans="1:7" x14ac:dyDescent="0.25">
      <c r="A508" s="120"/>
      <c r="B508" s="120"/>
      <c r="C508" s="120"/>
      <c r="D508" s="120"/>
      <c r="E508" s="120"/>
      <c r="F508" s="120"/>
      <c r="G508" s="120"/>
    </row>
    <row r="509" spans="1:7" x14ac:dyDescent="0.25">
      <c r="A509" s="120"/>
      <c r="B509" s="120"/>
      <c r="C509" s="120"/>
      <c r="D509" s="120"/>
      <c r="E509" s="120"/>
      <c r="F509" s="120"/>
      <c r="G509" s="120"/>
    </row>
    <row r="510" spans="1:7" x14ac:dyDescent="0.25">
      <c r="A510" s="120"/>
      <c r="B510" s="120"/>
      <c r="C510" s="120"/>
      <c r="D510" s="120"/>
      <c r="E510" s="120"/>
      <c r="F510" s="120"/>
      <c r="G510" s="120"/>
    </row>
    <row r="511" spans="1:7" x14ac:dyDescent="0.25">
      <c r="A511" s="120"/>
      <c r="B511" s="120"/>
      <c r="C511" s="120"/>
      <c r="D511" s="120"/>
      <c r="E511" s="120"/>
      <c r="F511" s="120"/>
      <c r="G511" s="120"/>
    </row>
    <row r="512" spans="1:7" x14ac:dyDescent="0.25">
      <c r="A512" s="120"/>
      <c r="B512" s="120"/>
      <c r="C512" s="120"/>
      <c r="D512" s="120"/>
      <c r="E512" s="120"/>
      <c r="F512" s="120"/>
      <c r="G512" s="120"/>
    </row>
    <row r="513" spans="1:7" x14ac:dyDescent="0.25">
      <c r="A513" s="120"/>
      <c r="B513" s="120"/>
      <c r="C513" s="120"/>
      <c r="D513" s="120"/>
      <c r="E513" s="120"/>
      <c r="F513" s="120"/>
      <c r="G513" s="120"/>
    </row>
    <row r="514" spans="1:7" x14ac:dyDescent="0.25">
      <c r="A514" s="120"/>
      <c r="B514" s="120"/>
      <c r="C514" s="120"/>
      <c r="D514" s="120"/>
      <c r="E514" s="120"/>
      <c r="F514" s="120"/>
      <c r="G514" s="120"/>
    </row>
    <row r="515" spans="1:7" x14ac:dyDescent="0.25">
      <c r="A515" s="120"/>
      <c r="B515" s="120"/>
      <c r="C515" s="120"/>
      <c r="D515" s="120"/>
      <c r="E515" s="120"/>
      <c r="F515" s="120"/>
      <c r="G515" s="120"/>
    </row>
    <row r="516" spans="1:7" x14ac:dyDescent="0.25">
      <c r="A516" s="120"/>
      <c r="B516" s="120"/>
      <c r="C516" s="120"/>
      <c r="D516" s="120"/>
      <c r="E516" s="120"/>
      <c r="F516" s="120"/>
      <c r="G516" s="120"/>
    </row>
    <row r="517" spans="1:7" x14ac:dyDescent="0.25">
      <c r="A517" s="120"/>
      <c r="B517" s="120"/>
      <c r="C517" s="120"/>
      <c r="D517" s="120"/>
      <c r="E517" s="120"/>
      <c r="F517" s="120"/>
      <c r="G517" s="120"/>
    </row>
    <row r="518" spans="1:7" x14ac:dyDescent="0.25">
      <c r="A518" s="120"/>
      <c r="B518" s="120"/>
      <c r="C518" s="120"/>
      <c r="D518" s="120"/>
      <c r="E518" s="120"/>
      <c r="F518" s="120"/>
      <c r="G518" s="120"/>
    </row>
    <row r="519" spans="1:7" x14ac:dyDescent="0.25">
      <c r="A519" s="120"/>
      <c r="B519" s="120"/>
      <c r="C519" s="120"/>
      <c r="D519" s="120"/>
      <c r="E519" s="120"/>
      <c r="F519" s="120"/>
      <c r="G519" s="120"/>
    </row>
    <row r="520" spans="1:7" x14ac:dyDescent="0.25">
      <c r="A520" s="120"/>
      <c r="B520" s="120"/>
      <c r="C520" s="120"/>
      <c r="D520" s="120"/>
      <c r="E520" s="120"/>
      <c r="F520" s="120"/>
      <c r="G520" s="120"/>
    </row>
    <row r="521" spans="1:7" x14ac:dyDescent="0.25">
      <c r="A521" s="120"/>
      <c r="B521" s="120"/>
      <c r="C521" s="120"/>
      <c r="D521" s="120"/>
      <c r="E521" s="120"/>
      <c r="F521" s="120"/>
      <c r="G521" s="120"/>
    </row>
    <row r="522" spans="1:7" x14ac:dyDescent="0.25">
      <c r="A522" s="120"/>
      <c r="B522" s="120"/>
      <c r="C522" s="120"/>
      <c r="D522" s="120"/>
      <c r="E522" s="120"/>
      <c r="F522" s="120"/>
      <c r="G522" s="120"/>
    </row>
    <row r="523" spans="1:7" x14ac:dyDescent="0.25">
      <c r="A523" s="120"/>
      <c r="B523" s="120"/>
      <c r="C523" s="120"/>
      <c r="D523" s="120"/>
      <c r="E523" s="120"/>
      <c r="F523" s="120"/>
      <c r="G523" s="120"/>
    </row>
    <row r="524" spans="1:7" x14ac:dyDescent="0.25">
      <c r="A524" s="120"/>
      <c r="B524" s="120"/>
      <c r="C524" s="120"/>
      <c r="D524" s="120"/>
      <c r="E524" s="120"/>
      <c r="F524" s="120"/>
      <c r="G524" s="120"/>
    </row>
    <row r="525" spans="1:7" x14ac:dyDescent="0.25">
      <c r="A525" s="120"/>
      <c r="B525" s="120"/>
      <c r="C525" s="120"/>
      <c r="D525" s="120"/>
      <c r="E525" s="120"/>
      <c r="F525" s="120"/>
      <c r="G525" s="120"/>
    </row>
    <row r="526" spans="1:7" x14ac:dyDescent="0.25">
      <c r="A526" s="120"/>
      <c r="B526" s="120"/>
      <c r="C526" s="120"/>
      <c r="D526" s="120"/>
      <c r="E526" s="120"/>
      <c r="F526" s="120"/>
      <c r="G526" s="120"/>
    </row>
    <row r="527" spans="1:7" x14ac:dyDescent="0.25">
      <c r="A527" s="120"/>
      <c r="B527" s="120"/>
      <c r="C527" s="120"/>
      <c r="D527" s="120"/>
      <c r="E527" s="120"/>
      <c r="F527" s="120"/>
      <c r="G527" s="120"/>
    </row>
    <row r="528" spans="1:7" x14ac:dyDescent="0.25">
      <c r="A528" s="120"/>
      <c r="B528" s="120"/>
      <c r="C528" s="120"/>
      <c r="D528" s="120"/>
      <c r="E528" s="120"/>
      <c r="F528" s="120"/>
      <c r="G528" s="120"/>
    </row>
    <row r="529" spans="1:7" x14ac:dyDescent="0.25">
      <c r="A529" s="120"/>
      <c r="B529" s="120"/>
      <c r="C529" s="120"/>
      <c r="D529" s="120"/>
      <c r="E529" s="120"/>
      <c r="F529" s="120"/>
      <c r="G529" s="120"/>
    </row>
    <row r="530" spans="1:7" x14ac:dyDescent="0.25">
      <c r="A530" s="120"/>
      <c r="B530" s="120"/>
      <c r="C530" s="120"/>
      <c r="D530" s="120"/>
      <c r="E530" s="120"/>
      <c r="F530" s="120"/>
      <c r="G530" s="120"/>
    </row>
    <row r="531" spans="1:7" x14ac:dyDescent="0.25">
      <c r="A531" s="120"/>
      <c r="B531" s="120"/>
      <c r="C531" s="120"/>
      <c r="D531" s="120"/>
      <c r="E531" s="120"/>
      <c r="F531" s="120"/>
      <c r="G531" s="120"/>
    </row>
    <row r="532" spans="1:7" x14ac:dyDescent="0.25">
      <c r="A532" s="120"/>
      <c r="B532" s="120"/>
      <c r="C532" s="120"/>
      <c r="D532" s="120"/>
      <c r="E532" s="120"/>
      <c r="F532" s="120"/>
      <c r="G532" s="120"/>
    </row>
    <row r="533" spans="1:7" x14ac:dyDescent="0.25">
      <c r="A533" s="120"/>
      <c r="B533" s="120"/>
      <c r="C533" s="120"/>
      <c r="D533" s="120"/>
      <c r="E533" s="120"/>
      <c r="F533" s="120"/>
      <c r="G533" s="120"/>
    </row>
    <row r="534" spans="1:7" x14ac:dyDescent="0.25">
      <c r="A534" s="120"/>
      <c r="B534" s="120"/>
      <c r="C534" s="120"/>
      <c r="D534" s="120"/>
      <c r="E534" s="120"/>
      <c r="F534" s="120"/>
      <c r="G534" s="120"/>
    </row>
    <row r="535" spans="1:7" x14ac:dyDescent="0.25">
      <c r="A535" s="120"/>
      <c r="B535" s="120"/>
      <c r="C535" s="120"/>
      <c r="D535" s="120"/>
      <c r="E535" s="120"/>
      <c r="F535" s="120"/>
      <c r="G535" s="120"/>
    </row>
    <row r="536" spans="1:7" x14ac:dyDescent="0.25">
      <c r="A536" s="120"/>
      <c r="B536" s="120"/>
      <c r="C536" s="120"/>
      <c r="D536" s="120"/>
      <c r="E536" s="120"/>
      <c r="F536" s="120"/>
      <c r="G536" s="120"/>
    </row>
    <row r="537" spans="1:7" x14ac:dyDescent="0.25">
      <c r="A537" s="120"/>
      <c r="B537" s="120"/>
      <c r="C537" s="120"/>
      <c r="D537" s="120"/>
      <c r="E537" s="120"/>
      <c r="F537" s="120"/>
      <c r="G537" s="120"/>
    </row>
    <row r="538" spans="1:7" x14ac:dyDescent="0.25">
      <c r="A538" s="120"/>
      <c r="B538" s="120"/>
      <c r="C538" s="120"/>
      <c r="D538" s="120"/>
      <c r="E538" s="120"/>
      <c r="F538" s="120"/>
      <c r="G538" s="120"/>
    </row>
    <row r="539" spans="1:7" x14ac:dyDescent="0.25">
      <c r="A539" s="120"/>
      <c r="B539" s="120"/>
      <c r="C539" s="120"/>
      <c r="D539" s="120"/>
      <c r="E539" s="120"/>
      <c r="F539" s="120"/>
      <c r="G539" s="120"/>
    </row>
    <row r="540" spans="1:7" x14ac:dyDescent="0.25">
      <c r="A540" s="120"/>
      <c r="B540" s="120"/>
      <c r="C540" s="120"/>
      <c r="D540" s="120"/>
      <c r="E540" s="120"/>
      <c r="F540" s="120"/>
      <c r="G540" s="120"/>
    </row>
    <row r="541" spans="1:7" x14ac:dyDescent="0.25">
      <c r="A541" s="120"/>
      <c r="B541" s="120"/>
      <c r="C541" s="120"/>
      <c r="D541" s="120"/>
      <c r="E541" s="120"/>
      <c r="F541" s="120"/>
      <c r="G541" s="120"/>
    </row>
    <row r="542" spans="1:7" x14ac:dyDescent="0.25">
      <c r="A542" s="120"/>
      <c r="B542" s="120"/>
      <c r="C542" s="120"/>
      <c r="D542" s="120"/>
      <c r="E542" s="120"/>
      <c r="F542" s="120"/>
      <c r="G542" s="120"/>
    </row>
    <row r="543" spans="1:7" x14ac:dyDescent="0.25">
      <c r="A543" s="120"/>
      <c r="B543" s="120"/>
      <c r="C543" s="120"/>
      <c r="D543" s="120"/>
      <c r="E543" s="120"/>
      <c r="F543" s="120"/>
      <c r="G543" s="120"/>
    </row>
    <row r="544" spans="1:7" x14ac:dyDescent="0.25">
      <c r="A544" s="120"/>
      <c r="B544" s="120"/>
      <c r="C544" s="120"/>
      <c r="D544" s="120"/>
      <c r="E544" s="120"/>
      <c r="F544" s="120"/>
      <c r="G544" s="120"/>
    </row>
    <row r="545" spans="1:7" x14ac:dyDescent="0.25">
      <c r="A545" s="120"/>
      <c r="B545" s="120"/>
      <c r="C545" s="120"/>
      <c r="D545" s="120"/>
      <c r="E545" s="120"/>
      <c r="F545" s="120"/>
      <c r="G545" s="120"/>
    </row>
    <row r="546" spans="1:7" x14ac:dyDescent="0.25">
      <c r="A546" s="120"/>
      <c r="B546" s="120"/>
      <c r="C546" s="120"/>
      <c r="D546" s="120"/>
      <c r="E546" s="120"/>
      <c r="F546" s="120"/>
      <c r="G546" s="120"/>
    </row>
    <row r="547" spans="1:7" x14ac:dyDescent="0.25">
      <c r="A547" s="120"/>
      <c r="B547" s="120"/>
      <c r="C547" s="120"/>
      <c r="D547" s="120"/>
      <c r="E547" s="120"/>
      <c r="F547" s="120"/>
      <c r="G547" s="120"/>
    </row>
    <row r="548" spans="1:7" x14ac:dyDescent="0.25">
      <c r="A548" s="120"/>
      <c r="B548" s="120"/>
      <c r="C548" s="120"/>
      <c r="D548" s="120"/>
      <c r="E548" s="120"/>
      <c r="F548" s="120"/>
      <c r="G548" s="120"/>
    </row>
    <row r="549" spans="1:7" x14ac:dyDescent="0.25">
      <c r="A549" s="120"/>
      <c r="B549" s="120"/>
      <c r="C549" s="120"/>
      <c r="D549" s="120"/>
      <c r="E549" s="120"/>
      <c r="F549" s="120"/>
      <c r="G549" s="120"/>
    </row>
    <row r="550" spans="1:7" x14ac:dyDescent="0.25">
      <c r="A550" s="120"/>
      <c r="B550" s="120"/>
      <c r="C550" s="120"/>
      <c r="D550" s="120"/>
      <c r="E550" s="120"/>
      <c r="F550" s="120"/>
      <c r="G550" s="120"/>
    </row>
    <row r="551" spans="1:7" x14ac:dyDescent="0.25">
      <c r="A551" s="120"/>
      <c r="B551" s="120"/>
      <c r="C551" s="120"/>
      <c r="D551" s="120"/>
      <c r="E551" s="120"/>
      <c r="F551" s="120"/>
      <c r="G551" s="120"/>
    </row>
    <row r="552" spans="1:7" x14ac:dyDescent="0.25">
      <c r="A552" s="120"/>
      <c r="B552" s="120"/>
      <c r="C552" s="120"/>
      <c r="D552" s="120"/>
      <c r="E552" s="120"/>
      <c r="F552" s="120"/>
      <c r="G552" s="120"/>
    </row>
    <row r="553" spans="1:7" x14ac:dyDescent="0.25">
      <c r="A553" s="120"/>
      <c r="B553" s="120"/>
      <c r="C553" s="120"/>
      <c r="D553" s="120"/>
      <c r="E553" s="120"/>
      <c r="F553" s="120"/>
      <c r="G553" s="120"/>
    </row>
    <row r="554" spans="1:7" x14ac:dyDescent="0.25">
      <c r="A554" s="120"/>
      <c r="B554" s="120"/>
      <c r="C554" s="120"/>
      <c r="D554" s="120"/>
      <c r="E554" s="120"/>
      <c r="F554" s="120"/>
      <c r="G554" s="120"/>
    </row>
    <row r="555" spans="1:7" x14ac:dyDescent="0.25">
      <c r="A555" s="120"/>
      <c r="B555" s="120"/>
      <c r="C555" s="120"/>
      <c r="D555" s="120"/>
      <c r="E555" s="120"/>
      <c r="F555" s="120"/>
      <c r="G555" s="120"/>
    </row>
    <row r="556" spans="1:7" x14ac:dyDescent="0.25">
      <c r="A556" s="120"/>
      <c r="B556" s="120"/>
      <c r="C556" s="120"/>
      <c r="D556" s="120"/>
      <c r="E556" s="120"/>
      <c r="F556" s="120"/>
      <c r="G556" s="120"/>
    </row>
    <row r="557" spans="1:7" x14ac:dyDescent="0.25">
      <c r="A557" s="120"/>
      <c r="B557" s="120"/>
      <c r="C557" s="120"/>
      <c r="D557" s="120"/>
      <c r="E557" s="120"/>
      <c r="F557" s="120"/>
      <c r="G557" s="120"/>
    </row>
    <row r="558" spans="1:7" x14ac:dyDescent="0.25">
      <c r="A558" s="120"/>
      <c r="B558" s="120"/>
      <c r="C558" s="120"/>
      <c r="D558" s="120"/>
      <c r="E558" s="120"/>
      <c r="F558" s="120"/>
      <c r="G558" s="120"/>
    </row>
    <row r="559" spans="1:7" x14ac:dyDescent="0.25">
      <c r="A559" s="120"/>
      <c r="B559" s="120"/>
      <c r="C559" s="120"/>
      <c r="D559" s="120"/>
      <c r="E559" s="120"/>
      <c r="F559" s="120"/>
      <c r="G559" s="120"/>
    </row>
    <row r="560" spans="1:7" x14ac:dyDescent="0.25">
      <c r="A560" s="120"/>
      <c r="B560" s="120"/>
      <c r="C560" s="120"/>
      <c r="D560" s="120"/>
      <c r="E560" s="120"/>
      <c r="F560" s="120"/>
      <c r="G560" s="120"/>
    </row>
    <row r="561" spans="1:7" x14ac:dyDescent="0.25">
      <c r="A561" s="120"/>
      <c r="B561" s="120"/>
      <c r="C561" s="120"/>
      <c r="D561" s="120"/>
      <c r="E561" s="120"/>
      <c r="F561" s="120"/>
      <c r="G561" s="120"/>
    </row>
    <row r="562" spans="1:7" x14ac:dyDescent="0.25">
      <c r="A562" s="120"/>
      <c r="B562" s="120"/>
      <c r="C562" s="120"/>
      <c r="D562" s="120"/>
      <c r="E562" s="120"/>
      <c r="F562" s="120"/>
      <c r="G562" s="120"/>
    </row>
    <row r="563" spans="1:7" x14ac:dyDescent="0.25">
      <c r="A563" s="120"/>
      <c r="B563" s="120"/>
      <c r="C563" s="120"/>
      <c r="D563" s="120"/>
      <c r="E563" s="120"/>
      <c r="F563" s="120"/>
      <c r="G563" s="120"/>
    </row>
    <row r="564" spans="1:7" x14ac:dyDescent="0.25">
      <c r="A564" s="120"/>
      <c r="B564" s="120"/>
      <c r="C564" s="120"/>
      <c r="D564" s="120"/>
      <c r="E564" s="120"/>
      <c r="F564" s="120"/>
      <c r="G564" s="120"/>
    </row>
    <row r="565" spans="1:7" x14ac:dyDescent="0.25">
      <c r="A565" s="120"/>
      <c r="B565" s="120"/>
      <c r="C565" s="120"/>
      <c r="D565" s="120"/>
      <c r="E565" s="120"/>
      <c r="F565" s="120"/>
      <c r="G565" s="120"/>
    </row>
    <row r="566" spans="1:7" x14ac:dyDescent="0.25">
      <c r="A566" s="120"/>
      <c r="B566" s="120"/>
      <c r="C566" s="120"/>
      <c r="D566" s="120"/>
      <c r="E566" s="120"/>
      <c r="F566" s="120"/>
      <c r="G566" s="120"/>
    </row>
    <row r="567" spans="1:7" x14ac:dyDescent="0.25">
      <c r="A567" s="120"/>
      <c r="B567" s="120"/>
      <c r="C567" s="120"/>
      <c r="D567" s="120"/>
      <c r="E567" s="120"/>
      <c r="F567" s="120"/>
      <c r="G567" s="120"/>
    </row>
    <row r="568" spans="1:7" x14ac:dyDescent="0.25">
      <c r="A568" s="120"/>
      <c r="B568" s="120"/>
      <c r="C568" s="120"/>
      <c r="D568" s="120"/>
      <c r="E568" s="120"/>
      <c r="F568" s="120"/>
      <c r="G568" s="120"/>
    </row>
    <row r="569" spans="1:7" x14ac:dyDescent="0.25">
      <c r="A569" s="120"/>
      <c r="B569" s="120"/>
      <c r="C569" s="120"/>
      <c r="D569" s="120"/>
      <c r="E569" s="120"/>
      <c r="F569" s="120"/>
      <c r="G569" s="120"/>
    </row>
    <row r="570" spans="1:7" x14ac:dyDescent="0.25">
      <c r="A570" s="120"/>
      <c r="B570" s="120"/>
      <c r="C570" s="120"/>
      <c r="D570" s="120"/>
      <c r="E570" s="120"/>
      <c r="F570" s="120"/>
      <c r="G570" s="120"/>
    </row>
    <row r="571" spans="1:7" x14ac:dyDescent="0.25">
      <c r="A571" s="120"/>
      <c r="B571" s="120"/>
      <c r="C571" s="120"/>
      <c r="D571" s="120"/>
      <c r="E571" s="120"/>
      <c r="F571" s="120"/>
      <c r="G571" s="120"/>
    </row>
    <row r="572" spans="1:7" x14ac:dyDescent="0.25">
      <c r="A572" s="120"/>
      <c r="B572" s="120"/>
      <c r="C572" s="120"/>
      <c r="D572" s="120"/>
      <c r="E572" s="120"/>
      <c r="F572" s="120"/>
      <c r="G572" s="120"/>
    </row>
    <row r="573" spans="1:7" x14ac:dyDescent="0.25">
      <c r="A573" s="120"/>
      <c r="B573" s="120"/>
      <c r="C573" s="120"/>
      <c r="D573" s="120"/>
      <c r="E573" s="120"/>
      <c r="F573" s="120"/>
      <c r="G573" s="120"/>
    </row>
    <row r="574" spans="1:7" x14ac:dyDescent="0.25">
      <c r="A574" s="120"/>
      <c r="B574" s="120"/>
      <c r="C574" s="120"/>
      <c r="D574" s="120"/>
      <c r="E574" s="120"/>
      <c r="F574" s="120"/>
      <c r="G574" s="120"/>
    </row>
    <row r="575" spans="1:7" x14ac:dyDescent="0.25">
      <c r="A575" s="120"/>
      <c r="B575" s="120"/>
      <c r="C575" s="120"/>
      <c r="D575" s="120"/>
      <c r="E575" s="120"/>
      <c r="F575" s="120"/>
      <c r="G575" s="120"/>
    </row>
    <row r="576" spans="1:7" x14ac:dyDescent="0.25">
      <c r="A576" s="120"/>
      <c r="B576" s="120"/>
      <c r="C576" s="120"/>
      <c r="D576" s="120"/>
      <c r="E576" s="120"/>
      <c r="F576" s="120"/>
      <c r="G576" s="120"/>
    </row>
    <row r="577" spans="1:7" x14ac:dyDescent="0.25">
      <c r="A577" s="120"/>
      <c r="B577" s="120"/>
      <c r="C577" s="120"/>
      <c r="D577" s="120"/>
      <c r="E577" s="120"/>
      <c r="F577" s="120"/>
      <c r="G577" s="120"/>
    </row>
    <row r="578" spans="1:7" x14ac:dyDescent="0.25">
      <c r="A578" s="120"/>
      <c r="B578" s="120"/>
      <c r="C578" s="120"/>
      <c r="D578" s="120"/>
      <c r="E578" s="120"/>
      <c r="F578" s="120"/>
      <c r="G578" s="120"/>
    </row>
    <row r="579" spans="1:7" x14ac:dyDescent="0.25">
      <c r="A579" s="120"/>
      <c r="B579" s="120"/>
      <c r="C579" s="120"/>
      <c r="D579" s="120"/>
      <c r="E579" s="120"/>
      <c r="F579" s="120"/>
      <c r="G579" s="120"/>
    </row>
    <row r="580" spans="1:7" x14ac:dyDescent="0.25">
      <c r="A580" s="120"/>
      <c r="B580" s="120"/>
      <c r="C580" s="120"/>
      <c r="D580" s="120"/>
      <c r="E580" s="120"/>
      <c r="F580" s="120"/>
      <c r="G580" s="120"/>
    </row>
    <row r="581" spans="1:7" x14ac:dyDescent="0.25">
      <c r="A581" s="120"/>
      <c r="B581" s="120"/>
      <c r="C581" s="120"/>
      <c r="D581" s="120"/>
      <c r="E581" s="120"/>
      <c r="F581" s="120"/>
      <c r="G581" s="120"/>
    </row>
    <row r="582" spans="1:7" x14ac:dyDescent="0.25">
      <c r="A582" s="120"/>
      <c r="B582" s="120"/>
      <c r="C582" s="120"/>
      <c r="D582" s="120"/>
      <c r="E582" s="120"/>
      <c r="F582" s="120"/>
      <c r="G582" s="120"/>
    </row>
    <row r="583" spans="1:7" x14ac:dyDescent="0.25">
      <c r="A583" s="120"/>
      <c r="B583" s="120"/>
      <c r="C583" s="120"/>
      <c r="D583" s="120"/>
      <c r="E583" s="120"/>
      <c r="F583" s="120"/>
      <c r="G583" s="120"/>
    </row>
    <row r="584" spans="1:7" x14ac:dyDescent="0.25">
      <c r="A584" s="120"/>
      <c r="B584" s="120"/>
      <c r="C584" s="120"/>
      <c r="D584" s="120"/>
      <c r="E584" s="120"/>
      <c r="F584" s="120"/>
      <c r="G584" s="120"/>
    </row>
    <row r="585" spans="1:7" x14ac:dyDescent="0.25">
      <c r="A585" s="120"/>
      <c r="B585" s="120"/>
      <c r="C585" s="120"/>
      <c r="D585" s="120"/>
      <c r="E585" s="120"/>
      <c r="F585" s="120"/>
      <c r="G585" s="120"/>
    </row>
    <row r="586" spans="1:7" x14ac:dyDescent="0.25">
      <c r="A586" s="120"/>
      <c r="B586" s="120"/>
      <c r="C586" s="120"/>
      <c r="D586" s="120"/>
      <c r="E586" s="120"/>
      <c r="F586" s="120"/>
      <c r="G586" s="120"/>
    </row>
    <row r="587" spans="1:7" x14ac:dyDescent="0.25">
      <c r="A587" s="120"/>
      <c r="B587" s="120"/>
      <c r="C587" s="120"/>
      <c r="D587" s="120"/>
      <c r="E587" s="120"/>
      <c r="F587" s="120"/>
      <c r="G587" s="120"/>
    </row>
    <row r="588" spans="1:7" x14ac:dyDescent="0.25">
      <c r="A588" s="120"/>
      <c r="B588" s="120"/>
      <c r="C588" s="120"/>
      <c r="D588" s="120"/>
      <c r="E588" s="120"/>
      <c r="F588" s="120"/>
      <c r="G588" s="120"/>
    </row>
    <row r="589" spans="1:7" x14ac:dyDescent="0.25">
      <c r="A589" s="120"/>
      <c r="B589" s="120"/>
      <c r="C589" s="120"/>
      <c r="D589" s="120"/>
      <c r="E589" s="120"/>
      <c r="F589" s="120"/>
      <c r="G589" s="120"/>
    </row>
    <row r="590" spans="1:7" x14ac:dyDescent="0.25">
      <c r="A590" s="120"/>
      <c r="B590" s="120"/>
      <c r="C590" s="120"/>
      <c r="D590" s="120"/>
      <c r="E590" s="120"/>
      <c r="F590" s="120"/>
      <c r="G590" s="120"/>
    </row>
    <row r="591" spans="1:7" x14ac:dyDescent="0.25">
      <c r="A591" s="120"/>
      <c r="B591" s="120"/>
      <c r="C591" s="120"/>
      <c r="D591" s="120"/>
      <c r="E591" s="120"/>
      <c r="F591" s="120"/>
      <c r="G591" s="120"/>
    </row>
    <row r="592" spans="1:7" x14ac:dyDescent="0.25">
      <c r="A592" s="120"/>
      <c r="B592" s="120"/>
      <c r="C592" s="120"/>
      <c r="D592" s="120"/>
      <c r="E592" s="120"/>
      <c r="F592" s="120"/>
      <c r="G592" s="120"/>
    </row>
    <row r="593" spans="1:7" x14ac:dyDescent="0.25">
      <c r="A593" s="120"/>
      <c r="B593" s="120"/>
      <c r="C593" s="120"/>
      <c r="D593" s="120"/>
      <c r="E593" s="120"/>
      <c r="F593" s="120"/>
      <c r="G593" s="120"/>
    </row>
    <row r="594" spans="1:7" x14ac:dyDescent="0.25">
      <c r="A594" s="120"/>
      <c r="B594" s="120"/>
      <c r="C594" s="120"/>
      <c r="D594" s="120"/>
      <c r="E594" s="120"/>
      <c r="F594" s="120"/>
      <c r="G594" s="120"/>
    </row>
    <row r="595" spans="1:7" x14ac:dyDescent="0.25">
      <c r="A595" s="120"/>
      <c r="B595" s="120"/>
      <c r="C595" s="120"/>
      <c r="D595" s="120"/>
      <c r="E595" s="120"/>
      <c r="F595" s="120"/>
      <c r="G595" s="120"/>
    </row>
    <row r="596" spans="1:7" x14ac:dyDescent="0.25">
      <c r="A596" s="120"/>
      <c r="B596" s="120"/>
      <c r="C596" s="120"/>
      <c r="D596" s="120"/>
      <c r="E596" s="120"/>
      <c r="F596" s="120"/>
      <c r="G596" s="120"/>
    </row>
    <row r="597" spans="1:7" x14ac:dyDescent="0.25">
      <c r="A597" s="120"/>
      <c r="B597" s="120"/>
      <c r="C597" s="120"/>
      <c r="D597" s="120"/>
      <c r="E597" s="120"/>
      <c r="F597" s="120"/>
      <c r="G597" s="120"/>
    </row>
    <row r="598" spans="1:7" x14ac:dyDescent="0.25">
      <c r="A598" s="120"/>
      <c r="B598" s="120"/>
      <c r="C598" s="120"/>
      <c r="D598" s="120"/>
      <c r="E598" s="120"/>
      <c r="F598" s="120"/>
      <c r="G598" s="120"/>
    </row>
    <row r="599" spans="1:7" x14ac:dyDescent="0.25">
      <c r="A599" s="120"/>
      <c r="B599" s="120"/>
      <c r="C599" s="120"/>
      <c r="D599" s="120"/>
      <c r="E599" s="120"/>
      <c r="F599" s="120"/>
      <c r="G599" s="120"/>
    </row>
    <row r="600" spans="1:7" x14ac:dyDescent="0.25">
      <c r="A600" s="120"/>
      <c r="B600" s="120"/>
      <c r="C600" s="120"/>
      <c r="D600" s="120"/>
      <c r="E600" s="120"/>
      <c r="F600" s="120"/>
      <c r="G600" s="120"/>
    </row>
    <row r="601" spans="1:7" x14ac:dyDescent="0.25">
      <c r="A601" s="120"/>
      <c r="B601" s="120"/>
      <c r="C601" s="120"/>
      <c r="D601" s="120"/>
      <c r="E601" s="120"/>
      <c r="F601" s="120"/>
      <c r="G601" s="120"/>
    </row>
    <row r="602" spans="1:7" x14ac:dyDescent="0.25">
      <c r="A602" s="120"/>
      <c r="B602" s="120"/>
      <c r="C602" s="120"/>
      <c r="D602" s="120"/>
      <c r="E602" s="120"/>
      <c r="F602" s="120"/>
      <c r="G602" s="120"/>
    </row>
    <row r="603" spans="1:7" x14ac:dyDescent="0.25">
      <c r="A603" s="120"/>
      <c r="B603" s="120"/>
      <c r="C603" s="120"/>
      <c r="D603" s="120"/>
      <c r="E603" s="120"/>
      <c r="F603" s="120"/>
      <c r="G603" s="120"/>
    </row>
    <row r="604" spans="1:7" x14ac:dyDescent="0.25">
      <c r="A604" s="120"/>
      <c r="B604" s="120"/>
      <c r="C604" s="120"/>
      <c r="D604" s="120"/>
      <c r="E604" s="120"/>
      <c r="F604" s="120"/>
      <c r="G604" s="120"/>
    </row>
    <row r="605" spans="1:7" x14ac:dyDescent="0.25">
      <c r="A605" s="120"/>
      <c r="B605" s="120"/>
      <c r="C605" s="120"/>
      <c r="D605" s="120"/>
      <c r="E605" s="120"/>
      <c r="F605" s="120"/>
      <c r="G605" s="120"/>
    </row>
    <row r="606" spans="1:7" x14ac:dyDescent="0.25">
      <c r="A606" s="120"/>
      <c r="B606" s="120"/>
      <c r="C606" s="120"/>
      <c r="D606" s="120"/>
      <c r="E606" s="120"/>
      <c r="F606" s="120"/>
      <c r="G606" s="120"/>
    </row>
    <row r="607" spans="1:7" x14ac:dyDescent="0.25">
      <c r="A607" s="120"/>
      <c r="B607" s="120"/>
      <c r="C607" s="120"/>
      <c r="D607" s="120"/>
      <c r="E607" s="120"/>
      <c r="F607" s="120"/>
      <c r="G607" s="120"/>
    </row>
    <row r="608" spans="1:7" x14ac:dyDescent="0.25">
      <c r="A608" s="120"/>
      <c r="B608" s="120"/>
      <c r="C608" s="120"/>
      <c r="D608" s="120"/>
      <c r="E608" s="120"/>
      <c r="F608" s="120"/>
      <c r="G608" s="120"/>
    </row>
    <row r="609" spans="1:7" x14ac:dyDescent="0.25">
      <c r="A609" s="120"/>
      <c r="B609" s="120"/>
      <c r="C609" s="120"/>
      <c r="D609" s="120"/>
      <c r="E609" s="120"/>
      <c r="F609" s="120"/>
      <c r="G609" s="120"/>
    </row>
    <row r="610" spans="1:7" x14ac:dyDescent="0.25">
      <c r="A610" s="120"/>
      <c r="B610" s="120"/>
      <c r="C610" s="120"/>
      <c r="D610" s="120"/>
      <c r="E610" s="120"/>
      <c r="F610" s="120"/>
      <c r="G610" s="120"/>
    </row>
    <row r="611" spans="1:7" x14ac:dyDescent="0.25">
      <c r="A611" s="120"/>
      <c r="B611" s="120"/>
      <c r="C611" s="120"/>
      <c r="D611" s="120"/>
      <c r="E611" s="120"/>
      <c r="F611" s="120"/>
      <c r="G611" s="120"/>
    </row>
    <row r="612" spans="1:7" x14ac:dyDescent="0.25">
      <c r="A612" s="120"/>
      <c r="B612" s="120"/>
      <c r="C612" s="120"/>
      <c r="D612" s="120"/>
      <c r="E612" s="120"/>
      <c r="F612" s="120"/>
      <c r="G612" s="120"/>
    </row>
    <row r="613" spans="1:7" x14ac:dyDescent="0.25">
      <c r="A613" s="120"/>
      <c r="B613" s="120"/>
      <c r="C613" s="120"/>
      <c r="D613" s="120"/>
      <c r="E613" s="120"/>
      <c r="F613" s="120"/>
      <c r="G613" s="120"/>
    </row>
    <row r="614" spans="1:7" x14ac:dyDescent="0.25">
      <c r="A614" s="120"/>
      <c r="B614" s="120"/>
      <c r="C614" s="120"/>
      <c r="D614" s="120"/>
      <c r="E614" s="120"/>
      <c r="F614" s="120"/>
      <c r="G614" s="120"/>
    </row>
    <row r="615" spans="1:7" x14ac:dyDescent="0.25">
      <c r="A615" s="120"/>
      <c r="B615" s="120"/>
      <c r="C615" s="120"/>
      <c r="D615" s="120"/>
      <c r="E615" s="120"/>
      <c r="F615" s="120"/>
      <c r="G615" s="120"/>
    </row>
    <row r="616" spans="1:7" x14ac:dyDescent="0.25">
      <c r="A616" s="120"/>
      <c r="B616" s="120"/>
      <c r="C616" s="120"/>
      <c r="D616" s="120"/>
      <c r="E616" s="120"/>
      <c r="F616" s="120"/>
      <c r="G616" s="120"/>
    </row>
    <row r="617" spans="1:7" x14ac:dyDescent="0.25">
      <c r="A617" s="120"/>
      <c r="B617" s="120"/>
      <c r="C617" s="120"/>
      <c r="D617" s="120"/>
      <c r="E617" s="120"/>
      <c r="F617" s="120"/>
      <c r="G617" s="120"/>
    </row>
    <row r="618" spans="1:7" x14ac:dyDescent="0.25">
      <c r="A618" s="120"/>
      <c r="B618" s="120"/>
      <c r="C618" s="120"/>
      <c r="D618" s="120"/>
      <c r="E618" s="120"/>
      <c r="F618" s="120"/>
      <c r="G618" s="120"/>
    </row>
    <row r="619" spans="1:7" x14ac:dyDescent="0.25">
      <c r="A619" s="120"/>
      <c r="B619" s="120"/>
      <c r="C619" s="120"/>
      <c r="D619" s="120"/>
      <c r="E619" s="120"/>
      <c r="F619" s="120"/>
      <c r="G619" s="120"/>
    </row>
    <row r="620" spans="1:7" x14ac:dyDescent="0.25">
      <c r="A620" s="120"/>
      <c r="B620" s="120"/>
      <c r="C620" s="120"/>
      <c r="D620" s="120"/>
      <c r="E620" s="120"/>
      <c r="F620" s="120"/>
      <c r="G620" s="120"/>
    </row>
    <row r="621" spans="1:7" x14ac:dyDescent="0.25">
      <c r="A621" s="120"/>
      <c r="B621" s="120"/>
      <c r="C621" s="120"/>
      <c r="D621" s="120"/>
      <c r="E621" s="120"/>
      <c r="F621" s="120"/>
      <c r="G621" s="120"/>
    </row>
    <row r="622" spans="1:7" x14ac:dyDescent="0.25">
      <c r="A622" s="120"/>
      <c r="B622" s="120"/>
      <c r="C622" s="120"/>
      <c r="D622" s="120"/>
      <c r="E622" s="120"/>
      <c r="F622" s="120"/>
      <c r="G622" s="120"/>
    </row>
    <row r="623" spans="1:7" x14ac:dyDescent="0.25">
      <c r="A623" s="120"/>
      <c r="B623" s="120"/>
      <c r="C623" s="120"/>
      <c r="D623" s="120"/>
      <c r="E623" s="120"/>
      <c r="F623" s="120"/>
      <c r="G623" s="120"/>
    </row>
    <row r="624" spans="1:7" x14ac:dyDescent="0.25">
      <c r="A624" s="120"/>
      <c r="B624" s="120"/>
      <c r="C624" s="120"/>
      <c r="D624" s="120"/>
      <c r="E624" s="120"/>
      <c r="F624" s="120"/>
      <c r="G624" s="120"/>
    </row>
    <row r="625" spans="1:7" x14ac:dyDescent="0.25">
      <c r="A625" s="120"/>
      <c r="B625" s="120"/>
      <c r="C625" s="120"/>
      <c r="D625" s="120"/>
      <c r="E625" s="120"/>
      <c r="F625" s="120"/>
      <c r="G625" s="120"/>
    </row>
    <row r="626" spans="1:7" x14ac:dyDescent="0.25">
      <c r="A626" s="120"/>
      <c r="B626" s="120"/>
      <c r="C626" s="120"/>
      <c r="D626" s="120"/>
      <c r="E626" s="120"/>
      <c r="F626" s="120"/>
      <c r="G626" s="120"/>
    </row>
    <row r="627" spans="1:7" x14ac:dyDescent="0.25">
      <c r="A627" s="120"/>
      <c r="B627" s="120"/>
      <c r="C627" s="120"/>
      <c r="D627" s="120"/>
      <c r="E627" s="120"/>
      <c r="F627" s="120"/>
      <c r="G627" s="120"/>
    </row>
    <row r="628" spans="1:7" x14ac:dyDescent="0.25">
      <c r="A628" s="120"/>
      <c r="B628" s="120"/>
      <c r="C628" s="120"/>
      <c r="D628" s="120"/>
      <c r="E628" s="120"/>
      <c r="F628" s="120"/>
      <c r="G628" s="120"/>
    </row>
    <row r="629" spans="1:7" x14ac:dyDescent="0.25">
      <c r="A629" s="120"/>
      <c r="B629" s="120"/>
      <c r="C629" s="120"/>
      <c r="D629" s="120"/>
      <c r="E629" s="120"/>
      <c r="F629" s="120"/>
      <c r="G629" s="120"/>
    </row>
    <row r="630" spans="1:7" x14ac:dyDescent="0.25">
      <c r="A630" s="120"/>
      <c r="B630" s="120"/>
      <c r="C630" s="120"/>
      <c r="D630" s="120"/>
      <c r="E630" s="120"/>
      <c r="F630" s="120"/>
      <c r="G630" s="120"/>
    </row>
    <row r="631" spans="1:7" x14ac:dyDescent="0.25">
      <c r="A631" s="120"/>
      <c r="B631" s="120"/>
      <c r="C631" s="120"/>
      <c r="D631" s="120"/>
      <c r="E631" s="120"/>
      <c r="F631" s="120"/>
      <c r="G631" s="120"/>
    </row>
  </sheetData>
  <autoFilter ref="A1:G483" xr:uid="{F7ADC7B3-03C8-45F5-BB98-6D5C02E719BC}"/>
  <phoneticPr fontId="9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633A7-40BC-49D4-B7A8-B6CCA110C760}">
  <sheetPr filterMode="1"/>
  <dimension ref="A1:G771"/>
  <sheetViews>
    <sheetView workbookViewId="0">
      <selection activeCell="A478" activeCellId="2" sqref="A231 A401 A478"/>
    </sheetView>
  </sheetViews>
  <sheetFormatPr defaultRowHeight="15" x14ac:dyDescent="0.25"/>
  <cols>
    <col min="1" max="1" width="44.7109375" bestFit="1" customWidth="1"/>
    <col min="2" max="2" width="22.140625" style="119" customWidth="1"/>
    <col min="3" max="3" width="43.5703125" style="119" bestFit="1" customWidth="1"/>
    <col min="4" max="4" width="18.28515625" style="119" customWidth="1"/>
    <col min="5" max="5" width="47.42578125" style="119" customWidth="1"/>
    <col min="6" max="6" width="9.140625" style="119"/>
    <col min="7" max="7" width="13.140625" style="119" bestFit="1" customWidth="1"/>
    <col min="8" max="16384" width="9.140625" style="119"/>
  </cols>
  <sheetData>
    <row r="1" spans="1:7" x14ac:dyDescent="0.25">
      <c r="A1" s="586" t="str">
        <f t="shared" ref="A1:A16" si="0">E1&amp;F1</f>
        <v>Agency#</v>
      </c>
      <c r="B1" s="25" t="s">
        <v>1261</v>
      </c>
      <c r="C1" s="586" t="s">
        <v>1262</v>
      </c>
      <c r="D1" s="586" t="s">
        <v>1263</v>
      </c>
      <c r="E1" s="586" t="s">
        <v>79</v>
      </c>
      <c r="F1" s="586" t="s">
        <v>493</v>
      </c>
    </row>
    <row r="2" spans="1:7" hidden="1" x14ac:dyDescent="0.25">
      <c r="A2" s="106" t="str">
        <f t="shared" si="0"/>
        <v>UMass Lowell1</v>
      </c>
      <c r="B2" s="700" t="s">
        <v>1264</v>
      </c>
      <c r="C2" s="588" t="s">
        <v>1269</v>
      </c>
      <c r="D2" s="588" t="s">
        <v>1267</v>
      </c>
      <c r="E2" s="84" t="s">
        <v>72</v>
      </c>
      <c r="F2" s="106">
        <v>1</v>
      </c>
      <c r="G2" s="119" t="str">
        <f>VLOOKUP(E2,Source!F:F,1,FALSE)</f>
        <v>UMass Lowell</v>
      </c>
    </row>
    <row r="3" spans="1:7" hidden="1" x14ac:dyDescent="0.25">
      <c r="A3" s="106" t="str">
        <f t="shared" si="0"/>
        <v>UMass Lowell2</v>
      </c>
      <c r="B3" s="700" t="s">
        <v>1265</v>
      </c>
      <c r="C3" s="588" t="s">
        <v>1270</v>
      </c>
      <c r="D3" s="588" t="s">
        <v>1267</v>
      </c>
      <c r="E3" s="84" t="s">
        <v>72</v>
      </c>
      <c r="F3" s="106">
        <v>2</v>
      </c>
      <c r="G3" s="119" t="str">
        <f>VLOOKUP(E3,Source!F:F,1,FALSE)</f>
        <v>UMass Lowell</v>
      </c>
    </row>
    <row r="4" spans="1:7" hidden="1" x14ac:dyDescent="0.25">
      <c r="A4" s="106" t="str">
        <f t="shared" si="0"/>
        <v>UMass Lowell3</v>
      </c>
      <c r="B4" s="700" t="s">
        <v>1266</v>
      </c>
      <c r="C4" s="588" t="s">
        <v>1271</v>
      </c>
      <c r="D4" s="588" t="s">
        <v>1267</v>
      </c>
      <c r="E4" s="84" t="s">
        <v>72</v>
      </c>
      <c r="F4" s="106">
        <v>3</v>
      </c>
      <c r="G4" s="119" t="str">
        <f>VLOOKUP(E4,Source!F:F,1,FALSE)</f>
        <v>UMass Lowell</v>
      </c>
    </row>
    <row r="5" spans="1:7" hidden="1" x14ac:dyDescent="0.25">
      <c r="A5" s="106" t="str">
        <f t="shared" si="0"/>
        <v>UMass Lowell4</v>
      </c>
      <c r="B5" s="699">
        <v>1555016022</v>
      </c>
      <c r="C5" s="588" t="s">
        <v>1272</v>
      </c>
      <c r="D5" s="588" t="s">
        <v>1267</v>
      </c>
      <c r="E5" s="84" t="s">
        <v>72</v>
      </c>
      <c r="F5" s="106">
        <v>4</v>
      </c>
      <c r="G5" s="119" t="str">
        <f>VLOOKUP(E5,Source!F:F,1,FALSE)</f>
        <v>UMass Lowell</v>
      </c>
    </row>
    <row r="6" spans="1:7" hidden="1" x14ac:dyDescent="0.25">
      <c r="A6" s="106" t="str">
        <f t="shared" si="0"/>
        <v>UMass Lowell5</v>
      </c>
      <c r="B6" s="699">
        <v>1555664028</v>
      </c>
      <c r="C6" s="588" t="s">
        <v>1273</v>
      </c>
      <c r="D6" s="588" t="s">
        <v>1267</v>
      </c>
      <c r="E6" s="84" t="s">
        <v>72</v>
      </c>
      <c r="F6" s="106">
        <v>5</v>
      </c>
      <c r="G6" s="119" t="str">
        <f>VLOOKUP(E6,Source!F:F,1,FALSE)</f>
        <v>UMass Lowell</v>
      </c>
    </row>
    <row r="7" spans="1:7" hidden="1" x14ac:dyDescent="0.25">
      <c r="A7" s="701" t="str">
        <f t="shared" si="0"/>
        <v>UMass Lowell6</v>
      </c>
      <c r="B7" s="702">
        <v>1608484029</v>
      </c>
      <c r="C7" s="703" t="s">
        <v>1274</v>
      </c>
      <c r="D7" s="703" t="s">
        <v>1267</v>
      </c>
      <c r="E7" s="704" t="s">
        <v>72</v>
      </c>
      <c r="F7" s="106">
        <v>6</v>
      </c>
      <c r="G7" s="119" t="str">
        <f>VLOOKUP(E7,Source!F:F,1,FALSE)</f>
        <v>UMass Lowell</v>
      </c>
    </row>
    <row r="8" spans="1:7" hidden="1" x14ac:dyDescent="0.25">
      <c r="A8" s="106" t="str">
        <f t="shared" si="0"/>
        <v>UMass Lowell7</v>
      </c>
      <c r="B8" s="699">
        <v>2869724025</v>
      </c>
      <c r="C8" s="588" t="s">
        <v>1277</v>
      </c>
      <c r="D8" s="588" t="s">
        <v>1267</v>
      </c>
      <c r="E8" s="84" t="s">
        <v>72</v>
      </c>
      <c r="F8" s="106">
        <v>7</v>
      </c>
      <c r="G8" s="119" t="str">
        <f>VLOOKUP(E8,Source!F:F,1,FALSE)</f>
        <v>UMass Lowell</v>
      </c>
    </row>
    <row r="9" spans="1:7" hidden="1" x14ac:dyDescent="0.25">
      <c r="A9" s="106" t="str">
        <f t="shared" si="0"/>
        <v>UMass Lowell8</v>
      </c>
      <c r="B9" s="699">
        <v>4042693027</v>
      </c>
      <c r="C9" s="588" t="s">
        <v>1278</v>
      </c>
      <c r="D9" s="588" t="s">
        <v>1267</v>
      </c>
      <c r="E9" s="84" t="s">
        <v>72</v>
      </c>
      <c r="F9" s="106">
        <v>8</v>
      </c>
      <c r="G9" s="119" t="str">
        <f>VLOOKUP(E9,Source!F:F,1,FALSE)</f>
        <v>UMass Lowell</v>
      </c>
    </row>
    <row r="10" spans="1:7" hidden="1" x14ac:dyDescent="0.25">
      <c r="A10" s="106" t="str">
        <f t="shared" si="0"/>
        <v>UMass Lowell9</v>
      </c>
      <c r="B10" s="699">
        <v>4042731022</v>
      </c>
      <c r="C10" s="588" t="s">
        <v>1279</v>
      </c>
      <c r="D10" s="588" t="s">
        <v>1267</v>
      </c>
      <c r="E10" s="84" t="s">
        <v>72</v>
      </c>
      <c r="F10" s="106">
        <v>9</v>
      </c>
      <c r="G10" s="119" t="str">
        <f>VLOOKUP(E10,Source!F:F,1,FALSE)</f>
        <v>UMass Lowell</v>
      </c>
    </row>
    <row r="11" spans="1:7" hidden="1" x14ac:dyDescent="0.25">
      <c r="A11" s="106" t="str">
        <f t="shared" si="0"/>
        <v>UMass Lowell10</v>
      </c>
      <c r="B11" s="699">
        <v>4044199022</v>
      </c>
      <c r="C11" s="588" t="s">
        <v>1280</v>
      </c>
      <c r="D11" s="588" t="s">
        <v>1267</v>
      </c>
      <c r="E11" s="84" t="s">
        <v>72</v>
      </c>
      <c r="F11" s="106">
        <v>10</v>
      </c>
      <c r="G11" s="119" t="str">
        <f>VLOOKUP(E11,Source!F:F,1,FALSE)</f>
        <v>UMass Lowell</v>
      </c>
    </row>
    <row r="12" spans="1:7" hidden="1" x14ac:dyDescent="0.25">
      <c r="A12" s="106" t="str">
        <f t="shared" si="0"/>
        <v>UMass Lowell11</v>
      </c>
      <c r="B12" s="699">
        <v>4079126028</v>
      </c>
      <c r="C12" s="588" t="s">
        <v>1276</v>
      </c>
      <c r="D12" s="588" t="s">
        <v>1267</v>
      </c>
      <c r="E12" s="84" t="s">
        <v>72</v>
      </c>
      <c r="F12" s="106">
        <v>11</v>
      </c>
      <c r="G12" s="119" t="str">
        <f>VLOOKUP(E12,Source!F:F,1,FALSE)</f>
        <v>UMass Lowell</v>
      </c>
    </row>
    <row r="13" spans="1:7" hidden="1" x14ac:dyDescent="0.25">
      <c r="A13" s="106" t="str">
        <f t="shared" si="0"/>
        <v>UMass Lowell12</v>
      </c>
      <c r="B13" s="699">
        <v>4079201026</v>
      </c>
      <c r="C13" s="588" t="s">
        <v>1280</v>
      </c>
      <c r="D13" s="588" t="s">
        <v>1267</v>
      </c>
      <c r="E13" s="84" t="s">
        <v>72</v>
      </c>
      <c r="F13" s="106">
        <v>12</v>
      </c>
      <c r="G13" s="119" t="str">
        <f>VLOOKUP(E13,Source!F:F,1,FALSE)</f>
        <v>UMass Lowell</v>
      </c>
    </row>
    <row r="14" spans="1:7" hidden="1" x14ac:dyDescent="0.25">
      <c r="A14" s="106" t="str">
        <f t="shared" si="0"/>
        <v>UMass Lowell13</v>
      </c>
      <c r="B14" s="699">
        <v>4080542029</v>
      </c>
      <c r="C14" s="588" t="s">
        <v>1281</v>
      </c>
      <c r="D14" s="588" t="s">
        <v>1267</v>
      </c>
      <c r="E14" s="84" t="s">
        <v>72</v>
      </c>
      <c r="F14" s="106">
        <v>13</v>
      </c>
      <c r="G14" s="119" t="str">
        <f>VLOOKUP(E14,Source!F:F,1,FALSE)</f>
        <v>UMass Lowell</v>
      </c>
    </row>
    <row r="15" spans="1:7" hidden="1" x14ac:dyDescent="0.25">
      <c r="A15" s="106" t="str">
        <f t="shared" si="0"/>
        <v>UMass Lowell14</v>
      </c>
      <c r="B15" s="699">
        <v>4080565022</v>
      </c>
      <c r="C15" s="588" t="s">
        <v>1282</v>
      </c>
      <c r="D15" s="588" t="s">
        <v>1267</v>
      </c>
      <c r="E15" s="84" t="s">
        <v>72</v>
      </c>
      <c r="F15" s="106">
        <v>14</v>
      </c>
      <c r="G15" s="119" t="str">
        <f>VLOOKUP(E15,Source!F:F,1,FALSE)</f>
        <v>UMass Lowell</v>
      </c>
    </row>
    <row r="16" spans="1:7" hidden="1" x14ac:dyDescent="0.25">
      <c r="A16" s="106" t="str">
        <f t="shared" si="0"/>
        <v>UMass Lowell15</v>
      </c>
      <c r="B16" s="699">
        <v>4239245002</v>
      </c>
      <c r="C16" s="588" t="s">
        <v>1283</v>
      </c>
      <c r="D16" s="588" t="s">
        <v>1268</v>
      </c>
      <c r="E16" s="84" t="s">
        <v>72</v>
      </c>
      <c r="F16" s="106">
        <v>15</v>
      </c>
      <c r="G16" s="119" t="str">
        <f>VLOOKUP(E16,Source!F:F,1,FALSE)</f>
        <v>UMass Lowell</v>
      </c>
    </row>
    <row r="17" spans="1:7" hidden="1" x14ac:dyDescent="0.25">
      <c r="A17" s="701" t="str">
        <f t="shared" ref="A17:A81" si="1">E17&amp;F17</f>
        <v>UMass Lowell16</v>
      </c>
      <c r="B17" s="702">
        <v>1841885015</v>
      </c>
      <c r="C17" s="703" t="s">
        <v>1275</v>
      </c>
      <c r="D17" s="703" t="s">
        <v>1268</v>
      </c>
      <c r="E17" s="704" t="s">
        <v>72</v>
      </c>
      <c r="F17" s="106">
        <v>16</v>
      </c>
      <c r="G17" s="119" t="str">
        <f>VLOOKUP(E17,Source!F:F,1,FALSE)</f>
        <v>UMass Lowell</v>
      </c>
    </row>
    <row r="18" spans="1:7" hidden="1" x14ac:dyDescent="0.25">
      <c r="A18" s="701" t="str">
        <f t="shared" si="1"/>
        <v>UMass Lowell17</v>
      </c>
      <c r="B18" s="702">
        <v>1881375016</v>
      </c>
      <c r="C18" s="703" t="s">
        <v>785</v>
      </c>
      <c r="D18" s="703" t="s">
        <v>1268</v>
      </c>
      <c r="E18" s="704" t="s">
        <v>72</v>
      </c>
      <c r="F18" s="106">
        <v>17</v>
      </c>
      <c r="G18" s="119" t="str">
        <f>VLOOKUP(E18,Source!F:F,1,FALSE)</f>
        <v>UMass Lowell</v>
      </c>
    </row>
    <row r="19" spans="1:7" hidden="1" x14ac:dyDescent="0.25">
      <c r="A19" s="701" t="str">
        <f t="shared" si="1"/>
        <v>UMass Lowell18</v>
      </c>
      <c r="B19" s="702">
        <v>1901972013</v>
      </c>
      <c r="C19" s="703" t="s">
        <v>785</v>
      </c>
      <c r="D19" s="703" t="s">
        <v>1268</v>
      </c>
      <c r="E19" s="704" t="s">
        <v>72</v>
      </c>
      <c r="F19" s="106">
        <v>18</v>
      </c>
      <c r="G19" s="119" t="str">
        <f>VLOOKUP(E19,Source!F:F,1,FALSE)</f>
        <v>UMass Lowell</v>
      </c>
    </row>
    <row r="20" spans="1:7" hidden="1" x14ac:dyDescent="0.25">
      <c r="A20" s="701" t="str">
        <f t="shared" si="1"/>
        <v>UMass Lowell19</v>
      </c>
      <c r="B20" s="702">
        <v>2481421016</v>
      </c>
      <c r="C20" s="703" t="s">
        <v>1275</v>
      </c>
      <c r="D20" s="703" t="s">
        <v>1268</v>
      </c>
      <c r="E20" s="704" t="s">
        <v>72</v>
      </c>
      <c r="F20" s="106">
        <v>19</v>
      </c>
      <c r="G20" s="119" t="str">
        <f>VLOOKUP(E20,Source!F:F,1,FALSE)</f>
        <v>UMass Lowell</v>
      </c>
    </row>
    <row r="21" spans="1:7" hidden="1" x14ac:dyDescent="0.25">
      <c r="A21" s="701" t="str">
        <f t="shared" si="1"/>
        <v>UMass Lowell20</v>
      </c>
      <c r="B21" s="702">
        <v>2835558008</v>
      </c>
      <c r="C21" s="703" t="s">
        <v>1276</v>
      </c>
      <c r="D21" s="703" t="s">
        <v>1268</v>
      </c>
      <c r="E21" s="704" t="s">
        <v>72</v>
      </c>
      <c r="F21" s="106">
        <v>20</v>
      </c>
      <c r="G21" s="119" t="str">
        <f>VLOOKUP(E21,Source!F:F,1,FALSE)</f>
        <v>UMass Lowell</v>
      </c>
    </row>
    <row r="22" spans="1:7" hidden="1" x14ac:dyDescent="0.25">
      <c r="A22" s="106" t="str">
        <f t="shared" si="1"/>
        <v>UMass Lowell21</v>
      </c>
      <c r="B22" s="699">
        <v>3941016130</v>
      </c>
      <c r="C22" s="588" t="s">
        <v>1275</v>
      </c>
      <c r="D22" s="588" t="s">
        <v>1268</v>
      </c>
      <c r="E22" s="84" t="s">
        <v>72</v>
      </c>
      <c r="F22" s="106">
        <v>21</v>
      </c>
      <c r="G22" s="119" t="str">
        <f>VLOOKUP(E22,Source!F:F,1,FALSE)</f>
        <v>UMass Lowell</v>
      </c>
    </row>
    <row r="23" spans="1:7" hidden="1" x14ac:dyDescent="0.25">
      <c r="A23" s="106" t="str">
        <f t="shared" si="1"/>
        <v>UMass Lowell22</v>
      </c>
      <c r="B23" s="699">
        <v>4041785026</v>
      </c>
      <c r="C23" s="588" t="s">
        <v>785</v>
      </c>
      <c r="D23" s="588" t="s">
        <v>1268</v>
      </c>
      <c r="E23" s="84" t="s">
        <v>72</v>
      </c>
      <c r="F23" s="106">
        <v>22</v>
      </c>
      <c r="G23" s="119" t="str">
        <f>VLOOKUP(E23,Source!F:F,1,FALSE)</f>
        <v>UMass Lowell</v>
      </c>
    </row>
    <row r="24" spans="1:7" hidden="1" x14ac:dyDescent="0.25">
      <c r="A24" s="701" t="str">
        <f t="shared" si="1"/>
        <v>Berkshire Comm. College1</v>
      </c>
      <c r="B24" s="699">
        <v>977402064</v>
      </c>
      <c r="C24" s="703" t="s">
        <v>1335</v>
      </c>
      <c r="D24" s="703" t="s">
        <v>1267</v>
      </c>
      <c r="E24" s="706" t="s">
        <v>568</v>
      </c>
      <c r="F24" s="701">
        <v>1</v>
      </c>
      <c r="G24" s="119" t="str">
        <f>VLOOKUP(E24,Source!F:F,1,FALSE)</f>
        <v>Berkshire Comm. College</v>
      </c>
    </row>
    <row r="25" spans="1:7" hidden="1" x14ac:dyDescent="0.25">
      <c r="A25" s="701" t="str">
        <f t="shared" ref="A25" si="2">E25&amp;F25</f>
        <v>Berkshire Comm. College2</v>
      </c>
      <c r="B25" s="699">
        <v>321702003</v>
      </c>
      <c r="C25" s="703" t="s">
        <v>1335</v>
      </c>
      <c r="D25" s="703" t="s">
        <v>1267</v>
      </c>
      <c r="E25" s="706" t="s">
        <v>568</v>
      </c>
      <c r="F25" s="701">
        <v>2</v>
      </c>
      <c r="G25" s="119" t="str">
        <f>VLOOKUP(E25,Source!F:F,1,FALSE)</f>
        <v>Berkshire Comm. College</v>
      </c>
    </row>
    <row r="26" spans="1:7" hidden="1" x14ac:dyDescent="0.25">
      <c r="A26" s="701" t="str">
        <f t="shared" si="1"/>
        <v>Bridgewater State University1</v>
      </c>
      <c r="B26" s="141">
        <v>218202003</v>
      </c>
      <c r="C26" s="141" t="s">
        <v>1365</v>
      </c>
      <c r="D26" s="703" t="s">
        <v>1267</v>
      </c>
      <c r="E26" s="706" t="s">
        <v>48</v>
      </c>
      <c r="F26" s="701">
        <v>1</v>
      </c>
      <c r="G26" s="119" t="str">
        <f>VLOOKUP(E26,Source!F:F,1,FALSE)</f>
        <v>Bridgewater State University</v>
      </c>
    </row>
    <row r="27" spans="1:7" hidden="1" x14ac:dyDescent="0.25">
      <c r="A27" s="701" t="str">
        <f t="shared" si="1"/>
        <v>Bridgewater State University2</v>
      </c>
      <c r="B27" s="141">
        <v>308370005</v>
      </c>
      <c r="C27" s="141" t="s">
        <v>1366</v>
      </c>
      <c r="D27" s="703" t="s">
        <v>1267</v>
      </c>
      <c r="E27" s="706" t="s">
        <v>48</v>
      </c>
      <c r="F27" s="701">
        <v>2</v>
      </c>
      <c r="G27" s="119" t="str">
        <f>VLOOKUP(E27,Source!F:F,1,FALSE)</f>
        <v>Bridgewater State University</v>
      </c>
    </row>
    <row r="28" spans="1:7" hidden="1" x14ac:dyDescent="0.25">
      <c r="A28" s="701" t="str">
        <f t="shared" si="1"/>
        <v>Bridgewater State University3</v>
      </c>
      <c r="B28" s="141">
        <v>333955007</v>
      </c>
      <c r="C28" s="141" t="s">
        <v>1367</v>
      </c>
      <c r="D28" s="703" t="s">
        <v>1267</v>
      </c>
      <c r="E28" s="706" t="s">
        <v>48</v>
      </c>
      <c r="F28" s="701">
        <v>3</v>
      </c>
      <c r="G28" s="119" t="str">
        <f>VLOOKUP(E28,Source!F:F,1,FALSE)</f>
        <v>Bridgewater State University</v>
      </c>
    </row>
    <row r="29" spans="1:7" hidden="1" x14ac:dyDescent="0.25">
      <c r="A29" s="701" t="str">
        <f t="shared" si="1"/>
        <v>Bridgewater State University4</v>
      </c>
      <c r="B29" s="141">
        <v>333955025</v>
      </c>
      <c r="C29" s="141" t="s">
        <v>1368</v>
      </c>
      <c r="D29" s="703" t="s">
        <v>1267</v>
      </c>
      <c r="E29" s="706" t="s">
        <v>48</v>
      </c>
      <c r="F29" s="701">
        <v>4</v>
      </c>
      <c r="G29" s="119" t="str">
        <f>VLOOKUP(E29,Source!F:F,1,FALSE)</f>
        <v>Bridgewater State University</v>
      </c>
    </row>
    <row r="30" spans="1:7" hidden="1" x14ac:dyDescent="0.25">
      <c r="A30" s="701" t="str">
        <f t="shared" si="1"/>
        <v>Bridgewater State University5</v>
      </c>
      <c r="B30" s="141">
        <v>2785974032</v>
      </c>
      <c r="C30" s="141" t="s">
        <v>1369</v>
      </c>
      <c r="D30" s="703" t="s">
        <v>1267</v>
      </c>
      <c r="E30" s="706" t="s">
        <v>48</v>
      </c>
      <c r="F30" s="701">
        <v>5</v>
      </c>
      <c r="G30" s="119" t="str">
        <f>VLOOKUP(E30,Source!F:F,1,FALSE)</f>
        <v>Bridgewater State University</v>
      </c>
    </row>
    <row r="31" spans="1:7" hidden="1" x14ac:dyDescent="0.25">
      <c r="A31" s="701" t="str">
        <f t="shared" si="1"/>
        <v>Bridgewater State University6</v>
      </c>
      <c r="B31" s="141">
        <v>4031861000</v>
      </c>
      <c r="C31" s="141" t="s">
        <v>1336</v>
      </c>
      <c r="D31" s="703" t="s">
        <v>1267</v>
      </c>
      <c r="E31" s="706" t="s">
        <v>48</v>
      </c>
      <c r="F31" s="701">
        <v>6</v>
      </c>
      <c r="G31" s="119" t="str">
        <f>VLOOKUP(E31,Source!F:F,1,FALSE)</f>
        <v>Bridgewater State University</v>
      </c>
    </row>
    <row r="32" spans="1:7" hidden="1" x14ac:dyDescent="0.25">
      <c r="A32" s="701" t="str">
        <f t="shared" si="1"/>
        <v>Bridgewater State University7</v>
      </c>
      <c r="B32" s="141">
        <v>4031861037</v>
      </c>
      <c r="C32" s="141" t="s">
        <v>1370</v>
      </c>
      <c r="D32" s="703" t="s">
        <v>1267</v>
      </c>
      <c r="E32" s="706" t="s">
        <v>48</v>
      </c>
      <c r="F32" s="701">
        <v>7</v>
      </c>
      <c r="G32" s="119" t="str">
        <f>VLOOKUP(E32,Source!F:F,1,FALSE)</f>
        <v>Bridgewater State University</v>
      </c>
    </row>
    <row r="33" spans="1:7" hidden="1" x14ac:dyDescent="0.25">
      <c r="A33" s="701" t="str">
        <f t="shared" si="1"/>
        <v>Bridgewater State University8</v>
      </c>
      <c r="B33" s="141">
        <v>5277830033</v>
      </c>
      <c r="C33" s="141" t="s">
        <v>1371</v>
      </c>
      <c r="D33" s="703" t="s">
        <v>1267</v>
      </c>
      <c r="E33" s="706" t="s">
        <v>48</v>
      </c>
      <c r="F33" s="701">
        <v>8</v>
      </c>
      <c r="G33" s="119" t="str">
        <f>VLOOKUP(E33,Source!F:F,1,FALSE)</f>
        <v>Bridgewater State University</v>
      </c>
    </row>
    <row r="34" spans="1:7" hidden="1" x14ac:dyDescent="0.25">
      <c r="A34" s="701" t="str">
        <f t="shared" si="1"/>
        <v>Bridgewater State University9</v>
      </c>
      <c r="B34" s="141">
        <v>5277856000</v>
      </c>
      <c r="C34" s="141" t="s">
        <v>1372</v>
      </c>
      <c r="D34" s="703" t="s">
        <v>1267</v>
      </c>
      <c r="E34" s="706" t="s">
        <v>48</v>
      </c>
      <c r="F34" s="701">
        <v>9</v>
      </c>
      <c r="G34" s="119" t="str">
        <f>VLOOKUP(E34,Source!F:F,1,FALSE)</f>
        <v>Bridgewater State University</v>
      </c>
    </row>
    <row r="35" spans="1:7" hidden="1" x14ac:dyDescent="0.25">
      <c r="A35" s="701" t="str">
        <f t="shared" si="1"/>
        <v>Bridgewater State University10</v>
      </c>
      <c r="B35" s="141">
        <v>5277856037</v>
      </c>
      <c r="C35" s="141" t="s">
        <v>1373</v>
      </c>
      <c r="D35" s="703" t="s">
        <v>1267</v>
      </c>
      <c r="E35" s="706" t="s">
        <v>48</v>
      </c>
      <c r="F35" s="701">
        <v>10</v>
      </c>
      <c r="G35" s="119" t="str">
        <f>VLOOKUP(E35,Source!F:F,1,FALSE)</f>
        <v>Bridgewater State University</v>
      </c>
    </row>
    <row r="36" spans="1:7" hidden="1" x14ac:dyDescent="0.25">
      <c r="A36" s="701" t="str">
        <f t="shared" si="1"/>
        <v>Bridgewater State University11</v>
      </c>
      <c r="B36" s="141">
        <v>9017204008</v>
      </c>
      <c r="C36" s="141" t="s">
        <v>1374</v>
      </c>
      <c r="D36" s="703" t="s">
        <v>1267</v>
      </c>
      <c r="E36" s="706" t="s">
        <v>48</v>
      </c>
      <c r="F36" s="701">
        <v>11</v>
      </c>
      <c r="G36" s="119" t="str">
        <f>VLOOKUP(E36,Source!F:F,1,FALSE)</f>
        <v>Bridgewater State University</v>
      </c>
    </row>
    <row r="37" spans="1:7" hidden="1" x14ac:dyDescent="0.25">
      <c r="A37" s="701" t="str">
        <f t="shared" si="1"/>
        <v>Bridgewater State University12</v>
      </c>
      <c r="B37" s="141">
        <v>9017221009</v>
      </c>
      <c r="C37" s="141" t="s">
        <v>1375</v>
      </c>
      <c r="D37" s="703" t="s">
        <v>1267</v>
      </c>
      <c r="E37" s="706" t="s">
        <v>48</v>
      </c>
      <c r="F37" s="701">
        <v>12</v>
      </c>
      <c r="G37" s="119" t="str">
        <f>VLOOKUP(E37,Source!F:F,1,FALSE)</f>
        <v>Bridgewater State University</v>
      </c>
    </row>
    <row r="38" spans="1:7" hidden="1" x14ac:dyDescent="0.25">
      <c r="A38" s="701" t="str">
        <f t="shared" si="1"/>
        <v>Bridgewater State University13</v>
      </c>
      <c r="B38" s="141">
        <v>308415009</v>
      </c>
      <c r="C38" s="141" t="s">
        <v>1376</v>
      </c>
      <c r="D38" s="703" t="s">
        <v>1268</v>
      </c>
      <c r="E38" s="706" t="s">
        <v>48</v>
      </c>
      <c r="F38" s="701">
        <v>13</v>
      </c>
      <c r="G38" s="119" t="str">
        <f>VLOOKUP(E38,Source!F:F,1,FALSE)</f>
        <v>Bridgewater State University</v>
      </c>
    </row>
    <row r="39" spans="1:7" hidden="1" x14ac:dyDescent="0.25">
      <c r="A39" s="701" t="str">
        <f t="shared" si="1"/>
        <v>Bridgewater State University14</v>
      </c>
      <c r="B39" s="141">
        <v>308415036</v>
      </c>
      <c r="C39" s="141" t="s">
        <v>1377</v>
      </c>
      <c r="D39" s="703" t="s">
        <v>1268</v>
      </c>
      <c r="E39" s="706" t="s">
        <v>48</v>
      </c>
      <c r="F39" s="701">
        <v>14</v>
      </c>
      <c r="G39" s="119" t="str">
        <f>VLOOKUP(E39,Source!F:F,1,FALSE)</f>
        <v>Bridgewater State University</v>
      </c>
    </row>
    <row r="40" spans="1:7" hidden="1" x14ac:dyDescent="0.25">
      <c r="A40" s="701" t="str">
        <f t="shared" si="1"/>
        <v>Bridgewater State University15</v>
      </c>
      <c r="B40" s="141">
        <v>309418013</v>
      </c>
      <c r="C40" s="141" t="s">
        <v>1378</v>
      </c>
      <c r="D40" s="703" t="s">
        <v>1268</v>
      </c>
      <c r="E40" s="706" t="s">
        <v>48</v>
      </c>
      <c r="F40" s="701">
        <v>15</v>
      </c>
      <c r="G40" s="119" t="str">
        <f>VLOOKUP(E40,Source!F:F,1,FALSE)</f>
        <v>Bridgewater State University</v>
      </c>
    </row>
    <row r="41" spans="1:7" hidden="1" x14ac:dyDescent="0.25">
      <c r="A41" s="701" t="str">
        <f t="shared" si="1"/>
        <v>Bridgewater State University16</v>
      </c>
      <c r="B41" s="141">
        <v>1566857002</v>
      </c>
      <c r="C41" s="141" t="s">
        <v>1376</v>
      </c>
      <c r="D41" s="703" t="s">
        <v>1268</v>
      </c>
      <c r="E41" s="706" t="s">
        <v>48</v>
      </c>
      <c r="F41" s="701">
        <v>16</v>
      </c>
      <c r="G41" s="119" t="str">
        <f>VLOOKUP(E41,Source!F:F,1,FALSE)</f>
        <v>Bridgewater State University</v>
      </c>
    </row>
    <row r="42" spans="1:7" hidden="1" x14ac:dyDescent="0.25">
      <c r="A42" s="701" t="str">
        <f t="shared" si="1"/>
        <v>Bridgewater State University17</v>
      </c>
      <c r="B42" s="141">
        <v>1566857020</v>
      </c>
      <c r="C42" s="141" t="s">
        <v>1379</v>
      </c>
      <c r="D42" s="703" t="s">
        <v>1268</v>
      </c>
      <c r="E42" s="706" t="s">
        <v>48</v>
      </c>
      <c r="F42" s="701">
        <v>17</v>
      </c>
      <c r="G42" s="119" t="str">
        <f>VLOOKUP(E42,Source!F:F,1,FALSE)</f>
        <v>Bridgewater State University</v>
      </c>
    </row>
    <row r="43" spans="1:7" hidden="1" x14ac:dyDescent="0.25">
      <c r="A43" s="701" t="str">
        <f t="shared" si="1"/>
        <v>Bridgewater State University18</v>
      </c>
      <c r="B43" s="141">
        <v>4031842032</v>
      </c>
      <c r="C43" s="141" t="s">
        <v>1365</v>
      </c>
      <c r="D43" s="703" t="s">
        <v>1268</v>
      </c>
      <c r="E43" s="706" t="s">
        <v>48</v>
      </c>
      <c r="F43" s="701">
        <v>18</v>
      </c>
      <c r="G43" s="119" t="str">
        <f>VLOOKUP(E43,Source!F:F,1,FALSE)</f>
        <v>Bridgewater State University</v>
      </c>
    </row>
    <row r="44" spans="1:7" hidden="1" x14ac:dyDescent="0.25">
      <c r="A44" s="701" t="str">
        <f t="shared" si="1"/>
        <v>Bristol Comm. College1</v>
      </c>
      <c r="B44" s="141">
        <v>4122002031</v>
      </c>
      <c r="C44" s="141" t="s">
        <v>1381</v>
      </c>
      <c r="D44" s="703" t="s">
        <v>1267</v>
      </c>
      <c r="E44" s="704" t="s">
        <v>569</v>
      </c>
      <c r="F44" s="701">
        <v>1</v>
      </c>
      <c r="G44" s="119" t="str">
        <f>VLOOKUP(E44,Source!F:F,1,FALSE)</f>
        <v>Bristol Comm. College</v>
      </c>
    </row>
    <row r="45" spans="1:7" hidden="1" x14ac:dyDescent="0.25">
      <c r="A45" s="701" t="str">
        <f t="shared" si="1"/>
        <v>Bristol Comm. College2</v>
      </c>
      <c r="B45" s="141">
        <v>5131146001</v>
      </c>
      <c r="C45" s="141" t="s">
        <v>1382</v>
      </c>
      <c r="D45" s="703" t="s">
        <v>1267</v>
      </c>
      <c r="E45" s="704" t="s">
        <v>569</v>
      </c>
      <c r="F45" s="701">
        <v>2</v>
      </c>
      <c r="G45" s="119" t="str">
        <f>VLOOKUP(E45,Source!F:F,1,FALSE)</f>
        <v>Bristol Comm. College</v>
      </c>
    </row>
    <row r="46" spans="1:7" hidden="1" x14ac:dyDescent="0.25">
      <c r="A46" s="701" t="str">
        <f t="shared" si="1"/>
        <v>Bristol Comm. College3</v>
      </c>
      <c r="B46" s="141">
        <v>5202742000</v>
      </c>
      <c r="C46" s="141" t="s">
        <v>1383</v>
      </c>
      <c r="D46" s="703" t="s">
        <v>1267</v>
      </c>
      <c r="E46" s="704" t="s">
        <v>569</v>
      </c>
      <c r="F46" s="701">
        <v>3</v>
      </c>
      <c r="G46" s="119" t="str">
        <f>VLOOKUP(E46,Source!F:F,1,FALSE)</f>
        <v>Bristol Comm. College</v>
      </c>
    </row>
    <row r="47" spans="1:7" hidden="1" x14ac:dyDescent="0.25">
      <c r="A47" s="701" t="str">
        <f t="shared" si="1"/>
        <v>Bristol Comm. College4</v>
      </c>
      <c r="B47" s="141">
        <v>8942918003</v>
      </c>
      <c r="C47" s="141" t="s">
        <v>1384</v>
      </c>
      <c r="D47" s="703" t="s">
        <v>1267</v>
      </c>
      <c r="E47" s="704" t="s">
        <v>569</v>
      </c>
      <c r="F47" s="701">
        <v>4</v>
      </c>
      <c r="G47" s="119" t="str">
        <f>VLOOKUP(E47,Source!F:F,1,FALSE)</f>
        <v>Bristol Comm. College</v>
      </c>
    </row>
    <row r="48" spans="1:7" hidden="1" x14ac:dyDescent="0.25">
      <c r="A48" s="701" t="str">
        <f t="shared" si="1"/>
        <v>Bristol Comm. College5</v>
      </c>
      <c r="B48" s="141">
        <v>16669560027</v>
      </c>
      <c r="C48" s="141" t="s">
        <v>1385</v>
      </c>
      <c r="D48" s="703" t="s">
        <v>1267</v>
      </c>
      <c r="E48" s="704" t="s">
        <v>569</v>
      </c>
      <c r="F48" s="701">
        <v>5</v>
      </c>
      <c r="G48" s="119" t="str">
        <f>VLOOKUP(E48,Source!F:F,1,FALSE)</f>
        <v>Bristol Comm. College</v>
      </c>
    </row>
    <row r="49" spans="1:7" hidden="1" x14ac:dyDescent="0.25">
      <c r="A49" s="701" t="str">
        <f t="shared" si="1"/>
        <v>Bristol Comm. College6</v>
      </c>
      <c r="B49" s="141">
        <v>27527280021</v>
      </c>
      <c r="C49" s="141" t="s">
        <v>1386</v>
      </c>
      <c r="D49" s="703" t="s">
        <v>1267</v>
      </c>
      <c r="E49" s="704" t="s">
        <v>569</v>
      </c>
      <c r="F49" s="701">
        <v>6</v>
      </c>
      <c r="G49" s="119" t="str">
        <f>VLOOKUP(E49,Source!F:F,1,FALSE)</f>
        <v>Bristol Comm. College</v>
      </c>
    </row>
    <row r="50" spans="1:7" hidden="1" x14ac:dyDescent="0.25">
      <c r="A50" s="701" t="str">
        <f t="shared" si="1"/>
        <v>Bristol Comm. College7</v>
      </c>
      <c r="B50" s="141">
        <v>27527290020</v>
      </c>
      <c r="C50" s="141" t="s">
        <v>1387</v>
      </c>
      <c r="D50" s="703" t="s">
        <v>1267</v>
      </c>
      <c r="E50" s="704" t="s">
        <v>569</v>
      </c>
      <c r="F50" s="701">
        <v>7</v>
      </c>
      <c r="G50" s="119" t="str">
        <f>VLOOKUP(E50,Source!F:F,1,FALSE)</f>
        <v>Bristol Comm. College</v>
      </c>
    </row>
    <row r="51" spans="1:7" hidden="1" x14ac:dyDescent="0.25">
      <c r="A51" s="701" t="str">
        <f t="shared" si="1"/>
        <v>Bristol Comm. College8</v>
      </c>
      <c r="B51" s="141">
        <v>27527270022</v>
      </c>
      <c r="C51" s="141" t="s">
        <v>1388</v>
      </c>
      <c r="D51" s="703" t="s">
        <v>1268</v>
      </c>
      <c r="E51" s="704" t="s">
        <v>569</v>
      </c>
      <c r="F51" s="701">
        <v>8</v>
      </c>
      <c r="G51" s="119" t="str">
        <f>VLOOKUP(E51,Source!F:F,1,FALSE)</f>
        <v>Bristol Comm. College</v>
      </c>
    </row>
    <row r="52" spans="1:7" hidden="1" x14ac:dyDescent="0.25">
      <c r="A52" s="701" t="str">
        <f t="shared" si="1"/>
        <v>Bunker Hill Comm. College1</v>
      </c>
      <c r="B52" s="141">
        <v>26327991001</v>
      </c>
      <c r="C52" s="141" t="s">
        <v>1389</v>
      </c>
      <c r="D52" s="703" t="s">
        <v>1267</v>
      </c>
      <c r="E52" s="706" t="s">
        <v>570</v>
      </c>
      <c r="F52" s="701">
        <v>1</v>
      </c>
      <c r="G52" s="119" t="str">
        <f>VLOOKUP(E52,Source!F:F,1,FALSE)</f>
        <v>Bunker Hill Comm. College</v>
      </c>
    </row>
    <row r="53" spans="1:7" hidden="1" x14ac:dyDescent="0.25">
      <c r="A53" s="701" t="str">
        <f t="shared" si="1"/>
        <v>Bunker Hill Comm. College2</v>
      </c>
      <c r="B53" s="141">
        <v>26459221003</v>
      </c>
      <c r="C53" s="141" t="s">
        <v>1390</v>
      </c>
      <c r="D53" s="703" t="s">
        <v>1267</v>
      </c>
      <c r="E53" s="706" t="s">
        <v>570</v>
      </c>
      <c r="F53" s="701">
        <v>2</v>
      </c>
      <c r="G53" s="119" t="str">
        <f>VLOOKUP(E53,Source!F:F,1,FALSE)</f>
        <v>Bunker Hill Comm. College</v>
      </c>
    </row>
    <row r="54" spans="1:7" hidden="1" x14ac:dyDescent="0.25">
      <c r="A54" s="701" t="str">
        <f t="shared" si="1"/>
        <v>Bureau of the State House1</v>
      </c>
      <c r="B54" s="141">
        <v>26154821008</v>
      </c>
      <c r="C54" s="141" t="s">
        <v>117</v>
      </c>
      <c r="D54" s="703" t="s">
        <v>1267</v>
      </c>
      <c r="E54" s="706" t="s">
        <v>284</v>
      </c>
      <c r="F54" s="701">
        <v>1</v>
      </c>
      <c r="G54" s="119" t="str">
        <f>VLOOKUP(E54,Source!F:F,1,FALSE)</f>
        <v>Bureau of the State House</v>
      </c>
    </row>
    <row r="55" spans="1:7" hidden="1" x14ac:dyDescent="0.25">
      <c r="A55" s="701" t="str">
        <f t="shared" si="1"/>
        <v>Bureau of the State House2</v>
      </c>
      <c r="B55" s="141">
        <v>26154841006</v>
      </c>
      <c r="C55" s="141" t="s">
        <v>117</v>
      </c>
      <c r="D55" s="703" t="s">
        <v>1267</v>
      </c>
      <c r="E55" s="706" t="s">
        <v>284</v>
      </c>
      <c r="F55" s="701">
        <v>2</v>
      </c>
      <c r="G55" s="119" t="str">
        <f>VLOOKUP(E55,Source!F:F,1,FALSE)</f>
        <v>Bureau of the State House</v>
      </c>
    </row>
    <row r="56" spans="1:7" hidden="1" x14ac:dyDescent="0.25">
      <c r="A56" s="701" t="str">
        <f t="shared" si="1"/>
        <v>Bureau of the State House3</v>
      </c>
      <c r="B56" s="141">
        <v>26154851005</v>
      </c>
      <c r="C56" s="141" t="s">
        <v>117</v>
      </c>
      <c r="D56" s="703" t="s">
        <v>1267</v>
      </c>
      <c r="E56" s="706" t="s">
        <v>284</v>
      </c>
      <c r="F56" s="701">
        <v>3</v>
      </c>
      <c r="G56" s="119" t="str">
        <f>VLOOKUP(E56,Source!F:F,1,FALSE)</f>
        <v>Bureau of the State House</v>
      </c>
    </row>
    <row r="57" spans="1:7" hidden="1" x14ac:dyDescent="0.25">
      <c r="A57" s="701" t="str">
        <f t="shared" si="1"/>
        <v>Cape Cod Comm. College1</v>
      </c>
      <c r="B57" s="141">
        <v>14559230041</v>
      </c>
      <c r="C57" s="141" t="s">
        <v>1391</v>
      </c>
      <c r="D57" s="703" t="s">
        <v>1267</v>
      </c>
      <c r="E57" s="706" t="s">
        <v>571</v>
      </c>
      <c r="F57" s="701">
        <v>1</v>
      </c>
      <c r="G57" s="119" t="str">
        <f>VLOOKUP(E57,Source!F:F,1,FALSE)</f>
        <v>Cape Cod Comm. College</v>
      </c>
    </row>
    <row r="58" spans="1:7" hidden="1" x14ac:dyDescent="0.25">
      <c r="A58" s="701" t="str">
        <f t="shared" si="1"/>
        <v>Cape Cod Comm. College2</v>
      </c>
      <c r="B58" s="141">
        <v>16474720014</v>
      </c>
      <c r="C58" s="141" t="s">
        <v>1392</v>
      </c>
      <c r="D58" s="703" t="s">
        <v>1267</v>
      </c>
      <c r="E58" s="706" t="s">
        <v>571</v>
      </c>
      <c r="F58" s="701">
        <v>2</v>
      </c>
      <c r="G58" s="119" t="str">
        <f>VLOOKUP(E58,Source!F:F,1,FALSE)</f>
        <v>Cape Cod Comm. College</v>
      </c>
    </row>
    <row r="59" spans="1:7" hidden="1" x14ac:dyDescent="0.25">
      <c r="A59" s="701" t="str">
        <f t="shared" si="1"/>
        <v>Chelsea Soldier's Home1</v>
      </c>
      <c r="B59" s="141">
        <v>24486381007</v>
      </c>
      <c r="C59" s="141" t="s">
        <v>1393</v>
      </c>
      <c r="D59" s="703" t="s">
        <v>1267</v>
      </c>
      <c r="E59" s="706" t="s">
        <v>572</v>
      </c>
      <c r="F59" s="701">
        <v>1</v>
      </c>
      <c r="G59" s="119" t="str">
        <f>VLOOKUP(E59,Source!F:F,1,FALSE)</f>
        <v>Chelsea Soldier's Home</v>
      </c>
    </row>
    <row r="60" spans="1:7" hidden="1" x14ac:dyDescent="0.25">
      <c r="A60" s="701" t="str">
        <f t="shared" si="1"/>
        <v>Chelsea Soldier's Home2</v>
      </c>
      <c r="B60" s="141">
        <v>26116031001</v>
      </c>
      <c r="C60" s="141" t="s">
        <v>1394</v>
      </c>
      <c r="D60" s="703" t="s">
        <v>1267</v>
      </c>
      <c r="E60" s="706" t="s">
        <v>572</v>
      </c>
      <c r="F60" s="701">
        <v>2</v>
      </c>
      <c r="G60" s="119" t="str">
        <f>VLOOKUP(E60,Source!F:F,1,FALSE)</f>
        <v>Chelsea Soldier's Home</v>
      </c>
    </row>
    <row r="61" spans="1:7" hidden="1" x14ac:dyDescent="0.25">
      <c r="A61" s="701" t="str">
        <f t="shared" si="1"/>
        <v>Chelsea Soldier's Home3</v>
      </c>
      <c r="B61" s="141">
        <v>26116041000</v>
      </c>
      <c r="C61" s="141" t="s">
        <v>1395</v>
      </c>
      <c r="D61" s="703" t="s">
        <v>1267</v>
      </c>
      <c r="E61" s="706" t="s">
        <v>572</v>
      </c>
      <c r="F61" s="701">
        <v>3</v>
      </c>
      <c r="G61" s="119" t="str">
        <f>VLOOKUP(E61,Source!F:F,1,FALSE)</f>
        <v>Chelsea Soldier's Home</v>
      </c>
    </row>
    <row r="62" spans="1:7" hidden="1" x14ac:dyDescent="0.25">
      <c r="A62" s="701" t="str">
        <f t="shared" si="1"/>
        <v>Chelsea Soldier's Home4</v>
      </c>
      <c r="B62" s="141">
        <v>26817520013</v>
      </c>
      <c r="C62" s="141" t="s">
        <v>1396</v>
      </c>
      <c r="D62" s="703" t="s">
        <v>1267</v>
      </c>
      <c r="E62" s="706" t="s">
        <v>572</v>
      </c>
      <c r="F62" s="701">
        <v>4</v>
      </c>
      <c r="G62" s="119" t="str">
        <f>VLOOKUP(E62,Source!F:F,1,FALSE)</f>
        <v>Chelsea Soldier's Home</v>
      </c>
    </row>
    <row r="63" spans="1:7" ht="14.25" customHeight="1" x14ac:dyDescent="0.25">
      <c r="A63" s="701" t="str">
        <f t="shared" si="1"/>
        <v>Dept. of Conservation and Recreation1</v>
      </c>
      <c r="B63" s="739" t="s">
        <v>842</v>
      </c>
      <c r="C63" s="735" t="s">
        <v>1958</v>
      </c>
      <c r="D63" s="740" t="s">
        <v>842</v>
      </c>
      <c r="E63" s="706" t="s">
        <v>573</v>
      </c>
      <c r="F63" s="703">
        <v>1</v>
      </c>
      <c r="G63" s="119" t="str">
        <f>VLOOKUP(E63,Source!F:F,1,FALSE)</f>
        <v>Dept. of Conservation and Recreation</v>
      </c>
    </row>
    <row r="64" spans="1:7" hidden="1" x14ac:dyDescent="0.25">
      <c r="A64" s="701" t="str">
        <f t="shared" si="1"/>
        <v>Dept. of Correction1</v>
      </c>
      <c r="B64" s="141">
        <v>25882931006</v>
      </c>
      <c r="C64" s="703" t="s">
        <v>1398</v>
      </c>
      <c r="D64" s="703" t="s">
        <v>1267</v>
      </c>
      <c r="E64" s="706" t="s">
        <v>49</v>
      </c>
      <c r="F64" s="703">
        <v>1</v>
      </c>
      <c r="G64" s="119" t="str">
        <f>VLOOKUP(E64,Source!F:F,1,FALSE)</f>
        <v>Dept. of Correction</v>
      </c>
    </row>
    <row r="65" spans="1:7" hidden="1" x14ac:dyDescent="0.25">
      <c r="A65" s="701" t="str">
        <f t="shared" si="1"/>
        <v>Dept. of Correction2</v>
      </c>
      <c r="B65" s="141">
        <v>27351810018</v>
      </c>
      <c r="C65" s="703" t="s">
        <v>1399</v>
      </c>
      <c r="D65" s="703" t="s">
        <v>1267</v>
      </c>
      <c r="E65" s="706" t="s">
        <v>49</v>
      </c>
      <c r="F65" s="703">
        <v>2</v>
      </c>
      <c r="G65" s="119" t="str">
        <f>VLOOKUP(E65,Source!F:F,1,FALSE)</f>
        <v>Dept. of Correction</v>
      </c>
    </row>
    <row r="66" spans="1:7" hidden="1" x14ac:dyDescent="0.25">
      <c r="A66" s="701" t="str">
        <f t="shared" si="1"/>
        <v>Dept. of Correction3</v>
      </c>
      <c r="B66" s="141">
        <v>2785462000</v>
      </c>
      <c r="C66" s="703" t="s">
        <v>1400</v>
      </c>
      <c r="D66" s="703" t="s">
        <v>1267</v>
      </c>
      <c r="E66" s="706" t="s">
        <v>49</v>
      </c>
      <c r="F66" s="703">
        <v>3</v>
      </c>
      <c r="G66" s="119" t="str">
        <f>VLOOKUP(E66,Source!F:F,1,FALSE)</f>
        <v>Dept. of Correction</v>
      </c>
    </row>
    <row r="67" spans="1:7" hidden="1" x14ac:dyDescent="0.25">
      <c r="A67" s="701" t="str">
        <f t="shared" si="1"/>
        <v>Dept. of Correction4</v>
      </c>
      <c r="B67" s="141">
        <v>4012873008</v>
      </c>
      <c r="C67" s="703" t="s">
        <v>1400</v>
      </c>
      <c r="D67" s="703" t="s">
        <v>1267</v>
      </c>
      <c r="E67" s="706" t="s">
        <v>49</v>
      </c>
      <c r="F67" s="703">
        <v>4</v>
      </c>
      <c r="G67" s="119" t="str">
        <f>VLOOKUP(E67,Source!F:F,1,FALSE)</f>
        <v>Dept. of Correction</v>
      </c>
    </row>
    <row r="68" spans="1:7" hidden="1" x14ac:dyDescent="0.25">
      <c r="A68" s="701" t="str">
        <f t="shared" si="1"/>
        <v>Dept. of Correction5</v>
      </c>
      <c r="B68" s="141">
        <v>4012873017</v>
      </c>
      <c r="C68" s="703" t="s">
        <v>1400</v>
      </c>
      <c r="D68" s="703" t="s">
        <v>1267</v>
      </c>
      <c r="E68" s="706" t="s">
        <v>49</v>
      </c>
      <c r="F68" s="703">
        <v>5</v>
      </c>
      <c r="G68" s="119" t="str">
        <f>VLOOKUP(E68,Source!F:F,1,FALSE)</f>
        <v>Dept. of Correction</v>
      </c>
    </row>
    <row r="69" spans="1:7" hidden="1" x14ac:dyDescent="0.25">
      <c r="A69" s="701" t="str">
        <f t="shared" si="1"/>
        <v>Dept. of Correction6</v>
      </c>
      <c r="B69" s="141">
        <v>4055660005</v>
      </c>
      <c r="C69" s="703" t="s">
        <v>1400</v>
      </c>
      <c r="D69" s="703" t="s">
        <v>1267</v>
      </c>
      <c r="E69" s="706" t="s">
        <v>49</v>
      </c>
      <c r="F69" s="703">
        <v>6</v>
      </c>
      <c r="G69" s="119" t="str">
        <f>VLOOKUP(E69,Source!F:F,1,FALSE)</f>
        <v>Dept. of Correction</v>
      </c>
    </row>
    <row r="70" spans="1:7" hidden="1" x14ac:dyDescent="0.25">
      <c r="A70" s="701" t="str">
        <f t="shared" si="1"/>
        <v>Dept. of Correction7</v>
      </c>
      <c r="B70" s="141">
        <v>5301597003</v>
      </c>
      <c r="C70" s="703" t="s">
        <v>1400</v>
      </c>
      <c r="D70" s="703" t="s">
        <v>1267</v>
      </c>
      <c r="E70" s="706" t="s">
        <v>49</v>
      </c>
      <c r="F70" s="703">
        <v>7</v>
      </c>
      <c r="G70" s="119" t="str">
        <f>VLOOKUP(E70,Source!F:F,1,FALSE)</f>
        <v>Dept. of Correction</v>
      </c>
    </row>
    <row r="71" spans="1:7" hidden="1" x14ac:dyDescent="0.25">
      <c r="A71" s="701" t="str">
        <f t="shared" si="1"/>
        <v>Dept. of Correction8</v>
      </c>
      <c r="B71" s="141">
        <v>7769453006</v>
      </c>
      <c r="C71" s="703" t="s">
        <v>1400</v>
      </c>
      <c r="D71" s="703" t="s">
        <v>1267</v>
      </c>
      <c r="E71" s="706" t="s">
        <v>49</v>
      </c>
      <c r="F71" s="703">
        <v>8</v>
      </c>
      <c r="G71" s="119" t="str">
        <f>VLOOKUP(E71,Source!F:F,1,FALSE)</f>
        <v>Dept. of Correction</v>
      </c>
    </row>
    <row r="72" spans="1:7" hidden="1" x14ac:dyDescent="0.25">
      <c r="A72" s="701" t="str">
        <f t="shared" si="1"/>
        <v>Dept. of Correction9</v>
      </c>
      <c r="B72" s="141">
        <v>188398021</v>
      </c>
      <c r="C72" s="703" t="s">
        <v>1401</v>
      </c>
      <c r="D72" s="703" t="s">
        <v>1267</v>
      </c>
      <c r="E72" s="706" t="s">
        <v>49</v>
      </c>
      <c r="F72" s="703">
        <v>9</v>
      </c>
      <c r="G72" s="119" t="str">
        <f>VLOOKUP(E72,Source!F:F,1,FALSE)</f>
        <v>Dept. of Correction</v>
      </c>
    </row>
    <row r="73" spans="1:7" hidden="1" x14ac:dyDescent="0.25">
      <c r="A73" s="701" t="str">
        <f t="shared" si="1"/>
        <v>Dept. of Correction10</v>
      </c>
      <c r="B73" s="141">
        <v>1428220027</v>
      </c>
      <c r="C73" s="703" t="s">
        <v>1401</v>
      </c>
      <c r="D73" s="703" t="s">
        <v>1267</v>
      </c>
      <c r="E73" s="706" t="s">
        <v>49</v>
      </c>
      <c r="F73" s="703">
        <v>10</v>
      </c>
      <c r="G73" s="119" t="str">
        <f>VLOOKUP(E73,Source!F:F,1,FALSE)</f>
        <v>Dept. of Correction</v>
      </c>
    </row>
    <row r="74" spans="1:7" hidden="1" x14ac:dyDescent="0.25">
      <c r="A74" s="701" t="str">
        <f t="shared" si="1"/>
        <v>Dept. of Correction11</v>
      </c>
      <c r="B74" s="141">
        <v>8906647021</v>
      </c>
      <c r="C74" s="703" t="s">
        <v>1401</v>
      </c>
      <c r="D74" s="703" t="s">
        <v>1267</v>
      </c>
      <c r="E74" s="706" t="s">
        <v>49</v>
      </c>
      <c r="F74" s="703">
        <v>11</v>
      </c>
      <c r="G74" s="119" t="str">
        <f>VLOOKUP(E74,Source!F:F,1,FALSE)</f>
        <v>Dept. of Correction</v>
      </c>
    </row>
    <row r="75" spans="1:7" hidden="1" x14ac:dyDescent="0.25">
      <c r="A75" s="701" t="str">
        <f t="shared" si="1"/>
        <v>Dept. of Correction12</v>
      </c>
      <c r="B75" s="141">
        <v>8907067018</v>
      </c>
      <c r="C75" s="703" t="s">
        <v>1401</v>
      </c>
      <c r="D75" s="703" t="s">
        <v>1267</v>
      </c>
      <c r="E75" s="706" t="s">
        <v>49</v>
      </c>
      <c r="F75" s="703">
        <v>12</v>
      </c>
      <c r="G75" s="119" t="str">
        <f>VLOOKUP(E75,Source!F:F,1,FALSE)</f>
        <v>Dept. of Correction</v>
      </c>
    </row>
    <row r="76" spans="1:7" hidden="1" x14ac:dyDescent="0.25">
      <c r="A76" s="701" t="str">
        <f t="shared" si="1"/>
        <v>Dept. of Correction13</v>
      </c>
      <c r="B76" s="141">
        <v>2766941004</v>
      </c>
      <c r="C76" s="703" t="s">
        <v>1402</v>
      </c>
      <c r="D76" s="703" t="s">
        <v>1267</v>
      </c>
      <c r="E76" s="706" t="s">
        <v>49</v>
      </c>
      <c r="F76" s="703">
        <v>13</v>
      </c>
      <c r="G76" s="119" t="str">
        <f>VLOOKUP(E76,Source!F:F,1,FALSE)</f>
        <v>Dept. of Correction</v>
      </c>
    </row>
    <row r="77" spans="1:7" hidden="1" x14ac:dyDescent="0.25">
      <c r="A77" s="701" t="str">
        <f t="shared" si="1"/>
        <v>Dept. of Correction14</v>
      </c>
      <c r="B77" s="141">
        <v>26654211007</v>
      </c>
      <c r="C77" s="703" t="s">
        <v>1403</v>
      </c>
      <c r="D77" s="703" t="s">
        <v>1267</v>
      </c>
      <c r="E77" s="706" t="s">
        <v>49</v>
      </c>
      <c r="F77" s="703">
        <v>14</v>
      </c>
      <c r="G77" s="119" t="str">
        <f>VLOOKUP(E77,Source!F:F,1,FALSE)</f>
        <v>Dept. of Correction</v>
      </c>
    </row>
    <row r="78" spans="1:7" hidden="1" x14ac:dyDescent="0.25">
      <c r="A78" s="701" t="str">
        <f t="shared" si="1"/>
        <v>Dept. of Correction15</v>
      </c>
      <c r="B78" s="141">
        <v>26654221006</v>
      </c>
      <c r="C78" s="703" t="s">
        <v>1403</v>
      </c>
      <c r="D78" s="703" t="s">
        <v>1267</v>
      </c>
      <c r="E78" s="706" t="s">
        <v>49</v>
      </c>
      <c r="F78" s="703">
        <v>15</v>
      </c>
      <c r="G78" s="119" t="str">
        <f>VLOOKUP(E78,Source!F:F,1,FALSE)</f>
        <v>Dept. of Correction</v>
      </c>
    </row>
    <row r="79" spans="1:7" hidden="1" x14ac:dyDescent="0.25">
      <c r="A79" s="701" t="str">
        <f t="shared" si="1"/>
        <v>Dept. of Correction16</v>
      </c>
      <c r="B79" s="141">
        <v>26654231005</v>
      </c>
      <c r="C79" s="703" t="s">
        <v>1403</v>
      </c>
      <c r="D79" s="703" t="s">
        <v>1267</v>
      </c>
      <c r="E79" s="706" t="s">
        <v>49</v>
      </c>
      <c r="F79" s="703">
        <v>16</v>
      </c>
      <c r="G79" s="119" t="str">
        <f>VLOOKUP(E79,Source!F:F,1,FALSE)</f>
        <v>Dept. of Correction</v>
      </c>
    </row>
    <row r="80" spans="1:7" hidden="1" x14ac:dyDescent="0.25">
      <c r="A80" s="701" t="str">
        <f t="shared" si="1"/>
        <v>Dept. of Correction17</v>
      </c>
      <c r="B80" s="141">
        <v>26654241012</v>
      </c>
      <c r="C80" s="703" t="s">
        <v>1403</v>
      </c>
      <c r="D80" s="703" t="s">
        <v>1267</v>
      </c>
      <c r="E80" s="706" t="s">
        <v>49</v>
      </c>
      <c r="F80" s="703">
        <v>17</v>
      </c>
      <c r="G80" s="119" t="str">
        <f>VLOOKUP(E80,Source!F:F,1,FALSE)</f>
        <v>Dept. of Correction</v>
      </c>
    </row>
    <row r="81" spans="1:7" hidden="1" x14ac:dyDescent="0.25">
      <c r="A81" s="701" t="str">
        <f t="shared" si="1"/>
        <v>Dept. of Correction18</v>
      </c>
      <c r="B81" s="141">
        <v>26654251003</v>
      </c>
      <c r="C81" s="703" t="s">
        <v>1403</v>
      </c>
      <c r="D81" s="703" t="s">
        <v>1267</v>
      </c>
      <c r="E81" s="706" t="s">
        <v>49</v>
      </c>
      <c r="F81" s="703">
        <v>18</v>
      </c>
      <c r="G81" s="119" t="str">
        <f>VLOOKUP(E81,Source!F:F,1,FALSE)</f>
        <v>Dept. of Correction</v>
      </c>
    </row>
    <row r="82" spans="1:7" hidden="1" x14ac:dyDescent="0.25">
      <c r="A82" s="701" t="str">
        <f t="shared" ref="A82:A145" si="3">E82&amp;F82</f>
        <v>Dept. of Correction19</v>
      </c>
      <c r="B82" s="141">
        <v>26654261002</v>
      </c>
      <c r="C82" s="703" t="s">
        <v>1403</v>
      </c>
      <c r="D82" s="703" t="s">
        <v>1267</v>
      </c>
      <c r="E82" s="706" t="s">
        <v>49</v>
      </c>
      <c r="F82" s="703">
        <v>19</v>
      </c>
      <c r="G82" s="119" t="str">
        <f>VLOOKUP(E82,Source!F:F,1,FALSE)</f>
        <v>Dept. of Correction</v>
      </c>
    </row>
    <row r="83" spans="1:7" hidden="1" x14ac:dyDescent="0.25">
      <c r="A83" s="701" t="str">
        <f t="shared" si="3"/>
        <v>Dept. of Correction20</v>
      </c>
      <c r="B83" s="141">
        <v>26014321009</v>
      </c>
      <c r="C83" s="703" t="s">
        <v>1404</v>
      </c>
      <c r="D83" s="703" t="s">
        <v>1267</v>
      </c>
      <c r="E83" s="706" t="s">
        <v>49</v>
      </c>
      <c r="F83" s="703">
        <v>20</v>
      </c>
      <c r="G83" s="119" t="str">
        <f>VLOOKUP(E83,Source!F:F,1,FALSE)</f>
        <v>Dept. of Correction</v>
      </c>
    </row>
    <row r="84" spans="1:7" hidden="1" x14ac:dyDescent="0.25">
      <c r="A84" s="701" t="str">
        <f t="shared" si="3"/>
        <v>Dept. of Correction21</v>
      </c>
      <c r="B84" s="141">
        <v>16200675</v>
      </c>
      <c r="C84" s="703" t="s">
        <v>1405</v>
      </c>
      <c r="D84" s="703" t="s">
        <v>1267</v>
      </c>
      <c r="E84" s="706" t="s">
        <v>49</v>
      </c>
      <c r="F84" s="703">
        <v>21</v>
      </c>
      <c r="G84" s="119" t="str">
        <f>VLOOKUP(E84,Source!F:F,1,FALSE)</f>
        <v>Dept. of Correction</v>
      </c>
    </row>
    <row r="85" spans="1:7" hidden="1" x14ac:dyDescent="0.25">
      <c r="A85" s="701" t="str">
        <f t="shared" si="3"/>
        <v>Dept. of Correction22</v>
      </c>
      <c r="B85" s="141">
        <v>20100095</v>
      </c>
      <c r="C85" s="703" t="s">
        <v>1405</v>
      </c>
      <c r="D85" s="703" t="s">
        <v>1267</v>
      </c>
      <c r="E85" s="706" t="s">
        <v>49</v>
      </c>
      <c r="F85" s="703">
        <v>22</v>
      </c>
      <c r="G85" s="119" t="str">
        <f>VLOOKUP(E85,Source!F:F,1,FALSE)</f>
        <v>Dept. of Correction</v>
      </c>
    </row>
    <row r="86" spans="1:7" hidden="1" x14ac:dyDescent="0.25">
      <c r="A86" s="701" t="str">
        <f t="shared" si="3"/>
        <v>Dept. of Correction23</v>
      </c>
      <c r="B86" s="141">
        <v>20103626</v>
      </c>
      <c r="C86" s="703" t="s">
        <v>1405</v>
      </c>
      <c r="D86" s="703" t="s">
        <v>1267</v>
      </c>
      <c r="E86" s="706" t="s">
        <v>49</v>
      </c>
      <c r="F86" s="703">
        <v>23</v>
      </c>
      <c r="G86" s="119" t="str">
        <f>VLOOKUP(E86,Source!F:F,1,FALSE)</f>
        <v>Dept. of Correction</v>
      </c>
    </row>
    <row r="87" spans="1:7" hidden="1" x14ac:dyDescent="0.25">
      <c r="A87" s="701" t="str">
        <f t="shared" si="3"/>
        <v>Dept. of Correction24</v>
      </c>
      <c r="B87" s="141">
        <v>39103624</v>
      </c>
      <c r="C87" s="703" t="s">
        <v>1405</v>
      </c>
      <c r="D87" s="703" t="s">
        <v>1267</v>
      </c>
      <c r="E87" s="706" t="s">
        <v>49</v>
      </c>
      <c r="F87" s="703">
        <v>24</v>
      </c>
      <c r="G87" s="119" t="str">
        <f>VLOOKUP(E87,Source!F:F,1,FALSE)</f>
        <v>Dept. of Correction</v>
      </c>
    </row>
    <row r="88" spans="1:7" hidden="1" x14ac:dyDescent="0.25">
      <c r="A88" s="701" t="str">
        <f t="shared" si="3"/>
        <v>Dept. of Correction25</v>
      </c>
      <c r="B88" s="141">
        <v>39103628</v>
      </c>
      <c r="C88" s="703" t="s">
        <v>1405</v>
      </c>
      <c r="D88" s="703" t="s">
        <v>1267</v>
      </c>
      <c r="E88" s="706" t="s">
        <v>49</v>
      </c>
      <c r="F88" s="703">
        <v>25</v>
      </c>
      <c r="G88" s="119" t="str">
        <f>VLOOKUP(E88,Source!F:F,1,FALSE)</f>
        <v>Dept. of Correction</v>
      </c>
    </row>
    <row r="89" spans="1:7" hidden="1" x14ac:dyDescent="0.25">
      <c r="A89" s="701" t="str">
        <f t="shared" si="3"/>
        <v>Dept. of Correction26</v>
      </c>
      <c r="B89" s="141">
        <v>26423601009</v>
      </c>
      <c r="C89" s="703" t="s">
        <v>1406</v>
      </c>
      <c r="D89" s="703" t="s">
        <v>1267</v>
      </c>
      <c r="E89" s="706" t="s">
        <v>49</v>
      </c>
      <c r="F89" s="703">
        <v>26</v>
      </c>
      <c r="G89" s="119" t="str">
        <f>VLOOKUP(E89,Source!F:F,1,FALSE)</f>
        <v>Dept. of Correction</v>
      </c>
    </row>
    <row r="90" spans="1:7" hidden="1" x14ac:dyDescent="0.25">
      <c r="A90" s="701" t="str">
        <f t="shared" si="3"/>
        <v>Dept. of Correction27</v>
      </c>
      <c r="B90" s="141">
        <v>26423611008</v>
      </c>
      <c r="C90" s="703" t="s">
        <v>1406</v>
      </c>
      <c r="D90" s="703" t="s">
        <v>1267</v>
      </c>
      <c r="E90" s="706" t="s">
        <v>49</v>
      </c>
      <c r="F90" s="703">
        <v>27</v>
      </c>
      <c r="G90" s="119" t="str">
        <f>VLOOKUP(E90,Source!F:F,1,FALSE)</f>
        <v>Dept. of Correction</v>
      </c>
    </row>
    <row r="91" spans="1:7" hidden="1" x14ac:dyDescent="0.25">
      <c r="A91" s="701" t="str">
        <f t="shared" si="3"/>
        <v>Dept. of Correction28</v>
      </c>
      <c r="B91" s="141">
        <v>25882941005</v>
      </c>
      <c r="C91" s="703" t="s">
        <v>1407</v>
      </c>
      <c r="D91" s="703" t="s">
        <v>1267</v>
      </c>
      <c r="E91" s="706" t="s">
        <v>49</v>
      </c>
      <c r="F91" s="703">
        <v>28</v>
      </c>
      <c r="G91" s="119" t="str">
        <f>VLOOKUP(E91,Source!F:F,1,FALSE)</f>
        <v>Dept. of Correction</v>
      </c>
    </row>
    <row r="92" spans="1:7" hidden="1" x14ac:dyDescent="0.25">
      <c r="A92" s="701" t="str">
        <f t="shared" si="3"/>
        <v>Dept. of Correction29</v>
      </c>
      <c r="B92" s="141">
        <v>25882951004</v>
      </c>
      <c r="C92" s="703" t="s">
        <v>1407</v>
      </c>
      <c r="D92" s="703" t="s">
        <v>1267</v>
      </c>
      <c r="E92" s="706" t="s">
        <v>49</v>
      </c>
      <c r="F92" s="703">
        <v>29</v>
      </c>
      <c r="G92" s="119" t="str">
        <f>VLOOKUP(E92,Source!F:F,1,FALSE)</f>
        <v>Dept. of Correction</v>
      </c>
    </row>
    <row r="93" spans="1:7" hidden="1" x14ac:dyDescent="0.25">
      <c r="A93" s="701" t="str">
        <f t="shared" si="3"/>
        <v>Dept. of Correction30</v>
      </c>
      <c r="B93" s="141">
        <v>25882961011</v>
      </c>
      <c r="C93" s="703" t="s">
        <v>1407</v>
      </c>
      <c r="D93" s="703" t="s">
        <v>1267</v>
      </c>
      <c r="E93" s="706" t="s">
        <v>49</v>
      </c>
      <c r="F93" s="703">
        <v>30</v>
      </c>
      <c r="G93" s="119" t="str">
        <f>VLOOKUP(E93,Source!F:F,1,FALSE)</f>
        <v>Dept. of Correction</v>
      </c>
    </row>
    <row r="94" spans="1:7" hidden="1" x14ac:dyDescent="0.25">
      <c r="A94" s="701" t="str">
        <f t="shared" si="3"/>
        <v>Dept. of Correction31</v>
      </c>
      <c r="B94" s="141">
        <v>25882971002</v>
      </c>
      <c r="C94" s="703" t="s">
        <v>1407</v>
      </c>
      <c r="D94" s="703" t="s">
        <v>1267</v>
      </c>
      <c r="E94" s="706" t="s">
        <v>49</v>
      </c>
      <c r="F94" s="703">
        <v>31</v>
      </c>
      <c r="G94" s="119" t="str">
        <f>VLOOKUP(E94,Source!F:F,1,FALSE)</f>
        <v>Dept. of Correction</v>
      </c>
    </row>
    <row r="95" spans="1:7" hidden="1" x14ac:dyDescent="0.25">
      <c r="A95" s="701" t="str">
        <f t="shared" si="3"/>
        <v>Dept. of Correction32</v>
      </c>
      <c r="B95" s="141">
        <v>25883071000</v>
      </c>
      <c r="C95" s="703" t="s">
        <v>1407</v>
      </c>
      <c r="D95" s="703" t="s">
        <v>1267</v>
      </c>
      <c r="E95" s="706" t="s">
        <v>49</v>
      </c>
      <c r="F95" s="703">
        <v>32</v>
      </c>
      <c r="G95" s="119" t="str">
        <f>VLOOKUP(E95,Source!F:F,1,FALSE)</f>
        <v>Dept. of Correction</v>
      </c>
    </row>
    <row r="96" spans="1:7" hidden="1" x14ac:dyDescent="0.25">
      <c r="A96" s="701" t="str">
        <f t="shared" si="3"/>
        <v>Dept. of Correction33</v>
      </c>
      <c r="B96" s="141">
        <v>27837040016</v>
      </c>
      <c r="C96" s="703" t="s">
        <v>1407</v>
      </c>
      <c r="D96" s="703" t="s">
        <v>1267</v>
      </c>
      <c r="E96" s="706" t="s">
        <v>49</v>
      </c>
      <c r="F96" s="703">
        <v>33</v>
      </c>
      <c r="G96" s="119" t="str">
        <f>VLOOKUP(E96,Source!F:F,1,FALSE)</f>
        <v>Dept. of Correction</v>
      </c>
    </row>
    <row r="97" spans="1:7" hidden="1" x14ac:dyDescent="0.25">
      <c r="A97" s="701" t="str">
        <f t="shared" si="3"/>
        <v>Dept. of Correction34</v>
      </c>
      <c r="B97" s="141">
        <v>13620160013</v>
      </c>
      <c r="C97" s="703" t="s">
        <v>1408</v>
      </c>
      <c r="D97" s="703" t="s">
        <v>1267</v>
      </c>
      <c r="E97" s="706" t="s">
        <v>49</v>
      </c>
      <c r="F97" s="703">
        <v>34</v>
      </c>
      <c r="G97" s="119" t="str">
        <f>VLOOKUP(E97,Source!F:F,1,FALSE)</f>
        <v>Dept. of Correction</v>
      </c>
    </row>
    <row r="98" spans="1:7" hidden="1" x14ac:dyDescent="0.25">
      <c r="A98" s="701" t="str">
        <f t="shared" si="3"/>
        <v>Dept. of Correction35</v>
      </c>
      <c r="B98" s="141">
        <v>13620170012</v>
      </c>
      <c r="C98" s="703" t="s">
        <v>1408</v>
      </c>
      <c r="D98" s="703" t="s">
        <v>1267</v>
      </c>
      <c r="E98" s="706" t="s">
        <v>49</v>
      </c>
      <c r="F98" s="703">
        <v>35</v>
      </c>
      <c r="G98" s="119" t="str">
        <f>VLOOKUP(E98,Source!F:F,1,FALSE)</f>
        <v>Dept. of Correction</v>
      </c>
    </row>
    <row r="99" spans="1:7" hidden="1" x14ac:dyDescent="0.25">
      <c r="A99" s="701" t="str">
        <f t="shared" si="3"/>
        <v>Dept. of Correction36</v>
      </c>
      <c r="B99" s="141">
        <v>7789096007</v>
      </c>
      <c r="C99" s="703" t="s">
        <v>1409</v>
      </c>
      <c r="D99" s="703" t="s">
        <v>1267</v>
      </c>
      <c r="E99" s="706" t="s">
        <v>49</v>
      </c>
      <c r="F99" s="703">
        <v>36</v>
      </c>
      <c r="G99" s="119" t="str">
        <f>VLOOKUP(E99,Source!F:F,1,FALSE)</f>
        <v>Dept. of Correction</v>
      </c>
    </row>
    <row r="100" spans="1:7" hidden="1" x14ac:dyDescent="0.25">
      <c r="A100" s="701" t="str">
        <f t="shared" si="3"/>
        <v>Dept. of Correction37</v>
      </c>
      <c r="B100" s="141">
        <v>2822008008</v>
      </c>
      <c r="C100" s="703" t="s">
        <v>1409</v>
      </c>
      <c r="D100" s="703" t="s">
        <v>1268</v>
      </c>
      <c r="E100" s="706" t="s">
        <v>49</v>
      </c>
      <c r="F100" s="703">
        <v>37</v>
      </c>
      <c r="G100" s="119" t="str">
        <f>VLOOKUP(E100,Source!F:F,1,FALSE)</f>
        <v>Dept. of Correction</v>
      </c>
    </row>
    <row r="101" spans="1:7" hidden="1" x14ac:dyDescent="0.25">
      <c r="A101" s="701" t="str">
        <f t="shared" si="3"/>
        <v>Dept. of Correction38</v>
      </c>
      <c r="B101" s="141">
        <v>18103623</v>
      </c>
      <c r="C101" s="703" t="s">
        <v>1410</v>
      </c>
      <c r="D101" s="703" t="s">
        <v>1267</v>
      </c>
      <c r="E101" s="706" t="s">
        <v>49</v>
      </c>
      <c r="F101" s="703">
        <v>38</v>
      </c>
      <c r="G101" s="119" t="str">
        <f>VLOOKUP(E101,Source!F:F,1,FALSE)</f>
        <v>Dept. of Correction</v>
      </c>
    </row>
    <row r="102" spans="1:7" hidden="1" x14ac:dyDescent="0.25">
      <c r="A102" s="701" t="str">
        <f t="shared" si="3"/>
        <v>Dept. of Correction39</v>
      </c>
      <c r="B102" s="141">
        <v>18106556</v>
      </c>
      <c r="C102" s="703" t="s">
        <v>1410</v>
      </c>
      <c r="D102" s="703" t="s">
        <v>1267</v>
      </c>
      <c r="E102" s="706" t="s">
        <v>49</v>
      </c>
      <c r="F102" s="703">
        <v>39</v>
      </c>
      <c r="G102" s="119" t="str">
        <f>VLOOKUP(E102,Source!F:F,1,FALSE)</f>
        <v>Dept. of Correction</v>
      </c>
    </row>
    <row r="103" spans="1:7" hidden="1" x14ac:dyDescent="0.25">
      <c r="A103" s="701" t="str">
        <f t="shared" si="3"/>
        <v>Dept. of Correction40</v>
      </c>
      <c r="B103" s="141">
        <v>20103627</v>
      </c>
      <c r="C103" s="703" t="s">
        <v>1410</v>
      </c>
      <c r="D103" s="703" t="s">
        <v>1267</v>
      </c>
      <c r="E103" s="706" t="s">
        <v>49</v>
      </c>
      <c r="F103" s="703">
        <v>40</v>
      </c>
      <c r="G103" s="119" t="str">
        <f>VLOOKUP(E103,Source!F:F,1,FALSE)</f>
        <v>Dept. of Correction</v>
      </c>
    </row>
    <row r="104" spans="1:7" hidden="1" x14ac:dyDescent="0.25">
      <c r="A104" s="701" t="str">
        <f t="shared" si="3"/>
        <v>Dept. of Correction41</v>
      </c>
      <c r="B104" s="141">
        <v>25953181002</v>
      </c>
      <c r="C104" s="703" t="s">
        <v>1411</v>
      </c>
      <c r="D104" s="703" t="s">
        <v>1267</v>
      </c>
      <c r="E104" s="706" t="s">
        <v>49</v>
      </c>
      <c r="F104" s="703">
        <v>41</v>
      </c>
      <c r="G104" s="119" t="str">
        <f>VLOOKUP(E104,Source!F:F,1,FALSE)</f>
        <v>Dept. of Correction</v>
      </c>
    </row>
    <row r="105" spans="1:7" hidden="1" x14ac:dyDescent="0.25">
      <c r="A105" s="701" t="str">
        <f t="shared" si="3"/>
        <v>Dept. of Correction42</v>
      </c>
      <c r="B105" s="141">
        <v>26654201008</v>
      </c>
      <c r="C105" s="703" t="s">
        <v>1411</v>
      </c>
      <c r="D105" s="703" t="s">
        <v>1267</v>
      </c>
      <c r="E105" s="706" t="s">
        <v>49</v>
      </c>
      <c r="F105" s="703">
        <v>42</v>
      </c>
      <c r="G105" s="119" t="str">
        <f>VLOOKUP(E105,Source!F:F,1,FALSE)</f>
        <v>Dept. of Correction</v>
      </c>
    </row>
    <row r="106" spans="1:7" hidden="1" x14ac:dyDescent="0.25">
      <c r="A106" s="701" t="str">
        <f t="shared" si="3"/>
        <v>Dept. of Correction43</v>
      </c>
      <c r="B106" s="699">
        <v>223510003</v>
      </c>
      <c r="C106" s="703" t="s">
        <v>1412</v>
      </c>
      <c r="D106" s="703" t="s">
        <v>1267</v>
      </c>
      <c r="E106" s="706" t="s">
        <v>49</v>
      </c>
      <c r="F106" s="703">
        <v>43</v>
      </c>
      <c r="G106" s="119" t="str">
        <f>VLOOKUP(E106,Source!F:F,1,FALSE)</f>
        <v>Dept. of Correction</v>
      </c>
    </row>
    <row r="107" spans="1:7" hidden="1" x14ac:dyDescent="0.25">
      <c r="A107" s="701" t="str">
        <f t="shared" si="3"/>
        <v>Dept. of Correction44</v>
      </c>
      <c r="B107" s="699">
        <v>5182148004</v>
      </c>
      <c r="C107" s="703" t="s">
        <v>1412</v>
      </c>
      <c r="D107" s="703" t="s">
        <v>1267</v>
      </c>
      <c r="E107" s="706" t="s">
        <v>49</v>
      </c>
      <c r="F107" s="703">
        <v>44</v>
      </c>
      <c r="G107" s="119" t="str">
        <f>VLOOKUP(E107,Source!F:F,1,FALSE)</f>
        <v>Dept. of Correction</v>
      </c>
    </row>
    <row r="108" spans="1:7" hidden="1" x14ac:dyDescent="0.25">
      <c r="A108" s="701" t="str">
        <f t="shared" si="3"/>
        <v>Dept. of Correction45</v>
      </c>
      <c r="B108" s="699">
        <v>13318840058</v>
      </c>
      <c r="C108" s="703" t="s">
        <v>1412</v>
      </c>
      <c r="D108" s="703" t="s">
        <v>1267</v>
      </c>
      <c r="E108" s="706" t="s">
        <v>49</v>
      </c>
      <c r="F108" s="703">
        <v>45</v>
      </c>
      <c r="G108" s="119" t="str">
        <f>VLOOKUP(E108,Source!F:F,1,FALSE)</f>
        <v>Dept. of Correction</v>
      </c>
    </row>
    <row r="109" spans="1:7" hidden="1" x14ac:dyDescent="0.25">
      <c r="A109" s="701" t="str">
        <f t="shared" si="3"/>
        <v>Dept. of Correction46</v>
      </c>
      <c r="B109" s="699">
        <v>26670831002</v>
      </c>
      <c r="C109" s="703" t="s">
        <v>1412</v>
      </c>
      <c r="D109" s="703" t="s">
        <v>1268</v>
      </c>
      <c r="E109" s="706" t="s">
        <v>49</v>
      </c>
      <c r="F109" s="703">
        <v>46</v>
      </c>
      <c r="G109" s="119" t="str">
        <f>VLOOKUP(E109,Source!F:F,1,FALSE)</f>
        <v>Dept. of Correction</v>
      </c>
    </row>
    <row r="110" spans="1:7" hidden="1" x14ac:dyDescent="0.25">
      <c r="A110" s="701" t="str">
        <f t="shared" si="3"/>
        <v>Dept. of Correction47</v>
      </c>
      <c r="B110" s="699">
        <v>346768009</v>
      </c>
      <c r="C110" s="703" t="s">
        <v>1413</v>
      </c>
      <c r="D110" s="703" t="s">
        <v>1267</v>
      </c>
      <c r="E110" s="706" t="s">
        <v>49</v>
      </c>
      <c r="F110" s="703">
        <v>47</v>
      </c>
      <c r="G110" s="119" t="str">
        <f>VLOOKUP(E110,Source!F:F,1,FALSE)</f>
        <v>Dept. of Correction</v>
      </c>
    </row>
    <row r="111" spans="1:7" hidden="1" x14ac:dyDescent="0.25">
      <c r="A111" s="701" t="str">
        <f t="shared" si="3"/>
        <v>Dept. of Correction48</v>
      </c>
      <c r="B111" s="699">
        <v>26778051008</v>
      </c>
      <c r="C111" s="703" t="s">
        <v>1414</v>
      </c>
      <c r="D111" s="703" t="s">
        <v>1267</v>
      </c>
      <c r="E111" s="706" t="s">
        <v>49</v>
      </c>
      <c r="F111" s="703">
        <v>48</v>
      </c>
      <c r="G111" s="119" t="str">
        <f>VLOOKUP(E111,Source!F:F,1,FALSE)</f>
        <v>Dept. of Correction</v>
      </c>
    </row>
    <row r="112" spans="1:7" x14ac:dyDescent="0.25">
      <c r="A112" s="701" t="str">
        <f t="shared" si="3"/>
        <v>Dept. of Developmental Services1</v>
      </c>
      <c r="B112" s="739" t="s">
        <v>842</v>
      </c>
      <c r="C112" s="735" t="s">
        <v>1958</v>
      </c>
      <c r="D112" s="740" t="s">
        <v>842</v>
      </c>
      <c r="E112" s="704" t="s">
        <v>50</v>
      </c>
      <c r="F112" s="703">
        <v>1</v>
      </c>
      <c r="G112" s="119" t="str">
        <f>VLOOKUP(E112,Source!F:F,1,FALSE)</f>
        <v>Dept. of Developmental Services</v>
      </c>
    </row>
    <row r="113" spans="1:7" hidden="1" x14ac:dyDescent="0.25">
      <c r="A113" s="701" t="str">
        <f t="shared" si="3"/>
        <v>Dept. of Fire Services1</v>
      </c>
      <c r="B113" s="699">
        <v>17039001</v>
      </c>
      <c r="C113" s="703" t="s">
        <v>1416</v>
      </c>
      <c r="D113" s="703" t="s">
        <v>1267</v>
      </c>
      <c r="E113" s="706" t="s">
        <v>51</v>
      </c>
      <c r="F113" s="703">
        <v>1</v>
      </c>
      <c r="G113" s="119" t="str">
        <f>VLOOKUP(E113,Source!F:F,1,FALSE)</f>
        <v>Dept. of Fire Services</v>
      </c>
    </row>
    <row r="114" spans="1:7" hidden="1" x14ac:dyDescent="0.25">
      <c r="A114" s="701" t="str">
        <f t="shared" si="3"/>
        <v>Dept. of Fire Services2</v>
      </c>
      <c r="B114" s="699">
        <v>24338001</v>
      </c>
      <c r="C114" s="703" t="s">
        <v>1416</v>
      </c>
      <c r="D114" s="703" t="s">
        <v>1267</v>
      </c>
      <c r="E114" s="706" t="s">
        <v>51</v>
      </c>
      <c r="F114" s="703">
        <v>2</v>
      </c>
      <c r="G114" s="119" t="str">
        <f>VLOOKUP(E114,Source!F:F,1,FALSE)</f>
        <v>Dept. of Fire Services</v>
      </c>
    </row>
    <row r="115" spans="1:7" hidden="1" x14ac:dyDescent="0.25">
      <c r="A115" s="701" t="str">
        <f t="shared" si="3"/>
        <v>Dept. of Fish and Game1</v>
      </c>
      <c r="B115" s="701">
        <v>2853523003</v>
      </c>
      <c r="C115" s="703" t="s">
        <v>1417</v>
      </c>
      <c r="D115" s="703" t="s">
        <v>1267</v>
      </c>
      <c r="E115" s="706" t="s">
        <v>76</v>
      </c>
      <c r="F115" s="703">
        <v>1</v>
      </c>
      <c r="G115" s="119" t="str">
        <f>VLOOKUP(E115,Source!F:F,1,FALSE)</f>
        <v>Dept. of Fish and Game</v>
      </c>
    </row>
    <row r="116" spans="1:7" hidden="1" x14ac:dyDescent="0.25">
      <c r="A116" s="701" t="str">
        <f t="shared" si="3"/>
        <v>Dept. of Fish and Game2</v>
      </c>
      <c r="B116" s="699">
        <v>9082797009</v>
      </c>
      <c r="C116" s="703" t="s">
        <v>1417</v>
      </c>
      <c r="D116" s="703" t="s">
        <v>1267</v>
      </c>
      <c r="E116" s="706" t="s">
        <v>76</v>
      </c>
      <c r="F116" s="703">
        <v>2</v>
      </c>
      <c r="G116" s="119" t="str">
        <f>VLOOKUP(E116,Source!F:F,1,FALSE)</f>
        <v>Dept. of Fish and Game</v>
      </c>
    </row>
    <row r="117" spans="1:7" hidden="1" x14ac:dyDescent="0.25">
      <c r="A117" s="701" t="str">
        <f t="shared" si="3"/>
        <v>Dept. of Fish and Game3</v>
      </c>
      <c r="B117" s="699">
        <v>15203160013</v>
      </c>
      <c r="C117" s="703" t="s">
        <v>1418</v>
      </c>
      <c r="D117" s="703" t="s">
        <v>1267</v>
      </c>
      <c r="E117" s="706" t="s">
        <v>76</v>
      </c>
      <c r="F117" s="703">
        <v>3</v>
      </c>
      <c r="G117" s="119" t="str">
        <f>VLOOKUP(E117,Source!F:F,1,FALSE)</f>
        <v>Dept. of Fish and Game</v>
      </c>
    </row>
    <row r="118" spans="1:7" hidden="1" x14ac:dyDescent="0.25">
      <c r="A118" s="701" t="str">
        <f t="shared" si="3"/>
        <v>Dept. of Fish and Game4</v>
      </c>
      <c r="B118" s="699">
        <v>1500547018</v>
      </c>
      <c r="C118" s="703" t="s">
        <v>1419</v>
      </c>
      <c r="D118" s="703" t="s">
        <v>1267</v>
      </c>
      <c r="E118" s="706" t="s">
        <v>76</v>
      </c>
      <c r="F118" s="703">
        <v>4</v>
      </c>
      <c r="G118" s="119" t="str">
        <f>VLOOKUP(E118,Source!F:F,1,FALSE)</f>
        <v>Dept. of Fish and Game</v>
      </c>
    </row>
    <row r="119" spans="1:7" hidden="1" x14ac:dyDescent="0.25">
      <c r="A119" s="701" t="str">
        <f t="shared" si="3"/>
        <v>Dept. of Fish and Game5</v>
      </c>
      <c r="B119" s="699">
        <v>8976604009</v>
      </c>
      <c r="C119" s="703" t="s">
        <v>1419</v>
      </c>
      <c r="D119" s="703" t="s">
        <v>1267</v>
      </c>
      <c r="E119" s="706" t="s">
        <v>76</v>
      </c>
      <c r="F119" s="703">
        <v>5</v>
      </c>
      <c r="G119" s="119" t="str">
        <f>VLOOKUP(E119,Source!F:F,1,FALSE)</f>
        <v>Dept. of Fish and Game</v>
      </c>
    </row>
    <row r="120" spans="1:7" hidden="1" x14ac:dyDescent="0.25">
      <c r="A120" s="701" t="str">
        <f t="shared" si="3"/>
        <v>Dept. of Fish and Game6</v>
      </c>
      <c r="B120" s="699">
        <v>428381065</v>
      </c>
      <c r="C120" s="703" t="s">
        <v>1420</v>
      </c>
      <c r="D120" s="703" t="s">
        <v>1267</v>
      </c>
      <c r="E120" s="706" t="s">
        <v>76</v>
      </c>
      <c r="F120" s="703">
        <v>6</v>
      </c>
      <c r="G120" s="119" t="str">
        <f>VLOOKUP(E120,Source!F:F,1,FALSE)</f>
        <v>Dept. of Fish and Game</v>
      </c>
    </row>
    <row r="121" spans="1:7" hidden="1" x14ac:dyDescent="0.25">
      <c r="A121" s="701" t="str">
        <f t="shared" si="3"/>
        <v>Dept. of Fish and Game7</v>
      </c>
      <c r="B121" s="699">
        <v>905381018</v>
      </c>
      <c r="C121" s="703" t="s">
        <v>1420</v>
      </c>
      <c r="D121" s="703" t="s">
        <v>1267</v>
      </c>
      <c r="E121" s="706" t="s">
        <v>76</v>
      </c>
      <c r="F121" s="703">
        <v>7</v>
      </c>
      <c r="G121" s="119" t="str">
        <f>VLOOKUP(E121,Source!F:F,1,FALSE)</f>
        <v>Dept. of Fish and Game</v>
      </c>
    </row>
    <row r="122" spans="1:7" hidden="1" x14ac:dyDescent="0.25">
      <c r="A122" s="701" t="str">
        <f t="shared" si="3"/>
        <v>Dept. of Fish and Game8</v>
      </c>
      <c r="B122" s="699">
        <v>625002043</v>
      </c>
      <c r="C122" s="703" t="s">
        <v>1421</v>
      </c>
      <c r="D122" s="703" t="s">
        <v>1267</v>
      </c>
      <c r="E122" s="706" t="s">
        <v>76</v>
      </c>
      <c r="F122" s="703">
        <v>8</v>
      </c>
      <c r="G122" s="119" t="str">
        <f>VLOOKUP(E122,Source!F:F,1,FALSE)</f>
        <v>Dept. of Fish and Game</v>
      </c>
    </row>
    <row r="123" spans="1:7" hidden="1" x14ac:dyDescent="0.25">
      <c r="A123" s="701" t="str">
        <f t="shared" si="3"/>
        <v>Dept. of Fish and Game9</v>
      </c>
      <c r="B123" s="699">
        <v>15078900014</v>
      </c>
      <c r="C123" s="703" t="s">
        <v>1422</v>
      </c>
      <c r="D123" s="703" t="s">
        <v>1268</v>
      </c>
      <c r="E123" s="706" t="s">
        <v>76</v>
      </c>
      <c r="F123" s="703">
        <v>9</v>
      </c>
      <c r="G123" s="119" t="str">
        <f>VLOOKUP(E123,Source!F:F,1,FALSE)</f>
        <v>Dept. of Fish and Game</v>
      </c>
    </row>
    <row r="124" spans="1:7" hidden="1" x14ac:dyDescent="0.25">
      <c r="A124" s="701" t="str">
        <f t="shared" si="3"/>
        <v>Dept. of Fish and Game10</v>
      </c>
      <c r="B124" s="699">
        <v>236694006</v>
      </c>
      <c r="C124" s="703" t="s">
        <v>1423</v>
      </c>
      <c r="D124" s="703" t="s">
        <v>1267</v>
      </c>
      <c r="E124" s="706" t="s">
        <v>76</v>
      </c>
      <c r="F124" s="703">
        <v>10</v>
      </c>
      <c r="G124" s="119" t="str">
        <f>VLOOKUP(E124,Source!F:F,1,FALSE)</f>
        <v>Dept. of Fish and Game</v>
      </c>
    </row>
    <row r="125" spans="1:7" hidden="1" x14ac:dyDescent="0.25">
      <c r="A125" s="701" t="str">
        <f t="shared" si="3"/>
        <v>Dept. of Fish and Game11</v>
      </c>
      <c r="B125" s="699">
        <v>329408004</v>
      </c>
      <c r="C125" s="703" t="s">
        <v>1424</v>
      </c>
      <c r="D125" s="703" t="s">
        <v>1267</v>
      </c>
      <c r="E125" s="706" t="s">
        <v>76</v>
      </c>
      <c r="F125" s="703">
        <v>11</v>
      </c>
      <c r="G125" s="119" t="str">
        <f>VLOOKUP(E125,Source!F:F,1,FALSE)</f>
        <v>Dept. of Fish and Game</v>
      </c>
    </row>
    <row r="126" spans="1:7" hidden="1" x14ac:dyDescent="0.25">
      <c r="A126" s="701" t="str">
        <f t="shared" si="3"/>
        <v>Dept. of Fish and Game12</v>
      </c>
      <c r="B126" s="699">
        <v>329417003</v>
      </c>
      <c r="C126" s="703" t="s">
        <v>1424</v>
      </c>
      <c r="D126" s="703" t="s">
        <v>1267</v>
      </c>
      <c r="E126" s="706" t="s">
        <v>76</v>
      </c>
      <c r="F126" s="703">
        <v>12</v>
      </c>
      <c r="G126" s="119" t="str">
        <f>VLOOKUP(E126,Source!F:F,1,FALSE)</f>
        <v>Dept. of Fish and Game</v>
      </c>
    </row>
    <row r="127" spans="1:7" hidden="1" x14ac:dyDescent="0.25">
      <c r="A127" s="701" t="str">
        <f t="shared" si="3"/>
        <v>Dept. of Fish and Game13</v>
      </c>
      <c r="B127" s="699">
        <v>346832004</v>
      </c>
      <c r="C127" s="703" t="s">
        <v>1424</v>
      </c>
      <c r="D127" s="703" t="s">
        <v>1267</v>
      </c>
      <c r="E127" s="706" t="s">
        <v>76</v>
      </c>
      <c r="F127" s="703">
        <v>13</v>
      </c>
      <c r="G127" s="119" t="str">
        <f>VLOOKUP(E127,Source!F:F,1,FALSE)</f>
        <v>Dept. of Fish and Game</v>
      </c>
    </row>
    <row r="128" spans="1:7" hidden="1" x14ac:dyDescent="0.25">
      <c r="A128" s="701" t="str">
        <f t="shared" si="3"/>
        <v>Dept. of Fish and Game14</v>
      </c>
      <c r="B128" s="699">
        <v>1579358009</v>
      </c>
      <c r="C128" s="703" t="s">
        <v>1424</v>
      </c>
      <c r="D128" s="703" t="s">
        <v>1267</v>
      </c>
      <c r="E128" s="706" t="s">
        <v>76</v>
      </c>
      <c r="F128" s="703">
        <v>14</v>
      </c>
      <c r="G128" s="119" t="str">
        <f>VLOOKUP(E128,Source!F:F,1,FALSE)</f>
        <v>Dept. of Fish and Game</v>
      </c>
    </row>
    <row r="129" spans="1:7" hidden="1" x14ac:dyDescent="0.25">
      <c r="A129" s="701" t="str">
        <f t="shared" si="3"/>
        <v>Dept. of Fish and Game15</v>
      </c>
      <c r="B129" s="699">
        <v>2822872008</v>
      </c>
      <c r="C129" s="703" t="s">
        <v>1424</v>
      </c>
      <c r="D129" s="703" t="s">
        <v>1267</v>
      </c>
      <c r="E129" s="706" t="s">
        <v>76</v>
      </c>
      <c r="F129" s="703">
        <v>15</v>
      </c>
      <c r="G129" s="119" t="str">
        <f>VLOOKUP(E129,Source!F:F,1,FALSE)</f>
        <v>Dept. of Fish and Game</v>
      </c>
    </row>
    <row r="130" spans="1:7" hidden="1" x14ac:dyDescent="0.25">
      <c r="A130" s="701" t="str">
        <f t="shared" si="3"/>
        <v>Dept. of Fish and Game16</v>
      </c>
      <c r="B130" s="699">
        <v>9036539008</v>
      </c>
      <c r="C130" s="703" t="s">
        <v>1424</v>
      </c>
      <c r="D130" s="703" t="s">
        <v>1267</v>
      </c>
      <c r="E130" s="706" t="s">
        <v>76</v>
      </c>
      <c r="F130" s="703">
        <v>16</v>
      </c>
      <c r="G130" s="119" t="str">
        <f>VLOOKUP(E130,Source!F:F,1,FALSE)</f>
        <v>Dept. of Fish and Game</v>
      </c>
    </row>
    <row r="131" spans="1:7" hidden="1" x14ac:dyDescent="0.25">
      <c r="A131" s="701" t="str">
        <f t="shared" si="3"/>
        <v>Dept. of Fish and Game17</v>
      </c>
      <c r="B131" s="699">
        <v>9052682004</v>
      </c>
      <c r="C131" s="703" t="s">
        <v>1424</v>
      </c>
      <c r="D131" s="703" t="s">
        <v>1267</v>
      </c>
      <c r="E131" s="706" t="s">
        <v>76</v>
      </c>
      <c r="F131" s="703">
        <v>17</v>
      </c>
      <c r="G131" s="119" t="str">
        <f>VLOOKUP(E131,Source!F:F,1,FALSE)</f>
        <v>Dept. of Fish and Game</v>
      </c>
    </row>
    <row r="132" spans="1:7" hidden="1" x14ac:dyDescent="0.25">
      <c r="A132" s="701" t="str">
        <f t="shared" si="3"/>
        <v>Dept. of Fish and Game18</v>
      </c>
      <c r="B132" s="699">
        <v>322701002</v>
      </c>
      <c r="C132" s="703" t="s">
        <v>1425</v>
      </c>
      <c r="D132" s="703" t="s">
        <v>1267</v>
      </c>
      <c r="E132" s="706" t="s">
        <v>76</v>
      </c>
      <c r="F132" s="703">
        <v>18</v>
      </c>
      <c r="G132" s="119" t="str">
        <f>VLOOKUP(E132,Source!F:F,1,FALSE)</f>
        <v>Dept. of Fish and Game</v>
      </c>
    </row>
    <row r="133" spans="1:7" hidden="1" x14ac:dyDescent="0.25">
      <c r="A133" s="701" t="str">
        <f t="shared" si="3"/>
        <v>Dept. of Fish and Game19</v>
      </c>
      <c r="B133" s="699">
        <v>3802051004</v>
      </c>
      <c r="C133" s="703" t="s">
        <v>1425</v>
      </c>
      <c r="D133" s="703" t="s">
        <v>1267</v>
      </c>
      <c r="E133" s="706" t="s">
        <v>76</v>
      </c>
      <c r="F133" s="703">
        <v>19</v>
      </c>
      <c r="G133" s="119" t="str">
        <f>VLOOKUP(E133,Source!F:F,1,FALSE)</f>
        <v>Dept. of Fish and Game</v>
      </c>
    </row>
    <row r="134" spans="1:7" hidden="1" x14ac:dyDescent="0.25">
      <c r="A134" s="701" t="str">
        <f t="shared" si="3"/>
        <v>Dept. of Fish and Game20</v>
      </c>
      <c r="B134" s="699">
        <v>15324870011</v>
      </c>
      <c r="C134" s="703" t="s">
        <v>1426</v>
      </c>
      <c r="D134" s="703" t="s">
        <v>1267</v>
      </c>
      <c r="E134" s="706" t="s">
        <v>76</v>
      </c>
      <c r="F134" s="703">
        <v>20</v>
      </c>
      <c r="G134" s="119" t="str">
        <f>VLOOKUP(E134,Source!F:F,1,FALSE)</f>
        <v>Dept. of Fish and Game</v>
      </c>
    </row>
    <row r="135" spans="1:7" hidden="1" x14ac:dyDescent="0.25">
      <c r="A135" s="701" t="str">
        <f t="shared" si="3"/>
        <v>Dept. of Fish and Game21</v>
      </c>
      <c r="B135" s="699">
        <v>15324880010</v>
      </c>
      <c r="C135" s="703" t="s">
        <v>1426</v>
      </c>
      <c r="D135" s="703" t="s">
        <v>1267</v>
      </c>
      <c r="E135" s="706" t="s">
        <v>76</v>
      </c>
      <c r="F135" s="703">
        <v>21</v>
      </c>
      <c r="G135" s="119" t="str">
        <f>VLOOKUP(E135,Source!F:F,1,FALSE)</f>
        <v>Dept. of Fish and Game</v>
      </c>
    </row>
    <row r="136" spans="1:7" hidden="1" x14ac:dyDescent="0.25">
      <c r="A136" s="701" t="str">
        <f t="shared" si="3"/>
        <v>Dept. of Fish and Game22</v>
      </c>
      <c r="B136" s="699">
        <v>67890000</v>
      </c>
      <c r="C136" s="703" t="s">
        <v>1427</v>
      </c>
      <c r="D136" s="703" t="s">
        <v>1267</v>
      </c>
      <c r="E136" s="706" t="s">
        <v>76</v>
      </c>
      <c r="F136" s="703">
        <v>22</v>
      </c>
      <c r="G136" s="119" t="str">
        <f>VLOOKUP(E136,Source!F:F,1,FALSE)</f>
        <v>Dept. of Fish and Game</v>
      </c>
    </row>
    <row r="137" spans="1:7" hidden="1" x14ac:dyDescent="0.25">
      <c r="A137" s="701" t="str">
        <f t="shared" si="3"/>
        <v>Dept. of Fish and Game23</v>
      </c>
      <c r="B137" s="699">
        <v>2822171006</v>
      </c>
      <c r="C137" s="703" t="s">
        <v>1427</v>
      </c>
      <c r="D137" s="703" t="s">
        <v>1267</v>
      </c>
      <c r="E137" s="706" t="s">
        <v>76</v>
      </c>
      <c r="F137" s="703">
        <v>23</v>
      </c>
      <c r="G137" s="119" t="str">
        <f>VLOOKUP(E137,Source!F:F,1,FALSE)</f>
        <v>Dept. of Fish and Game</v>
      </c>
    </row>
    <row r="138" spans="1:7" hidden="1" x14ac:dyDescent="0.25">
      <c r="A138" s="701" t="str">
        <f t="shared" si="3"/>
        <v>Dept. of Fish and Game24</v>
      </c>
      <c r="B138" s="699">
        <v>1365267000</v>
      </c>
      <c r="C138" s="703" t="s">
        <v>1428</v>
      </c>
      <c r="D138" s="703" t="s">
        <v>1267</v>
      </c>
      <c r="E138" s="706" t="s">
        <v>76</v>
      </c>
      <c r="F138" s="703">
        <v>24</v>
      </c>
      <c r="G138" s="119" t="str">
        <f>VLOOKUP(E138,Source!F:F,1,FALSE)</f>
        <v>Dept. of Fish and Game</v>
      </c>
    </row>
    <row r="139" spans="1:7" hidden="1" x14ac:dyDescent="0.25">
      <c r="A139" s="701" t="str">
        <f t="shared" si="3"/>
        <v>Dept. of Fish and Game25</v>
      </c>
      <c r="B139" s="699">
        <v>178291019</v>
      </c>
      <c r="C139" s="703" t="s">
        <v>1429</v>
      </c>
      <c r="D139" s="703" t="s">
        <v>1267</v>
      </c>
      <c r="E139" s="706" t="s">
        <v>76</v>
      </c>
      <c r="F139" s="703">
        <v>25</v>
      </c>
      <c r="G139" s="119" t="str">
        <f>VLOOKUP(E139,Source!F:F,1,FALSE)</f>
        <v>Dept. of Fish and Game</v>
      </c>
    </row>
    <row r="140" spans="1:7" hidden="1" x14ac:dyDescent="0.25">
      <c r="A140" s="701" t="str">
        <f t="shared" si="3"/>
        <v>Dept. of Fish and Game26</v>
      </c>
      <c r="B140" s="699">
        <v>706934015</v>
      </c>
      <c r="C140" s="703" t="s">
        <v>1429</v>
      </c>
      <c r="D140" s="703" t="s">
        <v>1267</v>
      </c>
      <c r="E140" s="706" t="s">
        <v>76</v>
      </c>
      <c r="F140" s="703">
        <v>26</v>
      </c>
      <c r="G140" s="119" t="str">
        <f>VLOOKUP(E140,Source!F:F,1,FALSE)</f>
        <v>Dept. of Fish and Game</v>
      </c>
    </row>
    <row r="141" spans="1:7" hidden="1" x14ac:dyDescent="0.25">
      <c r="A141" s="701" t="str">
        <f t="shared" si="3"/>
        <v>Dept. of Fish and Game27</v>
      </c>
      <c r="B141" s="699">
        <v>330457004</v>
      </c>
      <c r="C141" s="703" t="s">
        <v>1430</v>
      </c>
      <c r="D141" s="703" t="s">
        <v>1267</v>
      </c>
      <c r="E141" s="706" t="s">
        <v>76</v>
      </c>
      <c r="F141" s="703">
        <v>27</v>
      </c>
      <c r="G141" s="119" t="str">
        <f>VLOOKUP(E141,Source!F:F,1,FALSE)</f>
        <v>Dept. of Fish and Game</v>
      </c>
    </row>
    <row r="142" spans="1:7" hidden="1" x14ac:dyDescent="0.25">
      <c r="A142" s="701" t="str">
        <f t="shared" si="3"/>
        <v>Dept. of Fish and Game28</v>
      </c>
      <c r="B142" s="699">
        <v>1579422004</v>
      </c>
      <c r="C142" s="703" t="s">
        <v>1430</v>
      </c>
      <c r="D142" s="703" t="s">
        <v>1267</v>
      </c>
      <c r="E142" s="706" t="s">
        <v>76</v>
      </c>
      <c r="F142" s="703">
        <v>28</v>
      </c>
      <c r="G142" s="119" t="str">
        <f>VLOOKUP(E142,Source!F:F,1,FALSE)</f>
        <v>Dept. of Fish and Game</v>
      </c>
    </row>
    <row r="143" spans="1:7" hidden="1" x14ac:dyDescent="0.25">
      <c r="A143" s="701" t="str">
        <f t="shared" si="3"/>
        <v>Dept. of Fish and Game29</v>
      </c>
      <c r="B143" s="141">
        <v>3938698002</v>
      </c>
      <c r="C143" s="141" t="s">
        <v>1430</v>
      </c>
      <c r="D143" s="703" t="s">
        <v>1267</v>
      </c>
      <c r="E143" s="706" t="s">
        <v>76</v>
      </c>
      <c r="F143" s="703">
        <v>29</v>
      </c>
      <c r="G143" s="119" t="str">
        <f>VLOOKUP(E143,Source!F:F,1,FALSE)</f>
        <v>Dept. of Fish and Game</v>
      </c>
    </row>
    <row r="144" spans="1:7" hidden="1" x14ac:dyDescent="0.25">
      <c r="A144" s="701" t="str">
        <f t="shared" si="3"/>
        <v>Dept. of Fish and Game30</v>
      </c>
      <c r="B144" s="141">
        <v>6559807015</v>
      </c>
      <c r="C144" s="141" t="s">
        <v>1430</v>
      </c>
      <c r="D144" s="703" t="s">
        <v>1267</v>
      </c>
      <c r="E144" s="706" t="s">
        <v>76</v>
      </c>
      <c r="F144" s="703">
        <v>30</v>
      </c>
      <c r="G144" s="119" t="str">
        <f>VLOOKUP(E144,Source!F:F,1,FALSE)</f>
        <v>Dept. of Fish and Game</v>
      </c>
    </row>
    <row r="145" spans="1:7" hidden="1" x14ac:dyDescent="0.25">
      <c r="A145" s="701" t="str">
        <f t="shared" si="3"/>
        <v>Dept. of Fish and Game31</v>
      </c>
      <c r="B145" s="141">
        <v>13273860018</v>
      </c>
      <c r="C145" s="141" t="s">
        <v>1431</v>
      </c>
      <c r="D145" s="703" t="s">
        <v>1267</v>
      </c>
      <c r="E145" s="706" t="s">
        <v>76</v>
      </c>
      <c r="F145" s="703">
        <v>31</v>
      </c>
      <c r="G145" s="119" t="str">
        <f>VLOOKUP(E145,Source!F:F,1,FALSE)</f>
        <v>Dept. of Fish and Game</v>
      </c>
    </row>
    <row r="146" spans="1:7" hidden="1" x14ac:dyDescent="0.25">
      <c r="A146" s="701" t="str">
        <f t="shared" ref="A146:A209" si="4">E146&amp;F146</f>
        <v>Dept. of Fish and Game32</v>
      </c>
      <c r="B146" s="141">
        <v>13273880016</v>
      </c>
      <c r="C146" s="141" t="s">
        <v>1431</v>
      </c>
      <c r="D146" s="703" t="s">
        <v>1267</v>
      </c>
      <c r="E146" s="706" t="s">
        <v>76</v>
      </c>
      <c r="F146" s="703">
        <v>32</v>
      </c>
      <c r="G146" s="119" t="str">
        <f>VLOOKUP(E146,Source!F:F,1,FALSE)</f>
        <v>Dept. of Fish and Game</v>
      </c>
    </row>
    <row r="147" spans="1:7" hidden="1" x14ac:dyDescent="0.25">
      <c r="A147" s="701" t="str">
        <f t="shared" si="4"/>
        <v>Dept. of Fish and Game33</v>
      </c>
      <c r="B147" s="141">
        <v>13749130012</v>
      </c>
      <c r="C147" s="141" t="s">
        <v>1431</v>
      </c>
      <c r="D147" s="703" t="s">
        <v>1267</v>
      </c>
      <c r="E147" s="706" t="s">
        <v>76</v>
      </c>
      <c r="F147" s="703">
        <v>33</v>
      </c>
      <c r="G147" s="119" t="str">
        <f>VLOOKUP(E147,Source!F:F,1,FALSE)</f>
        <v>Dept. of Fish and Game</v>
      </c>
    </row>
    <row r="148" spans="1:7" hidden="1" x14ac:dyDescent="0.25">
      <c r="A148" s="701" t="str">
        <f t="shared" si="4"/>
        <v>Dept. of Fish and Game34</v>
      </c>
      <c r="B148" s="141">
        <v>89771034</v>
      </c>
      <c r="C148" s="141" t="s">
        <v>1432</v>
      </c>
      <c r="D148" s="703" t="s">
        <v>1267</v>
      </c>
      <c r="E148" s="706" t="s">
        <v>76</v>
      </c>
      <c r="F148" s="703">
        <v>34</v>
      </c>
      <c r="G148" s="119" t="str">
        <f>VLOOKUP(E148,Source!F:F,1,FALSE)</f>
        <v>Dept. of Fish and Game</v>
      </c>
    </row>
    <row r="149" spans="1:7" hidden="1" x14ac:dyDescent="0.25">
      <c r="A149" s="701" t="str">
        <f t="shared" si="4"/>
        <v>Dept. of Fish and Game35</v>
      </c>
      <c r="B149" s="141">
        <v>518471040</v>
      </c>
      <c r="C149" s="141" t="s">
        <v>1432</v>
      </c>
      <c r="D149" s="703" t="s">
        <v>1267</v>
      </c>
      <c r="E149" s="706" t="s">
        <v>76</v>
      </c>
      <c r="F149" s="703">
        <v>35</v>
      </c>
      <c r="G149" s="119" t="str">
        <f>VLOOKUP(E149,Source!F:F,1,FALSE)</f>
        <v>Dept. of Fish and Game</v>
      </c>
    </row>
    <row r="150" spans="1:7" hidden="1" x14ac:dyDescent="0.25">
      <c r="A150" s="701" t="str">
        <f t="shared" si="4"/>
        <v>Dept. of Fish and Game36</v>
      </c>
      <c r="B150" s="141">
        <v>618471049</v>
      </c>
      <c r="C150" s="141" t="s">
        <v>1432</v>
      </c>
      <c r="D150" s="703" t="s">
        <v>1267</v>
      </c>
      <c r="E150" s="706" t="s">
        <v>76</v>
      </c>
      <c r="F150" s="703">
        <v>36</v>
      </c>
      <c r="G150" s="119" t="str">
        <f>VLOOKUP(E150,Source!F:F,1,FALSE)</f>
        <v>Dept. of Fish and Game</v>
      </c>
    </row>
    <row r="151" spans="1:7" hidden="1" x14ac:dyDescent="0.25">
      <c r="A151" s="701" t="str">
        <f t="shared" si="4"/>
        <v>Dept. of Fish and Game37</v>
      </c>
      <c r="B151" s="141">
        <v>13717600020</v>
      </c>
      <c r="C151" s="141" t="s">
        <v>1433</v>
      </c>
      <c r="D151" s="703" t="s">
        <v>1267</v>
      </c>
      <c r="E151" s="706" t="s">
        <v>76</v>
      </c>
      <c r="F151" s="703">
        <v>37</v>
      </c>
      <c r="G151" s="119" t="str">
        <f>VLOOKUP(E151,Source!F:F,1,FALSE)</f>
        <v>Dept. of Fish and Game</v>
      </c>
    </row>
    <row r="152" spans="1:7" hidden="1" x14ac:dyDescent="0.25">
      <c r="A152" s="701" t="str">
        <f t="shared" si="4"/>
        <v>Dept. of Fish and Game38</v>
      </c>
      <c r="B152" s="141">
        <v>417371044</v>
      </c>
      <c r="C152" s="141" t="s">
        <v>1434</v>
      </c>
      <c r="D152" s="703" t="s">
        <v>1267</v>
      </c>
      <c r="E152" s="706" t="s">
        <v>76</v>
      </c>
      <c r="F152" s="703">
        <v>38</v>
      </c>
      <c r="G152" s="119" t="str">
        <f>VLOOKUP(E152,Source!F:F,1,FALSE)</f>
        <v>Dept. of Fish and Game</v>
      </c>
    </row>
    <row r="153" spans="1:7" hidden="1" x14ac:dyDescent="0.25">
      <c r="A153" s="701" t="str">
        <f t="shared" si="4"/>
        <v>Dept. of Fish and Game39</v>
      </c>
      <c r="B153" s="141">
        <v>7709232009</v>
      </c>
      <c r="C153" s="141" t="s">
        <v>1435</v>
      </c>
      <c r="D153" s="703" t="s">
        <v>1267</v>
      </c>
      <c r="E153" s="706" t="s">
        <v>76</v>
      </c>
      <c r="F153" s="703">
        <v>39</v>
      </c>
      <c r="G153" s="119" t="str">
        <f>VLOOKUP(E153,Source!F:F,1,FALSE)</f>
        <v>Dept. of Fish and Game</v>
      </c>
    </row>
    <row r="154" spans="1:7" hidden="1" x14ac:dyDescent="0.25">
      <c r="A154" s="701" t="str">
        <f t="shared" si="4"/>
        <v>Dept. of Fish and Game40</v>
      </c>
      <c r="B154" s="141">
        <v>8956562000</v>
      </c>
      <c r="C154" s="141" t="s">
        <v>1435</v>
      </c>
      <c r="D154" s="703" t="s">
        <v>1267</v>
      </c>
      <c r="E154" s="706" t="s">
        <v>76</v>
      </c>
      <c r="F154" s="703">
        <v>40</v>
      </c>
      <c r="G154" s="119" t="str">
        <f>VLOOKUP(E154,Source!F:F,1,FALSE)</f>
        <v>Dept. of Fish and Game</v>
      </c>
    </row>
    <row r="155" spans="1:7" hidden="1" x14ac:dyDescent="0.25">
      <c r="A155" s="701" t="str">
        <f t="shared" si="4"/>
        <v>Dept. of Fish and Game41</v>
      </c>
      <c r="B155" s="141">
        <v>8957176008</v>
      </c>
      <c r="C155" s="141" t="s">
        <v>1435</v>
      </c>
      <c r="D155" s="703" t="s">
        <v>1267</v>
      </c>
      <c r="E155" s="706" t="s">
        <v>76</v>
      </c>
      <c r="F155" s="703">
        <v>41</v>
      </c>
      <c r="G155" s="119" t="str">
        <f>VLOOKUP(E155,Source!F:F,1,FALSE)</f>
        <v>Dept. of Fish and Game</v>
      </c>
    </row>
    <row r="156" spans="1:7" hidden="1" x14ac:dyDescent="0.25">
      <c r="A156" s="701" t="str">
        <f t="shared" si="4"/>
        <v>Dept. of Fish and Game42</v>
      </c>
      <c r="B156" s="141">
        <v>8831938006</v>
      </c>
      <c r="C156" s="141" t="s">
        <v>1436</v>
      </c>
      <c r="D156" s="703" t="s">
        <v>1267</v>
      </c>
      <c r="E156" s="706" t="s">
        <v>76</v>
      </c>
      <c r="F156" s="703">
        <v>42</v>
      </c>
      <c r="G156" s="119" t="str">
        <f>VLOOKUP(E156,Source!F:F,1,FALSE)</f>
        <v>Dept. of Fish and Game</v>
      </c>
    </row>
    <row r="157" spans="1:7" hidden="1" x14ac:dyDescent="0.25">
      <c r="A157" s="701" t="str">
        <f t="shared" si="4"/>
        <v>Dept. of Fish and Game43</v>
      </c>
      <c r="B157" s="141">
        <v>8075980002</v>
      </c>
      <c r="C157" s="141" t="s">
        <v>1437</v>
      </c>
      <c r="D157" s="703" t="s">
        <v>1267</v>
      </c>
      <c r="E157" s="706" t="s">
        <v>76</v>
      </c>
      <c r="F157" s="703">
        <v>43</v>
      </c>
      <c r="G157" s="119" t="str">
        <f>VLOOKUP(E157,Source!F:F,1,FALSE)</f>
        <v>Dept. of Fish and Game</v>
      </c>
    </row>
    <row r="158" spans="1:7" hidden="1" x14ac:dyDescent="0.25">
      <c r="A158" s="701" t="str">
        <f t="shared" si="4"/>
        <v>Dept. of Mental Health1</v>
      </c>
      <c r="B158" s="141">
        <v>6387413001</v>
      </c>
      <c r="C158" s="141" t="s">
        <v>1439</v>
      </c>
      <c r="D158" s="703" t="s">
        <v>1267</v>
      </c>
      <c r="E158" s="706" t="s">
        <v>52</v>
      </c>
      <c r="F158" s="703">
        <v>1</v>
      </c>
      <c r="G158" s="119" t="str">
        <f>VLOOKUP(E158,Source!F:F,1,FALSE)</f>
        <v>Dept. of Mental Health</v>
      </c>
    </row>
    <row r="159" spans="1:7" hidden="1" x14ac:dyDescent="0.25">
      <c r="A159" s="701" t="str">
        <f t="shared" si="4"/>
        <v>Dept. of Mental Health2</v>
      </c>
      <c r="B159" s="141">
        <v>506002054</v>
      </c>
      <c r="C159" s="141" t="s">
        <v>1440</v>
      </c>
      <c r="D159" s="703" t="s">
        <v>1267</v>
      </c>
      <c r="E159" s="706" t="s">
        <v>52</v>
      </c>
      <c r="F159" s="703">
        <v>2</v>
      </c>
      <c r="G159" s="119" t="str">
        <f>VLOOKUP(E159,Source!F:F,1,FALSE)</f>
        <v>Dept. of Mental Health</v>
      </c>
    </row>
    <row r="160" spans="1:7" hidden="1" x14ac:dyDescent="0.25">
      <c r="A160" s="701" t="str">
        <f t="shared" si="4"/>
        <v>Dept. of Mental Health3</v>
      </c>
      <c r="B160" s="141">
        <v>348351002</v>
      </c>
      <c r="C160" s="141" t="s">
        <v>1441</v>
      </c>
      <c r="D160" s="703" t="s">
        <v>1267</v>
      </c>
      <c r="E160" s="706" t="s">
        <v>52</v>
      </c>
      <c r="F160" s="703">
        <v>3</v>
      </c>
      <c r="G160" s="119" t="str">
        <f>VLOOKUP(E160,Source!F:F,1,FALSE)</f>
        <v>Dept. of Mental Health</v>
      </c>
    </row>
    <row r="161" spans="1:7" hidden="1" x14ac:dyDescent="0.25">
      <c r="A161" s="701" t="str">
        <f t="shared" si="4"/>
        <v>Dept. of Mental Health4</v>
      </c>
      <c r="B161" s="141">
        <v>15116690015</v>
      </c>
      <c r="C161" s="141" t="s">
        <v>1442</v>
      </c>
      <c r="D161" s="703" t="s">
        <v>1267</v>
      </c>
      <c r="E161" s="706" t="s">
        <v>52</v>
      </c>
      <c r="F161" s="703">
        <v>4</v>
      </c>
      <c r="G161" s="119" t="str">
        <f>VLOOKUP(E161,Source!F:F,1,FALSE)</f>
        <v>Dept. of Mental Health</v>
      </c>
    </row>
    <row r="162" spans="1:7" hidden="1" x14ac:dyDescent="0.25">
      <c r="A162" s="701" t="str">
        <f t="shared" si="4"/>
        <v>Dept. of Mental Health5</v>
      </c>
      <c r="B162" s="141">
        <v>89826004</v>
      </c>
      <c r="C162" s="141" t="s">
        <v>1443</v>
      </c>
      <c r="D162" s="703" t="s">
        <v>1267</v>
      </c>
      <c r="E162" s="706" t="s">
        <v>52</v>
      </c>
      <c r="F162" s="703">
        <v>5</v>
      </c>
      <c r="G162" s="119" t="str">
        <f>VLOOKUP(E162,Source!F:F,1,FALSE)</f>
        <v>Dept. of Mental Health</v>
      </c>
    </row>
    <row r="163" spans="1:7" hidden="1" x14ac:dyDescent="0.25">
      <c r="A163" s="701" t="str">
        <f t="shared" si="4"/>
        <v>Dept. of Mental Health6</v>
      </c>
      <c r="B163" s="141">
        <v>1352627001</v>
      </c>
      <c r="C163" s="141" t="s">
        <v>1443</v>
      </c>
      <c r="D163" s="703" t="s">
        <v>1267</v>
      </c>
      <c r="E163" s="706" t="s">
        <v>52</v>
      </c>
      <c r="F163" s="703">
        <v>6</v>
      </c>
      <c r="G163" s="119" t="str">
        <f>VLOOKUP(E163,Source!F:F,1,FALSE)</f>
        <v>Dept. of Mental Health</v>
      </c>
    </row>
    <row r="164" spans="1:7" hidden="1" x14ac:dyDescent="0.25">
      <c r="A164" s="701" t="str">
        <f t="shared" si="4"/>
        <v>Dept. of Mental Health7</v>
      </c>
      <c r="B164" s="141">
        <v>1580710006</v>
      </c>
      <c r="C164" s="141" t="s">
        <v>1443</v>
      </c>
      <c r="D164" s="703" t="s">
        <v>1267</v>
      </c>
      <c r="E164" s="706" t="s">
        <v>52</v>
      </c>
      <c r="F164" s="703">
        <v>7</v>
      </c>
      <c r="G164" s="119" t="str">
        <f>VLOOKUP(E164,Source!F:F,1,FALSE)</f>
        <v>Dept. of Mental Health</v>
      </c>
    </row>
    <row r="165" spans="1:7" hidden="1" x14ac:dyDescent="0.25">
      <c r="A165" s="701" t="str">
        <f t="shared" si="4"/>
        <v>Dept. of Mental Health8</v>
      </c>
      <c r="B165" s="141">
        <v>915391064</v>
      </c>
      <c r="C165" s="141" t="s">
        <v>1444</v>
      </c>
      <c r="D165" s="703" t="s">
        <v>1267</v>
      </c>
      <c r="E165" s="706" t="s">
        <v>52</v>
      </c>
      <c r="F165" s="703">
        <v>8</v>
      </c>
      <c r="G165" s="119" t="str">
        <f>VLOOKUP(E165,Source!F:F,1,FALSE)</f>
        <v>Dept. of Mental Health</v>
      </c>
    </row>
    <row r="166" spans="1:7" hidden="1" x14ac:dyDescent="0.25">
      <c r="A166" s="701" t="str">
        <f t="shared" si="4"/>
        <v>Dept. of Mental Health9</v>
      </c>
      <c r="B166" s="141">
        <v>2761020000</v>
      </c>
      <c r="C166" s="141" t="s">
        <v>1444</v>
      </c>
      <c r="D166" s="703" t="s">
        <v>1267</v>
      </c>
      <c r="E166" s="706" t="s">
        <v>52</v>
      </c>
      <c r="F166" s="703">
        <v>9</v>
      </c>
      <c r="G166" s="119" t="str">
        <f>VLOOKUP(E166,Source!F:F,1,FALSE)</f>
        <v>Dept. of Mental Health</v>
      </c>
    </row>
    <row r="167" spans="1:7" hidden="1" x14ac:dyDescent="0.25">
      <c r="A167" s="701" t="str">
        <f t="shared" si="4"/>
        <v>Dept. of Mental Health10</v>
      </c>
      <c r="B167" s="141">
        <v>6285510005</v>
      </c>
      <c r="C167" s="141" t="s">
        <v>1444</v>
      </c>
      <c r="D167" s="703" t="s">
        <v>1267</v>
      </c>
      <c r="E167" s="706" t="s">
        <v>52</v>
      </c>
      <c r="F167" s="703">
        <v>10</v>
      </c>
      <c r="G167" s="119" t="str">
        <f>VLOOKUP(E167,Source!F:F,1,FALSE)</f>
        <v>Dept. of Mental Health</v>
      </c>
    </row>
    <row r="168" spans="1:7" hidden="1" x14ac:dyDescent="0.25">
      <c r="A168" s="701" t="str">
        <f t="shared" si="4"/>
        <v>Dept. of Mental Health11</v>
      </c>
      <c r="B168" s="141">
        <v>6572333009</v>
      </c>
      <c r="C168" s="141" t="s">
        <v>1445</v>
      </c>
      <c r="D168" s="703" t="s">
        <v>1267</v>
      </c>
      <c r="E168" s="706" t="s">
        <v>52</v>
      </c>
      <c r="F168" s="703">
        <v>11</v>
      </c>
      <c r="G168" s="119" t="str">
        <f>VLOOKUP(E168,Source!F:F,1,FALSE)</f>
        <v>Dept. of Mental Health</v>
      </c>
    </row>
    <row r="169" spans="1:7" hidden="1" x14ac:dyDescent="0.25">
      <c r="A169" s="701" t="str">
        <f t="shared" si="4"/>
        <v>Dept. of Mental Health12</v>
      </c>
      <c r="B169" s="141">
        <v>26027131007</v>
      </c>
      <c r="C169" s="141" t="s">
        <v>1446</v>
      </c>
      <c r="D169" s="703" t="s">
        <v>1267</v>
      </c>
      <c r="E169" s="706" t="s">
        <v>52</v>
      </c>
      <c r="F169" s="703">
        <v>12</v>
      </c>
      <c r="G169" s="119" t="str">
        <f>VLOOKUP(E169,Source!F:F,1,FALSE)</f>
        <v>Dept. of Mental Health</v>
      </c>
    </row>
    <row r="170" spans="1:7" hidden="1" x14ac:dyDescent="0.25">
      <c r="A170" s="701" t="str">
        <f t="shared" si="4"/>
        <v>Dept. of Mental Health13</v>
      </c>
      <c r="B170" s="141">
        <v>7672959006</v>
      </c>
      <c r="C170" s="141" t="s">
        <v>1447</v>
      </c>
      <c r="D170" s="703" t="s">
        <v>1267</v>
      </c>
      <c r="E170" s="706" t="s">
        <v>52</v>
      </c>
      <c r="F170" s="703">
        <v>13</v>
      </c>
      <c r="G170" s="119" t="str">
        <f>VLOOKUP(E170,Source!F:F,1,FALSE)</f>
        <v>Dept. of Mental Health</v>
      </c>
    </row>
    <row r="171" spans="1:7" hidden="1" x14ac:dyDescent="0.25">
      <c r="A171" s="701" t="str">
        <f t="shared" si="4"/>
        <v>Dept. of Mental Health14</v>
      </c>
      <c r="B171" s="141">
        <v>26493001007</v>
      </c>
      <c r="C171" s="141" t="s">
        <v>1448</v>
      </c>
      <c r="D171" s="703" t="s">
        <v>1267</v>
      </c>
      <c r="E171" s="706" t="s">
        <v>52</v>
      </c>
      <c r="F171" s="703">
        <v>14</v>
      </c>
      <c r="G171" s="119" t="str">
        <f>VLOOKUP(E171,Source!F:F,1,FALSE)</f>
        <v>Dept. of Mental Health</v>
      </c>
    </row>
    <row r="172" spans="1:7" hidden="1" x14ac:dyDescent="0.25">
      <c r="A172" s="701" t="str">
        <f t="shared" si="4"/>
        <v>Dept. of Mental Health15</v>
      </c>
      <c r="B172" s="141">
        <v>2740902007</v>
      </c>
      <c r="C172" s="141" t="s">
        <v>1449</v>
      </c>
      <c r="D172" s="703" t="s">
        <v>1267</v>
      </c>
      <c r="E172" s="706" t="s">
        <v>52</v>
      </c>
      <c r="F172" s="703">
        <v>15</v>
      </c>
      <c r="G172" s="119" t="str">
        <f>VLOOKUP(E172,Source!F:F,1,FALSE)</f>
        <v>Dept. of Mental Health</v>
      </c>
    </row>
    <row r="173" spans="1:7" hidden="1" x14ac:dyDescent="0.25">
      <c r="A173" s="701" t="str">
        <f t="shared" si="4"/>
        <v>Dept. of Mental Health16</v>
      </c>
      <c r="B173" s="141">
        <v>5361905003</v>
      </c>
      <c r="C173" s="141" t="s">
        <v>1449</v>
      </c>
      <c r="D173" s="703" t="s">
        <v>1267</v>
      </c>
      <c r="E173" s="706" t="s">
        <v>52</v>
      </c>
      <c r="F173" s="703">
        <v>16</v>
      </c>
      <c r="G173" s="119" t="str">
        <f>VLOOKUP(E173,Source!F:F,1,FALSE)</f>
        <v>Dept. of Mental Health</v>
      </c>
    </row>
    <row r="174" spans="1:7" hidden="1" x14ac:dyDescent="0.25">
      <c r="A174" s="701" t="str">
        <f t="shared" si="4"/>
        <v>Dept. of Mental Health17</v>
      </c>
      <c r="B174" s="141">
        <v>20037244</v>
      </c>
      <c r="C174" s="141" t="s">
        <v>1450</v>
      </c>
      <c r="D174" s="703" t="s">
        <v>1267</v>
      </c>
      <c r="E174" s="706" t="s">
        <v>52</v>
      </c>
      <c r="F174" s="703">
        <v>17</v>
      </c>
      <c r="G174" s="119" t="str">
        <f>VLOOKUP(E174,Source!F:F,1,FALSE)</f>
        <v>Dept. of Mental Health</v>
      </c>
    </row>
    <row r="175" spans="1:7" hidden="1" x14ac:dyDescent="0.25">
      <c r="A175" s="701" t="str">
        <f t="shared" si="4"/>
        <v>Dept. of Mental Health18</v>
      </c>
      <c r="B175" s="141">
        <v>25865801002</v>
      </c>
      <c r="C175" s="141" t="s">
        <v>1451</v>
      </c>
      <c r="D175" s="703" t="s">
        <v>1267</v>
      </c>
      <c r="E175" s="706" t="s">
        <v>52</v>
      </c>
      <c r="F175" s="703">
        <v>18</v>
      </c>
      <c r="G175" s="119" t="str">
        <f>VLOOKUP(E175,Source!F:F,1,FALSE)</f>
        <v>Dept. of Mental Health</v>
      </c>
    </row>
    <row r="176" spans="1:7" hidden="1" x14ac:dyDescent="0.25">
      <c r="A176" s="701" t="str">
        <f t="shared" si="4"/>
        <v>Dept. of Mental Health19</v>
      </c>
      <c r="B176" s="141">
        <v>25865811001</v>
      </c>
      <c r="C176" s="141" t="s">
        <v>1451</v>
      </c>
      <c r="D176" s="703" t="s">
        <v>1267</v>
      </c>
      <c r="E176" s="706" t="s">
        <v>52</v>
      </c>
      <c r="F176" s="703">
        <v>19</v>
      </c>
      <c r="G176" s="119" t="str">
        <f>VLOOKUP(E176,Source!F:F,1,FALSE)</f>
        <v>Dept. of Mental Health</v>
      </c>
    </row>
    <row r="177" spans="1:7" hidden="1" x14ac:dyDescent="0.25">
      <c r="A177" s="701" t="str">
        <f t="shared" si="4"/>
        <v>Dept. of Mental Health20</v>
      </c>
      <c r="B177" s="141">
        <v>6446179000</v>
      </c>
      <c r="C177" s="141" t="s">
        <v>1452</v>
      </c>
      <c r="D177" s="703" t="s">
        <v>1267</v>
      </c>
      <c r="E177" s="706" t="s">
        <v>52</v>
      </c>
      <c r="F177" s="703">
        <v>20</v>
      </c>
      <c r="G177" s="119" t="str">
        <f>VLOOKUP(E177,Source!F:F,1,FALSE)</f>
        <v>Dept. of Mental Health</v>
      </c>
    </row>
    <row r="178" spans="1:7" hidden="1" x14ac:dyDescent="0.25">
      <c r="A178" s="701" t="str">
        <f t="shared" si="4"/>
        <v>Dept. of Mental Health21</v>
      </c>
      <c r="B178" s="141">
        <v>6446179028</v>
      </c>
      <c r="C178" s="141" t="s">
        <v>1452</v>
      </c>
      <c r="D178" s="703" t="s">
        <v>1267</v>
      </c>
      <c r="E178" s="706" t="s">
        <v>52</v>
      </c>
      <c r="F178" s="703">
        <v>21</v>
      </c>
      <c r="G178" s="119" t="str">
        <f>VLOOKUP(E178,Source!F:F,1,FALSE)</f>
        <v>Dept. of Mental Health</v>
      </c>
    </row>
    <row r="179" spans="1:7" hidden="1" x14ac:dyDescent="0.25">
      <c r="A179" s="701" t="str">
        <f t="shared" si="4"/>
        <v>Dept. of Mental Health22</v>
      </c>
      <c r="B179" s="141">
        <v>6541461005</v>
      </c>
      <c r="C179" s="141" t="s">
        <v>1452</v>
      </c>
      <c r="D179" s="703" t="s">
        <v>1267</v>
      </c>
      <c r="E179" s="706" t="s">
        <v>52</v>
      </c>
      <c r="F179" s="703">
        <v>22</v>
      </c>
      <c r="G179" s="119" t="str">
        <f>VLOOKUP(E179,Source!F:F,1,FALSE)</f>
        <v>Dept. of Mental Health</v>
      </c>
    </row>
    <row r="180" spans="1:7" hidden="1" x14ac:dyDescent="0.25">
      <c r="A180" s="701" t="str">
        <f t="shared" si="4"/>
        <v>Dept. of Mental Health23</v>
      </c>
      <c r="B180" s="141">
        <v>7692334005</v>
      </c>
      <c r="C180" s="141" t="s">
        <v>1452</v>
      </c>
      <c r="D180" s="703" t="s">
        <v>1267</v>
      </c>
      <c r="E180" s="706" t="s">
        <v>52</v>
      </c>
      <c r="F180" s="703">
        <v>23</v>
      </c>
      <c r="G180" s="119" t="str">
        <f>VLOOKUP(E180,Source!F:F,1,FALSE)</f>
        <v>Dept. of Mental Health</v>
      </c>
    </row>
    <row r="181" spans="1:7" hidden="1" x14ac:dyDescent="0.25">
      <c r="A181" s="701" t="str">
        <f t="shared" si="4"/>
        <v>Dept. of Mental Health24</v>
      </c>
      <c r="B181" s="141">
        <v>7787196004</v>
      </c>
      <c r="C181" s="141" t="s">
        <v>1452</v>
      </c>
      <c r="D181" s="703" t="s">
        <v>1267</v>
      </c>
      <c r="E181" s="706" t="s">
        <v>52</v>
      </c>
      <c r="F181" s="703">
        <v>24</v>
      </c>
      <c r="G181" s="119" t="str">
        <f>VLOOKUP(E181,Source!F:F,1,FALSE)</f>
        <v>Dept. of Mental Health</v>
      </c>
    </row>
    <row r="182" spans="1:7" hidden="1" x14ac:dyDescent="0.25">
      <c r="A182" s="701" t="str">
        <f t="shared" si="4"/>
        <v>Dept. of Mental Health25</v>
      </c>
      <c r="B182" s="141">
        <v>7604077006</v>
      </c>
      <c r="C182" s="141" t="s">
        <v>1453</v>
      </c>
      <c r="D182" s="703" t="s">
        <v>1267</v>
      </c>
      <c r="E182" s="706" t="s">
        <v>52</v>
      </c>
      <c r="F182" s="703">
        <v>25</v>
      </c>
      <c r="G182" s="119" t="str">
        <f>VLOOKUP(E182,Source!F:F,1,FALSE)</f>
        <v>Dept. of Mental Health</v>
      </c>
    </row>
    <row r="183" spans="1:7" hidden="1" x14ac:dyDescent="0.25">
      <c r="A183" s="701" t="str">
        <f t="shared" si="4"/>
        <v>Dept. of Mental Health26</v>
      </c>
      <c r="B183" s="141">
        <v>3899475027</v>
      </c>
      <c r="C183" s="141" t="s">
        <v>342</v>
      </c>
      <c r="D183" s="703" t="s">
        <v>1267</v>
      </c>
      <c r="E183" s="706" t="s">
        <v>52</v>
      </c>
      <c r="F183" s="703">
        <v>26</v>
      </c>
      <c r="G183" s="119" t="str">
        <f>VLOOKUP(E183,Source!F:F,1,FALSE)</f>
        <v>Dept. of Mental Health</v>
      </c>
    </row>
    <row r="184" spans="1:7" hidden="1" x14ac:dyDescent="0.25">
      <c r="A184" s="701" t="str">
        <f t="shared" si="4"/>
        <v>Dept. of Mental Health27</v>
      </c>
      <c r="B184" s="141">
        <v>6631987012</v>
      </c>
      <c r="C184" s="141" t="s">
        <v>342</v>
      </c>
      <c r="D184" s="703" t="s">
        <v>1267</v>
      </c>
      <c r="E184" s="706" t="s">
        <v>52</v>
      </c>
      <c r="F184" s="703">
        <v>27</v>
      </c>
      <c r="G184" s="119" t="str">
        <f>VLOOKUP(E184,Source!F:F,1,FALSE)</f>
        <v>Dept. of Mental Health</v>
      </c>
    </row>
    <row r="185" spans="1:7" hidden="1" x14ac:dyDescent="0.25">
      <c r="A185" s="701" t="str">
        <f t="shared" si="4"/>
        <v>Dept. of Mental Health28</v>
      </c>
      <c r="B185" s="141">
        <v>7637485009</v>
      </c>
      <c r="C185" s="141" t="s">
        <v>1454</v>
      </c>
      <c r="D185" s="703" t="s">
        <v>1268</v>
      </c>
      <c r="E185" s="706" t="s">
        <v>52</v>
      </c>
      <c r="F185" s="703">
        <v>28</v>
      </c>
      <c r="G185" s="119" t="str">
        <f>VLOOKUP(E185,Source!F:F,1,FALSE)</f>
        <v>Dept. of Mental Health</v>
      </c>
    </row>
    <row r="186" spans="1:7" hidden="1" x14ac:dyDescent="0.25">
      <c r="A186" s="701" t="str">
        <f t="shared" si="4"/>
        <v>Dept. of Mental Health29</v>
      </c>
      <c r="B186" s="141">
        <v>7638379000</v>
      </c>
      <c r="C186" s="141" t="s">
        <v>1454</v>
      </c>
      <c r="D186" s="703" t="s">
        <v>1268</v>
      </c>
      <c r="E186" s="706" t="s">
        <v>52</v>
      </c>
      <c r="F186" s="703">
        <v>29</v>
      </c>
      <c r="G186" s="119" t="str">
        <f>VLOOKUP(E186,Source!F:F,1,FALSE)</f>
        <v>Dept. of Mental Health</v>
      </c>
    </row>
    <row r="187" spans="1:7" hidden="1" x14ac:dyDescent="0.25">
      <c r="A187" s="701" t="str">
        <f t="shared" si="4"/>
        <v>Dept. of Mental Health30</v>
      </c>
      <c r="B187" s="141">
        <v>2411141</v>
      </c>
      <c r="C187" s="141" t="s">
        <v>1456</v>
      </c>
      <c r="D187" s="703" t="s">
        <v>1267</v>
      </c>
      <c r="E187" s="706" t="s">
        <v>52</v>
      </c>
      <c r="F187" s="703">
        <v>30</v>
      </c>
      <c r="G187" s="119" t="str">
        <f>VLOOKUP(E187,Source!F:F,1,FALSE)</f>
        <v>Dept. of Mental Health</v>
      </c>
    </row>
    <row r="188" spans="1:7" hidden="1" x14ac:dyDescent="0.25">
      <c r="A188" s="701" t="str">
        <f t="shared" si="4"/>
        <v>Dept. of Mental Health31</v>
      </c>
      <c r="B188" s="141">
        <v>2411151</v>
      </c>
      <c r="C188" s="141" t="s">
        <v>1456</v>
      </c>
      <c r="D188" s="703" t="s">
        <v>1267</v>
      </c>
      <c r="E188" s="706" t="s">
        <v>52</v>
      </c>
      <c r="F188" s="703">
        <v>31</v>
      </c>
      <c r="G188" s="119" t="str">
        <f>VLOOKUP(E188,Source!F:F,1,FALSE)</f>
        <v>Dept. of Mental Health</v>
      </c>
    </row>
    <row r="189" spans="1:7" hidden="1" x14ac:dyDescent="0.25">
      <c r="A189" s="701" t="str">
        <f t="shared" si="4"/>
        <v>Dept. of Mental Health32</v>
      </c>
      <c r="B189" s="141">
        <v>2412745</v>
      </c>
      <c r="C189" s="141" t="s">
        <v>1456</v>
      </c>
      <c r="D189" s="703" t="s">
        <v>1267</v>
      </c>
      <c r="E189" s="706" t="s">
        <v>52</v>
      </c>
      <c r="F189" s="703">
        <v>32</v>
      </c>
      <c r="G189" s="119" t="str">
        <f>VLOOKUP(E189,Source!F:F,1,FALSE)</f>
        <v>Dept. of Mental Health</v>
      </c>
    </row>
    <row r="190" spans="1:7" hidden="1" x14ac:dyDescent="0.25">
      <c r="A190" s="701" t="str">
        <f t="shared" si="4"/>
        <v>Dept. of Mental Health33</v>
      </c>
      <c r="B190" s="141">
        <v>8424420024</v>
      </c>
      <c r="C190" s="141" t="s">
        <v>1439</v>
      </c>
      <c r="D190" s="703" t="s">
        <v>1267</v>
      </c>
      <c r="E190" s="706" t="s">
        <v>52</v>
      </c>
      <c r="F190" s="703">
        <v>33</v>
      </c>
      <c r="G190" s="119" t="str">
        <f>VLOOKUP(E190,Source!F:F,1,FALSE)</f>
        <v>Dept. of Mental Health</v>
      </c>
    </row>
    <row r="191" spans="1:7" hidden="1" x14ac:dyDescent="0.25">
      <c r="A191" s="701" t="str">
        <f t="shared" si="4"/>
        <v>Dept. of Mental Health34</v>
      </c>
      <c r="B191" s="141">
        <v>15012008</v>
      </c>
      <c r="C191" s="141" t="s">
        <v>1441</v>
      </c>
      <c r="D191" s="703" t="s">
        <v>1267</v>
      </c>
      <c r="E191" s="706" t="s">
        <v>52</v>
      </c>
      <c r="F191" s="703">
        <v>34</v>
      </c>
      <c r="G191" s="119" t="str">
        <f>VLOOKUP(E191,Source!F:F,1,FALSE)</f>
        <v>Dept. of Mental Health</v>
      </c>
    </row>
    <row r="192" spans="1:7" hidden="1" x14ac:dyDescent="0.25">
      <c r="A192" s="701" t="str">
        <f t="shared" si="4"/>
        <v>Dept. of Mental Health35</v>
      </c>
      <c r="B192" s="141">
        <v>5403821280</v>
      </c>
      <c r="C192" s="141" t="s">
        <v>1442</v>
      </c>
      <c r="D192" s="703" t="s">
        <v>1267</v>
      </c>
      <c r="E192" s="706" t="s">
        <v>52</v>
      </c>
      <c r="F192" s="703">
        <v>35</v>
      </c>
      <c r="G192" s="119" t="str">
        <f>VLOOKUP(E192,Source!F:F,1,FALSE)</f>
        <v>Dept. of Mental Health</v>
      </c>
    </row>
    <row r="193" spans="1:7" hidden="1" x14ac:dyDescent="0.25">
      <c r="A193" s="701" t="str">
        <f t="shared" si="4"/>
        <v>Dept. of Mental Health36</v>
      </c>
      <c r="B193" s="141">
        <v>4604413030</v>
      </c>
      <c r="C193" s="141" t="s">
        <v>1445</v>
      </c>
      <c r="D193" s="703" t="s">
        <v>1267</v>
      </c>
      <c r="E193" s="706" t="s">
        <v>52</v>
      </c>
      <c r="F193" s="703">
        <v>36</v>
      </c>
      <c r="G193" s="119" t="str">
        <f>VLOOKUP(E193,Source!F:F,1,FALSE)</f>
        <v>Dept. of Mental Health</v>
      </c>
    </row>
    <row r="194" spans="1:7" hidden="1" x14ac:dyDescent="0.25">
      <c r="A194" s="701" t="str">
        <f t="shared" si="4"/>
        <v>Dept. of Mental Health37</v>
      </c>
      <c r="B194" s="141">
        <v>5258210660</v>
      </c>
      <c r="C194" s="141" t="s">
        <v>1447</v>
      </c>
      <c r="D194" s="703" t="s">
        <v>1267</v>
      </c>
      <c r="E194" s="706" t="s">
        <v>52</v>
      </c>
      <c r="F194" s="703">
        <v>37</v>
      </c>
      <c r="G194" s="119" t="str">
        <f>VLOOKUP(E194,Source!F:F,1,FALSE)</f>
        <v>Dept. of Mental Health</v>
      </c>
    </row>
    <row r="195" spans="1:7" hidden="1" x14ac:dyDescent="0.25">
      <c r="A195" s="701" t="str">
        <f t="shared" si="4"/>
        <v>Dept. of Mental Health38</v>
      </c>
      <c r="B195" s="141">
        <v>5136017170</v>
      </c>
      <c r="C195" s="141" t="s">
        <v>1448</v>
      </c>
      <c r="D195" s="703" t="s">
        <v>1267</v>
      </c>
      <c r="E195" s="706" t="s">
        <v>52</v>
      </c>
      <c r="F195" s="703">
        <v>38</v>
      </c>
      <c r="G195" s="119" t="str">
        <f>VLOOKUP(E195,Source!F:F,1,FALSE)</f>
        <v>Dept. of Mental Health</v>
      </c>
    </row>
    <row r="196" spans="1:7" hidden="1" x14ac:dyDescent="0.25">
      <c r="A196" s="701" t="str">
        <f t="shared" si="4"/>
        <v>Dept. of Mental Health39</v>
      </c>
      <c r="B196" s="141">
        <v>2522003</v>
      </c>
      <c r="C196" s="141" t="s">
        <v>1450</v>
      </c>
      <c r="D196" s="703" t="s">
        <v>1267</v>
      </c>
      <c r="E196" s="706" t="s">
        <v>52</v>
      </c>
      <c r="F196" s="703">
        <v>39</v>
      </c>
      <c r="G196" s="119" t="str">
        <f>VLOOKUP(E196,Source!F:F,1,FALSE)</f>
        <v>Dept. of Mental Health</v>
      </c>
    </row>
    <row r="197" spans="1:7" hidden="1" x14ac:dyDescent="0.25">
      <c r="A197" s="701" t="str">
        <f t="shared" si="4"/>
        <v>Dept. of Mental Health40</v>
      </c>
      <c r="B197" s="141">
        <v>643220074</v>
      </c>
      <c r="C197" s="141" t="s">
        <v>1450</v>
      </c>
      <c r="D197" s="703" t="s">
        <v>1267</v>
      </c>
      <c r="E197" s="706" t="s">
        <v>52</v>
      </c>
      <c r="F197" s="703">
        <v>40</v>
      </c>
      <c r="G197" s="119" t="str">
        <f>VLOOKUP(E197,Source!F:F,1,FALSE)</f>
        <v>Dept. of Mental Health</v>
      </c>
    </row>
    <row r="198" spans="1:7" hidden="1" x14ac:dyDescent="0.25">
      <c r="A198" s="701" t="str">
        <f t="shared" si="4"/>
        <v>Dept. of Mental Health41</v>
      </c>
      <c r="B198" s="141">
        <v>1794220056</v>
      </c>
      <c r="C198" s="141" t="s">
        <v>1450</v>
      </c>
      <c r="D198" s="703" t="s">
        <v>1267</v>
      </c>
      <c r="E198" s="706" t="s">
        <v>52</v>
      </c>
      <c r="F198" s="703">
        <v>41</v>
      </c>
      <c r="G198" s="119" t="str">
        <f>VLOOKUP(E198,Source!F:F,1,FALSE)</f>
        <v>Dept. of Mental Health</v>
      </c>
    </row>
    <row r="199" spans="1:7" hidden="1" x14ac:dyDescent="0.25">
      <c r="A199" s="701" t="str">
        <f t="shared" si="4"/>
        <v>Dept. of Mental Health42</v>
      </c>
      <c r="B199" s="141">
        <v>4154220041</v>
      </c>
      <c r="C199" s="141" t="s">
        <v>1450</v>
      </c>
      <c r="D199" s="703" t="s">
        <v>1267</v>
      </c>
      <c r="E199" s="706" t="s">
        <v>52</v>
      </c>
      <c r="F199" s="703">
        <v>42</v>
      </c>
      <c r="G199" s="119" t="str">
        <f>VLOOKUP(E199,Source!F:F,1,FALSE)</f>
        <v>Dept. of Mental Health</v>
      </c>
    </row>
    <row r="200" spans="1:7" hidden="1" x14ac:dyDescent="0.25">
      <c r="A200" s="701" t="str">
        <f t="shared" si="4"/>
        <v>Dept. of Mental Health43</v>
      </c>
      <c r="B200" s="141">
        <v>5322220025</v>
      </c>
      <c r="C200" s="141" t="s">
        <v>1450</v>
      </c>
      <c r="D200" s="703" t="s">
        <v>1267</v>
      </c>
      <c r="E200" s="706" t="s">
        <v>52</v>
      </c>
      <c r="F200" s="703">
        <v>43</v>
      </c>
      <c r="G200" s="119" t="str">
        <f>VLOOKUP(E200,Source!F:F,1,FALSE)</f>
        <v>Dept. of Mental Health</v>
      </c>
    </row>
    <row r="201" spans="1:7" hidden="1" x14ac:dyDescent="0.25">
      <c r="A201" s="701" t="str">
        <f t="shared" si="4"/>
        <v>Dept. of Mental Health44</v>
      </c>
      <c r="B201" s="141">
        <v>9154220046</v>
      </c>
      <c r="C201" s="141" t="s">
        <v>1450</v>
      </c>
      <c r="D201" s="703" t="s">
        <v>1267</v>
      </c>
      <c r="E201" s="706" t="s">
        <v>52</v>
      </c>
      <c r="F201" s="703">
        <v>44</v>
      </c>
      <c r="G201" s="119" t="str">
        <f>VLOOKUP(E201,Source!F:F,1,FALSE)</f>
        <v>Dept. of Mental Health</v>
      </c>
    </row>
    <row r="202" spans="1:7" hidden="1" x14ac:dyDescent="0.25">
      <c r="A202" s="701" t="str">
        <f t="shared" si="4"/>
        <v>Dept. of Mental Health45</v>
      </c>
      <c r="B202" s="141">
        <v>27103580018</v>
      </c>
      <c r="C202" s="141" t="s">
        <v>1452</v>
      </c>
      <c r="D202" s="703" t="s">
        <v>1267</v>
      </c>
      <c r="E202" s="706" t="s">
        <v>52</v>
      </c>
      <c r="F202" s="703">
        <v>45</v>
      </c>
      <c r="G202" s="119" t="str">
        <f>VLOOKUP(E202,Source!F:F,1,FALSE)</f>
        <v>Dept. of Mental Health</v>
      </c>
    </row>
    <row r="203" spans="1:7" hidden="1" x14ac:dyDescent="0.25">
      <c r="A203" s="701" t="str">
        <f t="shared" si="4"/>
        <v>Dept. of Mental Health46</v>
      </c>
      <c r="B203" s="141">
        <v>4883320062</v>
      </c>
      <c r="C203" s="141" t="s">
        <v>1453</v>
      </c>
      <c r="D203" s="703" t="s">
        <v>1267</v>
      </c>
      <c r="E203" s="706" t="s">
        <v>52</v>
      </c>
      <c r="F203" s="703">
        <v>46</v>
      </c>
      <c r="G203" s="119" t="str">
        <f>VLOOKUP(E203,Source!F:F,1,FALSE)</f>
        <v>Dept. of Mental Health</v>
      </c>
    </row>
    <row r="204" spans="1:7" hidden="1" x14ac:dyDescent="0.25">
      <c r="A204" s="701" t="str">
        <f t="shared" si="4"/>
        <v>Dept. of Mental Health47</v>
      </c>
      <c r="B204" s="141">
        <v>5342012280</v>
      </c>
      <c r="C204" s="141" t="s">
        <v>1455</v>
      </c>
      <c r="D204" s="703" t="s">
        <v>1267</v>
      </c>
      <c r="E204" s="706" t="s">
        <v>52</v>
      </c>
      <c r="F204" s="703">
        <v>47</v>
      </c>
      <c r="G204" s="119" t="str">
        <f>VLOOKUP(E204,Source!F:F,1,FALSE)</f>
        <v>Dept. of Mental Health</v>
      </c>
    </row>
    <row r="205" spans="1:7" hidden="1" x14ac:dyDescent="0.25">
      <c r="A205" s="701" t="str">
        <f t="shared" si="4"/>
        <v>Dept. of Mental Health48</v>
      </c>
      <c r="B205" s="141">
        <v>28347150022</v>
      </c>
      <c r="C205" s="141" t="s">
        <v>342</v>
      </c>
      <c r="D205" s="703" t="s">
        <v>1267</v>
      </c>
      <c r="E205" s="706" t="s">
        <v>52</v>
      </c>
      <c r="F205" s="703">
        <v>48</v>
      </c>
      <c r="G205" s="119" t="str">
        <f>VLOOKUP(E205,Source!F:F,1,FALSE)</f>
        <v>Dept. of Mental Health</v>
      </c>
    </row>
    <row r="206" spans="1:7" hidden="1" x14ac:dyDescent="0.25">
      <c r="A206" s="701" t="str">
        <f t="shared" si="4"/>
        <v>Dept. of Mental Health49</v>
      </c>
      <c r="B206" s="141">
        <v>10114140014</v>
      </c>
      <c r="C206" s="141" t="s">
        <v>1454</v>
      </c>
      <c r="D206" s="141" t="s">
        <v>1268</v>
      </c>
      <c r="E206" s="706" t="s">
        <v>52</v>
      </c>
      <c r="F206" s="703">
        <v>49</v>
      </c>
      <c r="G206" s="119" t="str">
        <f>VLOOKUP(E206,Source!F:F,1,FALSE)</f>
        <v>Dept. of Mental Health</v>
      </c>
    </row>
    <row r="207" spans="1:7" hidden="1" x14ac:dyDescent="0.25">
      <c r="A207" s="701" t="str">
        <f t="shared" si="4"/>
        <v>Dept. of Mental Health50</v>
      </c>
      <c r="B207" s="141">
        <v>15692650029</v>
      </c>
      <c r="C207" s="141" t="s">
        <v>1454</v>
      </c>
      <c r="D207" s="141" t="s">
        <v>1268</v>
      </c>
      <c r="E207" s="706" t="s">
        <v>52</v>
      </c>
      <c r="F207" s="703">
        <v>50</v>
      </c>
      <c r="G207" s="119" t="str">
        <f>VLOOKUP(E207,Source!F:F,1,FALSE)</f>
        <v>Dept. of Mental Health</v>
      </c>
    </row>
    <row r="208" spans="1:7" hidden="1" x14ac:dyDescent="0.25">
      <c r="A208" s="701" t="str">
        <f t="shared" si="4"/>
        <v>Dept. of Mental Health51</v>
      </c>
      <c r="B208" s="141">
        <v>16515130017</v>
      </c>
      <c r="C208" s="141" t="s">
        <v>1454</v>
      </c>
      <c r="D208" s="141" t="s">
        <v>1268</v>
      </c>
      <c r="E208" s="706" t="s">
        <v>52</v>
      </c>
      <c r="F208" s="703">
        <v>51</v>
      </c>
      <c r="G208" s="119" t="str">
        <f>VLOOKUP(E208,Source!F:F,1,FALSE)</f>
        <v>Dept. of Mental Health</v>
      </c>
    </row>
    <row r="209" spans="1:7" hidden="1" x14ac:dyDescent="0.25">
      <c r="A209" s="701" t="str">
        <f t="shared" si="4"/>
        <v>Dept. of Mental Health52</v>
      </c>
      <c r="B209" s="141">
        <v>28347140015</v>
      </c>
      <c r="C209" s="141" t="s">
        <v>1454</v>
      </c>
      <c r="D209" s="141" t="s">
        <v>1268</v>
      </c>
      <c r="E209" s="706" t="s">
        <v>52</v>
      </c>
      <c r="F209" s="703">
        <v>52</v>
      </c>
      <c r="G209" s="119" t="str">
        <f>VLOOKUP(E209,Source!F:F,1,FALSE)</f>
        <v>Dept. of Mental Health</v>
      </c>
    </row>
    <row r="210" spans="1:7" hidden="1" x14ac:dyDescent="0.25">
      <c r="A210" s="701" t="str">
        <f t="shared" ref="A210:A273" si="5">E210&amp;F210</f>
        <v>Dept. of Mental Health53</v>
      </c>
      <c r="B210" s="141">
        <v>28404740012</v>
      </c>
      <c r="C210" s="141" t="s">
        <v>1454</v>
      </c>
      <c r="D210" s="141" t="s">
        <v>1268</v>
      </c>
      <c r="E210" s="706" t="s">
        <v>52</v>
      </c>
      <c r="F210" s="703">
        <v>53</v>
      </c>
      <c r="G210" s="119" t="str">
        <f>VLOOKUP(E210,Source!F:F,1,FALSE)</f>
        <v>Dept. of Mental Health</v>
      </c>
    </row>
    <row r="211" spans="1:7" hidden="1" x14ac:dyDescent="0.25">
      <c r="A211" s="701" t="str">
        <f t="shared" si="5"/>
        <v>Dept. of Public Health1</v>
      </c>
      <c r="B211" s="141">
        <v>26670201016</v>
      </c>
      <c r="C211" s="141" t="s">
        <v>1457</v>
      </c>
      <c r="D211" s="106" t="s">
        <v>1267</v>
      </c>
      <c r="E211" s="706" t="s">
        <v>53</v>
      </c>
      <c r="F211" s="703">
        <v>1</v>
      </c>
      <c r="G211" s="119" t="str">
        <f>VLOOKUP(E211,Source!F:F,1,FALSE)</f>
        <v>Dept. of Public Health</v>
      </c>
    </row>
    <row r="212" spans="1:7" hidden="1" x14ac:dyDescent="0.25">
      <c r="A212" s="701" t="str">
        <f t="shared" si="5"/>
        <v>Dept. of Public Health2</v>
      </c>
      <c r="B212" s="141">
        <v>26670311021</v>
      </c>
      <c r="C212" s="141" t="s">
        <v>1457</v>
      </c>
      <c r="D212" s="106" t="s">
        <v>1267</v>
      </c>
      <c r="E212" s="706" t="s">
        <v>53</v>
      </c>
      <c r="F212" s="703">
        <v>2</v>
      </c>
      <c r="G212" s="119" t="str">
        <f>VLOOKUP(E212,Source!F:F,1,FALSE)</f>
        <v>Dept. of Public Health</v>
      </c>
    </row>
    <row r="213" spans="1:7" hidden="1" x14ac:dyDescent="0.25">
      <c r="A213" s="701" t="str">
        <f t="shared" si="5"/>
        <v>Dept. of Public Health3</v>
      </c>
      <c r="B213" s="141">
        <v>26670331029</v>
      </c>
      <c r="C213" s="141" t="s">
        <v>1457</v>
      </c>
      <c r="D213" s="106" t="s">
        <v>1267</v>
      </c>
      <c r="E213" s="706" t="s">
        <v>53</v>
      </c>
      <c r="F213" s="703">
        <v>3</v>
      </c>
      <c r="G213" s="119" t="str">
        <f>VLOOKUP(E213,Source!F:F,1,FALSE)</f>
        <v>Dept. of Public Health</v>
      </c>
    </row>
    <row r="214" spans="1:7" hidden="1" x14ac:dyDescent="0.25">
      <c r="A214" s="701" t="str">
        <f t="shared" si="5"/>
        <v>Dept. of Public Health4</v>
      </c>
      <c r="B214" s="141">
        <v>88200000</v>
      </c>
      <c r="C214" s="141" t="s">
        <v>1458</v>
      </c>
      <c r="D214" s="106" t="s">
        <v>1267</v>
      </c>
      <c r="E214" s="706" t="s">
        <v>53</v>
      </c>
      <c r="F214" s="703">
        <v>4</v>
      </c>
      <c r="G214" s="119" t="str">
        <f>VLOOKUP(E214,Source!F:F,1,FALSE)</f>
        <v>Dept. of Public Health</v>
      </c>
    </row>
    <row r="215" spans="1:7" hidden="1" x14ac:dyDescent="0.25">
      <c r="A215" s="701" t="str">
        <f t="shared" si="5"/>
        <v>Dept. of Public Health5</v>
      </c>
      <c r="B215" s="141">
        <v>26373931000</v>
      </c>
      <c r="C215" s="141" t="s">
        <v>1459</v>
      </c>
      <c r="D215" s="106" t="s">
        <v>1267</v>
      </c>
      <c r="E215" s="706" t="s">
        <v>53</v>
      </c>
      <c r="F215" s="703">
        <v>5</v>
      </c>
      <c r="G215" s="119" t="str">
        <f>VLOOKUP(E215,Source!F:F,1,FALSE)</f>
        <v>Dept. of Public Health</v>
      </c>
    </row>
    <row r="216" spans="1:7" hidden="1" x14ac:dyDescent="0.25">
      <c r="A216" s="701" t="str">
        <f t="shared" si="5"/>
        <v>Dept. of Public Health6</v>
      </c>
      <c r="B216" s="141">
        <v>26373971006</v>
      </c>
      <c r="C216" s="141" t="s">
        <v>1459</v>
      </c>
      <c r="D216" s="106" t="s">
        <v>1267</v>
      </c>
      <c r="E216" s="706" t="s">
        <v>53</v>
      </c>
      <c r="F216" s="703">
        <v>6</v>
      </c>
      <c r="G216" s="119" t="str">
        <f>VLOOKUP(E216,Source!F:F,1,FALSE)</f>
        <v>Dept. of Public Health</v>
      </c>
    </row>
    <row r="217" spans="1:7" hidden="1" x14ac:dyDescent="0.25">
      <c r="A217" s="701" t="str">
        <f t="shared" si="5"/>
        <v>Dept. of Public Health7</v>
      </c>
      <c r="B217" s="141">
        <v>28272950016</v>
      </c>
      <c r="C217" s="141" t="s">
        <v>1459</v>
      </c>
      <c r="D217" s="106" t="s">
        <v>1267</v>
      </c>
      <c r="E217" s="706" t="s">
        <v>53</v>
      </c>
      <c r="F217" s="703">
        <v>7</v>
      </c>
      <c r="G217" s="119" t="str">
        <f>VLOOKUP(E217,Source!F:F,1,FALSE)</f>
        <v>Dept. of Public Health</v>
      </c>
    </row>
    <row r="218" spans="1:7" hidden="1" x14ac:dyDescent="0.25">
      <c r="A218" s="701" t="str">
        <f t="shared" si="5"/>
        <v>Dept. of Public Health8</v>
      </c>
      <c r="B218" s="141">
        <v>26447401006</v>
      </c>
      <c r="C218" s="141" t="s">
        <v>1460</v>
      </c>
      <c r="D218" s="106" t="s">
        <v>1267</v>
      </c>
      <c r="E218" s="706" t="s">
        <v>53</v>
      </c>
      <c r="F218" s="703">
        <v>8</v>
      </c>
      <c r="G218" s="119" t="str">
        <f>VLOOKUP(E218,Source!F:F,1,FALSE)</f>
        <v>Dept. of Public Health</v>
      </c>
    </row>
    <row r="219" spans="1:7" hidden="1" x14ac:dyDescent="0.25">
      <c r="A219" s="701" t="str">
        <f t="shared" si="5"/>
        <v>Dept. of Public Health9</v>
      </c>
      <c r="B219" s="141">
        <v>26447411005</v>
      </c>
      <c r="C219" s="141" t="s">
        <v>1460</v>
      </c>
      <c r="D219" s="106" t="s">
        <v>1267</v>
      </c>
      <c r="E219" s="706" t="s">
        <v>53</v>
      </c>
      <c r="F219" s="703">
        <v>9</v>
      </c>
      <c r="G219" s="119" t="str">
        <f>VLOOKUP(E219,Source!F:F,1,FALSE)</f>
        <v>Dept. of Public Health</v>
      </c>
    </row>
    <row r="220" spans="1:7" hidden="1" x14ac:dyDescent="0.25">
      <c r="A220" s="701" t="str">
        <f t="shared" si="5"/>
        <v>Dept. of Public Health10</v>
      </c>
      <c r="B220" s="141">
        <v>28031930010</v>
      </c>
      <c r="C220" s="141" t="s">
        <v>1460</v>
      </c>
      <c r="D220" s="106" t="s">
        <v>1267</v>
      </c>
      <c r="E220" s="706" t="s">
        <v>53</v>
      </c>
      <c r="F220" s="703">
        <v>10</v>
      </c>
      <c r="G220" s="119" t="str">
        <f>VLOOKUP(E220,Source!F:F,1,FALSE)</f>
        <v>Dept. of Public Health</v>
      </c>
    </row>
    <row r="221" spans="1:7" hidden="1" x14ac:dyDescent="0.25">
      <c r="A221" s="701" t="str">
        <f t="shared" si="5"/>
        <v>Dept. of Public Health11</v>
      </c>
      <c r="B221" s="141">
        <v>26658691006</v>
      </c>
      <c r="C221" s="141" t="s">
        <v>1461</v>
      </c>
      <c r="D221" s="106" t="s">
        <v>1267</v>
      </c>
      <c r="E221" s="706" t="s">
        <v>53</v>
      </c>
      <c r="F221" s="703">
        <v>11</v>
      </c>
      <c r="G221" s="119" t="str">
        <f>VLOOKUP(E221,Source!F:F,1,FALSE)</f>
        <v>Dept. of Public Health</v>
      </c>
    </row>
    <row r="222" spans="1:7" hidden="1" x14ac:dyDescent="0.25">
      <c r="A222" s="701" t="str">
        <f t="shared" si="5"/>
        <v>Dept. of Public Health12</v>
      </c>
      <c r="B222" s="141">
        <v>21563002</v>
      </c>
      <c r="C222" s="141" t="s">
        <v>1462</v>
      </c>
      <c r="D222" s="106" t="s">
        <v>1267</v>
      </c>
      <c r="E222" s="706" t="s">
        <v>53</v>
      </c>
      <c r="F222" s="703">
        <v>12</v>
      </c>
      <c r="G222" s="119" t="str">
        <f>VLOOKUP(E222,Source!F:F,1,FALSE)</f>
        <v>Dept. of Public Health</v>
      </c>
    </row>
    <row r="223" spans="1:7" hidden="1" x14ac:dyDescent="0.25">
      <c r="A223" s="701" t="str">
        <f t="shared" si="5"/>
        <v>Dept. of Public Health13</v>
      </c>
      <c r="B223" s="141">
        <v>6257810009</v>
      </c>
      <c r="C223" s="141" t="s">
        <v>1462</v>
      </c>
      <c r="D223" s="106" t="s">
        <v>1267</v>
      </c>
      <c r="E223" s="706" t="s">
        <v>53</v>
      </c>
      <c r="F223" s="703">
        <v>13</v>
      </c>
      <c r="G223" s="119" t="str">
        <f>VLOOKUP(E223,Source!F:F,1,FALSE)</f>
        <v>Dept. of Public Health</v>
      </c>
    </row>
    <row r="224" spans="1:7" hidden="1" x14ac:dyDescent="0.25">
      <c r="A224" s="701" t="str">
        <f t="shared" si="5"/>
        <v>Dept. of Public Health14</v>
      </c>
      <c r="B224" s="141">
        <v>8809072006</v>
      </c>
      <c r="C224" s="141" t="s">
        <v>1462</v>
      </c>
      <c r="D224" s="106" t="s">
        <v>1267</v>
      </c>
      <c r="E224" s="706" t="s">
        <v>53</v>
      </c>
      <c r="F224" s="703">
        <v>14</v>
      </c>
      <c r="G224" s="119" t="str">
        <f>VLOOKUP(E224,Source!F:F,1,FALSE)</f>
        <v>Dept. of Public Health</v>
      </c>
    </row>
    <row r="225" spans="1:7" hidden="1" x14ac:dyDescent="0.25">
      <c r="A225" s="701" t="str">
        <f t="shared" si="5"/>
        <v>Dept. of Public Health15</v>
      </c>
      <c r="B225" s="141" t="s">
        <v>1463</v>
      </c>
      <c r="C225" s="141" t="s">
        <v>1469</v>
      </c>
      <c r="D225" s="141" t="s">
        <v>1268</v>
      </c>
      <c r="E225" s="706" t="s">
        <v>53</v>
      </c>
      <c r="F225" s="703">
        <v>15</v>
      </c>
      <c r="G225" s="119" t="str">
        <f>VLOOKUP(E225,Source!F:F,1,FALSE)</f>
        <v>Dept. of Public Health</v>
      </c>
    </row>
    <row r="226" spans="1:7" hidden="1" x14ac:dyDescent="0.25">
      <c r="A226" s="701" t="str">
        <f t="shared" si="5"/>
        <v>Dept. of Public Health16</v>
      </c>
      <c r="B226" s="141" t="s">
        <v>1464</v>
      </c>
      <c r="C226" s="141" t="s">
        <v>1469</v>
      </c>
      <c r="D226" s="141" t="s">
        <v>1267</v>
      </c>
      <c r="E226" s="706" t="s">
        <v>53</v>
      </c>
      <c r="F226" s="703">
        <v>16</v>
      </c>
      <c r="G226" s="119" t="str">
        <f>VLOOKUP(E226,Source!F:F,1,FALSE)</f>
        <v>Dept. of Public Health</v>
      </c>
    </row>
    <row r="227" spans="1:7" hidden="1" x14ac:dyDescent="0.25">
      <c r="A227" s="701" t="str">
        <f t="shared" si="5"/>
        <v>Dept. of Public Health17</v>
      </c>
      <c r="B227" s="141" t="s">
        <v>1465</v>
      </c>
      <c r="C227" s="141" t="s">
        <v>1469</v>
      </c>
      <c r="D227" s="141" t="s">
        <v>1267</v>
      </c>
      <c r="E227" s="706" t="s">
        <v>53</v>
      </c>
      <c r="F227" s="703">
        <v>17</v>
      </c>
      <c r="G227" s="119" t="str">
        <f>VLOOKUP(E227,Source!F:F,1,FALSE)</f>
        <v>Dept. of Public Health</v>
      </c>
    </row>
    <row r="228" spans="1:7" hidden="1" x14ac:dyDescent="0.25">
      <c r="A228" s="701" t="str">
        <f t="shared" si="5"/>
        <v>Dept. of Public Health18</v>
      </c>
      <c r="B228" s="141" t="s">
        <v>1466</v>
      </c>
      <c r="C228" s="141" t="s">
        <v>1469</v>
      </c>
      <c r="D228" s="141" t="s">
        <v>1267</v>
      </c>
      <c r="E228" s="706" t="s">
        <v>53</v>
      </c>
      <c r="F228" s="703">
        <v>18</v>
      </c>
      <c r="G228" s="119" t="str">
        <f>VLOOKUP(E228,Source!F:F,1,FALSE)</f>
        <v>Dept. of Public Health</v>
      </c>
    </row>
    <row r="229" spans="1:7" hidden="1" x14ac:dyDescent="0.25">
      <c r="A229" s="701" t="str">
        <f t="shared" si="5"/>
        <v>Dept. of Public Health19</v>
      </c>
      <c r="B229" s="141" t="s">
        <v>1467</v>
      </c>
      <c r="C229" s="141" t="s">
        <v>1469</v>
      </c>
      <c r="D229" s="141" t="s">
        <v>1267</v>
      </c>
      <c r="E229" s="706" t="s">
        <v>53</v>
      </c>
      <c r="F229" s="703">
        <v>19</v>
      </c>
      <c r="G229" s="119" t="str">
        <f>VLOOKUP(E229,Source!F:F,1,FALSE)</f>
        <v>Dept. of Public Health</v>
      </c>
    </row>
    <row r="230" spans="1:7" hidden="1" x14ac:dyDescent="0.25">
      <c r="A230" s="701" t="str">
        <f t="shared" si="5"/>
        <v>Dept. of Public Health20</v>
      </c>
      <c r="B230" s="141" t="s">
        <v>1468</v>
      </c>
      <c r="C230" s="141" t="s">
        <v>1469</v>
      </c>
      <c r="D230" s="141" t="s">
        <v>1267</v>
      </c>
      <c r="E230" s="706" t="s">
        <v>53</v>
      </c>
      <c r="F230" s="703">
        <v>20</v>
      </c>
      <c r="G230" s="119" t="str">
        <f>VLOOKUP(E230,Source!F:F,1,FALSE)</f>
        <v>Dept. of Public Health</v>
      </c>
    </row>
    <row r="231" spans="1:7" x14ac:dyDescent="0.25">
      <c r="A231" s="701" t="str">
        <f t="shared" si="5"/>
        <v>Dept. of State Police1</v>
      </c>
      <c r="B231" s="739" t="s">
        <v>842</v>
      </c>
      <c r="C231" s="735" t="s">
        <v>1958</v>
      </c>
      <c r="D231" s="740" t="s">
        <v>842</v>
      </c>
      <c r="E231" s="706" t="s">
        <v>54</v>
      </c>
      <c r="F231" s="703">
        <v>1</v>
      </c>
      <c r="G231" s="119" t="str">
        <f>VLOOKUP(E231,Source!F:F,1,FALSE)</f>
        <v>Dept. of State Police</v>
      </c>
    </row>
    <row r="232" spans="1:7" hidden="1" x14ac:dyDescent="0.25">
      <c r="A232" s="701" t="str">
        <f t="shared" si="5"/>
        <v>Dept. of Youth Services1</v>
      </c>
      <c r="B232" s="141">
        <v>16003030018</v>
      </c>
      <c r="C232" s="141" t="s">
        <v>1472</v>
      </c>
      <c r="D232" s="106" t="s">
        <v>1267</v>
      </c>
      <c r="E232" s="706" t="s">
        <v>55</v>
      </c>
      <c r="F232" s="703">
        <v>1</v>
      </c>
      <c r="G232" s="119" t="str">
        <f>VLOOKUP(E232,Source!F:F,1,FALSE)</f>
        <v>Dept. of Youth Services</v>
      </c>
    </row>
    <row r="233" spans="1:7" hidden="1" x14ac:dyDescent="0.25">
      <c r="A233" s="701" t="str">
        <f t="shared" si="5"/>
        <v>Dept. of Youth Services2</v>
      </c>
      <c r="B233" s="141">
        <v>26971400010</v>
      </c>
      <c r="C233" s="141" t="s">
        <v>1472</v>
      </c>
      <c r="D233" s="106" t="s">
        <v>1267</v>
      </c>
      <c r="E233" s="706" t="s">
        <v>55</v>
      </c>
      <c r="F233" s="703">
        <v>2</v>
      </c>
      <c r="G233" s="119" t="str">
        <f>VLOOKUP(E233,Source!F:F,1,FALSE)</f>
        <v>Dept. of Youth Services</v>
      </c>
    </row>
    <row r="234" spans="1:7" hidden="1" x14ac:dyDescent="0.25">
      <c r="A234" s="701" t="str">
        <f t="shared" si="5"/>
        <v>Dept. of Youth Services3</v>
      </c>
      <c r="B234" s="141">
        <v>7692862004</v>
      </c>
      <c r="C234" s="141" t="s">
        <v>1473</v>
      </c>
      <c r="D234" s="106" t="s">
        <v>1267</v>
      </c>
      <c r="E234" s="706" t="s">
        <v>55</v>
      </c>
      <c r="F234" s="703">
        <v>3</v>
      </c>
      <c r="G234" s="119" t="str">
        <f>VLOOKUP(E234,Source!F:F,1,FALSE)</f>
        <v>Dept. of Youth Services</v>
      </c>
    </row>
    <row r="235" spans="1:7" hidden="1" x14ac:dyDescent="0.25">
      <c r="A235" s="701" t="str">
        <f t="shared" si="5"/>
        <v>Dept. of Youth Services4</v>
      </c>
      <c r="B235" s="141">
        <v>181787057</v>
      </c>
      <c r="C235" s="141" t="s">
        <v>1474</v>
      </c>
      <c r="D235" s="141" t="s">
        <v>1268</v>
      </c>
      <c r="E235" s="706" t="s">
        <v>55</v>
      </c>
      <c r="F235" s="703">
        <v>4</v>
      </c>
      <c r="G235" s="119" t="str">
        <f>VLOOKUP(E235,Source!F:F,1,FALSE)</f>
        <v>Dept. of Youth Services</v>
      </c>
    </row>
    <row r="236" spans="1:7" hidden="1" x14ac:dyDescent="0.25">
      <c r="A236" s="701" t="str">
        <f t="shared" si="5"/>
        <v>Dept. of Youth Services5</v>
      </c>
      <c r="B236" s="141">
        <v>2873104004</v>
      </c>
      <c r="C236" s="141" t="s">
        <v>1474</v>
      </c>
      <c r="D236" s="141" t="s">
        <v>1267</v>
      </c>
      <c r="E236" s="706" t="s">
        <v>55</v>
      </c>
      <c r="F236" s="703">
        <v>5</v>
      </c>
      <c r="G236" s="119" t="str">
        <f>VLOOKUP(E236,Source!F:F,1,FALSE)</f>
        <v>Dept. of Youth Services</v>
      </c>
    </row>
    <row r="237" spans="1:7" hidden="1" x14ac:dyDescent="0.25">
      <c r="A237" s="701" t="str">
        <f t="shared" si="5"/>
        <v>Dept. of Youth Services6</v>
      </c>
      <c r="B237" s="141">
        <v>26276291031</v>
      </c>
      <c r="C237" s="141" t="s">
        <v>1475</v>
      </c>
      <c r="D237" s="106" t="s">
        <v>1268</v>
      </c>
      <c r="E237" s="706" t="s">
        <v>55</v>
      </c>
      <c r="F237" s="703">
        <v>6</v>
      </c>
      <c r="G237" s="119" t="str">
        <f>VLOOKUP(E237,Source!F:F,1,FALSE)</f>
        <v>Dept. of Youth Services</v>
      </c>
    </row>
    <row r="238" spans="1:7" hidden="1" x14ac:dyDescent="0.25">
      <c r="A238" s="701" t="str">
        <f t="shared" si="5"/>
        <v>Dept. of Youth Services7</v>
      </c>
      <c r="B238" s="141">
        <v>26276301004</v>
      </c>
      <c r="C238" s="141" t="s">
        <v>1475</v>
      </c>
      <c r="D238" s="106" t="s">
        <v>1268</v>
      </c>
      <c r="E238" s="706" t="s">
        <v>55</v>
      </c>
      <c r="F238" s="703">
        <v>7</v>
      </c>
      <c r="G238" s="119" t="str">
        <f>VLOOKUP(E238,Source!F:F,1,FALSE)</f>
        <v>Dept. of Youth Services</v>
      </c>
    </row>
    <row r="239" spans="1:7" hidden="1" x14ac:dyDescent="0.25">
      <c r="A239" s="701" t="str">
        <f t="shared" si="5"/>
        <v>Dept. of Youth Services8</v>
      </c>
      <c r="B239" s="141">
        <v>26276311003</v>
      </c>
      <c r="C239" s="141" t="s">
        <v>1475</v>
      </c>
      <c r="D239" s="106" t="s">
        <v>1268</v>
      </c>
      <c r="E239" s="706" t="s">
        <v>55</v>
      </c>
      <c r="F239" s="703">
        <v>8</v>
      </c>
      <c r="G239" s="119" t="str">
        <f>VLOOKUP(E239,Source!F:F,1,FALSE)</f>
        <v>Dept. of Youth Services</v>
      </c>
    </row>
    <row r="240" spans="1:7" hidden="1" x14ac:dyDescent="0.25">
      <c r="A240" s="701" t="str">
        <f t="shared" si="5"/>
        <v>Dept. of Youth Services9</v>
      </c>
      <c r="B240" s="141">
        <v>1210194</v>
      </c>
      <c r="C240" s="141" t="s">
        <v>1476</v>
      </c>
      <c r="D240" s="106" t="s">
        <v>1267</v>
      </c>
      <c r="E240" s="706" t="s">
        <v>55</v>
      </c>
      <c r="F240" s="703">
        <v>9</v>
      </c>
      <c r="G240" s="119" t="str">
        <f>VLOOKUP(E240,Source!F:F,1,FALSE)</f>
        <v>Dept. of Youth Services</v>
      </c>
    </row>
    <row r="241" spans="1:7" hidden="1" x14ac:dyDescent="0.25">
      <c r="A241" s="701" t="str">
        <f t="shared" si="5"/>
        <v>Dept. of Youth Services10</v>
      </c>
      <c r="B241" s="141">
        <v>26170351006</v>
      </c>
      <c r="C241" s="141" t="s">
        <v>1477</v>
      </c>
      <c r="D241" s="106" t="s">
        <v>1267</v>
      </c>
      <c r="E241" s="706" t="s">
        <v>55</v>
      </c>
      <c r="F241" s="703">
        <v>10</v>
      </c>
      <c r="G241" s="119" t="str">
        <f>VLOOKUP(E241,Source!F:F,1,FALSE)</f>
        <v>Dept. of Youth Services</v>
      </c>
    </row>
    <row r="242" spans="1:7" hidden="1" x14ac:dyDescent="0.25">
      <c r="A242" s="701" t="str">
        <f t="shared" si="5"/>
        <v>Dept. of Youth Services11</v>
      </c>
      <c r="B242" s="141">
        <v>26170361005</v>
      </c>
      <c r="C242" s="141" t="s">
        <v>1477</v>
      </c>
      <c r="D242" s="106" t="s">
        <v>1267</v>
      </c>
      <c r="E242" s="706" t="s">
        <v>55</v>
      </c>
      <c r="F242" s="703">
        <v>11</v>
      </c>
      <c r="G242" s="119" t="str">
        <f>VLOOKUP(E242,Source!F:F,1,FALSE)</f>
        <v>Dept. of Youth Services</v>
      </c>
    </row>
    <row r="243" spans="1:7" hidden="1" x14ac:dyDescent="0.25">
      <c r="A243" s="701" t="str">
        <f t="shared" si="5"/>
        <v>Dept. of Youth Services12</v>
      </c>
      <c r="B243" s="141">
        <v>26170221019</v>
      </c>
      <c r="C243" s="141" t="s">
        <v>1478</v>
      </c>
      <c r="D243" s="106" t="s">
        <v>1267</v>
      </c>
      <c r="E243" s="706" t="s">
        <v>55</v>
      </c>
      <c r="F243" s="703">
        <v>12</v>
      </c>
      <c r="G243" s="119" t="str">
        <f>VLOOKUP(E243,Source!F:F,1,FALSE)</f>
        <v>Dept. of Youth Services</v>
      </c>
    </row>
    <row r="244" spans="1:7" hidden="1" x14ac:dyDescent="0.25">
      <c r="A244" s="701" t="str">
        <f t="shared" si="5"/>
        <v>Dept. of Youth Services13</v>
      </c>
      <c r="B244" s="141">
        <v>26514971006</v>
      </c>
      <c r="C244" s="141" t="s">
        <v>1478</v>
      </c>
      <c r="D244" s="106" t="s">
        <v>1267</v>
      </c>
      <c r="E244" s="706" t="s">
        <v>55</v>
      </c>
      <c r="F244" s="703">
        <v>13</v>
      </c>
      <c r="G244" s="119" t="str">
        <f>VLOOKUP(E244,Source!F:F,1,FALSE)</f>
        <v>Dept. of Youth Services</v>
      </c>
    </row>
    <row r="245" spans="1:7" hidden="1" x14ac:dyDescent="0.25">
      <c r="A245" s="701" t="str">
        <f t="shared" si="5"/>
        <v>Dept. of Youth Services14</v>
      </c>
      <c r="B245" s="141">
        <v>1210200</v>
      </c>
      <c r="C245" s="141" t="s">
        <v>1479</v>
      </c>
      <c r="D245" s="106" t="s">
        <v>1267</v>
      </c>
      <c r="E245" s="706" t="s">
        <v>55</v>
      </c>
      <c r="F245" s="703">
        <v>14</v>
      </c>
      <c r="G245" s="119" t="str">
        <f>VLOOKUP(E245,Source!F:F,1,FALSE)</f>
        <v>Dept. of Youth Services</v>
      </c>
    </row>
    <row r="246" spans="1:7" hidden="1" x14ac:dyDescent="0.25">
      <c r="A246" s="701" t="str">
        <f t="shared" si="5"/>
        <v>Dept. of Youth Services15</v>
      </c>
      <c r="B246" s="141">
        <v>3940939009</v>
      </c>
      <c r="C246" s="141" t="s">
        <v>1480</v>
      </c>
      <c r="D246" s="106" t="s">
        <v>1267</v>
      </c>
      <c r="E246" s="706" t="s">
        <v>55</v>
      </c>
      <c r="F246" s="703">
        <v>15</v>
      </c>
      <c r="G246" s="119" t="str">
        <f>VLOOKUP(E246,Source!F:F,1,FALSE)</f>
        <v>Dept. of Youth Services</v>
      </c>
    </row>
    <row r="247" spans="1:7" hidden="1" x14ac:dyDescent="0.25">
      <c r="A247" s="701" t="str">
        <f t="shared" si="5"/>
        <v>Dept. of Youth Services16</v>
      </c>
      <c r="B247" s="141">
        <v>83661090</v>
      </c>
      <c r="C247" s="141" t="s">
        <v>1481</v>
      </c>
      <c r="D247" s="141" t="s">
        <v>1268</v>
      </c>
      <c r="E247" s="706" t="s">
        <v>55</v>
      </c>
      <c r="F247" s="703">
        <v>16</v>
      </c>
      <c r="G247" s="119" t="str">
        <f>VLOOKUP(E247,Source!F:F,1,FALSE)</f>
        <v>Dept. of Youth Services</v>
      </c>
    </row>
    <row r="248" spans="1:7" hidden="1" x14ac:dyDescent="0.25">
      <c r="A248" s="701" t="str">
        <f t="shared" si="5"/>
        <v>Dept. of Youth Services17</v>
      </c>
      <c r="B248" s="141">
        <v>98102080</v>
      </c>
      <c r="C248" s="141" t="s">
        <v>1481</v>
      </c>
      <c r="D248" s="141" t="s">
        <v>1267</v>
      </c>
      <c r="E248" s="706" t="s">
        <v>55</v>
      </c>
      <c r="F248" s="703">
        <v>17</v>
      </c>
      <c r="G248" s="119" t="str">
        <f>VLOOKUP(E248,Source!F:F,1,FALSE)</f>
        <v>Dept. of Youth Services</v>
      </c>
    </row>
    <row r="249" spans="1:7" hidden="1" x14ac:dyDescent="0.25">
      <c r="A249" s="701" t="str">
        <f t="shared" si="5"/>
        <v>Dept. of Youth Services18</v>
      </c>
      <c r="B249" s="141">
        <v>262355084</v>
      </c>
      <c r="C249" s="141" t="s">
        <v>1481</v>
      </c>
      <c r="D249" s="141" t="s">
        <v>1267</v>
      </c>
      <c r="E249" s="706" t="s">
        <v>55</v>
      </c>
      <c r="F249" s="703">
        <v>18</v>
      </c>
      <c r="G249" s="119" t="str">
        <f>VLOOKUP(E249,Source!F:F,1,FALSE)</f>
        <v>Dept. of Youth Services</v>
      </c>
    </row>
    <row r="250" spans="1:7" hidden="1" x14ac:dyDescent="0.25">
      <c r="A250" s="701" t="str">
        <f t="shared" si="5"/>
        <v>Dept. of Youth Services19</v>
      </c>
      <c r="B250" s="141">
        <v>311555031</v>
      </c>
      <c r="C250" s="141" t="s">
        <v>1481</v>
      </c>
      <c r="D250" s="141" t="s">
        <v>1267</v>
      </c>
      <c r="E250" s="706" t="s">
        <v>55</v>
      </c>
      <c r="F250" s="703">
        <v>19</v>
      </c>
      <c r="G250" s="119" t="str">
        <f>VLOOKUP(E250,Source!F:F,1,FALSE)</f>
        <v>Dept. of Youth Services</v>
      </c>
    </row>
    <row r="251" spans="1:7" hidden="1" x14ac:dyDescent="0.25">
      <c r="A251" s="701" t="str">
        <f t="shared" si="5"/>
        <v>Dept. of Youth Services20</v>
      </c>
      <c r="B251" s="141">
        <v>621655075</v>
      </c>
      <c r="C251" s="141" t="s">
        <v>1481</v>
      </c>
      <c r="D251" s="141" t="s">
        <v>1267</v>
      </c>
      <c r="E251" s="706" t="s">
        <v>55</v>
      </c>
      <c r="F251" s="703">
        <v>20</v>
      </c>
      <c r="G251" s="119" t="str">
        <f>VLOOKUP(E251,Source!F:F,1,FALSE)</f>
        <v>Dept. of Youth Services</v>
      </c>
    </row>
    <row r="252" spans="1:7" hidden="1" x14ac:dyDescent="0.25">
      <c r="A252" s="701" t="str">
        <f t="shared" si="5"/>
        <v>Dept. of Youth Services21</v>
      </c>
      <c r="B252" s="141">
        <v>628575052</v>
      </c>
      <c r="C252" s="141" t="s">
        <v>1481</v>
      </c>
      <c r="D252" s="141" t="s">
        <v>1267</v>
      </c>
      <c r="E252" s="706" t="s">
        <v>55</v>
      </c>
      <c r="F252" s="703">
        <v>21</v>
      </c>
      <c r="G252" s="119" t="str">
        <f>VLOOKUP(E252,Source!F:F,1,FALSE)</f>
        <v>Dept. of Youth Services</v>
      </c>
    </row>
    <row r="253" spans="1:7" hidden="1" x14ac:dyDescent="0.25">
      <c r="A253" s="701" t="str">
        <f t="shared" si="5"/>
        <v>Dept. of Youth Services22</v>
      </c>
      <c r="B253" s="141">
        <v>847581097</v>
      </c>
      <c r="C253" s="141" t="s">
        <v>1481</v>
      </c>
      <c r="D253" s="141" t="s">
        <v>1267</v>
      </c>
      <c r="E253" s="706" t="s">
        <v>55</v>
      </c>
      <c r="F253" s="703">
        <v>22</v>
      </c>
      <c r="G253" s="119" t="str">
        <f>VLOOKUP(E253,Source!F:F,1,FALSE)</f>
        <v>Dept. of Youth Services</v>
      </c>
    </row>
    <row r="254" spans="1:7" hidden="1" x14ac:dyDescent="0.25">
      <c r="A254" s="701" t="str">
        <f t="shared" si="5"/>
        <v>Dept. of Youth Services23</v>
      </c>
      <c r="B254" s="141" t="s">
        <v>1482</v>
      </c>
      <c r="C254" s="141" t="s">
        <v>1483</v>
      </c>
      <c r="D254" s="141" t="s">
        <v>1267</v>
      </c>
      <c r="E254" s="706" t="s">
        <v>55</v>
      </c>
      <c r="F254" s="703">
        <v>23</v>
      </c>
      <c r="G254" s="119" t="str">
        <f>VLOOKUP(E254,Source!F:F,1,FALSE)</f>
        <v>Dept. of Youth Services</v>
      </c>
    </row>
    <row r="255" spans="1:7" hidden="1" x14ac:dyDescent="0.25">
      <c r="A255" s="701" t="str">
        <f t="shared" si="5"/>
        <v>Fitchburg State University1</v>
      </c>
      <c r="B255" s="141">
        <v>3050103000</v>
      </c>
      <c r="C255" s="141" t="s">
        <v>1488</v>
      </c>
      <c r="D255" s="141" t="s">
        <v>1267</v>
      </c>
      <c r="E255" s="706" t="s">
        <v>56</v>
      </c>
      <c r="F255" s="703">
        <v>1</v>
      </c>
      <c r="G255" s="119" t="str">
        <f>VLOOKUP(E255,Source!F:F,1,FALSE)</f>
        <v>Fitchburg State University</v>
      </c>
    </row>
    <row r="256" spans="1:7" hidden="1" x14ac:dyDescent="0.25">
      <c r="A256" s="701" t="str">
        <f t="shared" si="5"/>
        <v>Fitchburg State University2</v>
      </c>
      <c r="B256" s="141">
        <v>3050501001</v>
      </c>
      <c r="C256" s="141" t="s">
        <v>1456</v>
      </c>
      <c r="D256" s="141" t="s">
        <v>1267</v>
      </c>
      <c r="E256" s="706" t="s">
        <v>56</v>
      </c>
      <c r="F256" s="703">
        <v>2</v>
      </c>
      <c r="G256" s="119" t="str">
        <f>VLOOKUP(E256,Source!F:F,1,FALSE)</f>
        <v>Fitchburg State University</v>
      </c>
    </row>
    <row r="257" spans="1:7" hidden="1" x14ac:dyDescent="0.25">
      <c r="A257" s="701" t="str">
        <f t="shared" si="5"/>
        <v>Fitchburg State University3</v>
      </c>
      <c r="B257" s="141">
        <v>3050913000</v>
      </c>
      <c r="C257" s="141" t="s">
        <v>1489</v>
      </c>
      <c r="D257" s="141" t="s">
        <v>1267</v>
      </c>
      <c r="E257" s="706" t="s">
        <v>56</v>
      </c>
      <c r="F257" s="703">
        <v>3</v>
      </c>
      <c r="G257" s="119" t="str">
        <f>VLOOKUP(E257,Source!F:F,1,FALSE)</f>
        <v>Fitchburg State University</v>
      </c>
    </row>
    <row r="258" spans="1:7" hidden="1" x14ac:dyDescent="0.25">
      <c r="A258" s="701" t="str">
        <f t="shared" si="5"/>
        <v>Fitchburg State University4</v>
      </c>
      <c r="B258" s="141">
        <v>3052092001</v>
      </c>
      <c r="C258" s="141" t="s">
        <v>1489</v>
      </c>
      <c r="D258" s="141" t="s">
        <v>1267</v>
      </c>
      <c r="E258" s="706" t="s">
        <v>56</v>
      </c>
      <c r="F258" s="703">
        <v>4</v>
      </c>
      <c r="G258" s="119" t="str">
        <f>VLOOKUP(E258,Source!F:F,1,FALSE)</f>
        <v>Fitchburg State University</v>
      </c>
    </row>
    <row r="259" spans="1:7" hidden="1" x14ac:dyDescent="0.25">
      <c r="A259" s="701" t="str">
        <f t="shared" si="5"/>
        <v>Fitchburg State University5</v>
      </c>
      <c r="B259" s="141">
        <v>3052182005</v>
      </c>
      <c r="C259" s="141" t="s">
        <v>1490</v>
      </c>
      <c r="D259" s="141" t="s">
        <v>1267</v>
      </c>
      <c r="E259" s="706" t="s">
        <v>56</v>
      </c>
      <c r="F259" s="703">
        <v>5</v>
      </c>
      <c r="G259" s="119" t="str">
        <f>VLOOKUP(E259,Source!F:F,1,FALSE)</f>
        <v>Fitchburg State University</v>
      </c>
    </row>
    <row r="260" spans="1:7" hidden="1" x14ac:dyDescent="0.25">
      <c r="A260" s="701" t="str">
        <f t="shared" si="5"/>
        <v>Fitchburg State University6</v>
      </c>
      <c r="B260" s="141">
        <v>3052183007</v>
      </c>
      <c r="C260" s="141" t="s">
        <v>1491</v>
      </c>
      <c r="D260" s="141" t="s">
        <v>1267</v>
      </c>
      <c r="E260" s="706" t="s">
        <v>56</v>
      </c>
      <c r="F260" s="703">
        <v>6</v>
      </c>
      <c r="G260" s="119" t="str">
        <f>VLOOKUP(E260,Source!F:F,1,FALSE)</f>
        <v>Fitchburg State University</v>
      </c>
    </row>
    <row r="261" spans="1:7" hidden="1" x14ac:dyDescent="0.25">
      <c r="A261" s="701" t="str">
        <f t="shared" si="5"/>
        <v>Fitchburg State University7</v>
      </c>
      <c r="B261" s="141">
        <v>3052184002</v>
      </c>
      <c r="C261" s="141" t="s">
        <v>1492</v>
      </c>
      <c r="D261" s="141" t="s">
        <v>1267</v>
      </c>
      <c r="E261" s="706" t="s">
        <v>56</v>
      </c>
      <c r="F261" s="703">
        <v>7</v>
      </c>
      <c r="G261" s="119" t="str">
        <f>VLOOKUP(E261,Source!F:F,1,FALSE)</f>
        <v>Fitchburg State University</v>
      </c>
    </row>
    <row r="262" spans="1:7" hidden="1" x14ac:dyDescent="0.25">
      <c r="A262" s="701" t="str">
        <f t="shared" si="5"/>
        <v>Fitchburg State University8</v>
      </c>
      <c r="B262" s="141">
        <v>3052185001</v>
      </c>
      <c r="C262" s="141" t="s">
        <v>1493</v>
      </c>
      <c r="D262" s="141" t="s">
        <v>1267</v>
      </c>
      <c r="E262" s="706" t="s">
        <v>56</v>
      </c>
      <c r="F262" s="703">
        <v>8</v>
      </c>
      <c r="G262" s="119" t="str">
        <f>VLOOKUP(E262,Source!F:F,1,FALSE)</f>
        <v>Fitchburg State University</v>
      </c>
    </row>
    <row r="263" spans="1:7" hidden="1" x14ac:dyDescent="0.25">
      <c r="A263" s="701" t="str">
        <f t="shared" si="5"/>
        <v>Fitchburg State University9</v>
      </c>
      <c r="B263" s="141">
        <v>3052186001</v>
      </c>
      <c r="C263" s="141" t="s">
        <v>1494</v>
      </c>
      <c r="D263" s="141" t="s">
        <v>1267</v>
      </c>
      <c r="E263" s="706" t="s">
        <v>56</v>
      </c>
      <c r="F263" s="703">
        <v>9</v>
      </c>
      <c r="G263" s="119" t="str">
        <f>VLOOKUP(E263,Source!F:F,1,FALSE)</f>
        <v>Fitchburg State University</v>
      </c>
    </row>
    <row r="264" spans="1:7" hidden="1" x14ac:dyDescent="0.25">
      <c r="A264" s="701" t="str">
        <f t="shared" si="5"/>
        <v>Fitchburg State University10</v>
      </c>
      <c r="B264" s="141">
        <v>3052187002</v>
      </c>
      <c r="C264" s="141" t="s">
        <v>1495</v>
      </c>
      <c r="D264" s="141" t="s">
        <v>1267</v>
      </c>
      <c r="E264" s="706" t="s">
        <v>56</v>
      </c>
      <c r="F264" s="703">
        <v>10</v>
      </c>
      <c r="G264" s="119" t="str">
        <f>VLOOKUP(E264,Source!F:F,1,FALSE)</f>
        <v>Fitchburg State University</v>
      </c>
    </row>
    <row r="265" spans="1:7" hidden="1" x14ac:dyDescent="0.25">
      <c r="A265" s="701" t="str">
        <f t="shared" si="5"/>
        <v>Fitchburg State University11</v>
      </c>
      <c r="B265" s="141">
        <v>3052189000</v>
      </c>
      <c r="C265" s="141" t="s">
        <v>1496</v>
      </c>
      <c r="D265" s="141" t="s">
        <v>1267</v>
      </c>
      <c r="E265" s="706" t="s">
        <v>56</v>
      </c>
      <c r="F265" s="703">
        <v>11</v>
      </c>
      <c r="G265" s="119" t="str">
        <f>VLOOKUP(E265,Source!F:F,1,FALSE)</f>
        <v>Fitchburg State University</v>
      </c>
    </row>
    <row r="266" spans="1:7" hidden="1" x14ac:dyDescent="0.25">
      <c r="A266" s="701" t="str">
        <f t="shared" si="5"/>
        <v>Fitchburg State University12</v>
      </c>
      <c r="B266" s="141">
        <v>3052360000</v>
      </c>
      <c r="C266" s="141" t="s">
        <v>1497</v>
      </c>
      <c r="D266" s="141" t="s">
        <v>1267</v>
      </c>
      <c r="E266" s="706" t="s">
        <v>56</v>
      </c>
      <c r="F266" s="703">
        <v>12</v>
      </c>
      <c r="G266" s="119" t="str">
        <f>VLOOKUP(E266,Source!F:F,1,FALSE)</f>
        <v>Fitchburg State University</v>
      </c>
    </row>
    <row r="267" spans="1:7" hidden="1" x14ac:dyDescent="0.25">
      <c r="A267" s="701" t="str">
        <f t="shared" si="5"/>
        <v>Fitchburg State University13</v>
      </c>
      <c r="B267" s="141">
        <v>3052535000</v>
      </c>
      <c r="C267" s="141" t="s">
        <v>56</v>
      </c>
      <c r="D267" s="141" t="s">
        <v>1267</v>
      </c>
      <c r="E267" s="706" t="s">
        <v>56</v>
      </c>
      <c r="F267" s="703">
        <v>13</v>
      </c>
      <c r="G267" s="119" t="str">
        <f>VLOOKUP(E267,Source!F:F,1,FALSE)</f>
        <v>Fitchburg State University</v>
      </c>
    </row>
    <row r="268" spans="1:7" hidden="1" x14ac:dyDescent="0.25">
      <c r="A268" s="701" t="str">
        <f t="shared" si="5"/>
        <v>Fitchburg State University14</v>
      </c>
      <c r="B268" s="141">
        <v>3052586000</v>
      </c>
      <c r="C268" s="141" t="s">
        <v>1498</v>
      </c>
      <c r="D268" s="141" t="s">
        <v>1267</v>
      </c>
      <c r="E268" s="706" t="s">
        <v>56</v>
      </c>
      <c r="F268" s="703">
        <v>14</v>
      </c>
      <c r="G268" s="119" t="str">
        <f>VLOOKUP(E268,Source!F:F,1,FALSE)</f>
        <v>Fitchburg State University</v>
      </c>
    </row>
    <row r="269" spans="1:7" hidden="1" x14ac:dyDescent="0.25">
      <c r="A269" s="701" t="str">
        <f t="shared" si="5"/>
        <v>Fitchburg State University15</v>
      </c>
      <c r="B269" s="141">
        <v>3060004001</v>
      </c>
      <c r="C269" s="141" t="s">
        <v>1456</v>
      </c>
      <c r="D269" s="141" t="s">
        <v>1267</v>
      </c>
      <c r="E269" s="706" t="s">
        <v>56</v>
      </c>
      <c r="F269" s="703">
        <v>15</v>
      </c>
      <c r="G269" s="119" t="str">
        <f>VLOOKUP(E269,Source!F:F,1,FALSE)</f>
        <v>Fitchburg State University</v>
      </c>
    </row>
    <row r="270" spans="1:7" hidden="1" x14ac:dyDescent="0.25">
      <c r="A270" s="701" t="str">
        <f t="shared" si="5"/>
        <v>Fitchburg State University16</v>
      </c>
      <c r="B270" s="141">
        <v>3060791000</v>
      </c>
      <c r="C270" s="141" t="s">
        <v>1499</v>
      </c>
      <c r="D270" s="141" t="s">
        <v>1267</v>
      </c>
      <c r="E270" s="706" t="s">
        <v>56</v>
      </c>
      <c r="F270" s="703">
        <v>16</v>
      </c>
      <c r="G270" s="119" t="str">
        <f>VLOOKUP(E270,Source!F:F,1,FALSE)</f>
        <v>Fitchburg State University</v>
      </c>
    </row>
    <row r="271" spans="1:7" hidden="1" x14ac:dyDescent="0.25">
      <c r="A271" s="701" t="str">
        <f t="shared" si="5"/>
        <v>Fitchburg State University17</v>
      </c>
      <c r="B271" s="141">
        <v>3061158000</v>
      </c>
      <c r="C271" s="141" t="s">
        <v>56</v>
      </c>
      <c r="D271" s="141" t="s">
        <v>1267</v>
      </c>
      <c r="E271" s="706" t="s">
        <v>56</v>
      </c>
      <c r="F271" s="703">
        <v>17</v>
      </c>
      <c r="G271" s="119" t="str">
        <f>VLOOKUP(E271,Source!F:F,1,FALSE)</f>
        <v>Fitchburg State University</v>
      </c>
    </row>
    <row r="272" spans="1:7" hidden="1" x14ac:dyDescent="0.25">
      <c r="A272" s="701" t="str">
        <f t="shared" si="5"/>
        <v>Fitchburg State University18</v>
      </c>
      <c r="B272" s="141">
        <v>3062462000</v>
      </c>
      <c r="C272" s="141" t="s">
        <v>1500</v>
      </c>
      <c r="D272" s="141" t="s">
        <v>1267</v>
      </c>
      <c r="E272" s="706" t="s">
        <v>56</v>
      </c>
      <c r="F272" s="703">
        <v>18</v>
      </c>
      <c r="G272" s="119" t="str">
        <f>VLOOKUP(E272,Source!F:F,1,FALSE)</f>
        <v>Fitchburg State University</v>
      </c>
    </row>
    <row r="273" spans="1:7" hidden="1" x14ac:dyDescent="0.25">
      <c r="A273" s="701" t="str">
        <f t="shared" si="5"/>
        <v>Fitchburg State University19</v>
      </c>
      <c r="B273" s="141">
        <v>3072647000</v>
      </c>
      <c r="C273" s="141" t="s">
        <v>1456</v>
      </c>
      <c r="D273" s="141" t="s">
        <v>1267</v>
      </c>
      <c r="E273" s="706" t="s">
        <v>56</v>
      </c>
      <c r="F273" s="703">
        <v>19</v>
      </c>
      <c r="G273" s="119" t="str">
        <f>VLOOKUP(E273,Source!F:F,1,FALSE)</f>
        <v>Fitchburg State University</v>
      </c>
    </row>
    <row r="274" spans="1:7" hidden="1" x14ac:dyDescent="0.25">
      <c r="A274" s="701" t="str">
        <f t="shared" ref="A274:A290" si="6">E274&amp;F274</f>
        <v>Fitchburg State University20</v>
      </c>
      <c r="B274" s="141">
        <v>3072681000</v>
      </c>
      <c r="C274" s="141" t="s">
        <v>1456</v>
      </c>
      <c r="D274" s="141" t="s">
        <v>1267</v>
      </c>
      <c r="E274" s="706" t="s">
        <v>56</v>
      </c>
      <c r="F274" s="703">
        <v>20</v>
      </c>
      <c r="G274" s="119" t="str">
        <f>VLOOKUP(E274,Source!F:F,1,FALSE)</f>
        <v>Fitchburg State University</v>
      </c>
    </row>
    <row r="275" spans="1:7" hidden="1" x14ac:dyDescent="0.25">
      <c r="A275" s="701" t="str">
        <f t="shared" si="6"/>
        <v>Fitchburg State University21</v>
      </c>
      <c r="B275" s="141">
        <v>3230008000</v>
      </c>
      <c r="C275" s="141" t="s">
        <v>1489</v>
      </c>
      <c r="D275" s="141" t="s">
        <v>1267</v>
      </c>
      <c r="E275" s="706" t="s">
        <v>56</v>
      </c>
      <c r="F275" s="703">
        <v>21</v>
      </c>
      <c r="G275" s="119" t="str">
        <f>VLOOKUP(E275,Source!F:F,1,FALSE)</f>
        <v>Fitchburg State University</v>
      </c>
    </row>
    <row r="276" spans="1:7" hidden="1" x14ac:dyDescent="0.25">
      <c r="A276" s="701" t="str">
        <f t="shared" si="6"/>
        <v>Fitchburg State University22</v>
      </c>
      <c r="B276" s="141" t="s">
        <v>1485</v>
      </c>
      <c r="C276" s="141" t="s">
        <v>1498</v>
      </c>
      <c r="D276" s="141" t="s">
        <v>1268</v>
      </c>
      <c r="E276" s="706" t="s">
        <v>56</v>
      </c>
      <c r="F276" s="703">
        <v>22</v>
      </c>
      <c r="G276" s="119" t="str">
        <f>VLOOKUP(E276,Source!F:F,1,FALSE)</f>
        <v>Fitchburg State University</v>
      </c>
    </row>
    <row r="277" spans="1:7" hidden="1" x14ac:dyDescent="0.25">
      <c r="A277" s="701" t="str">
        <f t="shared" si="6"/>
        <v>Fitchburg State University23</v>
      </c>
      <c r="B277" s="141" t="s">
        <v>1486</v>
      </c>
      <c r="C277" s="141" t="s">
        <v>1456</v>
      </c>
      <c r="D277" s="141" t="s">
        <v>1268</v>
      </c>
      <c r="E277" s="706" t="s">
        <v>56</v>
      </c>
      <c r="F277" s="703">
        <v>23</v>
      </c>
      <c r="G277" s="119" t="str">
        <f>VLOOKUP(E277,Source!F:F,1,FALSE)</f>
        <v>Fitchburg State University</v>
      </c>
    </row>
    <row r="278" spans="1:7" hidden="1" x14ac:dyDescent="0.25">
      <c r="A278" s="701" t="str">
        <f t="shared" si="6"/>
        <v>Fitchburg State University24</v>
      </c>
      <c r="B278" s="141" t="s">
        <v>1487</v>
      </c>
      <c r="C278" s="141" t="s">
        <v>1456</v>
      </c>
      <c r="D278" s="141" t="s">
        <v>1268</v>
      </c>
      <c r="E278" s="706" t="s">
        <v>56</v>
      </c>
      <c r="F278" s="703">
        <v>24</v>
      </c>
      <c r="G278" s="119" t="str">
        <f>VLOOKUP(E278,Source!F:F,1,FALSE)</f>
        <v>Fitchburg State University</v>
      </c>
    </row>
    <row r="279" spans="1:7" hidden="1" x14ac:dyDescent="0.25">
      <c r="A279" s="701" t="str">
        <f t="shared" si="6"/>
        <v>Framingham State University1</v>
      </c>
      <c r="B279" s="141">
        <v>10989901045</v>
      </c>
      <c r="C279" s="141" t="s">
        <v>1534</v>
      </c>
      <c r="D279" s="106" t="s">
        <v>1267</v>
      </c>
      <c r="E279" s="706" t="s">
        <v>57</v>
      </c>
      <c r="F279" s="703">
        <v>1</v>
      </c>
      <c r="G279" s="119" t="str">
        <f>VLOOKUP(E279,Source!F:F,1,FALSE)</f>
        <v>Framingham State University</v>
      </c>
    </row>
    <row r="280" spans="1:7" hidden="1" x14ac:dyDescent="0.25">
      <c r="A280" s="701" t="str">
        <f t="shared" si="6"/>
        <v>Framingham State University2</v>
      </c>
      <c r="B280" s="141">
        <v>23710891005</v>
      </c>
      <c r="C280" s="141" t="s">
        <v>1535</v>
      </c>
      <c r="D280" s="106" t="s">
        <v>1267</v>
      </c>
      <c r="E280" s="706" t="s">
        <v>57</v>
      </c>
      <c r="F280" s="703">
        <v>2</v>
      </c>
      <c r="G280" s="119" t="str">
        <f>VLOOKUP(E280,Source!F:F,1,FALSE)</f>
        <v>Framingham State University</v>
      </c>
    </row>
    <row r="281" spans="1:7" hidden="1" x14ac:dyDescent="0.25">
      <c r="A281" s="701" t="str">
        <f t="shared" si="6"/>
        <v>Framingham State University3</v>
      </c>
      <c r="B281" s="141">
        <v>26366011000</v>
      </c>
      <c r="C281" s="141" t="s">
        <v>1536</v>
      </c>
      <c r="D281" s="106" t="s">
        <v>1267</v>
      </c>
      <c r="E281" s="706" t="s">
        <v>57</v>
      </c>
      <c r="F281" s="703">
        <v>3</v>
      </c>
      <c r="G281" s="119" t="str">
        <f>VLOOKUP(E281,Source!F:F,1,FALSE)</f>
        <v>Framingham State University</v>
      </c>
    </row>
    <row r="282" spans="1:7" hidden="1" x14ac:dyDescent="0.25">
      <c r="A282" s="701" t="str">
        <f t="shared" si="6"/>
        <v>Framingham State University4</v>
      </c>
      <c r="B282" s="141">
        <v>26366041007</v>
      </c>
      <c r="C282" s="141" t="s">
        <v>1537</v>
      </c>
      <c r="D282" s="106" t="s">
        <v>1267</v>
      </c>
      <c r="E282" s="706" t="s">
        <v>57</v>
      </c>
      <c r="F282" s="703">
        <v>4</v>
      </c>
      <c r="G282" s="119" t="str">
        <f>VLOOKUP(E282,Source!F:F,1,FALSE)</f>
        <v>Framingham State University</v>
      </c>
    </row>
    <row r="283" spans="1:7" hidden="1" x14ac:dyDescent="0.25">
      <c r="A283" s="701" t="str">
        <f t="shared" si="6"/>
        <v>Framingham State University5</v>
      </c>
      <c r="B283" s="141">
        <v>26366051006</v>
      </c>
      <c r="C283" s="141" t="s">
        <v>1538</v>
      </c>
      <c r="D283" s="106" t="s">
        <v>1267</v>
      </c>
      <c r="E283" s="706" t="s">
        <v>57</v>
      </c>
      <c r="F283" s="703">
        <v>5</v>
      </c>
      <c r="G283" s="119" t="str">
        <f>VLOOKUP(E283,Source!F:F,1,FALSE)</f>
        <v>Framingham State University</v>
      </c>
    </row>
    <row r="284" spans="1:7" hidden="1" x14ac:dyDescent="0.25">
      <c r="A284" s="701" t="str">
        <f t="shared" si="6"/>
        <v>Framingham State University6</v>
      </c>
      <c r="B284" s="141">
        <v>26366061005</v>
      </c>
      <c r="C284" s="141" t="s">
        <v>1538</v>
      </c>
      <c r="D284" s="106" t="s">
        <v>1267</v>
      </c>
      <c r="E284" s="706" t="s">
        <v>57</v>
      </c>
      <c r="F284" s="703">
        <v>6</v>
      </c>
      <c r="G284" s="119" t="str">
        <f>VLOOKUP(E284,Source!F:F,1,FALSE)</f>
        <v>Framingham State University</v>
      </c>
    </row>
    <row r="285" spans="1:7" hidden="1" x14ac:dyDescent="0.25">
      <c r="A285" s="701" t="str">
        <f t="shared" si="6"/>
        <v>Framingham State University7</v>
      </c>
      <c r="B285" s="141">
        <v>26777711008</v>
      </c>
      <c r="C285" s="141" t="s">
        <v>1539</v>
      </c>
      <c r="D285" s="106" t="s">
        <v>1267</v>
      </c>
      <c r="E285" s="706" t="s">
        <v>57</v>
      </c>
      <c r="F285" s="703">
        <v>7</v>
      </c>
      <c r="G285" s="119" t="str">
        <f>VLOOKUP(E285,Source!F:F,1,FALSE)</f>
        <v>Framingham State University</v>
      </c>
    </row>
    <row r="286" spans="1:7" hidden="1" x14ac:dyDescent="0.25">
      <c r="A286" s="701" t="str">
        <f t="shared" si="6"/>
        <v>Framingham State University8</v>
      </c>
      <c r="B286" s="141">
        <v>27450070019</v>
      </c>
      <c r="C286" s="141" t="s">
        <v>1540</v>
      </c>
      <c r="D286" s="106" t="s">
        <v>1267</v>
      </c>
      <c r="E286" s="706" t="s">
        <v>57</v>
      </c>
      <c r="F286" s="703">
        <v>8</v>
      </c>
      <c r="G286" s="119" t="str">
        <f>VLOOKUP(E286,Source!F:F,1,FALSE)</f>
        <v>Framingham State University</v>
      </c>
    </row>
    <row r="287" spans="1:7" hidden="1" x14ac:dyDescent="0.25">
      <c r="A287" s="701" t="str">
        <f t="shared" si="6"/>
        <v>Framingham State University9</v>
      </c>
      <c r="B287" s="141">
        <v>29203920011</v>
      </c>
      <c r="C287" s="141" t="s">
        <v>1541</v>
      </c>
      <c r="D287" s="106" t="s">
        <v>1267</v>
      </c>
      <c r="E287" s="706" t="s">
        <v>57</v>
      </c>
      <c r="F287" s="703">
        <v>9</v>
      </c>
      <c r="G287" s="119" t="str">
        <f>VLOOKUP(E287,Source!F:F,1,FALSE)</f>
        <v>Framingham State University</v>
      </c>
    </row>
    <row r="288" spans="1:7" hidden="1" x14ac:dyDescent="0.25">
      <c r="A288" s="701" t="str">
        <f t="shared" si="6"/>
        <v>Framingham State University10</v>
      </c>
      <c r="B288" s="141">
        <v>23710921000</v>
      </c>
      <c r="C288" s="141" t="s">
        <v>1542</v>
      </c>
      <c r="D288" s="106" t="s">
        <v>1268</v>
      </c>
      <c r="E288" s="706" t="s">
        <v>57</v>
      </c>
      <c r="F288" s="703">
        <v>10</v>
      </c>
      <c r="G288" s="119" t="str">
        <f>VLOOKUP(E288,Source!F:F,1,FALSE)</f>
        <v>Framingham State University</v>
      </c>
    </row>
    <row r="289" spans="1:7" hidden="1" x14ac:dyDescent="0.25">
      <c r="A289" s="701" t="str">
        <f t="shared" si="6"/>
        <v>Framingham State University11</v>
      </c>
      <c r="B289" s="141">
        <v>23857631016</v>
      </c>
      <c r="C289" s="141" t="s">
        <v>1543</v>
      </c>
      <c r="D289" s="106" t="s">
        <v>1268</v>
      </c>
      <c r="E289" s="706" t="s">
        <v>57</v>
      </c>
      <c r="F289" s="703">
        <v>11</v>
      </c>
      <c r="G289" s="119" t="str">
        <f>VLOOKUP(E289,Source!F:F,1,FALSE)</f>
        <v>Framingham State University</v>
      </c>
    </row>
    <row r="290" spans="1:7" hidden="1" x14ac:dyDescent="0.25">
      <c r="A290" s="701" t="str">
        <f t="shared" si="6"/>
        <v>Framingham State University12</v>
      </c>
      <c r="B290" s="141">
        <v>26472011001</v>
      </c>
      <c r="C290" s="141" t="s">
        <v>1544</v>
      </c>
      <c r="D290" s="106" t="s">
        <v>1268</v>
      </c>
      <c r="E290" s="706" t="s">
        <v>57</v>
      </c>
      <c r="F290" s="703">
        <v>12</v>
      </c>
      <c r="G290" s="119" t="str">
        <f>VLOOKUP(E290,Source!F:F,1,FALSE)</f>
        <v>Framingham State University</v>
      </c>
    </row>
    <row r="291" spans="1:7" hidden="1" x14ac:dyDescent="0.25">
      <c r="A291" s="701" t="str">
        <f t="shared" ref="A291:A354" si="7">E291&amp;F291</f>
        <v>Greenfield Comm. College1</v>
      </c>
      <c r="B291" s="141">
        <v>920871001</v>
      </c>
      <c r="C291" s="141" t="s">
        <v>1559</v>
      </c>
      <c r="D291" s="106" t="s">
        <v>1267</v>
      </c>
      <c r="E291" s="706" t="s">
        <v>1195</v>
      </c>
      <c r="F291" s="703">
        <v>1</v>
      </c>
      <c r="G291" s="119" t="str">
        <f>VLOOKUP(E291,Source!F:F,1,FALSE)</f>
        <v>Greenfield Comm. College</v>
      </c>
    </row>
    <row r="292" spans="1:7" hidden="1" x14ac:dyDescent="0.25">
      <c r="A292" s="701" t="str">
        <f t="shared" si="7"/>
        <v>Holyoke Comm. College1</v>
      </c>
      <c r="B292" s="141">
        <v>1640233520</v>
      </c>
      <c r="C292" s="141" t="s">
        <v>1560</v>
      </c>
      <c r="D292" s="106" t="s">
        <v>1267</v>
      </c>
      <c r="E292" s="706" t="s">
        <v>58</v>
      </c>
      <c r="F292" s="703">
        <v>1</v>
      </c>
      <c r="G292" s="119" t="str">
        <f>VLOOKUP(E292,Source!F:F,1,FALSE)</f>
        <v>Holyoke Comm. College</v>
      </c>
    </row>
    <row r="293" spans="1:7" hidden="1" x14ac:dyDescent="0.25">
      <c r="A293" s="701" t="str">
        <f t="shared" si="7"/>
        <v>Holyoke Comm. College2</v>
      </c>
      <c r="B293" s="141">
        <v>1640333522</v>
      </c>
      <c r="C293" s="141" t="s">
        <v>1560</v>
      </c>
      <c r="D293" s="106" t="s">
        <v>1267</v>
      </c>
      <c r="E293" s="706" t="s">
        <v>58</v>
      </c>
      <c r="F293" s="703">
        <v>2</v>
      </c>
      <c r="G293" s="119" t="str">
        <f>VLOOKUP(E293,Source!F:F,1,FALSE)</f>
        <v>Holyoke Comm. College</v>
      </c>
    </row>
    <row r="294" spans="1:7" hidden="1" x14ac:dyDescent="0.25">
      <c r="A294" s="701" t="str">
        <f t="shared" si="7"/>
        <v>Holyoke Comm. College3</v>
      </c>
      <c r="B294" s="141" t="s">
        <v>1561</v>
      </c>
      <c r="C294" s="141" t="s">
        <v>1560</v>
      </c>
      <c r="D294" s="106" t="s">
        <v>1267</v>
      </c>
      <c r="E294" s="706" t="s">
        <v>58</v>
      </c>
      <c r="F294" s="703">
        <v>3</v>
      </c>
      <c r="G294" s="119" t="str">
        <f>VLOOKUP(E294,Source!F:F,1,FALSE)</f>
        <v>Holyoke Comm. College</v>
      </c>
    </row>
    <row r="295" spans="1:7" hidden="1" x14ac:dyDescent="0.25">
      <c r="A295" s="701" t="str">
        <f t="shared" si="7"/>
        <v>Holyoke Soldier's Home1</v>
      </c>
      <c r="B295" s="141" t="s">
        <v>1565</v>
      </c>
      <c r="C295" s="141" t="s">
        <v>1566</v>
      </c>
      <c r="D295" s="106" t="s">
        <v>1267</v>
      </c>
      <c r="E295" s="706" t="s">
        <v>59</v>
      </c>
      <c r="F295" s="703">
        <v>1</v>
      </c>
      <c r="G295" s="119" t="str">
        <f>VLOOKUP(E295,Source!F:F,1,FALSE)</f>
        <v>Holyoke Soldier's Home</v>
      </c>
    </row>
    <row r="296" spans="1:7" hidden="1" x14ac:dyDescent="0.25">
      <c r="A296" s="701" t="str">
        <f t="shared" si="7"/>
        <v>Holyoke Soldier's Home2</v>
      </c>
      <c r="B296" s="141" t="s">
        <v>1567</v>
      </c>
      <c r="C296" s="141" t="s">
        <v>1566</v>
      </c>
      <c r="D296" s="106" t="s">
        <v>1267</v>
      </c>
      <c r="E296" s="706" t="s">
        <v>59</v>
      </c>
      <c r="F296" s="703">
        <v>2</v>
      </c>
      <c r="G296" s="119" t="str">
        <f>VLOOKUP(E296,Source!F:F,1,FALSE)</f>
        <v>Holyoke Soldier's Home</v>
      </c>
    </row>
    <row r="297" spans="1:7" hidden="1" x14ac:dyDescent="0.25">
      <c r="A297" s="701" t="str">
        <f t="shared" si="7"/>
        <v>Mass. Bay Comm. College1</v>
      </c>
      <c r="B297" s="141">
        <v>41941300</v>
      </c>
      <c r="C297" s="141" t="s">
        <v>1571</v>
      </c>
      <c r="D297" s="106" t="s">
        <v>1267</v>
      </c>
      <c r="E297" s="706" t="s">
        <v>60</v>
      </c>
      <c r="F297" s="703">
        <v>1</v>
      </c>
      <c r="G297" s="119" t="str">
        <f>VLOOKUP(E297,Source!F:F,1,FALSE)</f>
        <v>Mass. Bay Comm. College</v>
      </c>
    </row>
    <row r="298" spans="1:7" hidden="1" x14ac:dyDescent="0.25">
      <c r="A298" s="701" t="str">
        <f t="shared" si="7"/>
        <v>Mass. Bay Comm. College2</v>
      </c>
      <c r="B298" s="141">
        <v>70740754</v>
      </c>
      <c r="C298" s="141" t="s">
        <v>1571</v>
      </c>
      <c r="D298" s="106" t="s">
        <v>1267</v>
      </c>
      <c r="E298" s="706" t="s">
        <v>60</v>
      </c>
      <c r="F298" s="703">
        <v>2</v>
      </c>
      <c r="G298" s="119" t="str">
        <f>VLOOKUP(E298,Source!F:F,1,FALSE)</f>
        <v>Mass. Bay Comm. College</v>
      </c>
    </row>
    <row r="299" spans="1:7" hidden="1" x14ac:dyDescent="0.25">
      <c r="A299" s="701" t="str">
        <f t="shared" si="7"/>
        <v>Mass. Bay Comm. College3</v>
      </c>
      <c r="B299" s="141">
        <v>70740756</v>
      </c>
      <c r="C299" s="141" t="s">
        <v>1571</v>
      </c>
      <c r="D299" s="106" t="s">
        <v>1267</v>
      </c>
      <c r="E299" s="706" t="s">
        <v>60</v>
      </c>
      <c r="F299" s="703">
        <v>3</v>
      </c>
      <c r="G299" s="119" t="str">
        <f>VLOOKUP(E299,Source!F:F,1,FALSE)</f>
        <v>Mass. Bay Comm. College</v>
      </c>
    </row>
    <row r="300" spans="1:7" hidden="1" x14ac:dyDescent="0.25">
      <c r="A300" s="701" t="str">
        <f t="shared" si="7"/>
        <v>Mass. Bay Comm. College4</v>
      </c>
      <c r="B300" s="141">
        <v>70742180</v>
      </c>
      <c r="C300" s="141" t="s">
        <v>1571</v>
      </c>
      <c r="D300" s="106" t="s">
        <v>1267</v>
      </c>
      <c r="E300" s="706" t="s">
        <v>60</v>
      </c>
      <c r="F300" s="703">
        <v>4</v>
      </c>
      <c r="G300" s="119" t="str">
        <f>VLOOKUP(E300,Source!F:F,1,FALSE)</f>
        <v>Mass. Bay Comm. College</v>
      </c>
    </row>
    <row r="301" spans="1:7" hidden="1" x14ac:dyDescent="0.25">
      <c r="A301" s="701" t="str">
        <f t="shared" si="7"/>
        <v>Mass. Bay Comm. College5</v>
      </c>
      <c r="B301" s="141">
        <v>25751381044</v>
      </c>
      <c r="C301" s="141" t="s">
        <v>1573</v>
      </c>
      <c r="D301" s="106" t="s">
        <v>1267</v>
      </c>
      <c r="E301" s="706" t="s">
        <v>60</v>
      </c>
      <c r="F301" s="703">
        <v>5</v>
      </c>
      <c r="G301" s="119" t="str">
        <f>VLOOKUP(E301,Source!F:F,1,FALSE)</f>
        <v>Mass. Bay Comm. College</v>
      </c>
    </row>
    <row r="302" spans="1:7" hidden="1" x14ac:dyDescent="0.25">
      <c r="A302" s="701" t="str">
        <f t="shared" si="7"/>
        <v>Mass. Bay Comm. College6</v>
      </c>
      <c r="B302" s="141">
        <v>26542841007</v>
      </c>
      <c r="C302" s="141" t="s">
        <v>1575</v>
      </c>
      <c r="D302" s="106" t="s">
        <v>1267</v>
      </c>
      <c r="E302" s="706" t="s">
        <v>60</v>
      </c>
      <c r="F302" s="703">
        <v>6</v>
      </c>
      <c r="G302" s="119" t="str">
        <f>VLOOKUP(E302,Source!F:F,1,FALSE)</f>
        <v>Mass. Bay Comm. College</v>
      </c>
    </row>
    <row r="303" spans="1:7" hidden="1" x14ac:dyDescent="0.25">
      <c r="A303" s="701" t="str">
        <f t="shared" si="7"/>
        <v>Mass. College of Art &amp; Design1</v>
      </c>
      <c r="B303" s="141">
        <v>27061020015</v>
      </c>
      <c r="C303" s="141" t="s">
        <v>1576</v>
      </c>
      <c r="D303" s="106" t="s">
        <v>1267</v>
      </c>
      <c r="E303" s="706" t="s">
        <v>61</v>
      </c>
      <c r="F303" s="703">
        <v>1</v>
      </c>
      <c r="G303" s="119" t="str">
        <f>VLOOKUP(E303,Source!F:F,1,FALSE)</f>
        <v>Mass. College of Art &amp; Design</v>
      </c>
    </row>
    <row r="304" spans="1:7" hidden="1" x14ac:dyDescent="0.25">
      <c r="A304" s="701" t="str">
        <f t="shared" si="7"/>
        <v>Mass. College of Art &amp; Design2</v>
      </c>
      <c r="B304" s="141">
        <v>28453540016</v>
      </c>
      <c r="C304" s="141" t="s">
        <v>1577</v>
      </c>
      <c r="D304" s="106" t="s">
        <v>1267</v>
      </c>
      <c r="E304" s="706" t="s">
        <v>61</v>
      </c>
      <c r="F304" s="703">
        <v>2</v>
      </c>
      <c r="G304" s="119" t="str">
        <f>VLOOKUP(E304,Source!F:F,1,FALSE)</f>
        <v>Mass. College of Art &amp; Design</v>
      </c>
    </row>
    <row r="305" spans="1:7" hidden="1" x14ac:dyDescent="0.25">
      <c r="A305" s="701" t="str">
        <f t="shared" si="7"/>
        <v>Mass. College of Art &amp; Design3</v>
      </c>
      <c r="B305" s="141">
        <v>28507130012</v>
      </c>
      <c r="C305" s="141" t="s">
        <v>1578</v>
      </c>
      <c r="D305" s="106" t="s">
        <v>1267</v>
      </c>
      <c r="E305" s="706" t="s">
        <v>61</v>
      </c>
      <c r="F305" s="703">
        <v>3</v>
      </c>
      <c r="G305" s="119" t="str">
        <f>VLOOKUP(E305,Source!F:F,1,FALSE)</f>
        <v>Mass. College of Art &amp; Design</v>
      </c>
    </row>
    <row r="306" spans="1:7" hidden="1" x14ac:dyDescent="0.25">
      <c r="A306" s="701" t="str">
        <f t="shared" si="7"/>
        <v>Mass. College of Art &amp; Design4</v>
      </c>
      <c r="B306" s="141">
        <v>29588370014</v>
      </c>
      <c r="C306" s="141" t="s">
        <v>1579</v>
      </c>
      <c r="D306" s="106" t="s">
        <v>1267</v>
      </c>
      <c r="E306" s="706" t="s">
        <v>61</v>
      </c>
      <c r="F306" s="703">
        <v>4</v>
      </c>
      <c r="G306" s="119" t="str">
        <f>VLOOKUP(E306,Source!F:F,1,FALSE)</f>
        <v>Mass. College of Art &amp; Design</v>
      </c>
    </row>
    <row r="307" spans="1:7" hidden="1" x14ac:dyDescent="0.25">
      <c r="A307" s="701" t="str">
        <f t="shared" si="7"/>
        <v>Mass. College of Art &amp; Design5</v>
      </c>
      <c r="B307" s="141">
        <v>29636520016</v>
      </c>
      <c r="C307" s="141" t="s">
        <v>1580</v>
      </c>
      <c r="D307" s="106" t="s">
        <v>1267</v>
      </c>
      <c r="E307" s="706" t="s">
        <v>61</v>
      </c>
      <c r="F307" s="703">
        <v>5</v>
      </c>
      <c r="G307" s="119" t="str">
        <f>VLOOKUP(E307,Source!F:F,1,FALSE)</f>
        <v>Mass. College of Art &amp; Design</v>
      </c>
    </row>
    <row r="308" spans="1:7" hidden="1" x14ac:dyDescent="0.25">
      <c r="A308" s="701" t="str">
        <f t="shared" si="7"/>
        <v>Mass. College of Art &amp; Design6</v>
      </c>
      <c r="B308" s="141">
        <v>29636530015</v>
      </c>
      <c r="C308" s="141" t="s">
        <v>1581</v>
      </c>
      <c r="D308" s="106" t="s">
        <v>1267</v>
      </c>
      <c r="E308" s="706" t="s">
        <v>61</v>
      </c>
      <c r="F308" s="703">
        <v>6</v>
      </c>
      <c r="G308" s="119" t="str">
        <f>VLOOKUP(E308,Source!F:F,1,FALSE)</f>
        <v>Mass. College of Art &amp; Design</v>
      </c>
    </row>
    <row r="309" spans="1:7" hidden="1" x14ac:dyDescent="0.25">
      <c r="A309" s="701" t="str">
        <f t="shared" si="7"/>
        <v>Mass. College of Art &amp; Design7</v>
      </c>
      <c r="B309" s="141">
        <v>29636540014</v>
      </c>
      <c r="C309" s="141" t="s">
        <v>1582</v>
      </c>
      <c r="D309" s="106" t="s">
        <v>1267</v>
      </c>
      <c r="E309" s="706" t="s">
        <v>61</v>
      </c>
      <c r="F309" s="703">
        <v>7</v>
      </c>
      <c r="G309" s="119" t="str">
        <f>VLOOKUP(E309,Source!F:F,1,FALSE)</f>
        <v>Mass. College of Art &amp; Design</v>
      </c>
    </row>
    <row r="310" spans="1:7" hidden="1" x14ac:dyDescent="0.25">
      <c r="A310" s="701" t="str">
        <f t="shared" si="7"/>
        <v>Mass. College of Art &amp; Design8</v>
      </c>
      <c r="B310" s="141">
        <v>25916111005</v>
      </c>
      <c r="C310" s="141" t="s">
        <v>1583</v>
      </c>
      <c r="D310" s="106" t="s">
        <v>1268</v>
      </c>
      <c r="E310" s="706" t="s">
        <v>61</v>
      </c>
      <c r="F310" s="703">
        <v>8</v>
      </c>
      <c r="G310" s="119" t="str">
        <f>VLOOKUP(E310,Source!F:F,1,FALSE)</f>
        <v>Mass. College of Art &amp; Design</v>
      </c>
    </row>
    <row r="311" spans="1:7" hidden="1" x14ac:dyDescent="0.25">
      <c r="A311" s="701" t="str">
        <f t="shared" si="7"/>
        <v>Mass. College of Art &amp; Design9</v>
      </c>
      <c r="B311" s="141">
        <v>25916161000</v>
      </c>
      <c r="C311" s="141" t="s">
        <v>1584</v>
      </c>
      <c r="D311" s="106" t="s">
        <v>1268</v>
      </c>
      <c r="E311" s="706" t="s">
        <v>61</v>
      </c>
      <c r="F311" s="703">
        <v>9</v>
      </c>
      <c r="G311" s="119" t="str">
        <f>VLOOKUP(E311,Source!F:F,1,FALSE)</f>
        <v>Mass. College of Art &amp; Design</v>
      </c>
    </row>
    <row r="312" spans="1:7" hidden="1" x14ac:dyDescent="0.25">
      <c r="A312" s="701" t="str">
        <f t="shared" si="7"/>
        <v>Mass. College of Liberal Arts1</v>
      </c>
      <c r="B312" s="141">
        <v>329708036</v>
      </c>
      <c r="C312" s="141" t="s">
        <v>1588</v>
      </c>
      <c r="D312" s="106" t="s">
        <v>1267</v>
      </c>
      <c r="E312" s="706" t="s">
        <v>576</v>
      </c>
      <c r="F312" s="703">
        <v>1</v>
      </c>
      <c r="G312" s="119" t="str">
        <f>VLOOKUP(E312,Source!F:F,1,FALSE)</f>
        <v>Mass. College of Liberal Arts</v>
      </c>
    </row>
    <row r="313" spans="1:7" hidden="1" x14ac:dyDescent="0.25">
      <c r="A313" s="701" t="str">
        <f t="shared" si="7"/>
        <v>Mass. College of Liberal Arts2</v>
      </c>
      <c r="B313" s="141">
        <v>329710027</v>
      </c>
      <c r="C313" s="141" t="s">
        <v>1589</v>
      </c>
      <c r="D313" s="106" t="s">
        <v>1267</v>
      </c>
      <c r="E313" s="706" t="s">
        <v>576</v>
      </c>
      <c r="F313" s="703">
        <v>2</v>
      </c>
      <c r="G313" s="119" t="str">
        <f>VLOOKUP(E313,Source!F:F,1,FALSE)</f>
        <v>Mass. College of Liberal Arts</v>
      </c>
    </row>
    <row r="314" spans="1:7" hidden="1" x14ac:dyDescent="0.25">
      <c r="A314" s="701" t="str">
        <f t="shared" si="7"/>
        <v>Mass. College of Liberal Arts3</v>
      </c>
      <c r="B314" s="141">
        <v>400182005</v>
      </c>
      <c r="C314" s="141" t="s">
        <v>1590</v>
      </c>
      <c r="D314" s="106" t="s">
        <v>1267</v>
      </c>
      <c r="E314" s="706" t="s">
        <v>576</v>
      </c>
      <c r="F314" s="703">
        <v>3</v>
      </c>
      <c r="G314" s="119" t="str">
        <f>VLOOKUP(E314,Source!F:F,1,FALSE)</f>
        <v>Mass. College of Liberal Arts</v>
      </c>
    </row>
    <row r="315" spans="1:7" hidden="1" x14ac:dyDescent="0.25">
      <c r="A315" s="701" t="str">
        <f t="shared" si="7"/>
        <v>Mass. College of Liberal Arts4</v>
      </c>
      <c r="B315" s="141">
        <v>400507002</v>
      </c>
      <c r="C315" s="141" t="s">
        <v>1591</v>
      </c>
      <c r="D315" s="106" t="s">
        <v>1267</v>
      </c>
      <c r="E315" s="706" t="s">
        <v>576</v>
      </c>
      <c r="F315" s="703">
        <v>4</v>
      </c>
      <c r="G315" s="119" t="str">
        <f>VLOOKUP(E315,Source!F:F,1,FALSE)</f>
        <v>Mass. College of Liberal Arts</v>
      </c>
    </row>
    <row r="316" spans="1:7" hidden="1" x14ac:dyDescent="0.25">
      <c r="A316" s="701" t="str">
        <f t="shared" si="7"/>
        <v>Mass. College of Liberal Arts5</v>
      </c>
      <c r="B316" s="141">
        <v>1562797032</v>
      </c>
      <c r="C316" s="141" t="s">
        <v>1592</v>
      </c>
      <c r="D316" s="106" t="s">
        <v>1267</v>
      </c>
      <c r="E316" s="706" t="s">
        <v>576</v>
      </c>
      <c r="F316" s="703">
        <v>5</v>
      </c>
      <c r="G316" s="119" t="str">
        <f>VLOOKUP(E316,Source!F:F,1,FALSE)</f>
        <v>Mass. College of Liberal Arts</v>
      </c>
    </row>
    <row r="317" spans="1:7" hidden="1" x14ac:dyDescent="0.25">
      <c r="A317" s="701" t="str">
        <f t="shared" si="7"/>
        <v>Mass. College of Liberal Arts6</v>
      </c>
      <c r="B317" s="141">
        <v>1562803035</v>
      </c>
      <c r="C317" s="141" t="s">
        <v>1593</v>
      </c>
      <c r="D317" s="106" t="s">
        <v>1267</v>
      </c>
      <c r="E317" s="706" t="s">
        <v>576</v>
      </c>
      <c r="F317" s="703">
        <v>6</v>
      </c>
      <c r="G317" s="119" t="str">
        <f>VLOOKUP(E317,Source!F:F,1,FALSE)</f>
        <v>Mass. College of Liberal Arts</v>
      </c>
    </row>
    <row r="318" spans="1:7" hidden="1" x14ac:dyDescent="0.25">
      <c r="A318" s="701" t="str">
        <f t="shared" si="7"/>
        <v>Mass. College of Liberal Arts7</v>
      </c>
      <c r="B318" s="141">
        <v>2806010035</v>
      </c>
      <c r="C318" s="141" t="s">
        <v>1594</v>
      </c>
      <c r="D318" s="106" t="s">
        <v>1267</v>
      </c>
      <c r="E318" s="706" t="s">
        <v>576</v>
      </c>
      <c r="F318" s="703">
        <v>7</v>
      </c>
      <c r="G318" s="119" t="str">
        <f>VLOOKUP(E318,Source!F:F,1,FALSE)</f>
        <v>Mass. College of Liberal Arts</v>
      </c>
    </row>
    <row r="319" spans="1:7" hidden="1" x14ac:dyDescent="0.25">
      <c r="A319" s="701" t="str">
        <f t="shared" si="7"/>
        <v>Mass. College of Liberal Arts8</v>
      </c>
      <c r="B319" s="141">
        <v>2806029034</v>
      </c>
      <c r="C319" s="141" t="s">
        <v>1595</v>
      </c>
      <c r="D319" s="106" t="s">
        <v>1267</v>
      </c>
      <c r="E319" s="706" t="s">
        <v>576</v>
      </c>
      <c r="F319" s="703">
        <v>8</v>
      </c>
      <c r="G319" s="119" t="str">
        <f>VLOOKUP(E319,Source!F:F,1,FALSE)</f>
        <v>Mass. College of Liberal Arts</v>
      </c>
    </row>
    <row r="320" spans="1:7" hidden="1" x14ac:dyDescent="0.25">
      <c r="A320" s="701" t="str">
        <f t="shared" si="7"/>
        <v>Mass. College of Liberal Arts9</v>
      </c>
      <c r="B320" s="141">
        <v>2806233038</v>
      </c>
      <c r="C320" s="141" t="s">
        <v>1596</v>
      </c>
      <c r="D320" s="106" t="s">
        <v>1267</v>
      </c>
      <c r="E320" s="706" t="s">
        <v>576</v>
      </c>
      <c r="F320" s="703">
        <v>9</v>
      </c>
      <c r="G320" s="119" t="str">
        <f>VLOOKUP(E320,Source!F:F,1,FALSE)</f>
        <v>Mass. College of Liberal Arts</v>
      </c>
    </row>
    <row r="321" spans="1:7" hidden="1" x14ac:dyDescent="0.25">
      <c r="A321" s="701" t="str">
        <f t="shared" si="7"/>
        <v>Mass. College of Liberal Arts10</v>
      </c>
      <c r="B321" s="141">
        <v>4051768037</v>
      </c>
      <c r="C321" s="141" t="s">
        <v>1597</v>
      </c>
      <c r="D321" s="106" t="s">
        <v>1267</v>
      </c>
      <c r="E321" s="706" t="s">
        <v>576</v>
      </c>
      <c r="F321" s="703">
        <v>10</v>
      </c>
      <c r="G321" s="119" t="str">
        <f>VLOOKUP(E321,Source!F:F,1,FALSE)</f>
        <v>Mass. College of Liberal Arts</v>
      </c>
    </row>
    <row r="322" spans="1:7" hidden="1" x14ac:dyDescent="0.25">
      <c r="A322" s="701" t="str">
        <f t="shared" si="7"/>
        <v>Mass. College of Liberal Arts11</v>
      </c>
      <c r="B322" s="141">
        <v>5275420039</v>
      </c>
      <c r="C322" s="141" t="s">
        <v>1557</v>
      </c>
      <c r="D322" s="106" t="s">
        <v>1267</v>
      </c>
      <c r="E322" s="706" t="s">
        <v>576</v>
      </c>
      <c r="F322" s="703">
        <v>11</v>
      </c>
      <c r="G322" s="119" t="str">
        <f>VLOOKUP(E322,Source!F:F,1,FALSE)</f>
        <v>Mass. College of Liberal Arts</v>
      </c>
    </row>
    <row r="323" spans="1:7" hidden="1" x14ac:dyDescent="0.25">
      <c r="A323" s="701" t="str">
        <f t="shared" si="7"/>
        <v>Mass. College of Liberal Arts12</v>
      </c>
      <c r="B323" s="141">
        <v>5297704034</v>
      </c>
      <c r="C323" s="141" t="s">
        <v>1598</v>
      </c>
      <c r="D323" s="106" t="s">
        <v>1267</v>
      </c>
      <c r="E323" s="706" t="s">
        <v>576</v>
      </c>
      <c r="F323" s="703">
        <v>12</v>
      </c>
      <c r="G323" s="119" t="str">
        <f>VLOOKUP(E323,Source!F:F,1,FALSE)</f>
        <v>Mass. College of Liberal Arts</v>
      </c>
    </row>
    <row r="324" spans="1:7" hidden="1" x14ac:dyDescent="0.25">
      <c r="A324" s="701" t="str">
        <f t="shared" si="7"/>
        <v>Mass. College of Liberal Arts13</v>
      </c>
      <c r="B324" s="141">
        <v>6521738032</v>
      </c>
      <c r="C324" s="141" t="s">
        <v>1599</v>
      </c>
      <c r="D324" s="106" t="s">
        <v>1267</v>
      </c>
      <c r="E324" s="706" t="s">
        <v>576</v>
      </c>
      <c r="F324" s="703">
        <v>13</v>
      </c>
      <c r="G324" s="119" t="str">
        <f>VLOOKUP(E324,Source!F:F,1,FALSE)</f>
        <v>Mass. College of Liberal Arts</v>
      </c>
    </row>
    <row r="325" spans="1:7" hidden="1" x14ac:dyDescent="0.25">
      <c r="A325" s="701" t="str">
        <f t="shared" si="7"/>
        <v>Mass. College of Liberal Arts14</v>
      </c>
      <c r="B325" s="141">
        <v>7179581006</v>
      </c>
      <c r="C325" s="141" t="s">
        <v>1456</v>
      </c>
      <c r="D325" s="106" t="s">
        <v>1267</v>
      </c>
      <c r="E325" s="706" t="s">
        <v>576</v>
      </c>
      <c r="F325" s="703">
        <v>14</v>
      </c>
      <c r="G325" s="119" t="str">
        <f>VLOOKUP(E325,Source!F:F,1,FALSE)</f>
        <v>Mass. College of Liberal Arts</v>
      </c>
    </row>
    <row r="326" spans="1:7" hidden="1" x14ac:dyDescent="0.25">
      <c r="A326" s="701" t="str">
        <f t="shared" si="7"/>
        <v>Mass. College of Liberal Arts15</v>
      </c>
      <c r="B326" s="141">
        <v>7767696030</v>
      </c>
      <c r="C326" s="141" t="s">
        <v>1600</v>
      </c>
      <c r="D326" s="106" t="s">
        <v>1267</v>
      </c>
      <c r="E326" s="706" t="s">
        <v>576</v>
      </c>
      <c r="F326" s="703">
        <v>15</v>
      </c>
      <c r="G326" s="119" t="str">
        <f>VLOOKUP(E326,Source!F:F,1,FALSE)</f>
        <v>Mass. College of Liberal Arts</v>
      </c>
    </row>
    <row r="327" spans="1:7" hidden="1" x14ac:dyDescent="0.25">
      <c r="A327" s="701" t="str">
        <f t="shared" si="7"/>
        <v>Mass. College of Liberal Arts16</v>
      </c>
      <c r="B327" s="141">
        <v>9014640039</v>
      </c>
      <c r="C327" s="141" t="s">
        <v>1601</v>
      </c>
      <c r="D327" s="106" t="s">
        <v>1267</v>
      </c>
      <c r="E327" s="706" t="s">
        <v>576</v>
      </c>
      <c r="F327" s="703">
        <v>16</v>
      </c>
      <c r="G327" s="119" t="str">
        <f>VLOOKUP(E327,Source!F:F,1,FALSE)</f>
        <v>Mass. College of Liberal Arts</v>
      </c>
    </row>
    <row r="328" spans="1:7" hidden="1" x14ac:dyDescent="0.25">
      <c r="A328" s="701" t="str">
        <f t="shared" si="7"/>
        <v>Mass. College of Liberal Arts17</v>
      </c>
      <c r="B328" s="141">
        <v>9036832031</v>
      </c>
      <c r="C328" s="141" t="s">
        <v>1602</v>
      </c>
      <c r="D328" s="106" t="s">
        <v>1267</v>
      </c>
      <c r="E328" s="706" t="s">
        <v>576</v>
      </c>
      <c r="F328" s="703">
        <v>17</v>
      </c>
      <c r="G328" s="119" t="str">
        <f>VLOOKUP(E328,Source!F:F,1,FALSE)</f>
        <v>Mass. College of Liberal Arts</v>
      </c>
    </row>
    <row r="329" spans="1:7" hidden="1" x14ac:dyDescent="0.25">
      <c r="A329" s="701" t="str">
        <f t="shared" si="7"/>
        <v>Mass. College of Liberal Arts18</v>
      </c>
      <c r="B329" s="141">
        <v>330352031</v>
      </c>
      <c r="C329" s="141" t="s">
        <v>1342</v>
      </c>
      <c r="D329" s="106" t="s">
        <v>1268</v>
      </c>
      <c r="E329" s="706" t="s">
        <v>576</v>
      </c>
      <c r="F329" s="703">
        <v>18</v>
      </c>
      <c r="G329" s="119" t="str">
        <f>VLOOKUP(E329,Source!F:F,1,FALSE)</f>
        <v>Mass. College of Liberal Arts</v>
      </c>
    </row>
    <row r="330" spans="1:7" hidden="1" x14ac:dyDescent="0.25">
      <c r="A330" s="701" t="str">
        <f t="shared" si="7"/>
        <v>Mass. College of Liberal Arts19</v>
      </c>
      <c r="B330" s="141">
        <v>2805804033</v>
      </c>
      <c r="C330" s="141" t="s">
        <v>1603</v>
      </c>
      <c r="D330" s="106" t="s">
        <v>1268</v>
      </c>
      <c r="E330" s="706" t="s">
        <v>576</v>
      </c>
      <c r="F330" s="703">
        <v>19</v>
      </c>
      <c r="G330" s="119" t="str">
        <f>VLOOKUP(E330,Source!F:F,1,FALSE)</f>
        <v>Mass. College of Liberal Arts</v>
      </c>
    </row>
    <row r="331" spans="1:7" hidden="1" x14ac:dyDescent="0.25">
      <c r="A331" s="701" t="str">
        <f t="shared" si="7"/>
        <v>Mass. College of Liberal Arts20</v>
      </c>
      <c r="B331" s="141">
        <v>2806010035</v>
      </c>
      <c r="C331" s="141" t="s">
        <v>1594</v>
      </c>
      <c r="D331" s="106" t="s">
        <v>1268</v>
      </c>
      <c r="E331" s="706" t="s">
        <v>576</v>
      </c>
      <c r="F331" s="703">
        <v>20</v>
      </c>
      <c r="G331" s="119" t="str">
        <f>VLOOKUP(E331,Source!F:F,1,FALSE)</f>
        <v>Mass. College of Liberal Arts</v>
      </c>
    </row>
    <row r="332" spans="1:7" hidden="1" x14ac:dyDescent="0.25">
      <c r="A332" s="701" t="str">
        <f t="shared" si="7"/>
        <v>Mass. Maritime Academy1</v>
      </c>
      <c r="B332" s="141">
        <v>13260390045</v>
      </c>
      <c r="C332" s="141" t="s">
        <v>1615</v>
      </c>
      <c r="D332" s="106" t="s">
        <v>1267</v>
      </c>
      <c r="E332" s="706" t="s">
        <v>577</v>
      </c>
      <c r="F332" s="703">
        <v>1</v>
      </c>
      <c r="G332" s="119" t="str">
        <f>VLOOKUP(E332,Source!F:F,1,FALSE)</f>
        <v>Mass. Maritime Academy</v>
      </c>
    </row>
    <row r="333" spans="1:7" hidden="1" x14ac:dyDescent="0.25">
      <c r="A333" s="701" t="str">
        <f t="shared" si="7"/>
        <v>Mass. Maritime Academy2</v>
      </c>
      <c r="B333" s="141">
        <v>40002260608</v>
      </c>
      <c r="C333" s="141" t="s">
        <v>1616</v>
      </c>
      <c r="D333" s="106" t="s">
        <v>1267</v>
      </c>
      <c r="E333" s="706" t="s">
        <v>577</v>
      </c>
      <c r="F333" s="703">
        <v>2</v>
      </c>
      <c r="G333" s="119" t="str">
        <f>VLOOKUP(E333,Source!F:F,1,FALSE)</f>
        <v>Mass. Maritime Academy</v>
      </c>
    </row>
    <row r="334" spans="1:7" hidden="1" x14ac:dyDescent="0.25">
      <c r="A334" s="701" t="str">
        <f t="shared" si="7"/>
        <v>Mass. Maritime Academy3</v>
      </c>
      <c r="B334" s="141" t="s">
        <v>1617</v>
      </c>
      <c r="C334" s="141" t="s">
        <v>1616</v>
      </c>
      <c r="D334" s="106" t="s">
        <v>1267</v>
      </c>
      <c r="E334" s="706" t="s">
        <v>577</v>
      </c>
      <c r="F334" s="703">
        <v>3</v>
      </c>
      <c r="G334" s="119" t="str">
        <f>VLOOKUP(E334,Source!F:F,1,FALSE)</f>
        <v>Mass. Maritime Academy</v>
      </c>
    </row>
    <row r="335" spans="1:7" x14ac:dyDescent="0.25">
      <c r="A335" s="701" t="str">
        <f t="shared" si="7"/>
        <v>Mass. Water Resources Authority1</v>
      </c>
      <c r="B335" s="739" t="s">
        <v>842</v>
      </c>
      <c r="C335" s="735" t="s">
        <v>1958</v>
      </c>
      <c r="D335" s="740" t="s">
        <v>842</v>
      </c>
      <c r="E335" s="706" t="s">
        <v>578</v>
      </c>
      <c r="F335" s="703">
        <v>1</v>
      </c>
      <c r="G335" s="119" t="str">
        <f>VLOOKUP(E335,Source!F:F,1,FALSE)</f>
        <v>Mass. Water Resources Authority</v>
      </c>
    </row>
    <row r="336" spans="1:7" hidden="1" x14ac:dyDescent="0.25">
      <c r="A336" s="701" t="str">
        <f t="shared" si="7"/>
        <v>Massasoit Comm. College1</v>
      </c>
      <c r="B336" s="141">
        <v>348348014</v>
      </c>
      <c r="C336" s="141" t="s">
        <v>1633</v>
      </c>
      <c r="D336" s="106" t="s">
        <v>1267</v>
      </c>
      <c r="E336" s="706" t="s">
        <v>579</v>
      </c>
      <c r="F336" s="703">
        <v>1</v>
      </c>
      <c r="G336" s="119" t="str">
        <f>VLOOKUP(E336,Source!F:F,1,FALSE)</f>
        <v>Massasoit Comm. College</v>
      </c>
    </row>
    <row r="337" spans="1:7" hidden="1" x14ac:dyDescent="0.25">
      <c r="A337" s="701" t="str">
        <f t="shared" si="7"/>
        <v>Massasoit Comm. College2</v>
      </c>
      <c r="B337" s="141">
        <v>1580781032</v>
      </c>
      <c r="C337" s="141" t="s">
        <v>1634</v>
      </c>
      <c r="D337" s="106" t="s">
        <v>1267</v>
      </c>
      <c r="E337" s="706" t="s">
        <v>579</v>
      </c>
      <c r="F337" s="703">
        <v>2</v>
      </c>
      <c r="G337" s="119" t="str">
        <f>VLOOKUP(E337,Source!F:F,1,FALSE)</f>
        <v>Massasoit Comm. College</v>
      </c>
    </row>
    <row r="338" spans="1:7" hidden="1" x14ac:dyDescent="0.25">
      <c r="A338" s="701" t="str">
        <f t="shared" si="7"/>
        <v>Massasoit Comm. College3</v>
      </c>
      <c r="B338" s="141">
        <v>1580789010</v>
      </c>
      <c r="C338" s="141" t="s">
        <v>1635</v>
      </c>
      <c r="D338" s="106" t="s">
        <v>1267</v>
      </c>
      <c r="E338" s="706" t="s">
        <v>579</v>
      </c>
      <c r="F338" s="703">
        <v>3</v>
      </c>
      <c r="G338" s="119" t="str">
        <f>VLOOKUP(E338,Source!F:F,1,FALSE)</f>
        <v>Massasoit Comm. College</v>
      </c>
    </row>
    <row r="339" spans="1:7" hidden="1" x14ac:dyDescent="0.25">
      <c r="A339" s="701" t="str">
        <f t="shared" si="7"/>
        <v>Massasoit Comm. College4</v>
      </c>
      <c r="B339" s="141">
        <v>4053639011</v>
      </c>
      <c r="C339" s="141" t="s">
        <v>1636</v>
      </c>
      <c r="D339" s="106" t="s">
        <v>1267</v>
      </c>
      <c r="E339" s="706" t="s">
        <v>579</v>
      </c>
      <c r="F339" s="703">
        <v>4</v>
      </c>
      <c r="G339" s="119" t="str">
        <f>VLOOKUP(E339,Source!F:F,1,FALSE)</f>
        <v>Massasoit Comm. College</v>
      </c>
    </row>
    <row r="340" spans="1:7" hidden="1" x14ac:dyDescent="0.25">
      <c r="A340" s="701" t="str">
        <f t="shared" si="7"/>
        <v>Massasoit Comm. College5</v>
      </c>
      <c r="B340" s="141">
        <v>5300218012</v>
      </c>
      <c r="C340" s="141" t="s">
        <v>1637</v>
      </c>
      <c r="D340" s="106" t="s">
        <v>1267</v>
      </c>
      <c r="E340" s="706" t="s">
        <v>579</v>
      </c>
      <c r="F340" s="703">
        <v>5</v>
      </c>
      <c r="G340" s="119" t="str">
        <f>VLOOKUP(E340,Source!F:F,1,FALSE)</f>
        <v>Massasoit Comm. College</v>
      </c>
    </row>
    <row r="341" spans="1:7" hidden="1" x14ac:dyDescent="0.25">
      <c r="A341" s="701" t="str">
        <f t="shared" si="7"/>
        <v>Massasoit Comm. College6</v>
      </c>
      <c r="B341" s="141">
        <v>7791816019</v>
      </c>
      <c r="C341" s="141" t="s">
        <v>1638</v>
      </c>
      <c r="D341" s="106" t="s">
        <v>1267</v>
      </c>
      <c r="E341" s="706" t="s">
        <v>579</v>
      </c>
      <c r="F341" s="703">
        <v>6</v>
      </c>
      <c r="G341" s="119" t="str">
        <f>VLOOKUP(E341,Source!F:F,1,FALSE)</f>
        <v>Massasoit Comm. College</v>
      </c>
    </row>
    <row r="342" spans="1:7" hidden="1" x14ac:dyDescent="0.25">
      <c r="A342" s="701" t="str">
        <f t="shared" si="7"/>
        <v>Massasoit Comm. College7</v>
      </c>
      <c r="B342" s="141">
        <v>26663831001</v>
      </c>
      <c r="C342" s="141" t="s">
        <v>1639</v>
      </c>
      <c r="D342" s="106" t="s">
        <v>1267</v>
      </c>
      <c r="E342" s="706" t="s">
        <v>579</v>
      </c>
      <c r="F342" s="703">
        <v>7</v>
      </c>
      <c r="G342" s="119" t="str">
        <f>VLOOKUP(E342,Source!F:F,1,FALSE)</f>
        <v>Massasoit Comm. College</v>
      </c>
    </row>
    <row r="343" spans="1:7" hidden="1" x14ac:dyDescent="0.25">
      <c r="A343" s="701" t="str">
        <f t="shared" si="7"/>
        <v>Massasoit Comm. College8</v>
      </c>
      <c r="B343" s="141">
        <v>5300311018</v>
      </c>
      <c r="C343" s="141" t="s">
        <v>1640</v>
      </c>
      <c r="D343" s="106" t="s">
        <v>1268</v>
      </c>
      <c r="E343" s="706" t="s">
        <v>579</v>
      </c>
      <c r="F343" s="703">
        <v>8</v>
      </c>
      <c r="G343" s="119" t="str">
        <f>VLOOKUP(E343,Source!F:F,1,FALSE)</f>
        <v>Massasoit Comm. College</v>
      </c>
    </row>
    <row r="344" spans="1:7" hidden="1" x14ac:dyDescent="0.25">
      <c r="A344" s="701" t="str">
        <f t="shared" si="7"/>
        <v>Mass. Department of Environmental Protection1</v>
      </c>
      <c r="B344" s="141">
        <v>2765944010</v>
      </c>
      <c r="C344" s="141" t="s">
        <v>1653</v>
      </c>
      <c r="D344" s="106" t="s">
        <v>1267</v>
      </c>
      <c r="E344" s="706" t="s">
        <v>1652</v>
      </c>
      <c r="F344" s="703">
        <v>1</v>
      </c>
      <c r="G344" s="119" t="str">
        <f>VLOOKUP(E344,Source!F:F,1,FALSE)</f>
        <v>Mass. Department of Environmental Protection</v>
      </c>
    </row>
    <row r="345" spans="1:7" hidden="1" x14ac:dyDescent="0.25">
      <c r="A345" s="701" t="str">
        <f t="shared" si="7"/>
        <v>Mass. Department of Environmental Protection2</v>
      </c>
      <c r="B345" s="141">
        <v>2765944001</v>
      </c>
      <c r="C345" s="141" t="s">
        <v>1653</v>
      </c>
      <c r="D345" s="106" t="s">
        <v>1268</v>
      </c>
      <c r="E345" s="706" t="s">
        <v>1652</v>
      </c>
      <c r="F345" s="703">
        <v>2</v>
      </c>
      <c r="G345" s="119" t="str">
        <f>VLOOKUP(E345,Source!F:F,1,FALSE)</f>
        <v>Mass. Department of Environmental Protection</v>
      </c>
    </row>
    <row r="346" spans="1:7" hidden="1" x14ac:dyDescent="0.25">
      <c r="A346" s="701" t="str">
        <f t="shared" si="7"/>
        <v>Mass. Department of Environmental Protection3</v>
      </c>
      <c r="B346" s="141">
        <v>26919004</v>
      </c>
      <c r="C346" s="141" t="s">
        <v>1655</v>
      </c>
      <c r="D346" s="106" t="s">
        <v>1267</v>
      </c>
      <c r="E346" s="706" t="s">
        <v>1652</v>
      </c>
      <c r="F346" s="703">
        <v>3</v>
      </c>
      <c r="G346" s="119" t="str">
        <f>VLOOKUP(E346,Source!F:F,1,FALSE)</f>
        <v>Mass. Department of Environmental Protection</v>
      </c>
    </row>
    <row r="347" spans="1:7" hidden="1" x14ac:dyDescent="0.25">
      <c r="A347" s="701" t="str">
        <f t="shared" si="7"/>
        <v>Mass. Department of Environmental Protection4</v>
      </c>
      <c r="B347" s="141">
        <v>152340004</v>
      </c>
      <c r="C347" s="141" t="s">
        <v>1655</v>
      </c>
      <c r="D347" s="106" t="s">
        <v>1267</v>
      </c>
      <c r="E347" s="706" t="s">
        <v>1652</v>
      </c>
      <c r="F347" s="703">
        <v>4</v>
      </c>
      <c r="G347" s="119" t="str">
        <f>VLOOKUP(E347,Source!F:F,1,FALSE)</f>
        <v>Mass. Department of Environmental Protection</v>
      </c>
    </row>
    <row r="348" spans="1:7" hidden="1" x14ac:dyDescent="0.25">
      <c r="A348" s="701" t="str">
        <f t="shared" si="7"/>
        <v>Mass. Department of Environmental Protection5</v>
      </c>
      <c r="B348" s="141">
        <v>239812009</v>
      </c>
      <c r="C348" s="141" t="s">
        <v>1655</v>
      </c>
      <c r="D348" s="106" t="s">
        <v>1267</v>
      </c>
      <c r="E348" s="706" t="s">
        <v>1652</v>
      </c>
      <c r="F348" s="703">
        <v>5</v>
      </c>
      <c r="G348" s="119" t="str">
        <f>VLOOKUP(E348,Source!F:F,1,FALSE)</f>
        <v>Mass. Department of Environmental Protection</v>
      </c>
    </row>
    <row r="349" spans="1:7" hidden="1" x14ac:dyDescent="0.25">
      <c r="A349" s="701" t="str">
        <f t="shared" si="7"/>
        <v>Mass. Department of Environmental Protection6</v>
      </c>
      <c r="B349" s="141">
        <v>1277093009</v>
      </c>
      <c r="C349" s="141" t="s">
        <v>1655</v>
      </c>
      <c r="D349" s="106" t="s">
        <v>1267</v>
      </c>
      <c r="E349" s="706" t="s">
        <v>1652</v>
      </c>
      <c r="F349" s="703">
        <v>6</v>
      </c>
      <c r="G349" s="119" t="str">
        <f>VLOOKUP(E349,Source!F:F,1,FALSE)</f>
        <v>Mass. Department of Environmental Protection</v>
      </c>
    </row>
    <row r="350" spans="1:7" hidden="1" x14ac:dyDescent="0.25">
      <c r="A350" s="701" t="str">
        <f t="shared" si="7"/>
        <v>Mass. Department of Environmental Protection7</v>
      </c>
      <c r="B350" s="141">
        <v>1385759018</v>
      </c>
      <c r="C350" s="141" t="s">
        <v>1655</v>
      </c>
      <c r="D350" s="106" t="s">
        <v>1267</v>
      </c>
      <c r="E350" s="706" t="s">
        <v>1652</v>
      </c>
      <c r="F350" s="703">
        <v>7</v>
      </c>
      <c r="G350" s="119" t="str">
        <f>VLOOKUP(E350,Source!F:F,1,FALSE)</f>
        <v>Mass. Department of Environmental Protection</v>
      </c>
    </row>
    <row r="351" spans="1:7" hidden="1" x14ac:dyDescent="0.25">
      <c r="A351" s="701" t="str">
        <f t="shared" si="7"/>
        <v>Mass. Department of Environmental Protection8</v>
      </c>
      <c r="B351" s="141">
        <v>1423549009</v>
      </c>
      <c r="C351" s="141" t="s">
        <v>1655</v>
      </c>
      <c r="D351" s="106" t="s">
        <v>1267</v>
      </c>
      <c r="E351" s="706" t="s">
        <v>1652</v>
      </c>
      <c r="F351" s="703">
        <v>8</v>
      </c>
      <c r="G351" s="119" t="str">
        <f>VLOOKUP(E351,Source!F:F,1,FALSE)</f>
        <v>Mass. Department of Environmental Protection</v>
      </c>
    </row>
    <row r="352" spans="1:7" hidden="1" x14ac:dyDescent="0.25">
      <c r="A352" s="701" t="str">
        <f t="shared" si="7"/>
        <v>Mass. Department of Environmental Protection9</v>
      </c>
      <c r="B352" s="141">
        <v>2649520009</v>
      </c>
      <c r="C352" s="141" t="s">
        <v>1655</v>
      </c>
      <c r="D352" s="106" t="s">
        <v>1267</v>
      </c>
      <c r="E352" s="706" t="s">
        <v>1652</v>
      </c>
      <c r="F352" s="703">
        <v>9</v>
      </c>
      <c r="G352" s="119" t="str">
        <f>VLOOKUP(E352,Source!F:F,1,FALSE)</f>
        <v>Mass. Department of Environmental Protection</v>
      </c>
    </row>
    <row r="353" spans="1:7" hidden="1" x14ac:dyDescent="0.25">
      <c r="A353" s="701" t="str">
        <f t="shared" si="7"/>
        <v>Mass. Department of Environmental Protection10</v>
      </c>
      <c r="B353" s="141">
        <v>2804136009</v>
      </c>
      <c r="C353" s="141" t="s">
        <v>1655</v>
      </c>
      <c r="D353" s="106" t="s">
        <v>1267</v>
      </c>
      <c r="E353" s="706" t="s">
        <v>1652</v>
      </c>
      <c r="F353" s="703">
        <v>10</v>
      </c>
      <c r="G353" s="119" t="str">
        <f>VLOOKUP(E353,Source!F:F,1,FALSE)</f>
        <v>Mass. Department of Environmental Protection</v>
      </c>
    </row>
    <row r="354" spans="1:7" hidden="1" x14ac:dyDescent="0.25">
      <c r="A354" s="701" t="str">
        <f t="shared" si="7"/>
        <v>Mass. Department of Environmental Protection11</v>
      </c>
      <c r="B354" s="141">
        <v>3784366000</v>
      </c>
      <c r="C354" s="141" t="s">
        <v>1655</v>
      </c>
      <c r="D354" s="106" t="s">
        <v>1267</v>
      </c>
      <c r="E354" s="706" t="s">
        <v>1652</v>
      </c>
      <c r="F354" s="703">
        <v>11</v>
      </c>
      <c r="G354" s="119" t="str">
        <f>VLOOKUP(E354,Source!F:F,1,FALSE)</f>
        <v>Mass. Department of Environmental Protection</v>
      </c>
    </row>
    <row r="355" spans="1:7" hidden="1" x14ac:dyDescent="0.25">
      <c r="A355" s="701" t="str">
        <f t="shared" ref="A355:A418" si="8">E355&amp;F355</f>
        <v>Mass. Department of Environmental Protection12</v>
      </c>
      <c r="B355" s="141">
        <v>6279343007</v>
      </c>
      <c r="C355" s="141" t="s">
        <v>1655</v>
      </c>
      <c r="D355" s="106" t="s">
        <v>1267</v>
      </c>
      <c r="E355" s="706" t="s">
        <v>1652</v>
      </c>
      <c r="F355" s="703">
        <v>12</v>
      </c>
      <c r="G355" s="119" t="str">
        <f>VLOOKUP(E355,Source!F:F,1,FALSE)</f>
        <v>Mass. Department of Environmental Protection</v>
      </c>
    </row>
    <row r="356" spans="1:7" hidden="1" x14ac:dyDescent="0.25">
      <c r="A356" s="701" t="str">
        <f t="shared" si="8"/>
        <v>Mass. Department of Environmental Protection13</v>
      </c>
      <c r="B356" s="141">
        <v>6351821019</v>
      </c>
      <c r="C356" s="141" t="s">
        <v>1655</v>
      </c>
      <c r="D356" s="106" t="s">
        <v>1267</v>
      </c>
      <c r="E356" s="706" t="s">
        <v>1652</v>
      </c>
      <c r="F356" s="703">
        <v>13</v>
      </c>
      <c r="G356" s="119" t="str">
        <f>VLOOKUP(E356,Source!F:F,1,FALSE)</f>
        <v>Mass. Department of Environmental Protection</v>
      </c>
    </row>
    <row r="357" spans="1:7" hidden="1" x14ac:dyDescent="0.25">
      <c r="A357" s="701" t="str">
        <f t="shared" si="8"/>
        <v>Mass. Department of Environmental Protection14</v>
      </c>
      <c r="B357" s="141">
        <v>7654672006</v>
      </c>
      <c r="C357" s="141" t="s">
        <v>1655</v>
      </c>
      <c r="D357" s="106" t="s">
        <v>1267</v>
      </c>
      <c r="E357" s="706" t="s">
        <v>1652</v>
      </c>
      <c r="F357" s="703">
        <v>14</v>
      </c>
      <c r="G357" s="119" t="str">
        <f>VLOOKUP(E357,Source!F:F,1,FALSE)</f>
        <v>Mass. Department of Environmental Protection</v>
      </c>
    </row>
    <row r="358" spans="1:7" hidden="1" x14ac:dyDescent="0.25">
      <c r="A358" s="701" t="str">
        <f t="shared" si="8"/>
        <v>Mass. Department of Environmental Protection15</v>
      </c>
      <c r="B358" s="141">
        <v>8774171003</v>
      </c>
      <c r="C358" s="141" t="s">
        <v>1655</v>
      </c>
      <c r="D358" s="106" t="s">
        <v>1267</v>
      </c>
      <c r="E358" s="706" t="s">
        <v>1652</v>
      </c>
      <c r="F358" s="703">
        <v>15</v>
      </c>
      <c r="G358" s="119" t="str">
        <f>VLOOKUP(E358,Source!F:F,1,FALSE)</f>
        <v>Mass. Department of Environmental Protection</v>
      </c>
    </row>
    <row r="359" spans="1:7" hidden="1" x14ac:dyDescent="0.25">
      <c r="A359" s="701" t="str">
        <f t="shared" si="8"/>
        <v>Mass. Department of Environmental Protection16</v>
      </c>
      <c r="B359" s="141">
        <v>27040470026</v>
      </c>
      <c r="C359" s="141" t="s">
        <v>1655</v>
      </c>
      <c r="D359" s="106" t="s">
        <v>1267</v>
      </c>
      <c r="E359" s="706" t="s">
        <v>1652</v>
      </c>
      <c r="F359" s="703">
        <v>16</v>
      </c>
      <c r="G359" s="119" t="str">
        <f>VLOOKUP(E359,Source!F:F,1,FALSE)</f>
        <v>Mass. Department of Environmental Protection</v>
      </c>
    </row>
    <row r="360" spans="1:7" hidden="1" x14ac:dyDescent="0.25">
      <c r="A360" s="701" t="str">
        <f t="shared" si="8"/>
        <v>Mass. Department of Environmental Protection17</v>
      </c>
      <c r="B360" s="141">
        <v>27040480025</v>
      </c>
      <c r="C360" s="141" t="s">
        <v>1655</v>
      </c>
      <c r="D360" s="106" t="s">
        <v>1267</v>
      </c>
      <c r="E360" s="706" t="s">
        <v>1652</v>
      </c>
      <c r="F360" s="703">
        <v>17</v>
      </c>
      <c r="G360" s="119" t="str">
        <f>VLOOKUP(E360,Source!F:F,1,FALSE)</f>
        <v>Mass. Department of Environmental Protection</v>
      </c>
    </row>
    <row r="361" spans="1:7" hidden="1" x14ac:dyDescent="0.25">
      <c r="A361" s="701" t="str">
        <f t="shared" si="8"/>
        <v>Mass. Department of Environmental Protection18</v>
      </c>
      <c r="B361" s="141" t="s">
        <v>1654</v>
      </c>
      <c r="C361" s="141" t="s">
        <v>1655</v>
      </c>
      <c r="D361" s="106" t="s">
        <v>1267</v>
      </c>
      <c r="E361" s="706" t="s">
        <v>1652</v>
      </c>
      <c r="F361" s="703">
        <v>18</v>
      </c>
      <c r="G361" s="119" t="str">
        <f>VLOOKUP(E361,Source!F:F,1,FALSE)</f>
        <v>Mass. Department of Environmental Protection</v>
      </c>
    </row>
    <row r="362" spans="1:7" hidden="1" x14ac:dyDescent="0.25">
      <c r="A362" s="701" t="str">
        <f t="shared" si="8"/>
        <v>Mass. Department of Environmental Protection19</v>
      </c>
      <c r="B362" s="141">
        <v>226735002</v>
      </c>
      <c r="C362" s="141" t="s">
        <v>1655</v>
      </c>
      <c r="D362" s="106" t="s">
        <v>1268</v>
      </c>
      <c r="E362" s="706" t="s">
        <v>1652</v>
      </c>
      <c r="F362" s="703">
        <v>19</v>
      </c>
      <c r="G362" s="119" t="str">
        <f>VLOOKUP(E362,Source!F:F,1,FALSE)</f>
        <v>Mass. Department of Environmental Protection</v>
      </c>
    </row>
    <row r="363" spans="1:7" hidden="1" x14ac:dyDescent="0.25">
      <c r="A363" s="701" t="str">
        <f t="shared" si="8"/>
        <v>Mass. Department of Environmental Protection20</v>
      </c>
      <c r="B363" s="141">
        <v>226821003</v>
      </c>
      <c r="C363" s="141" t="s">
        <v>1655</v>
      </c>
      <c r="D363" s="106" t="s">
        <v>1268</v>
      </c>
      <c r="E363" s="706" t="s">
        <v>1652</v>
      </c>
      <c r="F363" s="703">
        <v>20</v>
      </c>
      <c r="G363" s="119" t="str">
        <f>VLOOKUP(E363,Source!F:F,1,FALSE)</f>
        <v>Mass. Department of Environmental Protection</v>
      </c>
    </row>
    <row r="364" spans="1:7" hidden="1" x14ac:dyDescent="0.25">
      <c r="A364" s="701" t="str">
        <f t="shared" si="8"/>
        <v>Mass. Department of Environmental Protection21</v>
      </c>
      <c r="B364" s="141">
        <v>72302086</v>
      </c>
      <c r="C364" s="141" t="s">
        <v>1656</v>
      </c>
      <c r="D364" s="106" t="s">
        <v>1267</v>
      </c>
      <c r="E364" s="706" t="s">
        <v>1652</v>
      </c>
      <c r="F364" s="703">
        <v>21</v>
      </c>
      <c r="G364" s="119" t="str">
        <f>VLOOKUP(E364,Source!F:F,1,FALSE)</f>
        <v>Mass. Department of Environmental Protection</v>
      </c>
    </row>
    <row r="365" spans="1:7" hidden="1" x14ac:dyDescent="0.25">
      <c r="A365" s="701" t="str">
        <f t="shared" si="8"/>
        <v>Mass. Department of Environmental Protection22</v>
      </c>
      <c r="B365" s="141">
        <v>165502014</v>
      </c>
      <c r="C365" s="141" t="s">
        <v>1656</v>
      </c>
      <c r="D365" s="106" t="s">
        <v>1267</v>
      </c>
      <c r="E365" s="706" t="s">
        <v>1652</v>
      </c>
      <c r="F365" s="703">
        <v>22</v>
      </c>
      <c r="G365" s="119" t="str">
        <f>VLOOKUP(E365,Source!F:F,1,FALSE)</f>
        <v>Mass. Department of Environmental Protection</v>
      </c>
    </row>
    <row r="366" spans="1:7" hidden="1" x14ac:dyDescent="0.25">
      <c r="A366" s="701" t="str">
        <f t="shared" si="8"/>
        <v>Mass. Department of Environmental Protection23</v>
      </c>
      <c r="B366" s="141">
        <v>454961004</v>
      </c>
      <c r="C366" s="141" t="s">
        <v>1656</v>
      </c>
      <c r="D366" s="106" t="s">
        <v>1267</v>
      </c>
      <c r="E366" s="706" t="s">
        <v>1652</v>
      </c>
      <c r="F366" s="703">
        <v>23</v>
      </c>
      <c r="G366" s="119" t="str">
        <f>VLOOKUP(E366,Source!F:F,1,FALSE)</f>
        <v>Mass. Department of Environmental Protection</v>
      </c>
    </row>
    <row r="367" spans="1:7" hidden="1" x14ac:dyDescent="0.25">
      <c r="A367" s="701" t="str">
        <f t="shared" si="8"/>
        <v>Mass. Department of Environmental Protection24</v>
      </c>
      <c r="B367" s="141">
        <v>455502088</v>
      </c>
      <c r="C367" s="141" t="s">
        <v>1656</v>
      </c>
      <c r="D367" s="106" t="s">
        <v>1267</v>
      </c>
      <c r="E367" s="706" t="s">
        <v>1652</v>
      </c>
      <c r="F367" s="703">
        <v>24</v>
      </c>
      <c r="G367" s="119" t="str">
        <f>VLOOKUP(E367,Source!F:F,1,FALSE)</f>
        <v>Mass. Department of Environmental Protection</v>
      </c>
    </row>
    <row r="368" spans="1:7" hidden="1" x14ac:dyDescent="0.25">
      <c r="A368" s="701" t="str">
        <f t="shared" si="8"/>
        <v>Mass. Department of Environmental Protection25</v>
      </c>
      <c r="B368" s="141">
        <v>770491082</v>
      </c>
      <c r="C368" s="141" t="s">
        <v>1656</v>
      </c>
      <c r="D368" s="106" t="s">
        <v>1267</v>
      </c>
      <c r="E368" s="706" t="s">
        <v>1652</v>
      </c>
      <c r="F368" s="703">
        <v>25</v>
      </c>
      <c r="G368" s="119" t="str">
        <f>VLOOKUP(E368,Source!F:F,1,FALSE)</f>
        <v>Mass. Department of Environmental Protection</v>
      </c>
    </row>
    <row r="369" spans="1:7" hidden="1" x14ac:dyDescent="0.25">
      <c r="A369" s="701" t="str">
        <f t="shared" si="8"/>
        <v>Mass. Department of Environmental Protection26</v>
      </c>
      <c r="B369" s="141">
        <v>1612034000</v>
      </c>
      <c r="C369" s="141" t="s">
        <v>1656</v>
      </c>
      <c r="D369" s="106" t="s">
        <v>1267</v>
      </c>
      <c r="E369" s="706" t="s">
        <v>1652</v>
      </c>
      <c r="F369" s="703">
        <v>26</v>
      </c>
      <c r="G369" s="119" t="str">
        <f>VLOOKUP(E369,Source!F:F,1,FALSE)</f>
        <v>Mass. Department of Environmental Protection</v>
      </c>
    </row>
    <row r="370" spans="1:7" hidden="1" x14ac:dyDescent="0.25">
      <c r="A370" s="701" t="str">
        <f t="shared" si="8"/>
        <v>Mass. Department of Environmental Protection27</v>
      </c>
      <c r="B370" s="141">
        <v>2515933009</v>
      </c>
      <c r="C370" s="141" t="s">
        <v>1656</v>
      </c>
      <c r="D370" s="106" t="s">
        <v>1267</v>
      </c>
      <c r="E370" s="706" t="s">
        <v>1652</v>
      </c>
      <c r="F370" s="703">
        <v>27</v>
      </c>
      <c r="G370" s="119" t="str">
        <f>VLOOKUP(E370,Source!F:F,1,FALSE)</f>
        <v>Mass. Department of Environmental Protection</v>
      </c>
    </row>
    <row r="371" spans="1:7" hidden="1" x14ac:dyDescent="0.25">
      <c r="A371" s="701" t="str">
        <f t="shared" si="8"/>
        <v>Mass. Department of Environmental Protection28</v>
      </c>
      <c r="B371" s="141">
        <v>3305625006</v>
      </c>
      <c r="C371" s="141" t="s">
        <v>1656</v>
      </c>
      <c r="D371" s="106" t="s">
        <v>1267</v>
      </c>
      <c r="E371" s="706" t="s">
        <v>1652</v>
      </c>
      <c r="F371" s="703">
        <v>28</v>
      </c>
      <c r="G371" s="119" t="str">
        <f>VLOOKUP(E371,Source!F:F,1,FALSE)</f>
        <v>Mass. Department of Environmental Protection</v>
      </c>
    </row>
    <row r="372" spans="1:7" hidden="1" x14ac:dyDescent="0.25">
      <c r="A372" s="701" t="str">
        <f t="shared" si="8"/>
        <v>Mass. Department of Environmental Protection29</v>
      </c>
      <c r="B372" s="141">
        <v>5130640000</v>
      </c>
      <c r="C372" s="141" t="s">
        <v>1656</v>
      </c>
      <c r="D372" s="106" t="s">
        <v>1267</v>
      </c>
      <c r="E372" s="706" t="s">
        <v>1652</v>
      </c>
      <c r="F372" s="703">
        <v>29</v>
      </c>
      <c r="G372" s="119" t="str">
        <f>VLOOKUP(E372,Source!F:F,1,FALSE)</f>
        <v>Mass. Department of Environmental Protection</v>
      </c>
    </row>
    <row r="373" spans="1:7" hidden="1" x14ac:dyDescent="0.25">
      <c r="A373" s="701" t="str">
        <f t="shared" si="8"/>
        <v>Mass. Department of Environmental Protection30</v>
      </c>
      <c r="B373" s="141">
        <v>6358319003</v>
      </c>
      <c r="C373" s="141" t="s">
        <v>1656</v>
      </c>
      <c r="D373" s="106" t="s">
        <v>1267</v>
      </c>
      <c r="E373" s="706" t="s">
        <v>1652</v>
      </c>
      <c r="F373" s="703">
        <v>30</v>
      </c>
      <c r="G373" s="119" t="str">
        <f>VLOOKUP(E373,Source!F:F,1,FALSE)</f>
        <v>Mass. Department of Environmental Protection</v>
      </c>
    </row>
    <row r="374" spans="1:7" hidden="1" x14ac:dyDescent="0.25">
      <c r="A374" s="701" t="str">
        <f t="shared" si="8"/>
        <v>Mass. Department of Environmental Protection31</v>
      </c>
      <c r="B374" s="141">
        <v>9563519003</v>
      </c>
      <c r="C374" s="141" t="s">
        <v>1656</v>
      </c>
      <c r="D374" s="106" t="s">
        <v>1267</v>
      </c>
      <c r="E374" s="706" t="s">
        <v>1652</v>
      </c>
      <c r="F374" s="703">
        <v>31</v>
      </c>
      <c r="G374" s="119" t="str">
        <f>VLOOKUP(E374,Source!F:F,1,FALSE)</f>
        <v>Mass. Department of Environmental Protection</v>
      </c>
    </row>
    <row r="375" spans="1:7" hidden="1" x14ac:dyDescent="0.25">
      <c r="A375" s="701" t="str">
        <f t="shared" si="8"/>
        <v>Mass. Department of Environmental Protection32</v>
      </c>
      <c r="B375" s="141">
        <v>16275880025</v>
      </c>
      <c r="C375" s="141" t="s">
        <v>1656</v>
      </c>
      <c r="D375" s="106" t="s">
        <v>1267</v>
      </c>
      <c r="E375" s="706" t="s">
        <v>1652</v>
      </c>
      <c r="F375" s="703">
        <v>32</v>
      </c>
      <c r="G375" s="119" t="str">
        <f>VLOOKUP(E375,Source!F:F,1,FALSE)</f>
        <v>Mass. Department of Environmental Protection</v>
      </c>
    </row>
    <row r="376" spans="1:7" hidden="1" x14ac:dyDescent="0.25">
      <c r="A376" s="701" t="str">
        <f t="shared" si="8"/>
        <v>Mass. Department of Environmental Protection33</v>
      </c>
      <c r="B376" s="141">
        <v>23183101007</v>
      </c>
      <c r="C376" s="141" t="s">
        <v>1656</v>
      </c>
      <c r="D376" s="106" t="s">
        <v>1267</v>
      </c>
      <c r="E376" s="706" t="s">
        <v>1652</v>
      </c>
      <c r="F376" s="703">
        <v>33</v>
      </c>
      <c r="G376" s="119" t="str">
        <f>VLOOKUP(E376,Source!F:F,1,FALSE)</f>
        <v>Mass. Department of Environmental Protection</v>
      </c>
    </row>
    <row r="377" spans="1:7" hidden="1" x14ac:dyDescent="0.25">
      <c r="A377" s="701" t="str">
        <f t="shared" si="8"/>
        <v>Mass. Department of Environmental Protection34</v>
      </c>
      <c r="B377" s="141">
        <v>25725621004</v>
      </c>
      <c r="C377" s="141" t="s">
        <v>1656</v>
      </c>
      <c r="D377" s="106" t="s">
        <v>1267</v>
      </c>
      <c r="E377" s="706" t="s">
        <v>1652</v>
      </c>
      <c r="F377" s="703">
        <v>34</v>
      </c>
      <c r="G377" s="119" t="str">
        <f>VLOOKUP(E377,Source!F:F,1,FALSE)</f>
        <v>Mass. Department of Environmental Protection</v>
      </c>
    </row>
    <row r="378" spans="1:7" hidden="1" x14ac:dyDescent="0.25">
      <c r="A378" s="701" t="str">
        <f t="shared" si="8"/>
        <v>Mass. Department of Environmental Protection35</v>
      </c>
      <c r="B378" s="141">
        <v>26852530018</v>
      </c>
      <c r="C378" s="141" t="s">
        <v>1656</v>
      </c>
      <c r="D378" s="106" t="s">
        <v>1267</v>
      </c>
      <c r="E378" s="706" t="s">
        <v>1652</v>
      </c>
      <c r="F378" s="703">
        <v>35</v>
      </c>
      <c r="G378" s="119" t="str">
        <f>VLOOKUP(E378,Source!F:F,1,FALSE)</f>
        <v>Mass. Department of Environmental Protection</v>
      </c>
    </row>
    <row r="379" spans="1:7" hidden="1" x14ac:dyDescent="0.25">
      <c r="A379" s="701" t="str">
        <f t="shared" si="8"/>
        <v>Mass. Department of Environmental Protection36</v>
      </c>
      <c r="B379" s="141">
        <v>6129705000</v>
      </c>
      <c r="C379" s="141" t="s">
        <v>1656</v>
      </c>
      <c r="D379" s="106" t="s">
        <v>1268</v>
      </c>
      <c r="E379" s="706" t="s">
        <v>1652</v>
      </c>
      <c r="F379" s="703">
        <v>36</v>
      </c>
      <c r="G379" s="119" t="str">
        <f>VLOOKUP(E379,Source!F:F,1,FALSE)</f>
        <v>Mass. Department of Environmental Protection</v>
      </c>
    </row>
    <row r="380" spans="1:7" hidden="1" x14ac:dyDescent="0.25">
      <c r="A380" s="701" t="str">
        <f t="shared" si="8"/>
        <v>Mass. Department of Environmental Protection37</v>
      </c>
      <c r="B380" s="141">
        <v>12212700020</v>
      </c>
      <c r="C380" s="141" t="s">
        <v>1656</v>
      </c>
      <c r="D380" s="106" t="s">
        <v>1268</v>
      </c>
      <c r="E380" s="706" t="s">
        <v>1652</v>
      </c>
      <c r="F380" s="703">
        <v>37</v>
      </c>
      <c r="G380" s="119" t="str">
        <f>VLOOKUP(E380,Source!F:F,1,FALSE)</f>
        <v>Mass. Department of Environmental Protection</v>
      </c>
    </row>
    <row r="381" spans="1:7" hidden="1" x14ac:dyDescent="0.25">
      <c r="A381" s="701" t="str">
        <f t="shared" si="8"/>
        <v>Mass. Department of Environmental Protection38</v>
      </c>
      <c r="B381" s="141">
        <v>25366061015</v>
      </c>
      <c r="C381" s="141" t="s">
        <v>1656</v>
      </c>
      <c r="D381" s="106" t="s">
        <v>1268</v>
      </c>
      <c r="E381" s="706" t="s">
        <v>1652</v>
      </c>
      <c r="F381" s="703">
        <v>38</v>
      </c>
      <c r="G381" s="119" t="str">
        <f>VLOOKUP(E381,Source!F:F,1,FALSE)</f>
        <v>Mass. Department of Environmental Protection</v>
      </c>
    </row>
    <row r="382" spans="1:7" hidden="1" x14ac:dyDescent="0.25">
      <c r="A382" s="701" t="str">
        <f t="shared" si="8"/>
        <v>Mass. Department of Environmental Protection39</v>
      </c>
      <c r="B382" s="141">
        <v>26561301008</v>
      </c>
      <c r="C382" s="141" t="s">
        <v>1656</v>
      </c>
      <c r="D382" s="106" t="s">
        <v>1268</v>
      </c>
      <c r="E382" s="706" t="s">
        <v>1652</v>
      </c>
      <c r="F382" s="703">
        <v>39</v>
      </c>
      <c r="G382" s="119" t="str">
        <f>VLOOKUP(E382,Source!F:F,1,FALSE)</f>
        <v>Mass. Department of Environmental Protection</v>
      </c>
    </row>
    <row r="383" spans="1:7" hidden="1" x14ac:dyDescent="0.25">
      <c r="A383" s="701" t="str">
        <f t="shared" si="8"/>
        <v>Mass. Department of Environmental Protection40</v>
      </c>
      <c r="B383" s="141">
        <v>26377091009</v>
      </c>
      <c r="C383" s="141" t="s">
        <v>1657</v>
      </c>
      <c r="D383" s="106" t="s">
        <v>1267</v>
      </c>
      <c r="E383" s="706" t="s">
        <v>1652</v>
      </c>
      <c r="F383" s="703">
        <v>40</v>
      </c>
      <c r="G383" s="119" t="str">
        <f>VLOOKUP(E383,Source!F:F,1,FALSE)</f>
        <v>Mass. Department of Environmental Protection</v>
      </c>
    </row>
    <row r="384" spans="1:7" hidden="1" x14ac:dyDescent="0.25">
      <c r="A384" s="701" t="str">
        <f t="shared" si="8"/>
        <v>Mass. Department of Environmental Protection41</v>
      </c>
      <c r="B384" s="141">
        <v>26377171009</v>
      </c>
      <c r="C384" s="141" t="s">
        <v>1657</v>
      </c>
      <c r="D384" s="106" t="s">
        <v>1267</v>
      </c>
      <c r="E384" s="706" t="s">
        <v>1652</v>
      </c>
      <c r="F384" s="703">
        <v>41</v>
      </c>
      <c r="G384" s="119" t="str">
        <f>VLOOKUP(E384,Source!F:F,1,FALSE)</f>
        <v>Mass. Department of Environmental Protection</v>
      </c>
    </row>
    <row r="385" spans="1:7" hidden="1" x14ac:dyDescent="0.25">
      <c r="A385" s="701" t="str">
        <f t="shared" si="8"/>
        <v>Mass. Department of Environmental Protection42</v>
      </c>
      <c r="B385" s="141">
        <v>26377201004</v>
      </c>
      <c r="C385" s="141" t="s">
        <v>1657</v>
      </c>
      <c r="D385" s="106" t="s">
        <v>1267</v>
      </c>
      <c r="E385" s="706" t="s">
        <v>1652</v>
      </c>
      <c r="F385" s="703">
        <v>42</v>
      </c>
      <c r="G385" s="119" t="str">
        <f>VLOOKUP(E385,Source!F:F,1,FALSE)</f>
        <v>Mass. Department of Environmental Protection</v>
      </c>
    </row>
    <row r="386" spans="1:7" hidden="1" x14ac:dyDescent="0.25">
      <c r="A386" s="701" t="str">
        <f t="shared" si="8"/>
        <v>Mass. Department of Environmental Protection43</v>
      </c>
      <c r="B386" s="141">
        <v>26377221002</v>
      </c>
      <c r="C386" s="141" t="s">
        <v>1657</v>
      </c>
      <c r="D386" s="106" t="s">
        <v>1267</v>
      </c>
      <c r="E386" s="706" t="s">
        <v>1652</v>
      </c>
      <c r="F386" s="703">
        <v>43</v>
      </c>
      <c r="G386" s="119" t="str">
        <f>VLOOKUP(E386,Source!F:F,1,FALSE)</f>
        <v>Mass. Department of Environmental Protection</v>
      </c>
    </row>
    <row r="387" spans="1:7" hidden="1" x14ac:dyDescent="0.25">
      <c r="A387" s="701" t="str">
        <f t="shared" si="8"/>
        <v>Mass. Department of Environmental Protection44</v>
      </c>
      <c r="B387" s="141">
        <v>26377191007</v>
      </c>
      <c r="C387" s="141" t="s">
        <v>1658</v>
      </c>
      <c r="D387" s="106" t="s">
        <v>1267</v>
      </c>
      <c r="E387" s="706" t="s">
        <v>1652</v>
      </c>
      <c r="F387" s="703">
        <v>44</v>
      </c>
      <c r="G387" s="119" t="str">
        <f>VLOOKUP(E387,Source!F:F,1,FALSE)</f>
        <v>Mass. Department of Environmental Protection</v>
      </c>
    </row>
    <row r="388" spans="1:7" hidden="1" x14ac:dyDescent="0.25">
      <c r="A388" s="701" t="str">
        <f t="shared" si="8"/>
        <v>Mass. Department of Environmental Protection45</v>
      </c>
      <c r="B388" s="141">
        <v>26377431007</v>
      </c>
      <c r="C388" s="141" t="s">
        <v>1658</v>
      </c>
      <c r="D388" s="106" t="s">
        <v>1267</v>
      </c>
      <c r="E388" s="706" t="s">
        <v>1652</v>
      </c>
      <c r="F388" s="703">
        <v>45</v>
      </c>
      <c r="G388" s="119" t="str">
        <f>VLOOKUP(E388,Source!F:F,1,FALSE)</f>
        <v>Mass. Department of Environmental Protection</v>
      </c>
    </row>
    <row r="389" spans="1:7" hidden="1" x14ac:dyDescent="0.25">
      <c r="A389" s="701" t="str">
        <f t="shared" si="8"/>
        <v>Mass. Department of Environmental Protection46</v>
      </c>
      <c r="B389" s="141">
        <v>26377451005</v>
      </c>
      <c r="C389" s="141" t="s">
        <v>1658</v>
      </c>
      <c r="D389" s="106" t="s">
        <v>1267</v>
      </c>
      <c r="E389" s="706" t="s">
        <v>1652</v>
      </c>
      <c r="F389" s="703">
        <v>46</v>
      </c>
      <c r="G389" s="119" t="str">
        <f>VLOOKUP(E389,Source!F:F,1,FALSE)</f>
        <v>Mass. Department of Environmental Protection</v>
      </c>
    </row>
    <row r="390" spans="1:7" hidden="1" x14ac:dyDescent="0.25">
      <c r="A390" s="701" t="str">
        <f t="shared" si="8"/>
        <v>Mass. Department of Environmental Protection47</v>
      </c>
      <c r="B390" s="141">
        <v>26377481002</v>
      </c>
      <c r="C390" s="141" t="s">
        <v>1658</v>
      </c>
      <c r="D390" s="106" t="s">
        <v>1267</v>
      </c>
      <c r="E390" s="706" t="s">
        <v>1652</v>
      </c>
      <c r="F390" s="703">
        <v>47</v>
      </c>
      <c r="G390" s="119" t="str">
        <f>VLOOKUP(E390,Source!F:F,1,FALSE)</f>
        <v>Mass. Department of Environmental Protection</v>
      </c>
    </row>
    <row r="391" spans="1:7" hidden="1" x14ac:dyDescent="0.25">
      <c r="A391" s="701" t="str">
        <f t="shared" si="8"/>
        <v>Mass. Department of Environmental Protection48</v>
      </c>
      <c r="B391" s="141">
        <v>26377491001</v>
      </c>
      <c r="C391" s="141" t="s">
        <v>1658</v>
      </c>
      <c r="D391" s="106" t="s">
        <v>1267</v>
      </c>
      <c r="E391" s="706" t="s">
        <v>1652</v>
      </c>
      <c r="F391" s="703">
        <v>48</v>
      </c>
      <c r="G391" s="119" t="str">
        <f>VLOOKUP(E391,Source!F:F,1,FALSE)</f>
        <v>Mass. Department of Environmental Protection</v>
      </c>
    </row>
    <row r="392" spans="1:7" hidden="1" x14ac:dyDescent="0.25">
      <c r="A392" s="701" t="str">
        <f t="shared" si="8"/>
        <v>Mass. Department of Environmental Protection49</v>
      </c>
      <c r="B392" s="141">
        <v>26377501007</v>
      </c>
      <c r="C392" s="141" t="s">
        <v>1658</v>
      </c>
      <c r="D392" s="106" t="s">
        <v>1267</v>
      </c>
      <c r="E392" s="706" t="s">
        <v>1652</v>
      </c>
      <c r="F392" s="703">
        <v>49</v>
      </c>
      <c r="G392" s="119" t="str">
        <f>VLOOKUP(E392,Source!F:F,1,FALSE)</f>
        <v>Mass. Department of Environmental Protection</v>
      </c>
    </row>
    <row r="393" spans="1:7" hidden="1" x14ac:dyDescent="0.25">
      <c r="A393" s="701" t="str">
        <f t="shared" si="8"/>
        <v>Mass. Department of Environmental Protection50</v>
      </c>
      <c r="B393" s="141" t="s">
        <v>1659</v>
      </c>
      <c r="C393" s="141" t="s">
        <v>1660</v>
      </c>
      <c r="D393" s="106" t="s">
        <v>1267</v>
      </c>
      <c r="E393" s="706" t="s">
        <v>1652</v>
      </c>
      <c r="F393" s="703">
        <v>50</v>
      </c>
      <c r="G393" s="119" t="str">
        <f>VLOOKUP(E393,Source!F:F,1,FALSE)</f>
        <v>Mass. Department of Environmental Protection</v>
      </c>
    </row>
    <row r="394" spans="1:7" hidden="1" x14ac:dyDescent="0.25">
      <c r="A394" s="701" t="str">
        <f t="shared" si="8"/>
        <v>Mass. Department of Environmental Protection51</v>
      </c>
      <c r="B394" s="141">
        <v>41000694</v>
      </c>
      <c r="C394" s="141" t="s">
        <v>1661</v>
      </c>
      <c r="D394" s="106" t="s">
        <v>1267</v>
      </c>
      <c r="E394" s="706" t="s">
        <v>1652</v>
      </c>
      <c r="F394" s="703">
        <v>51</v>
      </c>
      <c r="G394" s="119" t="str">
        <f>VLOOKUP(E394,Source!F:F,1,FALSE)</f>
        <v>Mass. Department of Environmental Protection</v>
      </c>
    </row>
    <row r="395" spans="1:7" hidden="1" x14ac:dyDescent="0.25">
      <c r="A395" s="701" t="str">
        <f t="shared" si="8"/>
        <v>Mass. Department of Environmental Protection52</v>
      </c>
      <c r="B395" s="141">
        <v>41000695</v>
      </c>
      <c r="C395" s="141" t="s">
        <v>1661</v>
      </c>
      <c r="D395" s="106" t="s">
        <v>1267</v>
      </c>
      <c r="E395" s="706" t="s">
        <v>1652</v>
      </c>
      <c r="F395" s="703">
        <v>52</v>
      </c>
      <c r="G395" s="119" t="str">
        <f>VLOOKUP(E395,Source!F:F,1,FALSE)</f>
        <v>Mass. Department of Environmental Protection</v>
      </c>
    </row>
    <row r="396" spans="1:7" hidden="1" x14ac:dyDescent="0.25">
      <c r="A396" s="701" t="str">
        <f t="shared" si="8"/>
        <v>Mass. Department of Environmental Protection53</v>
      </c>
      <c r="B396" s="141">
        <v>41000696</v>
      </c>
      <c r="C396" s="141" t="s">
        <v>1661</v>
      </c>
      <c r="D396" s="106" t="s">
        <v>1267</v>
      </c>
      <c r="E396" s="706" t="s">
        <v>1652</v>
      </c>
      <c r="F396" s="703">
        <v>53</v>
      </c>
      <c r="G396" s="119" t="str">
        <f>VLOOKUP(E396,Source!F:F,1,FALSE)</f>
        <v>Mass. Department of Environmental Protection</v>
      </c>
    </row>
    <row r="397" spans="1:7" hidden="1" x14ac:dyDescent="0.25">
      <c r="A397" s="701" t="str">
        <f t="shared" si="8"/>
        <v>Mass. Department of Environmental Protection54</v>
      </c>
      <c r="B397" s="141">
        <v>41000697</v>
      </c>
      <c r="C397" s="141" t="s">
        <v>1661</v>
      </c>
      <c r="D397" s="106" t="s">
        <v>1267</v>
      </c>
      <c r="E397" s="706" t="s">
        <v>1652</v>
      </c>
      <c r="F397" s="703">
        <v>54</v>
      </c>
      <c r="G397" s="119" t="str">
        <f>VLOOKUP(E397,Source!F:F,1,FALSE)</f>
        <v>Mass. Department of Environmental Protection</v>
      </c>
    </row>
    <row r="398" spans="1:7" hidden="1" x14ac:dyDescent="0.25">
      <c r="A398" s="701" t="str">
        <f t="shared" si="8"/>
        <v>Mass. Department of Environmental Protection55</v>
      </c>
      <c r="B398" s="141">
        <v>464975069</v>
      </c>
      <c r="C398" s="141" t="s">
        <v>1662</v>
      </c>
      <c r="D398" s="106" t="s">
        <v>1267</v>
      </c>
      <c r="E398" s="706" t="s">
        <v>1652</v>
      </c>
      <c r="F398" s="703">
        <v>55</v>
      </c>
      <c r="G398" s="119" t="str">
        <f>VLOOKUP(E398,Source!F:F,1,FALSE)</f>
        <v>Mass. Department of Environmental Protection</v>
      </c>
    </row>
    <row r="399" spans="1:7" hidden="1" x14ac:dyDescent="0.25">
      <c r="A399" s="701" t="str">
        <f t="shared" si="8"/>
        <v>Mass. Department of Environmental Protection56</v>
      </c>
      <c r="B399" s="141">
        <v>4837706004</v>
      </c>
      <c r="C399" s="141" t="s">
        <v>1663</v>
      </c>
      <c r="D399" s="106" t="s">
        <v>1267</v>
      </c>
      <c r="E399" s="706" t="s">
        <v>1652</v>
      </c>
      <c r="F399" s="703">
        <v>56</v>
      </c>
      <c r="G399" s="119" t="str">
        <f>VLOOKUP(E399,Source!F:F,1,FALSE)</f>
        <v>Mass. Department of Environmental Protection</v>
      </c>
    </row>
    <row r="400" spans="1:7" hidden="1" x14ac:dyDescent="0.25">
      <c r="A400" s="701" t="str">
        <f t="shared" si="8"/>
        <v>Mass. Department of Environmental Protection57</v>
      </c>
      <c r="B400" s="141">
        <v>9029050001</v>
      </c>
      <c r="C400" s="141" t="s">
        <v>1663</v>
      </c>
      <c r="D400" s="106" t="s">
        <v>1267</v>
      </c>
      <c r="E400" s="706" t="s">
        <v>1652</v>
      </c>
      <c r="F400" s="703">
        <v>57</v>
      </c>
      <c r="G400" s="119" t="str">
        <f>VLOOKUP(E400,Source!F:F,1,FALSE)</f>
        <v>Mass. Department of Environmental Protection</v>
      </c>
    </row>
    <row r="401" spans="1:7" x14ac:dyDescent="0.25">
      <c r="A401" s="701" t="str">
        <f t="shared" si="8"/>
        <v>MassDOT - Highway &amp; Turnpike Divisions1</v>
      </c>
      <c r="B401" s="119" t="s">
        <v>842</v>
      </c>
      <c r="C401" s="737" t="s">
        <v>1958</v>
      </c>
      <c r="D401" s="738" t="s">
        <v>842</v>
      </c>
      <c r="E401" s="141" t="s">
        <v>581</v>
      </c>
      <c r="F401" s="703">
        <v>1</v>
      </c>
      <c r="G401" s="119" t="str">
        <f>VLOOKUP(E401,Source!F:F,1,FALSE)</f>
        <v>MassDOT - Highway &amp; Turnpike Divisions</v>
      </c>
    </row>
    <row r="402" spans="1:7" hidden="1" x14ac:dyDescent="0.25">
      <c r="A402" s="701" t="str">
        <f t="shared" si="8"/>
        <v>MassPort Authority1</v>
      </c>
      <c r="B402" s="141">
        <v>27246620010</v>
      </c>
      <c r="C402" s="141" t="s">
        <v>1664</v>
      </c>
      <c r="D402" s="106" t="s">
        <v>1267</v>
      </c>
      <c r="E402" s="141" t="s">
        <v>78</v>
      </c>
      <c r="F402" s="703">
        <v>1</v>
      </c>
      <c r="G402" s="119" t="str">
        <f>VLOOKUP(E402,Source!F:F,1,FALSE)</f>
        <v>MassPort Authority</v>
      </c>
    </row>
    <row r="403" spans="1:7" hidden="1" x14ac:dyDescent="0.25">
      <c r="A403" s="701" t="str">
        <f t="shared" si="8"/>
        <v>MassPort Authority2</v>
      </c>
      <c r="B403" s="141">
        <v>26332371009</v>
      </c>
      <c r="C403" s="141" t="s">
        <v>772</v>
      </c>
      <c r="D403" s="106" t="s">
        <v>1267</v>
      </c>
      <c r="E403" s="141" t="s">
        <v>78</v>
      </c>
      <c r="F403" s="703">
        <v>2</v>
      </c>
      <c r="G403" s="119" t="str">
        <f>VLOOKUP(E403,Source!F:F,1,FALSE)</f>
        <v>MassPort Authority</v>
      </c>
    </row>
    <row r="404" spans="1:7" hidden="1" x14ac:dyDescent="0.25">
      <c r="A404" s="701" t="str">
        <f t="shared" si="8"/>
        <v>MassPort Authority3</v>
      </c>
      <c r="B404" s="141">
        <v>26333661002</v>
      </c>
      <c r="C404" s="141" t="s">
        <v>772</v>
      </c>
      <c r="D404" s="106" t="s">
        <v>1267</v>
      </c>
      <c r="E404" s="141" t="s">
        <v>78</v>
      </c>
      <c r="F404" s="703">
        <v>3</v>
      </c>
      <c r="G404" s="119" t="str">
        <f>VLOOKUP(E404,Source!F:F,1,FALSE)</f>
        <v>MassPort Authority</v>
      </c>
    </row>
    <row r="405" spans="1:7" hidden="1" x14ac:dyDescent="0.25">
      <c r="A405" s="701" t="str">
        <f t="shared" si="8"/>
        <v>MassPort Authority4</v>
      </c>
      <c r="B405" s="141">
        <v>26627691012</v>
      </c>
      <c r="C405" s="141" t="s">
        <v>772</v>
      </c>
      <c r="D405" s="106" t="s">
        <v>1267</v>
      </c>
      <c r="E405" s="141" t="s">
        <v>78</v>
      </c>
      <c r="F405" s="703">
        <v>4</v>
      </c>
      <c r="G405" s="119" t="str">
        <f>VLOOKUP(E405,Source!F:F,1,FALSE)</f>
        <v>MassPort Authority</v>
      </c>
    </row>
    <row r="406" spans="1:7" hidden="1" x14ac:dyDescent="0.25">
      <c r="A406" s="701" t="str">
        <f t="shared" si="8"/>
        <v>MassPort Authority5</v>
      </c>
      <c r="B406" s="141">
        <v>26627741007</v>
      </c>
      <c r="C406" s="141" t="s">
        <v>772</v>
      </c>
      <c r="D406" s="106" t="s">
        <v>1267</v>
      </c>
      <c r="E406" s="141" t="s">
        <v>78</v>
      </c>
      <c r="F406" s="703">
        <v>5</v>
      </c>
      <c r="G406" s="119" t="str">
        <f>VLOOKUP(E406,Source!F:F,1,FALSE)</f>
        <v>MassPort Authority</v>
      </c>
    </row>
    <row r="407" spans="1:7" hidden="1" x14ac:dyDescent="0.25">
      <c r="A407" s="701" t="str">
        <f t="shared" si="8"/>
        <v>MassPort Authority6</v>
      </c>
      <c r="B407" s="141">
        <v>26627751006</v>
      </c>
      <c r="C407" s="141" t="s">
        <v>772</v>
      </c>
      <c r="D407" s="106" t="s">
        <v>1267</v>
      </c>
      <c r="E407" s="141" t="s">
        <v>78</v>
      </c>
      <c r="F407" s="703">
        <v>6</v>
      </c>
      <c r="G407" s="119" t="str">
        <f>VLOOKUP(E407,Source!F:F,1,FALSE)</f>
        <v>MassPort Authority</v>
      </c>
    </row>
    <row r="408" spans="1:7" hidden="1" x14ac:dyDescent="0.25">
      <c r="A408" s="701" t="str">
        <f t="shared" si="8"/>
        <v>MassPort Authority7</v>
      </c>
      <c r="B408" s="141">
        <v>26627771004</v>
      </c>
      <c r="C408" s="141" t="s">
        <v>772</v>
      </c>
      <c r="D408" s="106" t="s">
        <v>1267</v>
      </c>
      <c r="E408" s="141" t="s">
        <v>78</v>
      </c>
      <c r="F408" s="703">
        <v>7</v>
      </c>
      <c r="G408" s="119" t="str">
        <f>VLOOKUP(E408,Source!F:F,1,FALSE)</f>
        <v>MassPort Authority</v>
      </c>
    </row>
    <row r="409" spans="1:7" hidden="1" x14ac:dyDescent="0.25">
      <c r="A409" s="701" t="str">
        <f t="shared" si="8"/>
        <v>MassPort Authority8</v>
      </c>
      <c r="B409" s="141">
        <v>26627791010</v>
      </c>
      <c r="C409" s="141" t="s">
        <v>772</v>
      </c>
      <c r="D409" s="106" t="s">
        <v>1267</v>
      </c>
      <c r="E409" s="141" t="s">
        <v>78</v>
      </c>
      <c r="F409" s="703">
        <v>8</v>
      </c>
      <c r="G409" s="119" t="str">
        <f>VLOOKUP(E409,Source!F:F,1,FALSE)</f>
        <v>MassPort Authority</v>
      </c>
    </row>
    <row r="410" spans="1:7" hidden="1" x14ac:dyDescent="0.25">
      <c r="A410" s="701" t="str">
        <f t="shared" si="8"/>
        <v>MassPort Authority9</v>
      </c>
      <c r="B410" s="141">
        <v>26770181001</v>
      </c>
      <c r="C410" s="141" t="s">
        <v>772</v>
      </c>
      <c r="D410" s="106" t="s">
        <v>1267</v>
      </c>
      <c r="E410" s="141" t="s">
        <v>78</v>
      </c>
      <c r="F410" s="703">
        <v>9</v>
      </c>
      <c r="G410" s="119" t="str">
        <f>VLOOKUP(E410,Source!F:F,1,FALSE)</f>
        <v>MassPort Authority</v>
      </c>
    </row>
    <row r="411" spans="1:7" hidden="1" x14ac:dyDescent="0.25">
      <c r="A411" s="701" t="str">
        <f t="shared" si="8"/>
        <v>MassPort Authority10</v>
      </c>
      <c r="B411" s="141">
        <v>26773621003</v>
      </c>
      <c r="C411" s="141" t="s">
        <v>772</v>
      </c>
      <c r="D411" s="106" t="s">
        <v>1267</v>
      </c>
      <c r="E411" s="141" t="s">
        <v>78</v>
      </c>
      <c r="F411" s="703">
        <v>10</v>
      </c>
      <c r="G411" s="119" t="str">
        <f>VLOOKUP(E411,Source!F:F,1,FALSE)</f>
        <v>MassPort Authority</v>
      </c>
    </row>
    <row r="412" spans="1:7" hidden="1" x14ac:dyDescent="0.25">
      <c r="A412" s="701" t="str">
        <f t="shared" si="8"/>
        <v>MassPort Authority11</v>
      </c>
      <c r="B412" s="141">
        <v>26796330012</v>
      </c>
      <c r="C412" s="141" t="s">
        <v>772</v>
      </c>
      <c r="D412" s="106" t="s">
        <v>1267</v>
      </c>
      <c r="E412" s="141" t="s">
        <v>78</v>
      </c>
      <c r="F412" s="703">
        <v>11</v>
      </c>
      <c r="G412" s="119" t="str">
        <f>VLOOKUP(E412,Source!F:F,1,FALSE)</f>
        <v>MassPort Authority</v>
      </c>
    </row>
    <row r="413" spans="1:7" hidden="1" x14ac:dyDescent="0.25">
      <c r="A413" s="701" t="str">
        <f t="shared" si="8"/>
        <v>MassPort Authority12</v>
      </c>
      <c r="B413" s="141">
        <v>26967220018</v>
      </c>
      <c r="C413" s="141" t="s">
        <v>772</v>
      </c>
      <c r="D413" s="106" t="s">
        <v>1267</v>
      </c>
      <c r="E413" s="141" t="s">
        <v>78</v>
      </c>
      <c r="F413" s="703">
        <v>12</v>
      </c>
      <c r="G413" s="119" t="str">
        <f>VLOOKUP(E413,Source!F:F,1,FALSE)</f>
        <v>MassPort Authority</v>
      </c>
    </row>
    <row r="414" spans="1:7" hidden="1" x14ac:dyDescent="0.25">
      <c r="A414" s="701" t="str">
        <f t="shared" si="8"/>
        <v>MassPort Authority13</v>
      </c>
      <c r="B414" s="141">
        <v>27881240025</v>
      </c>
      <c r="C414" s="141" t="s">
        <v>772</v>
      </c>
      <c r="D414" s="106" t="s">
        <v>1267</v>
      </c>
      <c r="E414" s="141" t="s">
        <v>78</v>
      </c>
      <c r="F414" s="703">
        <v>13</v>
      </c>
      <c r="G414" s="119" t="str">
        <f>VLOOKUP(E414,Source!F:F,1,FALSE)</f>
        <v>MassPort Authority</v>
      </c>
    </row>
    <row r="415" spans="1:7" hidden="1" x14ac:dyDescent="0.25">
      <c r="A415" s="701" t="str">
        <f t="shared" si="8"/>
        <v>MassPort Authority14</v>
      </c>
      <c r="B415" s="141">
        <v>26778181003</v>
      </c>
      <c r="C415" s="141" t="s">
        <v>772</v>
      </c>
      <c r="D415" s="106" t="s">
        <v>1268</v>
      </c>
      <c r="E415" s="141" t="s">
        <v>78</v>
      </c>
      <c r="F415" s="703">
        <v>14</v>
      </c>
      <c r="G415" s="119" t="str">
        <f>VLOOKUP(E415,Source!F:F,1,FALSE)</f>
        <v>MassPort Authority</v>
      </c>
    </row>
    <row r="416" spans="1:7" hidden="1" x14ac:dyDescent="0.25">
      <c r="A416" s="701" t="str">
        <f t="shared" si="8"/>
        <v>MassPort Authority15</v>
      </c>
      <c r="B416" s="141">
        <v>26452041028</v>
      </c>
      <c r="C416" s="141" t="s">
        <v>1665</v>
      </c>
      <c r="D416" s="106" t="s">
        <v>1267</v>
      </c>
      <c r="E416" s="141" t="s">
        <v>78</v>
      </c>
      <c r="F416" s="703">
        <v>15</v>
      </c>
      <c r="G416" s="119" t="str">
        <f>VLOOKUP(E416,Source!F:F,1,FALSE)</f>
        <v>MassPort Authority</v>
      </c>
    </row>
    <row r="417" spans="1:7" hidden="1" x14ac:dyDescent="0.25">
      <c r="A417" s="701" t="str">
        <f t="shared" si="8"/>
        <v>MassPort Authority16</v>
      </c>
      <c r="B417" s="141">
        <v>26742521003</v>
      </c>
      <c r="C417" s="141" t="s">
        <v>1666</v>
      </c>
      <c r="D417" s="106" t="s">
        <v>1267</v>
      </c>
      <c r="E417" s="141" t="s">
        <v>78</v>
      </c>
      <c r="F417" s="703">
        <v>16</v>
      </c>
      <c r="G417" s="119" t="str">
        <f>VLOOKUP(E417,Source!F:F,1,FALSE)</f>
        <v>MassPort Authority</v>
      </c>
    </row>
    <row r="418" spans="1:7" hidden="1" x14ac:dyDescent="0.25">
      <c r="A418" s="701" t="str">
        <f t="shared" si="8"/>
        <v>MassPort Authority17</v>
      </c>
      <c r="B418" s="141">
        <v>26628111002</v>
      </c>
      <c r="C418" s="141" t="s">
        <v>1667</v>
      </c>
      <c r="D418" s="106" t="s">
        <v>1267</v>
      </c>
      <c r="E418" s="141" t="s">
        <v>78</v>
      </c>
      <c r="F418" s="703">
        <v>17</v>
      </c>
      <c r="G418" s="119" t="str">
        <f>VLOOKUP(E418,Source!F:F,1,FALSE)</f>
        <v>MassPort Authority</v>
      </c>
    </row>
    <row r="419" spans="1:7" hidden="1" x14ac:dyDescent="0.25">
      <c r="A419" s="701" t="str">
        <f t="shared" ref="A419:A482" si="9">E419&amp;F419</f>
        <v>MassPort Authority18</v>
      </c>
      <c r="B419" s="141">
        <v>26307171004</v>
      </c>
      <c r="C419" s="141" t="s">
        <v>1668</v>
      </c>
      <c r="D419" s="106" t="s">
        <v>1268</v>
      </c>
      <c r="E419" s="141" t="s">
        <v>78</v>
      </c>
      <c r="F419" s="703">
        <v>18</v>
      </c>
      <c r="G419" s="119" t="str">
        <f>VLOOKUP(E419,Source!F:F,1,FALSE)</f>
        <v>MassPort Authority</v>
      </c>
    </row>
    <row r="420" spans="1:7" hidden="1" x14ac:dyDescent="0.25">
      <c r="A420" s="701" t="str">
        <f t="shared" si="9"/>
        <v>MassPort Authority19</v>
      </c>
      <c r="B420" s="141">
        <v>5103631</v>
      </c>
      <c r="C420" s="141" t="s">
        <v>1456</v>
      </c>
      <c r="D420" s="106" t="s">
        <v>1267</v>
      </c>
      <c r="E420" s="141" t="s">
        <v>78</v>
      </c>
      <c r="F420" s="703">
        <v>19</v>
      </c>
      <c r="G420" s="119" t="str">
        <f>VLOOKUP(E420,Source!F:F,1,FALSE)</f>
        <v>MassPort Authority</v>
      </c>
    </row>
    <row r="421" spans="1:7" hidden="1" x14ac:dyDescent="0.25">
      <c r="A421" s="701" t="str">
        <f t="shared" si="9"/>
        <v>MassPort Authority20</v>
      </c>
      <c r="B421" s="141">
        <v>8404832</v>
      </c>
      <c r="C421" s="141" t="s">
        <v>1456</v>
      </c>
      <c r="D421" s="106" t="s">
        <v>1267</v>
      </c>
      <c r="E421" s="141" t="s">
        <v>78</v>
      </c>
      <c r="F421" s="703">
        <v>20</v>
      </c>
      <c r="G421" s="119" t="str">
        <f>VLOOKUP(E421,Source!F:F,1,FALSE)</f>
        <v>MassPort Authority</v>
      </c>
    </row>
    <row r="422" spans="1:7" hidden="1" x14ac:dyDescent="0.25">
      <c r="A422" s="701" t="str">
        <f t="shared" si="9"/>
        <v>MassPort Authority21</v>
      </c>
      <c r="B422" s="141">
        <v>18606109</v>
      </c>
      <c r="C422" s="141" t="s">
        <v>1456</v>
      </c>
      <c r="D422" s="106" t="s">
        <v>1267</v>
      </c>
      <c r="E422" s="141" t="s">
        <v>78</v>
      </c>
      <c r="F422" s="703">
        <v>21</v>
      </c>
      <c r="G422" s="119" t="str">
        <f>VLOOKUP(E422,Source!F:F,1,FALSE)</f>
        <v>MassPort Authority</v>
      </c>
    </row>
    <row r="423" spans="1:7" hidden="1" x14ac:dyDescent="0.25">
      <c r="A423" s="701" t="str">
        <f t="shared" si="9"/>
        <v>MassPort Authority22</v>
      </c>
      <c r="B423" s="141">
        <v>20400365</v>
      </c>
      <c r="C423" s="141" t="s">
        <v>1456</v>
      </c>
      <c r="D423" s="106" t="s">
        <v>1267</v>
      </c>
      <c r="E423" s="141" t="s">
        <v>78</v>
      </c>
      <c r="F423" s="703">
        <v>22</v>
      </c>
      <c r="G423" s="119" t="str">
        <f>VLOOKUP(E423,Source!F:F,1,FALSE)</f>
        <v>MassPort Authority</v>
      </c>
    </row>
    <row r="424" spans="1:7" hidden="1" x14ac:dyDescent="0.25">
      <c r="A424" s="701" t="str">
        <f t="shared" si="9"/>
        <v>MassPort Authority23</v>
      </c>
      <c r="B424" s="141">
        <v>40502001</v>
      </c>
      <c r="C424" s="141" t="s">
        <v>1456</v>
      </c>
      <c r="D424" s="106" t="s">
        <v>1267</v>
      </c>
      <c r="E424" s="141" t="s">
        <v>78</v>
      </c>
      <c r="F424" s="703">
        <v>23</v>
      </c>
      <c r="G424" s="119" t="str">
        <f>VLOOKUP(E424,Source!F:F,1,FALSE)</f>
        <v>MassPort Authority</v>
      </c>
    </row>
    <row r="425" spans="1:7" hidden="1" x14ac:dyDescent="0.25">
      <c r="A425" s="701" t="str">
        <f t="shared" si="9"/>
        <v>MassPort Authority24</v>
      </c>
      <c r="B425" s="141">
        <v>43101243</v>
      </c>
      <c r="C425" s="141" t="s">
        <v>1456</v>
      </c>
      <c r="D425" s="106" t="s">
        <v>1267</v>
      </c>
      <c r="E425" s="141" t="s">
        <v>78</v>
      </c>
      <c r="F425" s="703">
        <v>24</v>
      </c>
      <c r="G425" s="119" t="str">
        <f>VLOOKUP(E425,Source!F:F,1,FALSE)</f>
        <v>MassPort Authority</v>
      </c>
    </row>
    <row r="426" spans="1:7" hidden="1" x14ac:dyDescent="0.25">
      <c r="A426" s="701" t="str">
        <f t="shared" si="9"/>
        <v>MassPort Authority25</v>
      </c>
      <c r="B426" s="141">
        <v>43101305</v>
      </c>
      <c r="C426" s="141" t="s">
        <v>1456</v>
      </c>
      <c r="D426" s="106" t="s">
        <v>1267</v>
      </c>
      <c r="E426" s="141" t="s">
        <v>78</v>
      </c>
      <c r="F426" s="703">
        <v>25</v>
      </c>
      <c r="G426" s="119" t="str">
        <f>VLOOKUP(E426,Source!F:F,1,FALSE)</f>
        <v>MassPort Authority</v>
      </c>
    </row>
    <row r="427" spans="1:7" hidden="1" x14ac:dyDescent="0.25">
      <c r="A427" s="701" t="str">
        <f t="shared" si="9"/>
        <v>MassPort Authority26</v>
      </c>
      <c r="B427" s="141">
        <v>120252002</v>
      </c>
      <c r="C427" s="141" t="s">
        <v>1456</v>
      </c>
      <c r="D427" s="106" t="s">
        <v>1267</v>
      </c>
      <c r="E427" s="141" t="s">
        <v>78</v>
      </c>
      <c r="F427" s="703">
        <v>26</v>
      </c>
      <c r="G427" s="119" t="str">
        <f>VLOOKUP(E427,Source!F:F,1,FALSE)</f>
        <v>MassPort Authority</v>
      </c>
    </row>
    <row r="428" spans="1:7" hidden="1" x14ac:dyDescent="0.25">
      <c r="A428" s="701" t="str">
        <f t="shared" si="9"/>
        <v>MassPort Authority27</v>
      </c>
      <c r="B428" s="141">
        <v>321527002</v>
      </c>
      <c r="C428" s="141" t="s">
        <v>1456</v>
      </c>
      <c r="D428" s="106" t="s">
        <v>1267</v>
      </c>
      <c r="E428" s="141" t="s">
        <v>78</v>
      </c>
      <c r="F428" s="703">
        <v>27</v>
      </c>
      <c r="G428" s="119" t="str">
        <f>VLOOKUP(E428,Source!F:F,1,FALSE)</f>
        <v>MassPort Authority</v>
      </c>
    </row>
    <row r="429" spans="1:7" hidden="1" x14ac:dyDescent="0.25">
      <c r="A429" s="701" t="str">
        <f t="shared" si="9"/>
        <v>MassPort Authority28</v>
      </c>
      <c r="B429" s="141">
        <v>1458713008</v>
      </c>
      <c r="C429" s="141" t="s">
        <v>1456</v>
      </c>
      <c r="D429" s="106" t="s">
        <v>1267</v>
      </c>
      <c r="E429" s="141" t="s">
        <v>78</v>
      </c>
      <c r="F429" s="703">
        <v>28</v>
      </c>
      <c r="G429" s="119" t="str">
        <f>VLOOKUP(E429,Source!F:F,1,FALSE)</f>
        <v>MassPort Authority</v>
      </c>
    </row>
    <row r="430" spans="1:7" hidden="1" x14ac:dyDescent="0.25">
      <c r="A430" s="701" t="str">
        <f t="shared" si="9"/>
        <v>MassPort Authority29</v>
      </c>
      <c r="B430" s="141">
        <v>1554833001</v>
      </c>
      <c r="C430" s="141" t="s">
        <v>1456</v>
      </c>
      <c r="D430" s="106" t="s">
        <v>1267</v>
      </c>
      <c r="E430" s="141" t="s">
        <v>78</v>
      </c>
      <c r="F430" s="703">
        <v>29</v>
      </c>
      <c r="G430" s="119" t="str">
        <f>VLOOKUP(E430,Source!F:F,1,FALSE)</f>
        <v>MassPort Authority</v>
      </c>
    </row>
    <row r="431" spans="1:7" hidden="1" x14ac:dyDescent="0.25">
      <c r="A431" s="701" t="str">
        <f t="shared" si="9"/>
        <v>MassPort Authority30</v>
      </c>
      <c r="B431" s="141">
        <v>2533566006</v>
      </c>
      <c r="C431" s="141" t="s">
        <v>1456</v>
      </c>
      <c r="D431" s="106" t="s">
        <v>1267</v>
      </c>
      <c r="E431" s="141" t="s">
        <v>78</v>
      </c>
      <c r="F431" s="703">
        <v>30</v>
      </c>
      <c r="G431" s="119" t="str">
        <f>VLOOKUP(E431,Source!F:F,1,FALSE)</f>
        <v>MassPort Authority</v>
      </c>
    </row>
    <row r="432" spans="1:7" hidden="1" x14ac:dyDescent="0.25">
      <c r="A432" s="701" t="str">
        <f t="shared" si="9"/>
        <v>MassPort Authority31</v>
      </c>
      <c r="B432" s="141">
        <v>2797929001</v>
      </c>
      <c r="C432" s="141" t="s">
        <v>1456</v>
      </c>
      <c r="D432" s="106" t="s">
        <v>1267</v>
      </c>
      <c r="E432" s="141" t="s">
        <v>78</v>
      </c>
      <c r="F432" s="703">
        <v>31</v>
      </c>
      <c r="G432" s="119" t="str">
        <f>VLOOKUP(E432,Source!F:F,1,FALSE)</f>
        <v>MassPort Authority</v>
      </c>
    </row>
    <row r="433" spans="1:7" hidden="1" x14ac:dyDescent="0.25">
      <c r="A433" s="701" t="str">
        <f t="shared" si="9"/>
        <v>MassPort Authority32</v>
      </c>
      <c r="B433" s="141">
        <v>2798145009</v>
      </c>
      <c r="C433" s="141" t="s">
        <v>1456</v>
      </c>
      <c r="D433" s="106" t="s">
        <v>1267</v>
      </c>
      <c r="E433" s="141" t="s">
        <v>78</v>
      </c>
      <c r="F433" s="703">
        <v>32</v>
      </c>
      <c r="G433" s="119" t="str">
        <f>VLOOKUP(E433,Source!F:F,1,FALSE)</f>
        <v>MassPort Authority</v>
      </c>
    </row>
    <row r="434" spans="1:7" hidden="1" x14ac:dyDescent="0.25">
      <c r="A434" s="701" t="str">
        <f t="shared" si="9"/>
        <v>MassPort Authority33</v>
      </c>
      <c r="B434" s="141">
        <v>4043999000</v>
      </c>
      <c r="C434" s="141" t="s">
        <v>1456</v>
      </c>
      <c r="D434" s="106" t="s">
        <v>1267</v>
      </c>
      <c r="E434" s="141" t="s">
        <v>78</v>
      </c>
      <c r="F434" s="703">
        <v>33</v>
      </c>
      <c r="G434" s="119" t="str">
        <f>VLOOKUP(E434,Source!F:F,1,FALSE)</f>
        <v>MassPort Authority</v>
      </c>
    </row>
    <row r="435" spans="1:7" hidden="1" x14ac:dyDescent="0.25">
      <c r="A435" s="701" t="str">
        <f t="shared" si="9"/>
        <v>MassPort Authority34</v>
      </c>
      <c r="B435" s="141">
        <v>4044049009</v>
      </c>
      <c r="C435" s="141" t="s">
        <v>1456</v>
      </c>
      <c r="D435" s="106" t="s">
        <v>1267</v>
      </c>
      <c r="E435" s="141" t="s">
        <v>78</v>
      </c>
      <c r="F435" s="703">
        <v>34</v>
      </c>
      <c r="G435" s="119" t="str">
        <f>VLOOKUP(E435,Source!F:F,1,FALSE)</f>
        <v>MassPort Authority</v>
      </c>
    </row>
    <row r="436" spans="1:7" hidden="1" x14ac:dyDescent="0.25">
      <c r="A436" s="701" t="str">
        <f t="shared" si="9"/>
        <v>MassPort Authority35</v>
      </c>
      <c r="B436" s="141">
        <v>5028484009</v>
      </c>
      <c r="C436" s="141" t="s">
        <v>1456</v>
      </c>
      <c r="D436" s="106" t="s">
        <v>1267</v>
      </c>
      <c r="E436" s="141" t="s">
        <v>78</v>
      </c>
      <c r="F436" s="703">
        <v>35</v>
      </c>
      <c r="G436" s="119" t="str">
        <f>VLOOKUP(E436,Source!F:F,1,FALSE)</f>
        <v>MassPort Authority</v>
      </c>
    </row>
    <row r="437" spans="1:7" hidden="1" x14ac:dyDescent="0.25">
      <c r="A437" s="701" t="str">
        <f t="shared" si="9"/>
        <v>MassPort Authority36</v>
      </c>
      <c r="B437" s="141">
        <v>5196052002</v>
      </c>
      <c r="C437" s="141" t="s">
        <v>1456</v>
      </c>
      <c r="D437" s="106" t="s">
        <v>1267</v>
      </c>
      <c r="E437" s="141" t="s">
        <v>78</v>
      </c>
      <c r="F437" s="703">
        <v>36</v>
      </c>
      <c r="G437" s="119" t="str">
        <f>VLOOKUP(E437,Source!F:F,1,FALSE)</f>
        <v>MassPort Authority</v>
      </c>
    </row>
    <row r="438" spans="1:7" hidden="1" x14ac:dyDescent="0.25">
      <c r="A438" s="701" t="str">
        <f t="shared" si="9"/>
        <v>MassPort Authority37</v>
      </c>
      <c r="B438" s="141">
        <v>5289840003</v>
      </c>
      <c r="C438" s="141" t="s">
        <v>1456</v>
      </c>
      <c r="D438" s="106" t="s">
        <v>1267</v>
      </c>
      <c r="E438" s="141" t="s">
        <v>78</v>
      </c>
      <c r="F438" s="703">
        <v>37</v>
      </c>
      <c r="G438" s="119" t="str">
        <f>VLOOKUP(E438,Source!F:F,1,FALSE)</f>
        <v>MassPort Authority</v>
      </c>
    </row>
    <row r="439" spans="1:7" hidden="1" x14ac:dyDescent="0.25">
      <c r="A439" s="701" t="str">
        <f t="shared" si="9"/>
        <v>MassPort Authority38</v>
      </c>
      <c r="B439" s="141">
        <v>6276159003</v>
      </c>
      <c r="C439" s="141" t="s">
        <v>1456</v>
      </c>
      <c r="D439" s="106" t="s">
        <v>1267</v>
      </c>
      <c r="E439" s="141" t="s">
        <v>78</v>
      </c>
      <c r="F439" s="703">
        <v>38</v>
      </c>
      <c r="G439" s="119" t="str">
        <f>VLOOKUP(E439,Source!F:F,1,FALSE)</f>
        <v>MassPort Authority</v>
      </c>
    </row>
    <row r="440" spans="1:7" hidden="1" x14ac:dyDescent="0.25">
      <c r="A440" s="701" t="str">
        <f t="shared" si="9"/>
        <v>MassPort Authority39</v>
      </c>
      <c r="B440" s="141">
        <v>6536156006</v>
      </c>
      <c r="C440" s="141" t="s">
        <v>1456</v>
      </c>
      <c r="D440" s="106" t="s">
        <v>1267</v>
      </c>
      <c r="E440" s="141" t="s">
        <v>78</v>
      </c>
      <c r="F440" s="703">
        <v>39</v>
      </c>
      <c r="G440" s="119" t="str">
        <f>VLOOKUP(E440,Source!F:F,1,FALSE)</f>
        <v>MassPort Authority</v>
      </c>
    </row>
    <row r="441" spans="1:7" hidden="1" x14ac:dyDescent="0.25">
      <c r="A441" s="701" t="str">
        <f t="shared" si="9"/>
        <v>MassPort Authority40</v>
      </c>
      <c r="B441" s="141">
        <v>7522998006</v>
      </c>
      <c r="C441" s="141" t="s">
        <v>1456</v>
      </c>
      <c r="D441" s="106" t="s">
        <v>1267</v>
      </c>
      <c r="E441" s="141" t="s">
        <v>78</v>
      </c>
      <c r="F441" s="703">
        <v>40</v>
      </c>
      <c r="G441" s="119" t="str">
        <f>VLOOKUP(E441,Source!F:F,1,FALSE)</f>
        <v>MassPort Authority</v>
      </c>
    </row>
    <row r="442" spans="1:7" hidden="1" x14ac:dyDescent="0.25">
      <c r="A442" s="701" t="str">
        <f t="shared" si="9"/>
        <v>MassPort Authority41</v>
      </c>
      <c r="B442" s="141">
        <v>7618350009</v>
      </c>
      <c r="C442" s="141" t="s">
        <v>1456</v>
      </c>
      <c r="D442" s="106" t="s">
        <v>1267</v>
      </c>
      <c r="E442" s="141" t="s">
        <v>78</v>
      </c>
      <c r="F442" s="703">
        <v>41</v>
      </c>
      <c r="G442" s="119" t="str">
        <f>VLOOKUP(E442,Source!F:F,1,FALSE)</f>
        <v>MassPort Authority</v>
      </c>
    </row>
    <row r="443" spans="1:7" hidden="1" x14ac:dyDescent="0.25">
      <c r="A443" s="701" t="str">
        <f t="shared" si="9"/>
        <v>MassPort Authority42</v>
      </c>
      <c r="B443" s="141">
        <v>7782136008</v>
      </c>
      <c r="C443" s="141" t="s">
        <v>1456</v>
      </c>
      <c r="D443" s="106" t="s">
        <v>1267</v>
      </c>
      <c r="E443" s="141" t="s">
        <v>78</v>
      </c>
      <c r="F443" s="703">
        <v>42</v>
      </c>
      <c r="G443" s="119" t="str">
        <f>VLOOKUP(E443,Source!F:F,1,FALSE)</f>
        <v>MassPort Authority</v>
      </c>
    </row>
    <row r="444" spans="1:7" hidden="1" x14ac:dyDescent="0.25">
      <c r="A444" s="701" t="str">
        <f t="shared" si="9"/>
        <v>MassPort Authority43</v>
      </c>
      <c r="B444" s="141">
        <v>9029250001</v>
      </c>
      <c r="C444" s="141" t="s">
        <v>1456</v>
      </c>
      <c r="D444" s="106" t="s">
        <v>1267</v>
      </c>
      <c r="E444" s="141" t="s">
        <v>78</v>
      </c>
      <c r="F444" s="703">
        <v>43</v>
      </c>
      <c r="G444" s="119" t="str">
        <f>VLOOKUP(E444,Source!F:F,1,FALSE)</f>
        <v>MassPort Authority</v>
      </c>
    </row>
    <row r="445" spans="1:7" hidden="1" x14ac:dyDescent="0.25">
      <c r="A445" s="701" t="str">
        <f t="shared" si="9"/>
        <v>MassPort Authority44</v>
      </c>
      <c r="B445" s="141">
        <v>22759071008</v>
      </c>
      <c r="C445" s="141" t="s">
        <v>1456</v>
      </c>
      <c r="D445" s="106" t="s">
        <v>1267</v>
      </c>
      <c r="E445" s="141" t="s">
        <v>78</v>
      </c>
      <c r="F445" s="703">
        <v>44</v>
      </c>
      <c r="G445" s="119" t="str">
        <f>VLOOKUP(E445,Source!F:F,1,FALSE)</f>
        <v>MassPort Authority</v>
      </c>
    </row>
    <row r="446" spans="1:7" hidden="1" x14ac:dyDescent="0.25">
      <c r="A446" s="701" t="str">
        <f t="shared" si="9"/>
        <v>MassPort Authority45</v>
      </c>
      <c r="B446" s="141">
        <v>26219131013</v>
      </c>
      <c r="C446" s="141" t="s">
        <v>1456</v>
      </c>
      <c r="D446" s="106" t="s">
        <v>1267</v>
      </c>
      <c r="E446" s="141" t="s">
        <v>78</v>
      </c>
      <c r="F446" s="703">
        <v>45</v>
      </c>
      <c r="G446" s="119" t="str">
        <f>VLOOKUP(E446,Source!F:F,1,FALSE)</f>
        <v>MassPort Authority</v>
      </c>
    </row>
    <row r="447" spans="1:7" hidden="1" x14ac:dyDescent="0.25">
      <c r="A447" s="701" t="str">
        <f t="shared" si="9"/>
        <v>MassPort Authority46</v>
      </c>
      <c r="B447" s="141">
        <v>26227221004</v>
      </c>
      <c r="C447" s="141" t="s">
        <v>1456</v>
      </c>
      <c r="D447" s="106" t="s">
        <v>1267</v>
      </c>
      <c r="E447" s="141" t="s">
        <v>78</v>
      </c>
      <c r="F447" s="703">
        <v>46</v>
      </c>
      <c r="G447" s="119" t="str">
        <f>VLOOKUP(E447,Source!F:F,1,FALSE)</f>
        <v>MassPort Authority</v>
      </c>
    </row>
    <row r="448" spans="1:7" hidden="1" x14ac:dyDescent="0.25">
      <c r="A448" s="701" t="str">
        <f t="shared" si="9"/>
        <v>MassPort Authority47</v>
      </c>
      <c r="B448" s="141">
        <v>26227421000</v>
      </c>
      <c r="C448" s="141" t="s">
        <v>1456</v>
      </c>
      <c r="D448" s="106" t="s">
        <v>1267</v>
      </c>
      <c r="E448" s="141" t="s">
        <v>78</v>
      </c>
      <c r="F448" s="703">
        <v>47</v>
      </c>
      <c r="G448" s="119" t="str">
        <f>VLOOKUP(E448,Source!F:F,1,FALSE)</f>
        <v>MassPort Authority</v>
      </c>
    </row>
    <row r="449" spans="1:7" hidden="1" x14ac:dyDescent="0.25">
      <c r="A449" s="701" t="str">
        <f t="shared" si="9"/>
        <v>MassPort Authority48</v>
      </c>
      <c r="B449" s="141">
        <v>26227491003</v>
      </c>
      <c r="C449" s="141" t="s">
        <v>1456</v>
      </c>
      <c r="D449" s="106" t="s">
        <v>1267</v>
      </c>
      <c r="E449" s="141" t="s">
        <v>78</v>
      </c>
      <c r="F449" s="703">
        <v>48</v>
      </c>
      <c r="G449" s="119" t="str">
        <f>VLOOKUP(E449,Source!F:F,1,FALSE)</f>
        <v>MassPort Authority</v>
      </c>
    </row>
    <row r="450" spans="1:7" hidden="1" x14ac:dyDescent="0.25">
      <c r="A450" s="701" t="str">
        <f t="shared" si="9"/>
        <v>MassPort Authority49</v>
      </c>
      <c r="B450" s="141">
        <v>26337571009</v>
      </c>
      <c r="C450" s="141" t="s">
        <v>1456</v>
      </c>
      <c r="D450" s="106" t="s">
        <v>1267</v>
      </c>
      <c r="E450" s="141" t="s">
        <v>78</v>
      </c>
      <c r="F450" s="703">
        <v>49</v>
      </c>
      <c r="G450" s="119" t="str">
        <f>VLOOKUP(E450,Source!F:F,1,FALSE)</f>
        <v>MassPort Authority</v>
      </c>
    </row>
    <row r="451" spans="1:7" hidden="1" x14ac:dyDescent="0.25">
      <c r="A451" s="701" t="str">
        <f t="shared" si="9"/>
        <v>MassPort Authority50</v>
      </c>
      <c r="B451" s="141">
        <v>26770011000</v>
      </c>
      <c r="C451" s="141" t="s">
        <v>1456</v>
      </c>
      <c r="D451" s="106" t="s">
        <v>1267</v>
      </c>
      <c r="E451" s="141" t="s">
        <v>78</v>
      </c>
      <c r="F451" s="703">
        <v>50</v>
      </c>
      <c r="G451" s="119" t="str">
        <f>VLOOKUP(E451,Source!F:F,1,FALSE)</f>
        <v>MassPort Authority</v>
      </c>
    </row>
    <row r="452" spans="1:7" hidden="1" x14ac:dyDescent="0.25">
      <c r="A452" s="701" t="str">
        <f t="shared" si="9"/>
        <v>MassPort Authority51</v>
      </c>
      <c r="B452" s="141">
        <v>26771231003</v>
      </c>
      <c r="C452" s="141" t="s">
        <v>1456</v>
      </c>
      <c r="D452" s="106" t="s">
        <v>1267</v>
      </c>
      <c r="E452" s="141" t="s">
        <v>78</v>
      </c>
      <c r="F452" s="703">
        <v>51</v>
      </c>
      <c r="G452" s="119" t="str">
        <f>VLOOKUP(E452,Source!F:F,1,FALSE)</f>
        <v>MassPort Authority</v>
      </c>
    </row>
    <row r="453" spans="1:7" hidden="1" x14ac:dyDescent="0.25">
      <c r="A453" s="701" t="str">
        <f t="shared" si="9"/>
        <v>MassPort Authority52</v>
      </c>
      <c r="B453" s="141">
        <v>27026941016</v>
      </c>
      <c r="C453" s="141" t="s">
        <v>1456</v>
      </c>
      <c r="D453" s="106" t="s">
        <v>1267</v>
      </c>
      <c r="E453" s="141" t="s">
        <v>78</v>
      </c>
      <c r="F453" s="703">
        <v>52</v>
      </c>
      <c r="G453" s="119" t="str">
        <f>VLOOKUP(E453,Source!F:F,1,FALSE)</f>
        <v>MassPort Authority</v>
      </c>
    </row>
    <row r="454" spans="1:7" hidden="1" x14ac:dyDescent="0.25">
      <c r="A454" s="701" t="str">
        <f t="shared" si="9"/>
        <v>MassPort Authority53</v>
      </c>
      <c r="B454" s="141">
        <v>27976600018</v>
      </c>
      <c r="C454" s="141" t="s">
        <v>1456</v>
      </c>
      <c r="D454" s="106" t="s">
        <v>1267</v>
      </c>
      <c r="E454" s="141" t="s">
        <v>78</v>
      </c>
      <c r="F454" s="703">
        <v>53</v>
      </c>
      <c r="G454" s="119" t="str">
        <f>VLOOKUP(E454,Source!F:F,1,FALSE)</f>
        <v>MassPort Authority</v>
      </c>
    </row>
    <row r="455" spans="1:7" hidden="1" x14ac:dyDescent="0.25">
      <c r="A455" s="701" t="str">
        <f t="shared" si="9"/>
        <v>MassPort Authority54</v>
      </c>
      <c r="B455" s="141">
        <v>28239790018</v>
      </c>
      <c r="C455" s="141" t="s">
        <v>1456</v>
      </c>
      <c r="D455" s="106" t="s">
        <v>1267</v>
      </c>
      <c r="E455" s="141" t="s">
        <v>78</v>
      </c>
      <c r="F455" s="703">
        <v>54</v>
      </c>
      <c r="G455" s="119" t="str">
        <f>VLOOKUP(E455,Source!F:F,1,FALSE)</f>
        <v>MassPort Authority</v>
      </c>
    </row>
    <row r="456" spans="1:7" hidden="1" x14ac:dyDescent="0.25">
      <c r="A456" s="701" t="str">
        <f t="shared" si="9"/>
        <v>MassPort Authority55</v>
      </c>
      <c r="B456" s="141">
        <v>2154</v>
      </c>
      <c r="C456" s="141" t="s">
        <v>1456</v>
      </c>
      <c r="D456" s="106" t="s">
        <v>1268</v>
      </c>
      <c r="E456" s="141" t="s">
        <v>78</v>
      </c>
      <c r="F456" s="703">
        <v>55</v>
      </c>
      <c r="G456" s="119" t="str">
        <f>VLOOKUP(E456,Source!F:F,1,FALSE)</f>
        <v>MassPort Authority</v>
      </c>
    </row>
    <row r="457" spans="1:7" hidden="1" x14ac:dyDescent="0.25">
      <c r="A457" s="701" t="str">
        <f t="shared" si="9"/>
        <v>MassPort Authority56</v>
      </c>
      <c r="B457" s="141">
        <v>2155</v>
      </c>
      <c r="C457" s="141" t="s">
        <v>1456</v>
      </c>
      <c r="D457" s="106" t="s">
        <v>1268</v>
      </c>
      <c r="E457" s="141" t="s">
        <v>78</v>
      </c>
      <c r="F457" s="703">
        <v>56</v>
      </c>
      <c r="G457" s="119" t="str">
        <f>VLOOKUP(E457,Source!F:F,1,FALSE)</f>
        <v>MassPort Authority</v>
      </c>
    </row>
    <row r="458" spans="1:7" hidden="1" x14ac:dyDescent="0.25">
      <c r="A458" s="701" t="str">
        <f t="shared" si="9"/>
        <v>MassPort Authority57</v>
      </c>
      <c r="B458" s="141">
        <v>2156</v>
      </c>
      <c r="C458" s="141" t="s">
        <v>1456</v>
      </c>
      <c r="D458" s="106" t="s">
        <v>1268</v>
      </c>
      <c r="E458" s="141" t="s">
        <v>78</v>
      </c>
      <c r="F458" s="703">
        <v>57</v>
      </c>
      <c r="G458" s="119" t="str">
        <f>VLOOKUP(E458,Source!F:F,1,FALSE)</f>
        <v>MassPort Authority</v>
      </c>
    </row>
    <row r="459" spans="1:7" hidden="1" x14ac:dyDescent="0.25">
      <c r="A459" s="701" t="str">
        <f t="shared" si="9"/>
        <v>MassPort Authority58</v>
      </c>
      <c r="B459" s="141">
        <v>20207516</v>
      </c>
      <c r="C459" s="141" t="s">
        <v>1456</v>
      </c>
      <c r="D459" s="106" t="s">
        <v>1268</v>
      </c>
      <c r="E459" s="141" t="s">
        <v>78</v>
      </c>
      <c r="F459" s="703">
        <v>58</v>
      </c>
      <c r="G459" s="119" t="str">
        <f>VLOOKUP(E459,Source!F:F,1,FALSE)</f>
        <v>MassPort Authority</v>
      </c>
    </row>
    <row r="460" spans="1:7" hidden="1" x14ac:dyDescent="0.25">
      <c r="A460" s="701" t="str">
        <f t="shared" si="9"/>
        <v>MassPort Authority59</v>
      </c>
      <c r="B460" s="141">
        <v>26227401010</v>
      </c>
      <c r="C460" s="141" t="s">
        <v>1456</v>
      </c>
      <c r="D460" s="106" t="s">
        <v>1268</v>
      </c>
      <c r="E460" s="141" t="s">
        <v>78</v>
      </c>
      <c r="F460" s="703">
        <v>59</v>
      </c>
      <c r="G460" s="119" t="str">
        <f>VLOOKUP(E460,Source!F:F,1,FALSE)</f>
        <v>MassPort Authority</v>
      </c>
    </row>
    <row r="461" spans="1:7" hidden="1" x14ac:dyDescent="0.25">
      <c r="A461" s="701" t="str">
        <f t="shared" si="9"/>
        <v>MassPort Authority60</v>
      </c>
      <c r="B461" s="141">
        <v>27837010019</v>
      </c>
      <c r="C461" s="141" t="s">
        <v>1456</v>
      </c>
      <c r="D461" s="106" t="s">
        <v>1268</v>
      </c>
      <c r="E461" s="141" t="s">
        <v>78</v>
      </c>
      <c r="F461" s="703">
        <v>60</v>
      </c>
      <c r="G461" s="119" t="str">
        <f>VLOOKUP(E461,Source!F:F,1,FALSE)</f>
        <v>MassPort Authority</v>
      </c>
    </row>
    <row r="462" spans="1:7" hidden="1" x14ac:dyDescent="0.25">
      <c r="A462" s="701" t="str">
        <f t="shared" si="9"/>
        <v>Middlesex Comm. College1</v>
      </c>
      <c r="B462" s="141">
        <v>144372001</v>
      </c>
      <c r="C462" s="141" t="s">
        <v>1669</v>
      </c>
      <c r="D462" s="106" t="s">
        <v>1267</v>
      </c>
      <c r="E462" s="141" t="s">
        <v>62</v>
      </c>
      <c r="F462" s="703">
        <v>1</v>
      </c>
      <c r="G462" s="119" t="str">
        <f>VLOOKUP(E462,Source!F:F,1,FALSE)</f>
        <v>Middlesex Comm. College</v>
      </c>
    </row>
    <row r="463" spans="1:7" hidden="1" x14ac:dyDescent="0.25">
      <c r="A463" s="701" t="str">
        <f t="shared" si="9"/>
        <v>Middlesex Comm. College2</v>
      </c>
      <c r="B463" s="141">
        <v>321783000</v>
      </c>
      <c r="C463" s="141" t="s">
        <v>1670</v>
      </c>
      <c r="D463" s="106" t="s">
        <v>1267</v>
      </c>
      <c r="E463" s="141" t="s">
        <v>62</v>
      </c>
      <c r="F463" s="703">
        <v>2</v>
      </c>
      <c r="G463" s="119" t="str">
        <f>VLOOKUP(E463,Source!F:F,1,FALSE)</f>
        <v>Middlesex Comm. College</v>
      </c>
    </row>
    <row r="464" spans="1:7" hidden="1" x14ac:dyDescent="0.25">
      <c r="A464" s="701" t="str">
        <f t="shared" si="9"/>
        <v>Middlesex Comm. College3</v>
      </c>
      <c r="B464" s="141">
        <v>397232003</v>
      </c>
      <c r="C464" s="141" t="s">
        <v>1671</v>
      </c>
      <c r="D464" s="106" t="s">
        <v>1267</v>
      </c>
      <c r="E464" s="141" t="s">
        <v>62</v>
      </c>
      <c r="F464" s="703">
        <v>3</v>
      </c>
      <c r="G464" s="119" t="str">
        <f>VLOOKUP(E464,Source!F:F,1,FALSE)</f>
        <v>Middlesex Comm. College</v>
      </c>
    </row>
    <row r="465" spans="1:7" hidden="1" x14ac:dyDescent="0.25">
      <c r="A465" s="701" t="str">
        <f t="shared" si="9"/>
        <v>Middlesex Comm. College4</v>
      </c>
      <c r="B465" s="141">
        <v>397237008</v>
      </c>
      <c r="C465" s="141" t="s">
        <v>1671</v>
      </c>
      <c r="D465" s="106" t="s">
        <v>1267</v>
      </c>
      <c r="E465" s="141" t="s">
        <v>62</v>
      </c>
      <c r="F465" s="703">
        <v>4</v>
      </c>
      <c r="G465" s="119" t="str">
        <f>VLOOKUP(E465,Source!F:F,1,FALSE)</f>
        <v>Middlesex Comm. College</v>
      </c>
    </row>
    <row r="466" spans="1:7" hidden="1" x14ac:dyDescent="0.25">
      <c r="A466" s="701" t="str">
        <f t="shared" si="9"/>
        <v>Middlesex Comm. College5</v>
      </c>
      <c r="B466" s="141">
        <v>1383440007</v>
      </c>
      <c r="C466" s="141" t="s">
        <v>1672</v>
      </c>
      <c r="D466" s="106" t="s">
        <v>1267</v>
      </c>
      <c r="E466" s="141" t="s">
        <v>62</v>
      </c>
      <c r="F466" s="703">
        <v>5</v>
      </c>
      <c r="G466" s="119" t="str">
        <f>VLOOKUP(E466,Source!F:F,1,FALSE)</f>
        <v>Middlesex Comm. College</v>
      </c>
    </row>
    <row r="467" spans="1:7" hidden="1" x14ac:dyDescent="0.25">
      <c r="A467" s="701" t="str">
        <f t="shared" si="9"/>
        <v>Middlesex Comm. College6</v>
      </c>
      <c r="B467" s="141">
        <v>1592227007</v>
      </c>
      <c r="C467" s="141" t="s">
        <v>1673</v>
      </c>
      <c r="D467" s="106" t="s">
        <v>1267</v>
      </c>
      <c r="E467" s="141" t="s">
        <v>62</v>
      </c>
      <c r="F467" s="703">
        <v>6</v>
      </c>
      <c r="G467" s="119" t="str">
        <f>VLOOKUP(E467,Source!F:F,1,FALSE)</f>
        <v>Middlesex Comm. College</v>
      </c>
    </row>
    <row r="468" spans="1:7" hidden="1" x14ac:dyDescent="0.25">
      <c r="A468" s="701" t="str">
        <f t="shared" si="9"/>
        <v>Middlesex Comm. College7</v>
      </c>
      <c r="B468" s="141">
        <v>2796912002</v>
      </c>
      <c r="C468" s="141" t="s">
        <v>1674</v>
      </c>
      <c r="D468" s="106" t="s">
        <v>1267</v>
      </c>
      <c r="E468" s="141" t="s">
        <v>62</v>
      </c>
      <c r="F468" s="703">
        <v>7</v>
      </c>
      <c r="G468" s="119" t="str">
        <f>VLOOKUP(E468,Source!F:F,1,FALSE)</f>
        <v>Middlesex Comm. College</v>
      </c>
    </row>
    <row r="469" spans="1:7" hidden="1" x14ac:dyDescent="0.25">
      <c r="A469" s="701" t="str">
        <f t="shared" si="9"/>
        <v>Middlesex Comm. College8</v>
      </c>
      <c r="B469" s="141">
        <v>3878187004</v>
      </c>
      <c r="C469" s="141" t="s">
        <v>1675</v>
      </c>
      <c r="D469" s="106" t="s">
        <v>1267</v>
      </c>
      <c r="E469" s="141" t="s">
        <v>62</v>
      </c>
      <c r="F469" s="703">
        <v>8</v>
      </c>
      <c r="G469" s="119" t="str">
        <f>VLOOKUP(E469,Source!F:F,1,FALSE)</f>
        <v>Middlesex Comm. College</v>
      </c>
    </row>
    <row r="470" spans="1:7" hidden="1" x14ac:dyDescent="0.25">
      <c r="A470" s="701" t="str">
        <f t="shared" si="9"/>
        <v>Middlesex Comm. College9</v>
      </c>
      <c r="B470" s="141">
        <v>5028501005</v>
      </c>
      <c r="C470" s="141" t="s">
        <v>1676</v>
      </c>
      <c r="D470" s="106" t="s">
        <v>1267</v>
      </c>
      <c r="E470" s="141" t="s">
        <v>62</v>
      </c>
      <c r="F470" s="703">
        <v>9</v>
      </c>
      <c r="G470" s="119" t="str">
        <f>VLOOKUP(E470,Source!F:F,1,FALSE)</f>
        <v>Middlesex Comm. College</v>
      </c>
    </row>
    <row r="471" spans="1:7" hidden="1" x14ac:dyDescent="0.25">
      <c r="A471" s="701" t="str">
        <f t="shared" si="9"/>
        <v>Middlesex Comm. College10</v>
      </c>
      <c r="B471" s="141">
        <v>5122671000</v>
      </c>
      <c r="C471" s="141" t="s">
        <v>1677</v>
      </c>
      <c r="D471" s="106" t="s">
        <v>1267</v>
      </c>
      <c r="E471" s="141" t="s">
        <v>62</v>
      </c>
      <c r="F471" s="703">
        <v>10</v>
      </c>
      <c r="G471" s="119" t="str">
        <f>VLOOKUP(E471,Source!F:F,1,FALSE)</f>
        <v>Middlesex Comm. College</v>
      </c>
    </row>
    <row r="472" spans="1:7" hidden="1" x14ac:dyDescent="0.25">
      <c r="A472" s="701" t="str">
        <f t="shared" si="9"/>
        <v>Middlesex Comm. College11</v>
      </c>
      <c r="B472" s="141">
        <v>7670512005</v>
      </c>
      <c r="C472" s="141" t="s">
        <v>1678</v>
      </c>
      <c r="D472" s="106" t="s">
        <v>1267</v>
      </c>
      <c r="E472" s="141" t="s">
        <v>62</v>
      </c>
      <c r="F472" s="703">
        <v>11</v>
      </c>
      <c r="G472" s="119" t="str">
        <f>VLOOKUP(E472,Source!F:F,1,FALSE)</f>
        <v>Middlesex Comm. College</v>
      </c>
    </row>
    <row r="473" spans="1:7" hidden="1" x14ac:dyDescent="0.25">
      <c r="A473" s="701" t="str">
        <f t="shared" si="9"/>
        <v>Middlesex Comm. College12</v>
      </c>
      <c r="B473" s="141">
        <v>7852310007</v>
      </c>
      <c r="C473" s="141" t="s">
        <v>1676</v>
      </c>
      <c r="D473" s="106" t="s">
        <v>1267</v>
      </c>
      <c r="E473" s="141" t="s">
        <v>62</v>
      </c>
      <c r="F473" s="703">
        <v>12</v>
      </c>
      <c r="G473" s="119" t="str">
        <f>VLOOKUP(E473,Source!F:F,1,FALSE)</f>
        <v>Middlesex Comm. College</v>
      </c>
    </row>
    <row r="474" spans="1:7" hidden="1" x14ac:dyDescent="0.25">
      <c r="A474" s="701" t="str">
        <f t="shared" si="9"/>
        <v>Middlesex Comm. College13</v>
      </c>
      <c r="B474" s="141">
        <v>26575581009</v>
      </c>
      <c r="C474" s="141" t="s">
        <v>1679</v>
      </c>
      <c r="D474" s="106" t="s">
        <v>1267</v>
      </c>
      <c r="E474" s="141" t="s">
        <v>62</v>
      </c>
      <c r="F474" s="703">
        <v>13</v>
      </c>
      <c r="G474" s="119" t="str">
        <f>VLOOKUP(E474,Source!F:F,1,FALSE)</f>
        <v>Middlesex Comm. College</v>
      </c>
    </row>
    <row r="475" spans="1:7" hidden="1" x14ac:dyDescent="0.25">
      <c r="A475" s="701" t="str">
        <f t="shared" si="9"/>
        <v>Middlesex Comm. College14</v>
      </c>
      <c r="B475" s="141">
        <v>1590058004</v>
      </c>
      <c r="C475" s="141" t="s">
        <v>1670</v>
      </c>
      <c r="D475" s="106" t="s">
        <v>1268</v>
      </c>
      <c r="E475" s="141" t="s">
        <v>62</v>
      </c>
      <c r="F475" s="703">
        <v>14</v>
      </c>
      <c r="G475" s="119" t="str">
        <f>VLOOKUP(E475,Source!F:F,1,FALSE)</f>
        <v>Middlesex Comm. College</v>
      </c>
    </row>
    <row r="476" spans="1:7" hidden="1" x14ac:dyDescent="0.25">
      <c r="A476" s="701" t="str">
        <f t="shared" si="9"/>
        <v>Middlesex Comm. College15</v>
      </c>
      <c r="B476" s="141">
        <v>6296888005</v>
      </c>
      <c r="C476" s="141" t="s">
        <v>1670</v>
      </c>
      <c r="D476" s="106" t="s">
        <v>1268</v>
      </c>
      <c r="E476" s="141" t="s">
        <v>62</v>
      </c>
      <c r="F476" s="703">
        <v>15</v>
      </c>
      <c r="G476" s="119" t="str">
        <f>VLOOKUP(E476,Source!F:F,1,FALSE)</f>
        <v>Middlesex Comm. College</v>
      </c>
    </row>
    <row r="477" spans="1:7" hidden="1" x14ac:dyDescent="0.25">
      <c r="A477" s="701" t="str">
        <f t="shared" si="9"/>
        <v>Middlesex Comm. College16</v>
      </c>
      <c r="B477" s="141">
        <v>8863899001</v>
      </c>
      <c r="C477" s="141" t="s">
        <v>1680</v>
      </c>
      <c r="D477" s="106" t="s">
        <v>1268</v>
      </c>
      <c r="E477" s="141" t="s">
        <v>62</v>
      </c>
      <c r="F477" s="703">
        <v>16</v>
      </c>
      <c r="G477" s="119" t="str">
        <f>VLOOKUP(E477,Source!F:F,1,FALSE)</f>
        <v>Middlesex Comm. College</v>
      </c>
    </row>
    <row r="478" spans="1:7" x14ac:dyDescent="0.25">
      <c r="A478" s="701" t="str">
        <f t="shared" si="9"/>
        <v>Military Division1</v>
      </c>
      <c r="B478" s="739" t="s">
        <v>842</v>
      </c>
      <c r="C478" s="735" t="s">
        <v>1958</v>
      </c>
      <c r="D478" s="740" t="s">
        <v>842</v>
      </c>
      <c r="E478" s="141" t="s">
        <v>63</v>
      </c>
      <c r="F478" s="703">
        <v>1</v>
      </c>
      <c r="G478" s="119" t="str">
        <f>VLOOKUP(E478,Source!F:F,1,FALSE)</f>
        <v>Military Division</v>
      </c>
    </row>
    <row r="479" spans="1:7" hidden="1" x14ac:dyDescent="0.25">
      <c r="A479" s="701" t="str">
        <f t="shared" si="9"/>
        <v>Mount Wachusett Comm. College1</v>
      </c>
      <c r="B479" s="141">
        <v>6321482013</v>
      </c>
      <c r="C479" s="141" t="s">
        <v>1683</v>
      </c>
      <c r="D479" s="141" t="s">
        <v>1267</v>
      </c>
      <c r="E479" s="141" t="s">
        <v>582</v>
      </c>
      <c r="F479" s="703">
        <v>1</v>
      </c>
      <c r="G479" s="119" t="str">
        <f>VLOOKUP(E479,Source!F:F,1,FALSE)</f>
        <v>Mount Wachusett Comm. College</v>
      </c>
    </row>
    <row r="480" spans="1:7" hidden="1" x14ac:dyDescent="0.25">
      <c r="A480" s="701" t="str">
        <f t="shared" si="9"/>
        <v>Mount Wachusett Comm. College2</v>
      </c>
      <c r="B480" s="141">
        <v>6543165015</v>
      </c>
      <c r="C480" s="141" t="s">
        <v>1684</v>
      </c>
      <c r="D480" s="141" t="s">
        <v>1267</v>
      </c>
      <c r="E480" s="141" t="s">
        <v>582</v>
      </c>
      <c r="F480" s="703">
        <v>2</v>
      </c>
      <c r="G480" s="119" t="str">
        <f>VLOOKUP(E480,Source!F:F,1,FALSE)</f>
        <v>Mount Wachusett Comm. College</v>
      </c>
    </row>
    <row r="481" spans="1:7" hidden="1" x14ac:dyDescent="0.25">
      <c r="A481" s="701" t="str">
        <f t="shared" si="9"/>
        <v>Mount Wachusett Comm. College3</v>
      </c>
      <c r="B481" s="141">
        <v>7568091008</v>
      </c>
      <c r="C481" s="141" t="s">
        <v>1685</v>
      </c>
      <c r="D481" s="141" t="s">
        <v>1267</v>
      </c>
      <c r="E481" s="141" t="s">
        <v>582</v>
      </c>
      <c r="F481" s="703">
        <v>3</v>
      </c>
      <c r="G481" s="119" t="str">
        <f>VLOOKUP(E481,Source!F:F,1,FALSE)</f>
        <v>Mount Wachusett Comm. College</v>
      </c>
    </row>
    <row r="482" spans="1:7" hidden="1" x14ac:dyDescent="0.25">
      <c r="A482" s="701" t="str">
        <f t="shared" si="9"/>
        <v>Mount Wachusett Comm. College4</v>
      </c>
      <c r="B482" s="141">
        <v>9071148009</v>
      </c>
      <c r="C482" s="141" t="s">
        <v>1686</v>
      </c>
      <c r="D482" s="141" t="s">
        <v>1267</v>
      </c>
      <c r="E482" s="141" t="s">
        <v>582</v>
      </c>
      <c r="F482" s="703">
        <v>4</v>
      </c>
      <c r="G482" s="119" t="str">
        <f>VLOOKUP(E482,Source!F:F,1,FALSE)</f>
        <v>Mount Wachusett Comm. College</v>
      </c>
    </row>
    <row r="483" spans="1:7" hidden="1" x14ac:dyDescent="0.25">
      <c r="A483" s="701" t="str">
        <f t="shared" ref="A483:A546" si="10">E483&amp;F483</f>
        <v>North Shore Comm. College1</v>
      </c>
      <c r="B483" s="141">
        <v>4008711</v>
      </c>
      <c r="C483" s="141" t="s">
        <v>1688</v>
      </c>
      <c r="D483" s="141" t="s">
        <v>1267</v>
      </c>
      <c r="E483" s="141" t="s">
        <v>583</v>
      </c>
      <c r="F483" s="703">
        <v>1</v>
      </c>
      <c r="G483" s="119" t="str">
        <f>VLOOKUP(E483,Source!F:F,1,FALSE)</f>
        <v>North Shore Comm. College</v>
      </c>
    </row>
    <row r="484" spans="1:7" hidden="1" x14ac:dyDescent="0.25">
      <c r="A484" s="701" t="str">
        <f t="shared" si="10"/>
        <v>North Shore Comm. College2</v>
      </c>
      <c r="B484" s="141">
        <v>5001777</v>
      </c>
      <c r="C484" s="141" t="s">
        <v>1689</v>
      </c>
      <c r="D484" s="141" t="s">
        <v>1267</v>
      </c>
      <c r="E484" s="141" t="s">
        <v>583</v>
      </c>
      <c r="F484" s="703">
        <v>2</v>
      </c>
      <c r="G484" s="119" t="str">
        <f>VLOOKUP(E484,Source!F:F,1,FALSE)</f>
        <v>North Shore Comm. College</v>
      </c>
    </row>
    <row r="485" spans="1:7" hidden="1" x14ac:dyDescent="0.25">
      <c r="A485" s="701" t="str">
        <f t="shared" si="10"/>
        <v>North Shore Comm. College3</v>
      </c>
      <c r="B485" s="141">
        <v>8008711</v>
      </c>
      <c r="C485" s="141" t="s">
        <v>1690</v>
      </c>
      <c r="D485" s="141" t="s">
        <v>1267</v>
      </c>
      <c r="E485" s="141" t="s">
        <v>583</v>
      </c>
      <c r="F485" s="703">
        <v>3</v>
      </c>
      <c r="G485" s="119" t="str">
        <f>VLOOKUP(E485,Source!F:F,1,FALSE)</f>
        <v>North Shore Comm. College</v>
      </c>
    </row>
    <row r="486" spans="1:7" hidden="1" x14ac:dyDescent="0.25">
      <c r="A486" s="701" t="str">
        <f t="shared" si="10"/>
        <v>North Shore Comm. College4</v>
      </c>
      <c r="B486" s="141">
        <v>8008712</v>
      </c>
      <c r="C486" s="141" t="s">
        <v>1691</v>
      </c>
      <c r="D486" s="141" t="s">
        <v>1267</v>
      </c>
      <c r="E486" s="141" t="s">
        <v>583</v>
      </c>
      <c r="F486" s="703">
        <v>4</v>
      </c>
      <c r="G486" s="119" t="str">
        <f>VLOOKUP(E486,Source!F:F,1,FALSE)</f>
        <v>North Shore Comm. College</v>
      </c>
    </row>
    <row r="487" spans="1:7" hidden="1" x14ac:dyDescent="0.25">
      <c r="A487" s="701" t="str">
        <f t="shared" si="10"/>
        <v>North Shore Comm. College5</v>
      </c>
      <c r="B487" s="141">
        <v>1536753028</v>
      </c>
      <c r="C487" s="141" t="s">
        <v>1692</v>
      </c>
      <c r="D487" s="141" t="s">
        <v>1267</v>
      </c>
      <c r="E487" s="141" t="s">
        <v>583</v>
      </c>
      <c r="F487" s="703">
        <v>5</v>
      </c>
      <c r="G487" s="119" t="str">
        <f>VLOOKUP(E487,Source!F:F,1,FALSE)</f>
        <v>North Shore Comm. College</v>
      </c>
    </row>
    <row r="488" spans="1:7" hidden="1" x14ac:dyDescent="0.25">
      <c r="A488" s="701" t="str">
        <f t="shared" si="10"/>
        <v>North Shore Comm. College6</v>
      </c>
      <c r="B488" s="141">
        <v>4026142025</v>
      </c>
      <c r="C488" s="141" t="s">
        <v>1693</v>
      </c>
      <c r="D488" s="141" t="s">
        <v>1267</v>
      </c>
      <c r="E488" s="141" t="s">
        <v>583</v>
      </c>
      <c r="F488" s="703">
        <v>6</v>
      </c>
      <c r="G488" s="119" t="str">
        <f>VLOOKUP(E488,Source!F:F,1,FALSE)</f>
        <v>North Shore Comm. College</v>
      </c>
    </row>
    <row r="489" spans="1:7" hidden="1" x14ac:dyDescent="0.25">
      <c r="A489" s="701" t="str">
        <f t="shared" si="10"/>
        <v>North Shore Comm. College7</v>
      </c>
      <c r="B489" s="141">
        <v>2592426029</v>
      </c>
      <c r="C489" s="141" t="s">
        <v>1694</v>
      </c>
      <c r="D489" s="141" t="s">
        <v>1268</v>
      </c>
      <c r="E489" s="141" t="s">
        <v>583</v>
      </c>
      <c r="F489" s="703">
        <v>7</v>
      </c>
      <c r="G489" s="119" t="str">
        <f>VLOOKUP(E489,Source!F:F,1,FALSE)</f>
        <v>North Shore Comm. College</v>
      </c>
    </row>
    <row r="490" spans="1:7" hidden="1" x14ac:dyDescent="0.25">
      <c r="A490" s="701" t="str">
        <f t="shared" si="10"/>
        <v>North Shore Comm. College8</v>
      </c>
      <c r="B490" s="141">
        <v>7565717005</v>
      </c>
      <c r="C490" s="141" t="s">
        <v>1695</v>
      </c>
      <c r="D490" s="141" t="s">
        <v>1268</v>
      </c>
      <c r="E490" s="141" t="s">
        <v>583</v>
      </c>
      <c r="F490" s="703">
        <v>8</v>
      </c>
      <c r="G490" s="119" t="str">
        <f>VLOOKUP(E490,Source!F:F,1,FALSE)</f>
        <v>North Shore Comm. College</v>
      </c>
    </row>
    <row r="491" spans="1:7" hidden="1" x14ac:dyDescent="0.25">
      <c r="A491" s="701" t="str">
        <f t="shared" si="10"/>
        <v>North Shore Comm. College9</v>
      </c>
      <c r="B491" s="141">
        <v>7565717023</v>
      </c>
      <c r="C491" s="141" t="s">
        <v>1695</v>
      </c>
      <c r="D491" s="141" t="s">
        <v>1268</v>
      </c>
      <c r="E491" s="141" t="s">
        <v>583</v>
      </c>
      <c r="F491" s="703">
        <v>9</v>
      </c>
      <c r="G491" s="119" t="str">
        <f>VLOOKUP(E491,Source!F:F,1,FALSE)</f>
        <v>North Shore Comm. College</v>
      </c>
    </row>
    <row r="492" spans="1:7" hidden="1" x14ac:dyDescent="0.25">
      <c r="A492" s="701" t="str">
        <f t="shared" si="10"/>
        <v>Northern Essex Comm. College1</v>
      </c>
      <c r="B492" s="141">
        <v>201693012</v>
      </c>
      <c r="C492" s="141" t="s">
        <v>1698</v>
      </c>
      <c r="D492" s="106" t="s">
        <v>1267</v>
      </c>
      <c r="E492" s="106" t="s">
        <v>64</v>
      </c>
      <c r="F492" s="703">
        <v>1</v>
      </c>
      <c r="G492" s="119" t="str">
        <f>VLOOKUP(E492,Source!F:F,1,FALSE)</f>
        <v>Northern Essex Comm. College</v>
      </c>
    </row>
    <row r="493" spans="1:7" hidden="1" x14ac:dyDescent="0.25">
      <c r="A493" s="701" t="str">
        <f t="shared" si="10"/>
        <v>Northern Essex Comm. College2</v>
      </c>
      <c r="B493" s="141">
        <v>321141011</v>
      </c>
      <c r="C493" s="141" t="s">
        <v>1699</v>
      </c>
      <c r="D493" s="106" t="s">
        <v>1267</v>
      </c>
      <c r="E493" s="106" t="s">
        <v>64</v>
      </c>
      <c r="F493" s="703">
        <v>2</v>
      </c>
      <c r="G493" s="119" t="str">
        <f>VLOOKUP(E493,Source!F:F,1,FALSE)</f>
        <v>Northern Essex Comm. College</v>
      </c>
    </row>
    <row r="494" spans="1:7" hidden="1" x14ac:dyDescent="0.25">
      <c r="A494" s="701" t="str">
        <f t="shared" si="10"/>
        <v>Northern Essex Comm. College3</v>
      </c>
      <c r="B494" s="141">
        <v>1497185002</v>
      </c>
      <c r="C494" s="141" t="s">
        <v>1700</v>
      </c>
      <c r="D494" s="106" t="s">
        <v>1267</v>
      </c>
      <c r="E494" s="106" t="s">
        <v>64</v>
      </c>
      <c r="F494" s="703">
        <v>3</v>
      </c>
      <c r="G494" s="119" t="str">
        <f>VLOOKUP(E494,Source!F:F,1,FALSE)</f>
        <v>Northern Essex Comm. College</v>
      </c>
    </row>
    <row r="495" spans="1:7" hidden="1" x14ac:dyDescent="0.25">
      <c r="A495" s="701" t="str">
        <f t="shared" si="10"/>
        <v>Northern Essex Comm. College4</v>
      </c>
      <c r="B495" s="141">
        <v>2649192005</v>
      </c>
      <c r="C495" s="141" t="s">
        <v>1701</v>
      </c>
      <c r="D495" s="106" t="s">
        <v>1267</v>
      </c>
      <c r="E495" s="106" t="s">
        <v>64</v>
      </c>
      <c r="F495" s="703">
        <v>4</v>
      </c>
      <c r="G495" s="119" t="str">
        <f>VLOOKUP(E495,Source!F:F,1,FALSE)</f>
        <v>Northern Essex Comm. College</v>
      </c>
    </row>
    <row r="496" spans="1:7" hidden="1" x14ac:dyDescent="0.25">
      <c r="A496" s="701" t="str">
        <f t="shared" si="10"/>
        <v>Northern Essex Comm. College5</v>
      </c>
      <c r="B496" s="141">
        <v>4061674006</v>
      </c>
      <c r="C496" s="141" t="s">
        <v>1702</v>
      </c>
      <c r="D496" s="106" t="s">
        <v>1267</v>
      </c>
      <c r="E496" s="106" t="s">
        <v>64</v>
      </c>
      <c r="F496" s="703">
        <v>5</v>
      </c>
      <c r="G496" s="119" t="str">
        <f>VLOOKUP(E496,Source!F:F,1,FALSE)</f>
        <v>Northern Essex Comm. College</v>
      </c>
    </row>
    <row r="497" spans="1:7" hidden="1" x14ac:dyDescent="0.25">
      <c r="A497" s="701" t="str">
        <f t="shared" si="10"/>
        <v>Quinsigamond Comm. College1</v>
      </c>
      <c r="B497" s="141">
        <v>611455004</v>
      </c>
      <c r="C497" s="141" t="s">
        <v>1710</v>
      </c>
      <c r="D497" s="106" t="s">
        <v>1267</v>
      </c>
      <c r="E497" s="106" t="s">
        <v>65</v>
      </c>
      <c r="F497" s="703">
        <v>1</v>
      </c>
      <c r="G497" s="119" t="str">
        <f>VLOOKUP(E497,Source!F:F,1,FALSE)</f>
        <v>Quinsigamond Comm. College</v>
      </c>
    </row>
    <row r="498" spans="1:7" hidden="1" x14ac:dyDescent="0.25">
      <c r="A498" s="701" t="str">
        <f t="shared" si="10"/>
        <v>Quinsigamond Comm. College2</v>
      </c>
      <c r="B498" s="141">
        <v>2673488029</v>
      </c>
      <c r="C498" s="141" t="s">
        <v>1711</v>
      </c>
      <c r="D498" s="106" t="s">
        <v>1267</v>
      </c>
      <c r="E498" s="106" t="s">
        <v>65</v>
      </c>
      <c r="F498" s="703">
        <v>2</v>
      </c>
      <c r="G498" s="119" t="str">
        <f>VLOOKUP(E498,Source!F:F,1,FALSE)</f>
        <v>Quinsigamond Comm. College</v>
      </c>
    </row>
    <row r="499" spans="1:7" hidden="1" x14ac:dyDescent="0.25">
      <c r="A499" s="701" t="str">
        <f t="shared" si="10"/>
        <v>Quinsigamond Comm. College3</v>
      </c>
      <c r="B499" s="141">
        <v>3920393025</v>
      </c>
      <c r="C499" s="141" t="s">
        <v>1712</v>
      </c>
      <c r="D499" s="106" t="s">
        <v>1267</v>
      </c>
      <c r="E499" s="106" t="s">
        <v>65</v>
      </c>
      <c r="F499" s="703">
        <v>3</v>
      </c>
      <c r="G499" s="119" t="str">
        <f>VLOOKUP(E499,Source!F:F,1,FALSE)</f>
        <v>Quinsigamond Comm. College</v>
      </c>
    </row>
    <row r="500" spans="1:7" hidden="1" x14ac:dyDescent="0.25">
      <c r="A500" s="701" t="str">
        <f t="shared" si="10"/>
        <v>Quinsigamond Comm. College4</v>
      </c>
      <c r="B500" s="141">
        <v>3921595023</v>
      </c>
      <c r="C500" s="141" t="s">
        <v>1713</v>
      </c>
      <c r="D500" s="106" t="s">
        <v>1267</v>
      </c>
      <c r="E500" s="106" t="s">
        <v>65</v>
      </c>
      <c r="F500" s="703">
        <v>4</v>
      </c>
      <c r="G500" s="119" t="str">
        <f>VLOOKUP(E500,Source!F:F,1,FALSE)</f>
        <v>Quinsigamond Comm. College</v>
      </c>
    </row>
    <row r="501" spans="1:7" hidden="1" x14ac:dyDescent="0.25">
      <c r="A501" s="701" t="str">
        <f t="shared" si="10"/>
        <v>Quinsigamond Comm. College5</v>
      </c>
      <c r="B501" s="141">
        <v>5166914026</v>
      </c>
      <c r="C501" s="141" t="s">
        <v>1714</v>
      </c>
      <c r="D501" s="106" t="s">
        <v>1267</v>
      </c>
      <c r="E501" s="106" t="s">
        <v>65</v>
      </c>
      <c r="F501" s="703">
        <v>5</v>
      </c>
      <c r="G501" s="119" t="str">
        <f>VLOOKUP(E501,Source!F:F,1,FALSE)</f>
        <v>Quinsigamond Comm. College</v>
      </c>
    </row>
    <row r="502" spans="1:7" hidden="1" x14ac:dyDescent="0.25">
      <c r="A502" s="701" t="str">
        <f t="shared" si="10"/>
        <v>Quinsigamond Comm. College6</v>
      </c>
      <c r="B502" s="141">
        <v>8885710027</v>
      </c>
      <c r="C502" s="141" t="s">
        <v>1715</v>
      </c>
      <c r="D502" s="106" t="s">
        <v>1267</v>
      </c>
      <c r="E502" s="106" t="s">
        <v>65</v>
      </c>
      <c r="F502" s="703">
        <v>6</v>
      </c>
      <c r="G502" s="119" t="str">
        <f>VLOOKUP(E502,Source!F:F,1,FALSE)</f>
        <v>Quinsigamond Comm. College</v>
      </c>
    </row>
    <row r="503" spans="1:7" hidden="1" x14ac:dyDescent="0.25">
      <c r="A503" s="701" t="str">
        <f t="shared" si="10"/>
        <v>Quinsigamond Comm. College7</v>
      </c>
      <c r="B503" s="141">
        <v>8910047020</v>
      </c>
      <c r="C503" s="141" t="s">
        <v>1716</v>
      </c>
      <c r="D503" s="106" t="s">
        <v>1267</v>
      </c>
      <c r="E503" s="106" t="s">
        <v>65</v>
      </c>
      <c r="F503" s="703">
        <v>7</v>
      </c>
      <c r="G503" s="119" t="str">
        <f>VLOOKUP(E503,Source!F:F,1,FALSE)</f>
        <v>Quinsigamond Comm. College</v>
      </c>
    </row>
    <row r="504" spans="1:7" hidden="1" x14ac:dyDescent="0.25">
      <c r="A504" s="701" t="str">
        <f t="shared" si="10"/>
        <v>Quinsigamond Comm. College8</v>
      </c>
      <c r="B504" s="141">
        <v>8925405025</v>
      </c>
      <c r="C504" s="141" t="s">
        <v>1717</v>
      </c>
      <c r="D504" s="106" t="s">
        <v>1267</v>
      </c>
      <c r="E504" s="106" t="s">
        <v>65</v>
      </c>
      <c r="F504" s="703">
        <v>8</v>
      </c>
      <c r="G504" s="119" t="str">
        <f>VLOOKUP(E504,Source!F:F,1,FALSE)</f>
        <v>Quinsigamond Comm. College</v>
      </c>
    </row>
    <row r="505" spans="1:7" hidden="1" x14ac:dyDescent="0.25">
      <c r="A505" s="701" t="str">
        <f t="shared" si="10"/>
        <v>Quinsigamond Comm. College9</v>
      </c>
      <c r="B505" s="141">
        <v>9036992023</v>
      </c>
      <c r="C505" s="141" t="s">
        <v>1718</v>
      </c>
      <c r="D505" s="106" t="s">
        <v>1267</v>
      </c>
      <c r="E505" s="106" t="s">
        <v>65</v>
      </c>
      <c r="F505" s="703">
        <v>9</v>
      </c>
      <c r="G505" s="119" t="str">
        <f>VLOOKUP(E505,Source!F:F,1,FALSE)</f>
        <v>Quinsigamond Comm. College</v>
      </c>
    </row>
    <row r="506" spans="1:7" hidden="1" x14ac:dyDescent="0.25">
      <c r="A506" s="701" t="str">
        <f t="shared" si="10"/>
        <v>Quinsigamond Comm. College10</v>
      </c>
      <c r="B506" s="141">
        <v>9552542005</v>
      </c>
      <c r="C506" s="141" t="s">
        <v>1719</v>
      </c>
      <c r="D506" s="106" t="s">
        <v>1267</v>
      </c>
      <c r="E506" s="106" t="s">
        <v>65</v>
      </c>
      <c r="F506" s="703">
        <v>10</v>
      </c>
      <c r="G506" s="119" t="str">
        <f>VLOOKUP(E506,Source!F:F,1,FALSE)</f>
        <v>Quinsigamond Comm. College</v>
      </c>
    </row>
    <row r="507" spans="1:7" hidden="1" x14ac:dyDescent="0.25">
      <c r="A507" s="701" t="str">
        <f t="shared" si="10"/>
        <v>Roxbury Comm. College1</v>
      </c>
      <c r="B507" s="141">
        <v>26036751001</v>
      </c>
      <c r="C507" s="141" t="s">
        <v>1722</v>
      </c>
      <c r="D507" s="106" t="s">
        <v>1267</v>
      </c>
      <c r="E507" s="106" t="s">
        <v>66</v>
      </c>
      <c r="F507" s="703">
        <v>1</v>
      </c>
      <c r="G507" s="119" t="str">
        <f>VLOOKUP(E507,Source!F:F,1,FALSE)</f>
        <v>Roxbury Comm. College</v>
      </c>
    </row>
    <row r="508" spans="1:7" hidden="1" x14ac:dyDescent="0.25">
      <c r="A508" s="701" t="str">
        <f t="shared" si="10"/>
        <v>Roxbury Comm. College2</v>
      </c>
      <c r="B508" s="141">
        <v>26036761000</v>
      </c>
      <c r="C508" s="141" t="s">
        <v>1722</v>
      </c>
      <c r="D508" s="106" t="s">
        <v>1267</v>
      </c>
      <c r="E508" s="106" t="s">
        <v>66</v>
      </c>
      <c r="F508" s="703">
        <v>2</v>
      </c>
      <c r="G508" s="119" t="str">
        <f>VLOOKUP(E508,Source!F:F,1,FALSE)</f>
        <v>Roxbury Comm. College</v>
      </c>
    </row>
    <row r="509" spans="1:7" hidden="1" x14ac:dyDescent="0.25">
      <c r="A509" s="701" t="str">
        <f t="shared" si="10"/>
        <v>Roxbury Comm. College3</v>
      </c>
      <c r="B509" s="141">
        <v>26036891005</v>
      </c>
      <c r="C509" s="141" t="s">
        <v>1723</v>
      </c>
      <c r="D509" s="106" t="s">
        <v>1267</v>
      </c>
      <c r="E509" s="106" t="s">
        <v>66</v>
      </c>
      <c r="F509" s="703">
        <v>3</v>
      </c>
      <c r="G509" s="119" t="str">
        <f>VLOOKUP(E509,Source!F:F,1,FALSE)</f>
        <v>Roxbury Comm. College</v>
      </c>
    </row>
    <row r="510" spans="1:7" hidden="1" x14ac:dyDescent="0.25">
      <c r="A510" s="701" t="str">
        <f t="shared" si="10"/>
        <v>Salem State University1</v>
      </c>
      <c r="B510" s="141">
        <v>26758010</v>
      </c>
      <c r="C510" s="141" t="s">
        <v>1724</v>
      </c>
      <c r="D510" s="106" t="s">
        <v>1267</v>
      </c>
      <c r="E510" s="106" t="s">
        <v>67</v>
      </c>
      <c r="F510" s="703">
        <v>1</v>
      </c>
      <c r="G510" s="119" t="str">
        <f>VLOOKUP(E510,Source!F:F,1,FALSE)</f>
        <v>Salem State University</v>
      </c>
    </row>
    <row r="511" spans="1:7" hidden="1" x14ac:dyDescent="0.25">
      <c r="A511" s="701" t="str">
        <f t="shared" si="10"/>
        <v>Salem State University2</v>
      </c>
      <c r="B511" s="141">
        <v>322728021</v>
      </c>
      <c r="C511" s="141" t="s">
        <v>1725</v>
      </c>
      <c r="D511" s="106" t="s">
        <v>1267</v>
      </c>
      <c r="E511" s="106" t="s">
        <v>67</v>
      </c>
      <c r="F511" s="703">
        <v>2</v>
      </c>
      <c r="G511" s="119" t="str">
        <f>VLOOKUP(E511,Source!F:F,1,FALSE)</f>
        <v>Salem State University</v>
      </c>
    </row>
    <row r="512" spans="1:7" hidden="1" x14ac:dyDescent="0.25">
      <c r="A512" s="701" t="str">
        <f t="shared" si="10"/>
        <v>Salem State University3</v>
      </c>
      <c r="B512" s="141">
        <v>328385002</v>
      </c>
      <c r="C512" s="141" t="s">
        <v>1726</v>
      </c>
      <c r="D512" s="106" t="s">
        <v>1267</v>
      </c>
      <c r="E512" s="106" t="s">
        <v>67</v>
      </c>
      <c r="F512" s="703">
        <v>3</v>
      </c>
      <c r="G512" s="119" t="str">
        <f>VLOOKUP(E512,Source!F:F,1,FALSE)</f>
        <v>Salem State University</v>
      </c>
    </row>
    <row r="513" spans="1:7" hidden="1" x14ac:dyDescent="0.25">
      <c r="A513" s="701" t="str">
        <f t="shared" si="10"/>
        <v>Salem State University4</v>
      </c>
      <c r="B513" s="141">
        <v>1146207008</v>
      </c>
      <c r="C513" s="141" t="s">
        <v>1727</v>
      </c>
      <c r="D513" s="106" t="s">
        <v>1267</v>
      </c>
      <c r="E513" s="106" t="s">
        <v>67</v>
      </c>
      <c r="F513" s="703">
        <v>4</v>
      </c>
      <c r="G513" s="119" t="str">
        <f>VLOOKUP(E513,Source!F:F,1,FALSE)</f>
        <v>Salem State University</v>
      </c>
    </row>
    <row r="514" spans="1:7" hidden="1" x14ac:dyDescent="0.25">
      <c r="A514" s="701" t="str">
        <f t="shared" si="10"/>
        <v>Salem State University5</v>
      </c>
      <c r="B514" s="141">
        <v>1270423027</v>
      </c>
      <c r="C514" s="141" t="s">
        <v>1728</v>
      </c>
      <c r="D514" s="106" t="s">
        <v>1267</v>
      </c>
      <c r="E514" s="106" t="s">
        <v>67</v>
      </c>
      <c r="F514" s="703">
        <v>5</v>
      </c>
      <c r="G514" s="119" t="str">
        <f>VLOOKUP(E514,Source!F:F,1,FALSE)</f>
        <v>Salem State University</v>
      </c>
    </row>
    <row r="515" spans="1:7" hidden="1" x14ac:dyDescent="0.25">
      <c r="A515" s="701" t="str">
        <f t="shared" si="10"/>
        <v>Salem State University6</v>
      </c>
      <c r="B515" s="141">
        <v>1556141024</v>
      </c>
      <c r="C515" s="141" t="s">
        <v>1725</v>
      </c>
      <c r="D515" s="106" t="s">
        <v>1267</v>
      </c>
      <c r="E515" s="106" t="s">
        <v>67</v>
      </c>
      <c r="F515" s="703">
        <v>6</v>
      </c>
      <c r="G515" s="119" t="str">
        <f>VLOOKUP(E515,Source!F:F,1,FALSE)</f>
        <v>Salem State University</v>
      </c>
    </row>
    <row r="516" spans="1:7" hidden="1" x14ac:dyDescent="0.25">
      <c r="A516" s="701" t="str">
        <f t="shared" si="10"/>
        <v>Salem State University7</v>
      </c>
      <c r="B516" s="141">
        <v>1561711010</v>
      </c>
      <c r="C516" s="141" t="s">
        <v>1729</v>
      </c>
      <c r="D516" s="106" t="s">
        <v>1267</v>
      </c>
      <c r="E516" s="106" t="s">
        <v>67</v>
      </c>
      <c r="F516" s="703">
        <v>7</v>
      </c>
      <c r="G516" s="119" t="str">
        <f>VLOOKUP(E516,Source!F:F,1,FALSE)</f>
        <v>Salem State University</v>
      </c>
    </row>
    <row r="517" spans="1:7" hidden="1" x14ac:dyDescent="0.25">
      <c r="A517" s="701" t="str">
        <f t="shared" si="10"/>
        <v>Salem State University8</v>
      </c>
      <c r="B517" s="141">
        <v>2517274012</v>
      </c>
      <c r="C517" s="141" t="s">
        <v>1727</v>
      </c>
      <c r="D517" s="106" t="s">
        <v>1267</v>
      </c>
      <c r="E517" s="106" t="s">
        <v>67</v>
      </c>
      <c r="F517" s="703">
        <v>8</v>
      </c>
      <c r="G517" s="119" t="str">
        <f>VLOOKUP(E517,Source!F:F,1,FALSE)</f>
        <v>Salem State University</v>
      </c>
    </row>
    <row r="518" spans="1:7" hidden="1" x14ac:dyDescent="0.25">
      <c r="A518" s="701" t="str">
        <f t="shared" si="10"/>
        <v>Salem State University9</v>
      </c>
      <c r="B518" s="141">
        <v>2799485020</v>
      </c>
      <c r="C518" s="141" t="s">
        <v>1730</v>
      </c>
      <c r="D518" s="106" t="s">
        <v>1267</v>
      </c>
      <c r="E518" s="106" t="s">
        <v>67</v>
      </c>
      <c r="F518" s="703">
        <v>9</v>
      </c>
      <c r="G518" s="119" t="str">
        <f>VLOOKUP(E518,Source!F:F,1,FALSE)</f>
        <v>Salem State University</v>
      </c>
    </row>
    <row r="519" spans="1:7" hidden="1" x14ac:dyDescent="0.25">
      <c r="A519" s="701" t="str">
        <f t="shared" si="10"/>
        <v>Salem State University10</v>
      </c>
      <c r="B519" s="141">
        <v>3803430009</v>
      </c>
      <c r="C519" s="141" t="s">
        <v>1731</v>
      </c>
      <c r="D519" s="106" t="s">
        <v>1267</v>
      </c>
      <c r="E519" s="106" t="s">
        <v>67</v>
      </c>
      <c r="F519" s="703">
        <v>10</v>
      </c>
      <c r="G519" s="119" t="str">
        <f>VLOOKUP(E519,Source!F:F,1,FALSE)</f>
        <v>Salem State University</v>
      </c>
    </row>
    <row r="520" spans="1:7" hidden="1" x14ac:dyDescent="0.25">
      <c r="A520" s="701" t="str">
        <f t="shared" si="10"/>
        <v>Salem State University11</v>
      </c>
      <c r="B520" s="141">
        <v>3824371032</v>
      </c>
      <c r="C520" s="141" t="s">
        <v>1732</v>
      </c>
      <c r="D520" s="106" t="s">
        <v>1267</v>
      </c>
      <c r="E520" s="106" t="s">
        <v>67</v>
      </c>
      <c r="F520" s="703">
        <v>11</v>
      </c>
      <c r="G520" s="119" t="str">
        <f>VLOOKUP(E520,Source!F:F,1,FALSE)</f>
        <v>Salem State University</v>
      </c>
    </row>
    <row r="521" spans="1:7" hidden="1" x14ac:dyDescent="0.25">
      <c r="A521" s="701" t="str">
        <f t="shared" si="10"/>
        <v>Salem State University12</v>
      </c>
      <c r="B521" s="141">
        <v>3932009001</v>
      </c>
      <c r="C521" s="141" t="s">
        <v>1731</v>
      </c>
      <c r="D521" s="106" t="s">
        <v>1267</v>
      </c>
      <c r="E521" s="106" t="s">
        <v>67</v>
      </c>
      <c r="F521" s="703">
        <v>12</v>
      </c>
      <c r="G521" s="119" t="str">
        <f>VLOOKUP(E521,Source!F:F,1,FALSE)</f>
        <v>Salem State University</v>
      </c>
    </row>
    <row r="522" spans="1:7" hidden="1" x14ac:dyDescent="0.25">
      <c r="A522" s="701" t="str">
        <f t="shared" si="10"/>
        <v>Salem State University13</v>
      </c>
      <c r="B522" s="141">
        <v>4050471017</v>
      </c>
      <c r="C522" s="141" t="s">
        <v>1733</v>
      </c>
      <c r="D522" s="106" t="s">
        <v>1267</v>
      </c>
      <c r="E522" s="106" t="s">
        <v>67</v>
      </c>
      <c r="F522" s="703">
        <v>13</v>
      </c>
      <c r="G522" s="119" t="str">
        <f>VLOOKUP(E522,Source!F:F,1,FALSE)</f>
        <v>Salem State University</v>
      </c>
    </row>
    <row r="523" spans="1:7" hidden="1" x14ac:dyDescent="0.25">
      <c r="A523" s="701" t="str">
        <f t="shared" si="10"/>
        <v>Salem State University14</v>
      </c>
      <c r="B523" s="141">
        <v>4050514017</v>
      </c>
      <c r="C523" s="141" t="s">
        <v>1734</v>
      </c>
      <c r="D523" s="106" t="s">
        <v>1267</v>
      </c>
      <c r="E523" s="106" t="s">
        <v>67</v>
      </c>
      <c r="F523" s="703">
        <v>14</v>
      </c>
      <c r="G523" s="119" t="str">
        <f>VLOOKUP(E523,Source!F:F,1,FALSE)</f>
        <v>Salem State University</v>
      </c>
    </row>
    <row r="524" spans="1:7" hidden="1" x14ac:dyDescent="0.25">
      <c r="A524" s="701" t="str">
        <f t="shared" si="10"/>
        <v>Salem State University15</v>
      </c>
      <c r="B524" s="141">
        <v>4526897007</v>
      </c>
      <c r="C524" s="141" t="s">
        <v>1727</v>
      </c>
      <c r="D524" s="106" t="s">
        <v>1267</v>
      </c>
      <c r="E524" s="106" t="s">
        <v>67</v>
      </c>
      <c r="F524" s="703">
        <v>15</v>
      </c>
      <c r="G524" s="119" t="str">
        <f>VLOOKUP(E524,Source!F:F,1,FALSE)</f>
        <v>Salem State University</v>
      </c>
    </row>
    <row r="525" spans="1:7" hidden="1" x14ac:dyDescent="0.25">
      <c r="A525" s="701" t="str">
        <f t="shared" si="10"/>
        <v>Salem State University16</v>
      </c>
      <c r="B525" s="141">
        <v>5039355019</v>
      </c>
      <c r="C525" s="141" t="s">
        <v>1735</v>
      </c>
      <c r="D525" s="106" t="s">
        <v>1267</v>
      </c>
      <c r="E525" s="106" t="s">
        <v>67</v>
      </c>
      <c r="F525" s="703">
        <v>16</v>
      </c>
      <c r="G525" s="119" t="str">
        <f>VLOOKUP(E525,Source!F:F,1,FALSE)</f>
        <v>Salem State University</v>
      </c>
    </row>
    <row r="526" spans="1:7" hidden="1" x14ac:dyDescent="0.25">
      <c r="A526" s="701" t="str">
        <f t="shared" si="10"/>
        <v>Salem State University17</v>
      </c>
      <c r="B526" s="141">
        <v>6537340057</v>
      </c>
      <c r="C526" s="141" t="s">
        <v>1736</v>
      </c>
      <c r="D526" s="106" t="s">
        <v>1267</v>
      </c>
      <c r="E526" s="106" t="s">
        <v>67</v>
      </c>
      <c r="F526" s="703">
        <v>17</v>
      </c>
      <c r="G526" s="119" t="str">
        <f>VLOOKUP(E526,Source!F:F,1,FALSE)</f>
        <v>Salem State University</v>
      </c>
    </row>
    <row r="527" spans="1:7" hidden="1" x14ac:dyDescent="0.25">
      <c r="A527" s="701" t="str">
        <f t="shared" si="10"/>
        <v>Salem State University18</v>
      </c>
      <c r="B527" s="141">
        <v>6541544027</v>
      </c>
      <c r="C527" s="141" t="s">
        <v>1737</v>
      </c>
      <c r="D527" s="106" t="s">
        <v>1267</v>
      </c>
      <c r="E527" s="106" t="s">
        <v>67</v>
      </c>
      <c r="F527" s="703">
        <v>18</v>
      </c>
      <c r="G527" s="119" t="str">
        <f>VLOOKUP(E527,Source!F:F,1,FALSE)</f>
        <v>Salem State University</v>
      </c>
    </row>
    <row r="528" spans="1:7" hidden="1" x14ac:dyDescent="0.25">
      <c r="A528" s="701" t="str">
        <f t="shared" si="10"/>
        <v>Salem State University19</v>
      </c>
      <c r="B528" s="141">
        <v>7544302031</v>
      </c>
      <c r="C528" s="141" t="s">
        <v>1738</v>
      </c>
      <c r="D528" s="106" t="s">
        <v>1267</v>
      </c>
      <c r="E528" s="106" t="s">
        <v>67</v>
      </c>
      <c r="F528" s="703">
        <v>19</v>
      </c>
      <c r="G528" s="119" t="str">
        <f>VLOOKUP(E528,Source!F:F,1,FALSE)</f>
        <v>Salem State University</v>
      </c>
    </row>
    <row r="529" spans="1:7" hidden="1" x14ac:dyDescent="0.25">
      <c r="A529" s="701" t="str">
        <f t="shared" si="10"/>
        <v>Salem State University20</v>
      </c>
      <c r="B529" s="141">
        <v>7854611025</v>
      </c>
      <c r="C529" s="141" t="s">
        <v>1739</v>
      </c>
      <c r="D529" s="106" t="s">
        <v>1267</v>
      </c>
      <c r="E529" s="106" t="s">
        <v>67</v>
      </c>
      <c r="F529" s="703">
        <v>20</v>
      </c>
      <c r="G529" s="119" t="str">
        <f>VLOOKUP(E529,Source!F:F,1,FALSE)</f>
        <v>Salem State University</v>
      </c>
    </row>
    <row r="530" spans="1:7" hidden="1" x14ac:dyDescent="0.25">
      <c r="A530" s="701" t="str">
        <f t="shared" si="10"/>
        <v>Salem State University21</v>
      </c>
      <c r="B530" s="141">
        <v>8559103005</v>
      </c>
      <c r="C530" s="141" t="s">
        <v>1740</v>
      </c>
      <c r="D530" s="106" t="s">
        <v>1267</v>
      </c>
      <c r="E530" s="106" t="s">
        <v>67</v>
      </c>
      <c r="F530" s="703">
        <v>21</v>
      </c>
      <c r="G530" s="119" t="str">
        <f>VLOOKUP(E530,Source!F:F,1,FALSE)</f>
        <v>Salem State University</v>
      </c>
    </row>
    <row r="531" spans="1:7" hidden="1" x14ac:dyDescent="0.25">
      <c r="A531" s="701" t="str">
        <f t="shared" si="10"/>
        <v>Salem State University22</v>
      </c>
      <c r="B531" s="141">
        <v>8755384026</v>
      </c>
      <c r="C531" s="141" t="s">
        <v>1741</v>
      </c>
      <c r="D531" s="106" t="s">
        <v>1267</v>
      </c>
      <c r="E531" s="106" t="s">
        <v>67</v>
      </c>
      <c r="F531" s="703">
        <v>22</v>
      </c>
      <c r="G531" s="119" t="str">
        <f>VLOOKUP(E531,Source!F:F,1,FALSE)</f>
        <v>Salem State University</v>
      </c>
    </row>
    <row r="532" spans="1:7" hidden="1" x14ac:dyDescent="0.25">
      <c r="A532" s="701" t="str">
        <f t="shared" si="10"/>
        <v>Salem State University23</v>
      </c>
      <c r="B532" s="141">
        <v>8757828021</v>
      </c>
      <c r="C532" s="141" t="s">
        <v>1725</v>
      </c>
      <c r="D532" s="106" t="s">
        <v>1267</v>
      </c>
      <c r="E532" s="106" t="s">
        <v>67</v>
      </c>
      <c r="F532" s="703">
        <v>23</v>
      </c>
      <c r="G532" s="119" t="str">
        <f>VLOOKUP(E532,Source!F:F,1,FALSE)</f>
        <v>Salem State University</v>
      </c>
    </row>
    <row r="533" spans="1:7" hidden="1" x14ac:dyDescent="0.25">
      <c r="A533" s="701" t="str">
        <f t="shared" si="10"/>
        <v>Salem State University24</v>
      </c>
      <c r="B533" s="141">
        <v>8793264032</v>
      </c>
      <c r="C533" s="141" t="s">
        <v>1742</v>
      </c>
      <c r="D533" s="106" t="s">
        <v>1267</v>
      </c>
      <c r="E533" s="106" t="s">
        <v>67</v>
      </c>
      <c r="F533" s="703">
        <v>24</v>
      </c>
      <c r="G533" s="119" t="str">
        <f>VLOOKUP(E533,Source!F:F,1,FALSE)</f>
        <v>Salem State University</v>
      </c>
    </row>
    <row r="534" spans="1:7" hidden="1" x14ac:dyDescent="0.25">
      <c r="A534" s="701" t="str">
        <f t="shared" si="10"/>
        <v>Salem State University25</v>
      </c>
      <c r="B534" s="141">
        <v>9034346023</v>
      </c>
      <c r="C534" s="141" t="s">
        <v>1743</v>
      </c>
      <c r="D534" s="106" t="s">
        <v>1267</v>
      </c>
      <c r="E534" s="106" t="s">
        <v>67</v>
      </c>
      <c r="F534" s="703">
        <v>25</v>
      </c>
      <c r="G534" s="119" t="str">
        <f>VLOOKUP(E534,Source!F:F,1,FALSE)</f>
        <v>Salem State University</v>
      </c>
    </row>
    <row r="535" spans="1:7" hidden="1" x14ac:dyDescent="0.25">
      <c r="A535" s="701" t="str">
        <f t="shared" si="10"/>
        <v>Salem State University26</v>
      </c>
      <c r="B535" s="141">
        <v>9035572009</v>
      </c>
      <c r="C535" s="141" t="s">
        <v>1735</v>
      </c>
      <c r="D535" s="106" t="s">
        <v>1267</v>
      </c>
      <c r="E535" s="106" t="s">
        <v>67</v>
      </c>
      <c r="F535" s="703">
        <v>26</v>
      </c>
      <c r="G535" s="119" t="str">
        <f>VLOOKUP(E535,Source!F:F,1,FALSE)</f>
        <v>Salem State University</v>
      </c>
    </row>
    <row r="536" spans="1:7" hidden="1" x14ac:dyDescent="0.25">
      <c r="A536" s="701" t="str">
        <f t="shared" si="10"/>
        <v>Salem State University27</v>
      </c>
      <c r="B536" s="141">
        <v>9035573006</v>
      </c>
      <c r="C536" s="141" t="s">
        <v>1735</v>
      </c>
      <c r="D536" s="106" t="s">
        <v>1267</v>
      </c>
      <c r="E536" s="106" t="s">
        <v>67</v>
      </c>
      <c r="F536" s="703">
        <v>27</v>
      </c>
      <c r="G536" s="119" t="str">
        <f>VLOOKUP(E536,Source!F:F,1,FALSE)</f>
        <v>Salem State University</v>
      </c>
    </row>
    <row r="537" spans="1:7" hidden="1" x14ac:dyDescent="0.25">
      <c r="A537" s="701" t="str">
        <f t="shared" si="10"/>
        <v>Salem State University28</v>
      </c>
      <c r="B537" s="141">
        <v>9035581017</v>
      </c>
      <c r="C537" s="141" t="s">
        <v>1729</v>
      </c>
      <c r="D537" s="106" t="s">
        <v>1267</v>
      </c>
      <c r="E537" s="106" t="s">
        <v>67</v>
      </c>
      <c r="F537" s="703">
        <v>28</v>
      </c>
      <c r="G537" s="119" t="str">
        <f>VLOOKUP(E537,Source!F:F,1,FALSE)</f>
        <v>Salem State University</v>
      </c>
    </row>
    <row r="538" spans="1:7" hidden="1" x14ac:dyDescent="0.25">
      <c r="A538" s="701" t="str">
        <f t="shared" si="10"/>
        <v>Salem State University29</v>
      </c>
      <c r="B538" s="141">
        <v>7544308015</v>
      </c>
      <c r="C538" s="141" t="s">
        <v>1744</v>
      </c>
      <c r="D538" s="106" t="s">
        <v>1268</v>
      </c>
      <c r="E538" s="106" t="s">
        <v>67</v>
      </c>
      <c r="F538" s="703">
        <v>29</v>
      </c>
      <c r="G538" s="119" t="str">
        <f>VLOOKUP(E538,Source!F:F,1,FALSE)</f>
        <v>Salem State University</v>
      </c>
    </row>
    <row r="539" spans="1:7" hidden="1" x14ac:dyDescent="0.25">
      <c r="A539" s="701" t="str">
        <f t="shared" si="10"/>
        <v>Salem State University30</v>
      </c>
      <c r="B539" s="141">
        <v>8793376037</v>
      </c>
      <c r="C539" s="141" t="s">
        <v>1745</v>
      </c>
      <c r="D539" s="106" t="s">
        <v>1268</v>
      </c>
      <c r="E539" s="106" t="s">
        <v>67</v>
      </c>
      <c r="F539" s="703">
        <v>30</v>
      </c>
      <c r="G539" s="119" t="str">
        <f>VLOOKUP(E539,Source!F:F,1,FALSE)</f>
        <v>Salem State University</v>
      </c>
    </row>
    <row r="540" spans="1:7" hidden="1" x14ac:dyDescent="0.25">
      <c r="A540" s="701" t="str">
        <f t="shared" si="10"/>
        <v>Salem State University31</v>
      </c>
      <c r="B540" s="141">
        <v>9035027027</v>
      </c>
      <c r="C540" s="141" t="s">
        <v>1729</v>
      </c>
      <c r="D540" s="106" t="s">
        <v>1268</v>
      </c>
      <c r="E540" s="106" t="s">
        <v>67</v>
      </c>
      <c r="F540" s="703">
        <v>31</v>
      </c>
      <c r="G540" s="119" t="str">
        <f>VLOOKUP(E540,Source!F:F,1,FALSE)</f>
        <v>Salem State University</v>
      </c>
    </row>
    <row r="541" spans="1:7" hidden="1" x14ac:dyDescent="0.25">
      <c r="A541" s="701" t="str">
        <f t="shared" si="10"/>
        <v>Springfield Technical Comm. College1</v>
      </c>
      <c r="B541" s="141">
        <v>42671040</v>
      </c>
      <c r="C541" s="141" t="s">
        <v>1757</v>
      </c>
      <c r="D541" s="106" t="s">
        <v>1267</v>
      </c>
      <c r="E541" s="106" t="s">
        <v>584</v>
      </c>
      <c r="F541" s="703">
        <v>1</v>
      </c>
      <c r="G541" s="119" t="str">
        <f>VLOOKUP(E541,Source!F:F,1,FALSE)</f>
        <v>Springfield Technical Comm. College</v>
      </c>
    </row>
    <row r="542" spans="1:7" hidden="1" x14ac:dyDescent="0.25">
      <c r="A542" s="701" t="str">
        <f t="shared" si="10"/>
        <v>Springfield Technical Comm. College2</v>
      </c>
      <c r="B542" s="141">
        <v>169871076</v>
      </c>
      <c r="C542" s="141" t="s">
        <v>1758</v>
      </c>
      <c r="D542" s="106" t="s">
        <v>1267</v>
      </c>
      <c r="E542" s="106" t="s">
        <v>584</v>
      </c>
      <c r="F542" s="703">
        <v>2</v>
      </c>
      <c r="G542" s="119" t="str">
        <f>VLOOKUP(E542,Source!F:F,1,FALSE)</f>
        <v>Springfield Technical Comm. College</v>
      </c>
    </row>
    <row r="543" spans="1:7" hidden="1" x14ac:dyDescent="0.25">
      <c r="A543" s="701" t="str">
        <f t="shared" si="10"/>
        <v>Springfield Technical Comm. College3</v>
      </c>
      <c r="B543" s="141">
        <v>607602042</v>
      </c>
      <c r="C543" s="141" t="s">
        <v>1456</v>
      </c>
      <c r="D543" s="106" t="s">
        <v>1267</v>
      </c>
      <c r="E543" s="106" t="s">
        <v>584</v>
      </c>
      <c r="F543" s="703">
        <v>3</v>
      </c>
      <c r="G543" s="119" t="str">
        <f>VLOOKUP(E543,Source!F:F,1,FALSE)</f>
        <v>Springfield Technical Comm. College</v>
      </c>
    </row>
    <row r="544" spans="1:7" hidden="1" x14ac:dyDescent="0.25">
      <c r="A544" s="701" t="str">
        <f t="shared" si="10"/>
        <v>Springfield Technical Comm. College4</v>
      </c>
      <c r="B544" s="141">
        <v>802402057</v>
      </c>
      <c r="C544" s="141" t="s">
        <v>1759</v>
      </c>
      <c r="D544" s="106" t="s">
        <v>1267</v>
      </c>
      <c r="E544" s="106" t="s">
        <v>584</v>
      </c>
      <c r="F544" s="703">
        <v>4</v>
      </c>
      <c r="G544" s="119" t="str">
        <f>VLOOKUP(E544,Source!F:F,1,FALSE)</f>
        <v>Springfield Technical Comm. College</v>
      </c>
    </row>
    <row r="545" spans="1:7" hidden="1" x14ac:dyDescent="0.25">
      <c r="A545" s="701" t="str">
        <f t="shared" si="10"/>
        <v>Springfield Technical Comm. College5</v>
      </c>
      <c r="B545" s="141">
        <v>33493024</v>
      </c>
      <c r="C545" s="141" t="s">
        <v>1759</v>
      </c>
      <c r="D545" s="106" t="s">
        <v>1268</v>
      </c>
      <c r="E545" s="106" t="s">
        <v>584</v>
      </c>
      <c r="F545" s="703">
        <v>5</v>
      </c>
      <c r="G545" s="119" t="str">
        <f>VLOOKUP(E545,Source!F:F,1,FALSE)</f>
        <v>Springfield Technical Comm. College</v>
      </c>
    </row>
    <row r="546" spans="1:7" x14ac:dyDescent="0.25">
      <c r="A546" s="701" t="str">
        <f t="shared" si="10"/>
        <v>Trial Court1</v>
      </c>
      <c r="B546" s="739" t="s">
        <v>842</v>
      </c>
      <c r="C546" s="735" t="s">
        <v>1958</v>
      </c>
      <c r="D546" s="740" t="s">
        <v>842</v>
      </c>
      <c r="E546" s="106" t="s">
        <v>68</v>
      </c>
      <c r="F546" s="703">
        <v>1</v>
      </c>
      <c r="G546" s="119" t="str">
        <f>VLOOKUP(E546,Source!F:F,1,FALSE)</f>
        <v>Trial Court</v>
      </c>
    </row>
    <row r="547" spans="1:7" x14ac:dyDescent="0.25">
      <c r="A547" s="701" t="str">
        <f t="shared" ref="A547:A610" si="11">E547&amp;F547</f>
        <v>UMass Amherst1</v>
      </c>
      <c r="B547" s="739" t="s">
        <v>842</v>
      </c>
      <c r="C547" s="735" t="s">
        <v>1958</v>
      </c>
      <c r="D547" s="740" t="s">
        <v>842</v>
      </c>
      <c r="E547" s="106" t="s">
        <v>69</v>
      </c>
      <c r="F547" s="703">
        <v>1</v>
      </c>
      <c r="G547" s="119" t="str">
        <f>VLOOKUP(E547,Source!F:F,1,FALSE)</f>
        <v>UMass Amherst</v>
      </c>
    </row>
    <row r="548" spans="1:7" hidden="1" x14ac:dyDescent="0.25">
      <c r="A548" s="701" t="str">
        <f t="shared" si="11"/>
        <v>UMass Boston1</v>
      </c>
      <c r="B548" s="141">
        <v>2862594001</v>
      </c>
      <c r="C548" s="141" t="s">
        <v>1764</v>
      </c>
      <c r="D548" s="106" t="s">
        <v>1267</v>
      </c>
      <c r="E548" s="106" t="s">
        <v>70</v>
      </c>
      <c r="F548" s="703">
        <v>1</v>
      </c>
      <c r="G548" s="119" t="str">
        <f>VLOOKUP(E548,Source!F:F,1,FALSE)</f>
        <v>UMass Boston</v>
      </c>
    </row>
    <row r="549" spans="1:7" hidden="1" x14ac:dyDescent="0.25">
      <c r="A549" s="701" t="str">
        <f t="shared" si="11"/>
        <v>UMass Boston2</v>
      </c>
      <c r="B549" s="141">
        <v>4059183009</v>
      </c>
      <c r="C549" s="141" t="s">
        <v>1765</v>
      </c>
      <c r="D549" s="106" t="s">
        <v>1267</v>
      </c>
      <c r="E549" s="106" t="s">
        <v>70</v>
      </c>
      <c r="F549" s="703">
        <v>2</v>
      </c>
      <c r="G549" s="119" t="str">
        <f>VLOOKUP(E549,Source!F:F,1,FALSE)</f>
        <v>UMass Boston</v>
      </c>
    </row>
    <row r="550" spans="1:7" hidden="1" x14ac:dyDescent="0.25">
      <c r="A550" s="701" t="str">
        <f t="shared" si="11"/>
        <v>UMass Boston3</v>
      </c>
      <c r="B550" s="141">
        <v>26280561007</v>
      </c>
      <c r="C550" s="141" t="s">
        <v>1766</v>
      </c>
      <c r="D550" s="106" t="s">
        <v>1267</v>
      </c>
      <c r="E550" s="106" t="s">
        <v>70</v>
      </c>
      <c r="F550" s="703">
        <v>3</v>
      </c>
      <c r="G550" s="119" t="str">
        <f>VLOOKUP(E550,Source!F:F,1,FALSE)</f>
        <v>UMass Boston</v>
      </c>
    </row>
    <row r="551" spans="1:7" hidden="1" x14ac:dyDescent="0.25">
      <c r="A551" s="701" t="str">
        <f t="shared" si="11"/>
        <v>UMass Boston4</v>
      </c>
      <c r="B551" s="141">
        <v>28045230019</v>
      </c>
      <c r="C551" s="141" t="s">
        <v>1767</v>
      </c>
      <c r="D551" s="106" t="s">
        <v>1268</v>
      </c>
      <c r="E551" s="106" t="s">
        <v>70</v>
      </c>
      <c r="F551" s="703">
        <v>4</v>
      </c>
      <c r="G551" s="119" t="str">
        <f>VLOOKUP(E551,Source!F:F,1,FALSE)</f>
        <v>UMass Boston</v>
      </c>
    </row>
    <row r="552" spans="1:7" hidden="1" x14ac:dyDescent="0.25">
      <c r="A552" s="701" t="str">
        <f t="shared" si="11"/>
        <v>Umass Dartmouth1</v>
      </c>
      <c r="B552" s="141">
        <v>12210320029</v>
      </c>
      <c r="C552" s="141" t="s">
        <v>1639</v>
      </c>
      <c r="D552" s="106" t="s">
        <v>1267</v>
      </c>
      <c r="E552" s="106" t="s">
        <v>1780</v>
      </c>
      <c r="F552" s="703">
        <v>1</v>
      </c>
      <c r="G552" s="119" t="str">
        <f>VLOOKUP(E552,Source!F:F,1,FALSE)</f>
        <v>UMass Dartmouth</v>
      </c>
    </row>
    <row r="553" spans="1:7" hidden="1" x14ac:dyDescent="0.25">
      <c r="A553" s="701" t="str">
        <f t="shared" si="11"/>
        <v>Umass Dartmouth2</v>
      </c>
      <c r="B553" s="141">
        <v>12228060039</v>
      </c>
      <c r="C553" s="141" t="s">
        <v>1769</v>
      </c>
      <c r="D553" s="106" t="s">
        <v>1267</v>
      </c>
      <c r="E553" s="106" t="s">
        <v>1780</v>
      </c>
      <c r="F553" s="703">
        <v>2</v>
      </c>
      <c r="G553" s="119" t="str">
        <f>VLOOKUP(E553,Source!F:F,1,FALSE)</f>
        <v>UMass Dartmouth</v>
      </c>
    </row>
    <row r="554" spans="1:7" hidden="1" x14ac:dyDescent="0.25">
      <c r="A554" s="701" t="str">
        <f t="shared" si="11"/>
        <v>Umass Dartmouth3</v>
      </c>
      <c r="B554" s="141">
        <v>12243010019</v>
      </c>
      <c r="C554" s="141" t="s">
        <v>1770</v>
      </c>
      <c r="D554" s="106" t="s">
        <v>1267</v>
      </c>
      <c r="E554" s="106" t="s">
        <v>1780</v>
      </c>
      <c r="F554" s="703">
        <v>3</v>
      </c>
      <c r="G554" s="119" t="str">
        <f>VLOOKUP(E554,Source!F:F,1,FALSE)</f>
        <v>UMass Dartmouth</v>
      </c>
    </row>
    <row r="555" spans="1:7" hidden="1" x14ac:dyDescent="0.25">
      <c r="A555" s="701" t="str">
        <f t="shared" si="11"/>
        <v>Umass Dartmouth4</v>
      </c>
      <c r="B555" s="141">
        <v>12256190013</v>
      </c>
      <c r="C555" s="141" t="s">
        <v>1771</v>
      </c>
      <c r="D555" s="106" t="s">
        <v>1267</v>
      </c>
      <c r="E555" s="106" t="s">
        <v>1780</v>
      </c>
      <c r="F555" s="703">
        <v>4</v>
      </c>
      <c r="G555" s="119" t="str">
        <f>VLOOKUP(E555,Source!F:F,1,FALSE)</f>
        <v>UMass Dartmouth</v>
      </c>
    </row>
    <row r="556" spans="1:7" hidden="1" x14ac:dyDescent="0.25">
      <c r="A556" s="701" t="str">
        <f t="shared" si="11"/>
        <v>Umass Dartmouth5</v>
      </c>
      <c r="B556" s="141">
        <v>12496470027</v>
      </c>
      <c r="C556" s="141" t="s">
        <v>1772</v>
      </c>
      <c r="D556" s="106" t="s">
        <v>1267</v>
      </c>
      <c r="E556" s="106" t="s">
        <v>1780</v>
      </c>
      <c r="F556" s="703">
        <v>5</v>
      </c>
      <c r="G556" s="119" t="str">
        <f>VLOOKUP(E556,Source!F:F,1,FALSE)</f>
        <v>UMass Dartmouth</v>
      </c>
    </row>
    <row r="557" spans="1:7" hidden="1" x14ac:dyDescent="0.25">
      <c r="A557" s="701" t="str">
        <f t="shared" si="11"/>
        <v>Umass Dartmouth6</v>
      </c>
      <c r="B557" s="141">
        <v>12496520011</v>
      </c>
      <c r="C557" s="141" t="s">
        <v>1773</v>
      </c>
      <c r="D557" s="106" t="s">
        <v>1267</v>
      </c>
      <c r="E557" s="106" t="s">
        <v>1780</v>
      </c>
      <c r="F557" s="703">
        <v>6</v>
      </c>
      <c r="G557" s="119" t="str">
        <f>VLOOKUP(E557,Source!F:F,1,FALSE)</f>
        <v>UMass Dartmouth</v>
      </c>
    </row>
    <row r="558" spans="1:7" hidden="1" x14ac:dyDescent="0.25">
      <c r="A558" s="701" t="str">
        <f t="shared" si="11"/>
        <v>Umass Dartmouth7</v>
      </c>
      <c r="B558" s="141">
        <v>16087310013</v>
      </c>
      <c r="C558" s="141" t="s">
        <v>1774</v>
      </c>
      <c r="D558" s="106" t="s">
        <v>1267</v>
      </c>
      <c r="E558" s="106" t="s">
        <v>1780</v>
      </c>
      <c r="F558" s="703">
        <v>7</v>
      </c>
      <c r="G558" s="119" t="str">
        <f>VLOOKUP(E558,Source!F:F,1,FALSE)</f>
        <v>UMass Dartmouth</v>
      </c>
    </row>
    <row r="559" spans="1:7" hidden="1" x14ac:dyDescent="0.25">
      <c r="A559" s="701" t="str">
        <f t="shared" si="11"/>
        <v>Umass Dartmouth8</v>
      </c>
      <c r="B559" s="141">
        <v>16121050013</v>
      </c>
      <c r="C559" s="141" t="s">
        <v>1775</v>
      </c>
      <c r="D559" s="106" t="s">
        <v>1267</v>
      </c>
      <c r="E559" s="106" t="s">
        <v>1780</v>
      </c>
      <c r="F559" s="703">
        <v>8</v>
      </c>
      <c r="G559" s="119" t="str">
        <f>VLOOKUP(E559,Source!F:F,1,FALSE)</f>
        <v>UMass Dartmouth</v>
      </c>
    </row>
    <row r="560" spans="1:7" hidden="1" x14ac:dyDescent="0.25">
      <c r="A560" s="701" t="str">
        <f t="shared" si="11"/>
        <v>Umass Dartmouth9</v>
      </c>
      <c r="B560" s="141">
        <v>16121060012</v>
      </c>
      <c r="C560" s="141" t="s">
        <v>1775</v>
      </c>
      <c r="D560" s="106" t="s">
        <v>1267</v>
      </c>
      <c r="E560" s="106" t="s">
        <v>1780</v>
      </c>
      <c r="F560" s="703">
        <v>9</v>
      </c>
      <c r="G560" s="119" t="str">
        <f>VLOOKUP(E560,Source!F:F,1,FALSE)</f>
        <v>UMass Dartmouth</v>
      </c>
    </row>
    <row r="561" spans="1:7" hidden="1" x14ac:dyDescent="0.25">
      <c r="A561" s="701" t="str">
        <f t="shared" si="11"/>
        <v>Umass Dartmouth10</v>
      </c>
      <c r="B561" s="141">
        <v>16324050026</v>
      </c>
      <c r="C561" s="141" t="s">
        <v>1776</v>
      </c>
      <c r="D561" s="106" t="s">
        <v>1267</v>
      </c>
      <c r="E561" s="106" t="s">
        <v>1780</v>
      </c>
      <c r="F561" s="703">
        <v>10</v>
      </c>
      <c r="G561" s="119" t="str">
        <f>VLOOKUP(E561,Source!F:F,1,FALSE)</f>
        <v>UMass Dartmouth</v>
      </c>
    </row>
    <row r="562" spans="1:7" hidden="1" x14ac:dyDescent="0.25">
      <c r="A562" s="701" t="str">
        <f t="shared" si="11"/>
        <v>Umass Dartmouth11</v>
      </c>
      <c r="B562" s="141">
        <v>16640200016</v>
      </c>
      <c r="C562" s="141" t="s">
        <v>1777</v>
      </c>
      <c r="D562" s="106" t="s">
        <v>1267</v>
      </c>
      <c r="E562" s="106" t="s">
        <v>1780</v>
      </c>
      <c r="F562" s="703">
        <v>11</v>
      </c>
      <c r="G562" s="119" t="str">
        <f>VLOOKUP(E562,Source!F:F,1,FALSE)</f>
        <v>UMass Dartmouth</v>
      </c>
    </row>
    <row r="563" spans="1:7" hidden="1" x14ac:dyDescent="0.25">
      <c r="A563" s="701" t="str">
        <f t="shared" si="11"/>
        <v>Umass Dartmouth12</v>
      </c>
      <c r="B563" s="141">
        <v>16669540029</v>
      </c>
      <c r="C563" s="141" t="s">
        <v>1778</v>
      </c>
      <c r="D563" s="106" t="s">
        <v>1267</v>
      </c>
      <c r="E563" s="106" t="s">
        <v>1780</v>
      </c>
      <c r="F563" s="703">
        <v>12</v>
      </c>
      <c r="G563" s="119" t="str">
        <f>VLOOKUP(E563,Source!F:F,1,FALSE)</f>
        <v>UMass Dartmouth</v>
      </c>
    </row>
    <row r="564" spans="1:7" hidden="1" x14ac:dyDescent="0.25">
      <c r="A564" s="701" t="str">
        <f t="shared" si="11"/>
        <v>Umass Dartmouth13</v>
      </c>
      <c r="B564" s="141">
        <v>27047970010</v>
      </c>
      <c r="C564" s="141" t="s">
        <v>1779</v>
      </c>
      <c r="D564" s="106" t="s">
        <v>1267</v>
      </c>
      <c r="E564" s="106" t="s">
        <v>1780</v>
      </c>
      <c r="F564" s="703">
        <v>13</v>
      </c>
      <c r="G564" s="119" t="str">
        <f>VLOOKUP(E564,Source!F:F,1,FALSE)</f>
        <v>UMass Dartmouth</v>
      </c>
    </row>
    <row r="565" spans="1:7" hidden="1" x14ac:dyDescent="0.25">
      <c r="A565" s="701" t="str">
        <f t="shared" si="11"/>
        <v>Umass Dartmouth14</v>
      </c>
      <c r="B565" s="141">
        <v>12219830069</v>
      </c>
      <c r="C565" s="141" t="s">
        <v>1781</v>
      </c>
      <c r="D565" s="106" t="s">
        <v>1268</v>
      </c>
      <c r="E565" s="106" t="s">
        <v>1780</v>
      </c>
      <c r="F565" s="703">
        <v>14</v>
      </c>
      <c r="G565" s="119" t="str">
        <f>VLOOKUP(E565,Source!F:F,1,FALSE)</f>
        <v>UMass Dartmouth</v>
      </c>
    </row>
    <row r="566" spans="1:7" x14ac:dyDescent="0.25">
      <c r="A566" s="701" t="str">
        <f t="shared" si="11"/>
        <v>UMass Lowell1</v>
      </c>
      <c r="B566" s="739" t="s">
        <v>842</v>
      </c>
      <c r="C566" s="735" t="s">
        <v>1958</v>
      </c>
      <c r="D566" s="740" t="s">
        <v>842</v>
      </c>
      <c r="E566" s="106" t="s">
        <v>72</v>
      </c>
      <c r="F566" s="703">
        <v>1</v>
      </c>
      <c r="G566" s="119" t="str">
        <f>VLOOKUP(E566,Source!F:F,1,FALSE)</f>
        <v>UMass Lowell</v>
      </c>
    </row>
    <row r="567" spans="1:7" hidden="1" x14ac:dyDescent="0.25">
      <c r="A567" s="701" t="str">
        <f t="shared" si="11"/>
        <v>Umass Medical1</v>
      </c>
      <c r="B567" s="141">
        <v>49604015</v>
      </c>
      <c r="C567" s="141" t="s">
        <v>1800</v>
      </c>
      <c r="D567" s="106" t="s">
        <v>1267</v>
      </c>
      <c r="E567" s="106" t="s">
        <v>198</v>
      </c>
      <c r="F567" s="703">
        <v>1</v>
      </c>
      <c r="G567" s="119" t="str">
        <f>VLOOKUP(E567,Source!F:F,1,FALSE)</f>
        <v>UMass Medical</v>
      </c>
    </row>
    <row r="568" spans="1:7" hidden="1" x14ac:dyDescent="0.25">
      <c r="A568" s="701" t="str">
        <f t="shared" si="11"/>
        <v>Umass Medical2</v>
      </c>
      <c r="B568" s="141">
        <v>165945013</v>
      </c>
      <c r="C568" s="141" t="s">
        <v>1721</v>
      </c>
      <c r="D568" s="106" t="s">
        <v>1267</v>
      </c>
      <c r="E568" s="106" t="s">
        <v>198</v>
      </c>
      <c r="F568" s="703">
        <v>2</v>
      </c>
      <c r="G568" s="119" t="str">
        <f>VLOOKUP(E568,Source!F:F,1,FALSE)</f>
        <v>UMass Medical</v>
      </c>
    </row>
    <row r="569" spans="1:7" hidden="1" x14ac:dyDescent="0.25">
      <c r="A569" s="701" t="str">
        <f t="shared" si="11"/>
        <v>Umass Medical3</v>
      </c>
      <c r="B569" s="141">
        <v>2652718013</v>
      </c>
      <c r="C569" s="141" t="s">
        <v>1801</v>
      </c>
      <c r="D569" s="106" t="s">
        <v>1267</v>
      </c>
      <c r="E569" s="106" t="s">
        <v>198</v>
      </c>
      <c r="F569" s="703">
        <v>3</v>
      </c>
      <c r="G569" s="119" t="str">
        <f>VLOOKUP(E569,Source!F:F,1,FALSE)</f>
        <v>UMass Medical</v>
      </c>
    </row>
    <row r="570" spans="1:7" hidden="1" x14ac:dyDescent="0.25">
      <c r="A570" s="701" t="str">
        <f t="shared" si="11"/>
        <v>Umass Medical4</v>
      </c>
      <c r="B570" s="141">
        <v>3899578014</v>
      </c>
      <c r="C570" s="141" t="s">
        <v>1721</v>
      </c>
      <c r="D570" s="106" t="s">
        <v>1267</v>
      </c>
      <c r="E570" s="106" t="s">
        <v>198</v>
      </c>
      <c r="F570" s="703">
        <v>4</v>
      </c>
      <c r="G570" s="119" t="str">
        <f>VLOOKUP(E570,Source!F:F,1,FALSE)</f>
        <v>UMass Medical</v>
      </c>
    </row>
    <row r="571" spans="1:7" hidden="1" x14ac:dyDescent="0.25">
      <c r="A571" s="701" t="str">
        <f t="shared" si="11"/>
        <v>Umass Medical5</v>
      </c>
      <c r="B571" s="141">
        <v>5184705025</v>
      </c>
      <c r="C571" s="141" t="s">
        <v>1802</v>
      </c>
      <c r="D571" s="106" t="s">
        <v>1267</v>
      </c>
      <c r="E571" s="106" t="s">
        <v>198</v>
      </c>
      <c r="F571" s="703">
        <v>5</v>
      </c>
      <c r="G571" s="119" t="str">
        <f>VLOOKUP(E571,Source!F:F,1,FALSE)</f>
        <v>UMass Medical</v>
      </c>
    </row>
    <row r="572" spans="1:7" hidden="1" x14ac:dyDescent="0.25">
      <c r="A572" s="701" t="str">
        <f t="shared" si="11"/>
        <v>Umass Medical6</v>
      </c>
      <c r="B572" s="141">
        <v>5313510025</v>
      </c>
      <c r="C572" s="141" t="s">
        <v>1803</v>
      </c>
      <c r="D572" s="106" t="s">
        <v>1267</v>
      </c>
      <c r="E572" s="106" t="s">
        <v>198</v>
      </c>
      <c r="F572" s="703">
        <v>6</v>
      </c>
      <c r="G572" s="119" t="str">
        <f>VLOOKUP(E572,Source!F:F,1,FALSE)</f>
        <v>UMass Medical</v>
      </c>
    </row>
    <row r="573" spans="1:7" hidden="1" x14ac:dyDescent="0.25">
      <c r="A573" s="701" t="str">
        <f t="shared" si="11"/>
        <v>Umass Medical7</v>
      </c>
      <c r="B573" s="141">
        <v>6391065013</v>
      </c>
      <c r="C573" s="141" t="s">
        <v>1804</v>
      </c>
      <c r="D573" s="106" t="s">
        <v>1267</v>
      </c>
      <c r="E573" s="106" t="s">
        <v>198</v>
      </c>
      <c r="F573" s="703">
        <v>7</v>
      </c>
      <c r="G573" s="119" t="str">
        <f>VLOOKUP(E573,Source!F:F,1,FALSE)</f>
        <v>UMass Medical</v>
      </c>
    </row>
    <row r="574" spans="1:7" hidden="1" x14ac:dyDescent="0.25">
      <c r="A574" s="701" t="str">
        <f t="shared" si="11"/>
        <v>Umass Medical8</v>
      </c>
      <c r="B574" s="141">
        <v>7677856019</v>
      </c>
      <c r="C574" s="141" t="s">
        <v>1805</v>
      </c>
      <c r="D574" s="106" t="s">
        <v>1267</v>
      </c>
      <c r="E574" s="106" t="s">
        <v>198</v>
      </c>
      <c r="F574" s="703">
        <v>8</v>
      </c>
      <c r="G574" s="119" t="str">
        <f>VLOOKUP(E574,Source!F:F,1,FALSE)</f>
        <v>UMass Medical</v>
      </c>
    </row>
    <row r="575" spans="1:7" hidden="1" x14ac:dyDescent="0.25">
      <c r="A575" s="701" t="str">
        <f t="shared" si="11"/>
        <v>Umass Medical9</v>
      </c>
      <c r="B575" s="141">
        <v>7790006019</v>
      </c>
      <c r="C575" s="141" t="s">
        <v>1806</v>
      </c>
      <c r="D575" s="106" t="s">
        <v>1267</v>
      </c>
      <c r="E575" s="106" t="s">
        <v>198</v>
      </c>
      <c r="F575" s="703">
        <v>9</v>
      </c>
      <c r="G575" s="119" t="str">
        <f>VLOOKUP(E575,Source!F:F,1,FALSE)</f>
        <v>UMass Medical</v>
      </c>
    </row>
    <row r="576" spans="1:7" hidden="1" x14ac:dyDescent="0.25">
      <c r="A576" s="701" t="str">
        <f t="shared" si="11"/>
        <v>Umass Medical10</v>
      </c>
      <c r="B576" s="141">
        <v>9113130027</v>
      </c>
      <c r="C576" s="141" t="s">
        <v>1807</v>
      </c>
      <c r="D576" s="106" t="s">
        <v>1267</v>
      </c>
      <c r="E576" s="106" t="s">
        <v>198</v>
      </c>
      <c r="F576" s="703">
        <v>10</v>
      </c>
      <c r="G576" s="119" t="str">
        <f>VLOOKUP(E576,Source!F:F,1,FALSE)</f>
        <v>UMass Medical</v>
      </c>
    </row>
    <row r="577" spans="1:7" hidden="1" x14ac:dyDescent="0.25">
      <c r="A577" s="701" t="str">
        <f t="shared" si="11"/>
        <v>Umass Medical11</v>
      </c>
      <c r="B577" s="141">
        <v>27573030015</v>
      </c>
      <c r="C577" s="141" t="s">
        <v>1808</v>
      </c>
      <c r="D577" s="106" t="s">
        <v>1267</v>
      </c>
      <c r="E577" s="106" t="s">
        <v>198</v>
      </c>
      <c r="F577" s="703">
        <v>11</v>
      </c>
      <c r="G577" s="119" t="str">
        <f>VLOOKUP(E577,Source!F:F,1,FALSE)</f>
        <v>UMass Medical</v>
      </c>
    </row>
    <row r="578" spans="1:7" hidden="1" x14ac:dyDescent="0.25">
      <c r="A578" s="701" t="str">
        <f t="shared" si="11"/>
        <v>Umass Medical12</v>
      </c>
      <c r="B578" s="141">
        <v>16064394</v>
      </c>
      <c r="C578" s="141" t="s">
        <v>1809</v>
      </c>
      <c r="D578" s="106" t="s">
        <v>1268</v>
      </c>
      <c r="E578" s="106" t="s">
        <v>198</v>
      </c>
      <c r="F578" s="703">
        <v>12</v>
      </c>
      <c r="G578" s="119" t="str">
        <f>VLOOKUP(E578,Source!F:F,1,FALSE)</f>
        <v>UMass Medical</v>
      </c>
    </row>
    <row r="579" spans="1:7" hidden="1" x14ac:dyDescent="0.25">
      <c r="A579" s="701" t="str">
        <f t="shared" si="11"/>
        <v>Umass Medical13</v>
      </c>
      <c r="B579" s="141">
        <v>91064406</v>
      </c>
      <c r="C579" s="141" t="s">
        <v>1809</v>
      </c>
      <c r="D579" s="106" t="s">
        <v>1268</v>
      </c>
      <c r="E579" s="106" t="s">
        <v>198</v>
      </c>
      <c r="F579" s="703">
        <v>13</v>
      </c>
      <c r="G579" s="119" t="str">
        <f>VLOOKUP(E579,Source!F:F,1,FALSE)</f>
        <v>UMass Medical</v>
      </c>
    </row>
    <row r="580" spans="1:7" hidden="1" x14ac:dyDescent="0.25">
      <c r="A580" s="701" t="str">
        <f t="shared" si="11"/>
        <v>Umass Medical14</v>
      </c>
      <c r="B580" s="141">
        <v>2818608018</v>
      </c>
      <c r="C580" s="141" t="s">
        <v>1810</v>
      </c>
      <c r="D580" s="106" t="s">
        <v>1268</v>
      </c>
      <c r="E580" s="106" t="s">
        <v>198</v>
      </c>
      <c r="F580" s="703">
        <v>14</v>
      </c>
      <c r="G580" s="119" t="str">
        <f>VLOOKUP(E580,Source!F:F,1,FALSE)</f>
        <v>UMass Medical</v>
      </c>
    </row>
    <row r="581" spans="1:7" hidden="1" x14ac:dyDescent="0.25">
      <c r="A581" s="701" t="str">
        <f t="shared" si="11"/>
        <v>Umass Medical15</v>
      </c>
      <c r="B581" s="141">
        <v>2873657019</v>
      </c>
      <c r="C581" s="141" t="s">
        <v>1811</v>
      </c>
      <c r="D581" s="106" t="s">
        <v>1268</v>
      </c>
      <c r="E581" s="106" t="s">
        <v>198</v>
      </c>
      <c r="F581" s="703">
        <v>15</v>
      </c>
      <c r="G581" s="119" t="str">
        <f>VLOOKUP(E581,Source!F:F,1,FALSE)</f>
        <v>UMass Medical</v>
      </c>
    </row>
    <row r="582" spans="1:7" hidden="1" x14ac:dyDescent="0.25">
      <c r="A582" s="701" t="str">
        <f t="shared" si="11"/>
        <v>Umass Medical16</v>
      </c>
      <c r="B582" s="141">
        <v>3899475009</v>
      </c>
      <c r="C582" s="141" t="s">
        <v>1812</v>
      </c>
      <c r="D582" s="106" t="s">
        <v>1268</v>
      </c>
      <c r="E582" s="106" t="s">
        <v>198</v>
      </c>
      <c r="F582" s="703">
        <v>16</v>
      </c>
      <c r="G582" s="119" t="str">
        <f>VLOOKUP(E582,Source!F:F,1,FALSE)</f>
        <v>UMass Medical</v>
      </c>
    </row>
    <row r="583" spans="1:7" hidden="1" x14ac:dyDescent="0.25">
      <c r="A583" s="701" t="str">
        <f t="shared" si="11"/>
        <v>Umass Medical17</v>
      </c>
      <c r="B583" s="141">
        <v>5146181012</v>
      </c>
      <c r="C583" s="141" t="s">
        <v>1721</v>
      </c>
      <c r="D583" s="106" t="s">
        <v>1268</v>
      </c>
      <c r="E583" s="106" t="s">
        <v>198</v>
      </c>
      <c r="F583" s="703">
        <v>17</v>
      </c>
      <c r="G583" s="119" t="str">
        <f>VLOOKUP(E583,Source!F:F,1,FALSE)</f>
        <v>UMass Medical</v>
      </c>
    </row>
    <row r="584" spans="1:7" hidden="1" x14ac:dyDescent="0.25">
      <c r="A584" s="701" t="str">
        <f t="shared" si="11"/>
        <v>Umass Medical18</v>
      </c>
      <c r="B584" s="141">
        <v>6431651013</v>
      </c>
      <c r="C584" s="141" t="s">
        <v>1813</v>
      </c>
      <c r="D584" s="106" t="s">
        <v>1268</v>
      </c>
      <c r="E584" s="106" t="s">
        <v>198</v>
      </c>
      <c r="F584" s="703">
        <v>18</v>
      </c>
      <c r="G584" s="119" t="str">
        <f>VLOOKUP(E584,Source!F:F,1,FALSE)</f>
        <v>UMass Medical</v>
      </c>
    </row>
    <row r="585" spans="1:7" hidden="1" x14ac:dyDescent="0.25">
      <c r="A585" s="701" t="str">
        <f t="shared" si="11"/>
        <v>Umass Medical19</v>
      </c>
      <c r="B585" s="141">
        <v>26111681008</v>
      </c>
      <c r="C585" s="141" t="s">
        <v>1814</v>
      </c>
      <c r="D585" s="106" t="s">
        <v>1268</v>
      </c>
      <c r="E585" s="106" t="s">
        <v>198</v>
      </c>
      <c r="F585" s="703">
        <v>19</v>
      </c>
      <c r="G585" s="119" t="str">
        <f>VLOOKUP(E585,Source!F:F,1,FALSE)</f>
        <v>UMass Medical</v>
      </c>
    </row>
    <row r="586" spans="1:7" hidden="1" x14ac:dyDescent="0.25">
      <c r="A586" s="701" t="str">
        <f t="shared" si="11"/>
        <v>Umass Medical20</v>
      </c>
      <c r="B586" s="141">
        <v>28316920017</v>
      </c>
      <c r="C586" s="141" t="s">
        <v>1814</v>
      </c>
      <c r="D586" s="106" t="s">
        <v>1268</v>
      </c>
      <c r="E586" s="106" t="s">
        <v>198</v>
      </c>
      <c r="F586" s="703">
        <v>20</v>
      </c>
      <c r="G586" s="119" t="str">
        <f>VLOOKUP(E586,Source!F:F,1,FALSE)</f>
        <v>UMass Medical</v>
      </c>
    </row>
    <row r="587" spans="1:7" hidden="1" x14ac:dyDescent="0.25">
      <c r="A587" s="701" t="str">
        <f t="shared" si="11"/>
        <v>Umass Medical21</v>
      </c>
      <c r="B587" s="141">
        <v>28316930016</v>
      </c>
      <c r="C587" s="141" t="s">
        <v>1815</v>
      </c>
      <c r="D587" s="106" t="s">
        <v>1268</v>
      </c>
      <c r="E587" s="106" t="s">
        <v>198</v>
      </c>
      <c r="F587" s="703">
        <v>21</v>
      </c>
      <c r="G587" s="119" t="str">
        <f>VLOOKUP(E587,Source!F:F,1,FALSE)</f>
        <v>UMass Medical</v>
      </c>
    </row>
    <row r="588" spans="1:7" hidden="1" x14ac:dyDescent="0.25">
      <c r="A588" s="701" t="str">
        <f t="shared" si="11"/>
        <v>Umass Medical22</v>
      </c>
      <c r="B588" s="141">
        <v>28561700015</v>
      </c>
      <c r="C588" s="141" t="s">
        <v>1721</v>
      </c>
      <c r="D588" s="106" t="s">
        <v>1268</v>
      </c>
      <c r="E588" s="106" t="s">
        <v>198</v>
      </c>
      <c r="F588" s="703">
        <v>22</v>
      </c>
      <c r="G588" s="119" t="str">
        <f>VLOOKUP(E588,Source!F:F,1,FALSE)</f>
        <v>UMass Medical</v>
      </c>
    </row>
    <row r="589" spans="1:7" hidden="1" x14ac:dyDescent="0.25">
      <c r="A589" s="701" t="str">
        <f t="shared" si="11"/>
        <v>Westfield State University1</v>
      </c>
      <c r="B589" s="141">
        <v>118690</v>
      </c>
      <c r="C589" s="141" t="s">
        <v>1827</v>
      </c>
      <c r="D589" s="106" t="s">
        <v>1267</v>
      </c>
      <c r="E589" s="106" t="s">
        <v>74</v>
      </c>
      <c r="F589" s="703">
        <v>1</v>
      </c>
      <c r="G589" s="119" t="str">
        <f>VLOOKUP(E589,Source!F:F,1,FALSE)</f>
        <v>Westfield State University</v>
      </c>
    </row>
    <row r="590" spans="1:7" hidden="1" x14ac:dyDescent="0.25">
      <c r="A590" s="701" t="str">
        <f t="shared" si="11"/>
        <v>Westfield State University2</v>
      </c>
      <c r="B590" s="141">
        <v>118696</v>
      </c>
      <c r="C590" s="141" t="s">
        <v>1828</v>
      </c>
      <c r="D590" s="106" t="s">
        <v>1267</v>
      </c>
      <c r="E590" s="106" t="s">
        <v>74</v>
      </c>
      <c r="F590" s="703">
        <v>2</v>
      </c>
      <c r="G590" s="119" t="str">
        <f>VLOOKUP(E590,Source!F:F,1,FALSE)</f>
        <v>Westfield State University</v>
      </c>
    </row>
    <row r="591" spans="1:7" hidden="1" x14ac:dyDescent="0.25">
      <c r="A591" s="701" t="str">
        <f t="shared" si="11"/>
        <v>Westfield State University3</v>
      </c>
      <c r="B591" s="141">
        <v>118699</v>
      </c>
      <c r="C591" s="141" t="s">
        <v>1829</v>
      </c>
      <c r="D591" s="106" t="s">
        <v>1267</v>
      </c>
      <c r="E591" s="106" t="s">
        <v>74</v>
      </c>
      <c r="F591" s="703">
        <v>3</v>
      </c>
      <c r="G591" s="119" t="str">
        <f>VLOOKUP(E591,Source!F:F,1,FALSE)</f>
        <v>Westfield State University</v>
      </c>
    </row>
    <row r="592" spans="1:7" hidden="1" x14ac:dyDescent="0.25">
      <c r="A592" s="701" t="str">
        <f t="shared" si="11"/>
        <v>Westfield State University4</v>
      </c>
      <c r="B592" s="141">
        <v>119343</v>
      </c>
      <c r="C592" s="141" t="s">
        <v>1830</v>
      </c>
      <c r="D592" s="106" t="s">
        <v>1267</v>
      </c>
      <c r="E592" s="106" t="s">
        <v>74</v>
      </c>
      <c r="F592" s="703">
        <v>4</v>
      </c>
      <c r="G592" s="119" t="str">
        <f>VLOOKUP(E592,Source!F:F,1,FALSE)</f>
        <v>Westfield State University</v>
      </c>
    </row>
    <row r="593" spans="1:7" hidden="1" x14ac:dyDescent="0.25">
      <c r="A593" s="701" t="str">
        <f t="shared" si="11"/>
        <v>Westfield State University5</v>
      </c>
      <c r="B593" s="141">
        <v>119556</v>
      </c>
      <c r="C593" s="141" t="s">
        <v>1831</v>
      </c>
      <c r="D593" s="106" t="s">
        <v>1267</v>
      </c>
      <c r="E593" s="106" t="s">
        <v>74</v>
      </c>
      <c r="F593" s="703">
        <v>5</v>
      </c>
      <c r="G593" s="119" t="str">
        <f>VLOOKUP(E593,Source!F:F,1,FALSE)</f>
        <v>Westfield State University</v>
      </c>
    </row>
    <row r="594" spans="1:7" hidden="1" x14ac:dyDescent="0.25">
      <c r="A594" s="701" t="str">
        <f t="shared" si="11"/>
        <v>Westfield State University6</v>
      </c>
      <c r="B594" s="141" t="s">
        <v>1832</v>
      </c>
      <c r="C594" s="141" t="s">
        <v>1727</v>
      </c>
      <c r="D594" s="106" t="s">
        <v>1267</v>
      </c>
      <c r="E594" s="106" t="s">
        <v>74</v>
      </c>
      <c r="F594" s="703">
        <v>6</v>
      </c>
      <c r="G594" s="119" t="str">
        <f>VLOOKUP(E594,Source!F:F,1,FALSE)</f>
        <v>Westfield State University</v>
      </c>
    </row>
    <row r="595" spans="1:7" hidden="1" x14ac:dyDescent="0.25">
      <c r="A595" s="701" t="str">
        <f t="shared" si="11"/>
        <v>Westfield State University7</v>
      </c>
      <c r="B595" s="141" t="s">
        <v>1833</v>
      </c>
      <c r="C595" s="141" t="s">
        <v>1727</v>
      </c>
      <c r="D595" s="106" t="s">
        <v>1267</v>
      </c>
      <c r="E595" s="106" t="s">
        <v>74</v>
      </c>
      <c r="F595" s="703">
        <v>7</v>
      </c>
      <c r="G595" s="119" t="str">
        <f>VLOOKUP(E595,Source!F:F,1,FALSE)</f>
        <v>Westfield State University</v>
      </c>
    </row>
    <row r="596" spans="1:7" hidden="1" x14ac:dyDescent="0.25">
      <c r="A596" s="701" t="str">
        <f t="shared" si="11"/>
        <v>Westfield State University8</v>
      </c>
      <c r="B596" s="141" t="s">
        <v>1834</v>
      </c>
      <c r="C596" s="141" t="s">
        <v>1727</v>
      </c>
      <c r="D596" s="106" t="s">
        <v>1267</v>
      </c>
      <c r="E596" s="106" t="s">
        <v>74</v>
      </c>
      <c r="F596" s="703">
        <v>8</v>
      </c>
      <c r="G596" s="119" t="str">
        <f>VLOOKUP(E596,Source!F:F,1,FALSE)</f>
        <v>Westfield State University</v>
      </c>
    </row>
    <row r="597" spans="1:7" hidden="1" x14ac:dyDescent="0.25">
      <c r="A597" s="701" t="str">
        <f t="shared" si="11"/>
        <v>Westfield State University9</v>
      </c>
      <c r="B597" s="141" t="s">
        <v>1835</v>
      </c>
      <c r="C597" s="141" t="s">
        <v>1727</v>
      </c>
      <c r="D597" s="106" t="s">
        <v>1267</v>
      </c>
      <c r="E597" s="106" t="s">
        <v>74</v>
      </c>
      <c r="F597" s="703">
        <v>9</v>
      </c>
      <c r="G597" s="119" t="str">
        <f>VLOOKUP(E597,Source!F:F,1,FALSE)</f>
        <v>Westfield State University</v>
      </c>
    </row>
    <row r="598" spans="1:7" hidden="1" x14ac:dyDescent="0.25">
      <c r="A598" s="701" t="str">
        <f t="shared" si="11"/>
        <v>Westfield State University10</v>
      </c>
      <c r="B598" s="141" t="s">
        <v>1836</v>
      </c>
      <c r="C598" s="141" t="s">
        <v>1727</v>
      </c>
      <c r="D598" s="106" t="s">
        <v>1267</v>
      </c>
      <c r="E598" s="106" t="s">
        <v>74</v>
      </c>
      <c r="F598" s="703">
        <v>10</v>
      </c>
      <c r="G598" s="119" t="str">
        <f>VLOOKUP(E598,Source!F:F,1,FALSE)</f>
        <v>Westfield State University</v>
      </c>
    </row>
    <row r="599" spans="1:7" hidden="1" x14ac:dyDescent="0.25">
      <c r="A599" s="701" t="str">
        <f t="shared" si="11"/>
        <v>Westfield State University11</v>
      </c>
      <c r="B599" s="141" t="s">
        <v>1837</v>
      </c>
      <c r="C599" s="141" t="s">
        <v>1727</v>
      </c>
      <c r="D599" s="106" t="s">
        <v>1267</v>
      </c>
      <c r="E599" s="106" t="s">
        <v>74</v>
      </c>
      <c r="F599" s="703">
        <v>11</v>
      </c>
      <c r="G599" s="119" t="str">
        <f>VLOOKUP(E599,Source!F:F,1,FALSE)</f>
        <v>Westfield State University</v>
      </c>
    </row>
    <row r="600" spans="1:7" hidden="1" x14ac:dyDescent="0.25">
      <c r="A600" s="701" t="str">
        <f t="shared" si="11"/>
        <v>Westfield State University12</v>
      </c>
      <c r="B600" s="141" t="s">
        <v>1838</v>
      </c>
      <c r="C600" s="141" t="s">
        <v>1727</v>
      </c>
      <c r="D600" s="106" t="s">
        <v>1267</v>
      </c>
      <c r="E600" s="106" t="s">
        <v>74</v>
      </c>
      <c r="F600" s="703">
        <v>12</v>
      </c>
      <c r="G600" s="119" t="str">
        <f>VLOOKUP(E600,Source!F:F,1,FALSE)</f>
        <v>Westfield State University</v>
      </c>
    </row>
    <row r="601" spans="1:7" hidden="1" x14ac:dyDescent="0.25">
      <c r="A601" s="701" t="str">
        <f t="shared" si="11"/>
        <v>Westfield State University13</v>
      </c>
      <c r="B601" s="141" t="s">
        <v>1839</v>
      </c>
      <c r="C601" s="141" t="s">
        <v>1727</v>
      </c>
      <c r="D601" s="106" t="s">
        <v>1267</v>
      </c>
      <c r="E601" s="106" t="s">
        <v>74</v>
      </c>
      <c r="F601" s="703">
        <v>13</v>
      </c>
      <c r="G601" s="119" t="str">
        <f>VLOOKUP(E601,Source!F:F,1,FALSE)</f>
        <v>Westfield State University</v>
      </c>
    </row>
    <row r="602" spans="1:7" hidden="1" x14ac:dyDescent="0.25">
      <c r="A602" s="701" t="str">
        <f t="shared" si="11"/>
        <v>Westfield State University14</v>
      </c>
      <c r="B602" s="141" t="s">
        <v>1840</v>
      </c>
      <c r="C602" s="141" t="s">
        <v>1727</v>
      </c>
      <c r="D602" s="106" t="s">
        <v>1267</v>
      </c>
      <c r="E602" s="106" t="s">
        <v>74</v>
      </c>
      <c r="F602" s="703">
        <v>14</v>
      </c>
      <c r="G602" s="119" t="str">
        <f>VLOOKUP(E602,Source!F:F,1,FALSE)</f>
        <v>Westfield State University</v>
      </c>
    </row>
    <row r="603" spans="1:7" hidden="1" x14ac:dyDescent="0.25">
      <c r="A603" s="701" t="str">
        <f t="shared" si="11"/>
        <v>Westfield State University15</v>
      </c>
      <c r="B603" s="141" t="s">
        <v>1841</v>
      </c>
      <c r="C603" s="141" t="s">
        <v>1727</v>
      </c>
      <c r="D603" s="106" t="s">
        <v>1267</v>
      </c>
      <c r="E603" s="106" t="s">
        <v>74</v>
      </c>
      <c r="F603" s="703">
        <v>15</v>
      </c>
      <c r="G603" s="119" t="str">
        <f>VLOOKUP(E603,Source!F:F,1,FALSE)</f>
        <v>Westfield State University</v>
      </c>
    </row>
    <row r="604" spans="1:7" hidden="1" x14ac:dyDescent="0.25">
      <c r="A604" s="701" t="str">
        <f t="shared" si="11"/>
        <v>Westfield State University16</v>
      </c>
      <c r="B604" s="141" t="s">
        <v>1842</v>
      </c>
      <c r="C604" s="141" t="s">
        <v>1727</v>
      </c>
      <c r="D604" s="106" t="s">
        <v>1267</v>
      </c>
      <c r="E604" s="106" t="s">
        <v>74</v>
      </c>
      <c r="F604" s="703">
        <v>16</v>
      </c>
      <c r="G604" s="119" t="str">
        <f>VLOOKUP(E604,Source!F:F,1,FALSE)</f>
        <v>Westfield State University</v>
      </c>
    </row>
    <row r="605" spans="1:7" hidden="1" x14ac:dyDescent="0.25">
      <c r="A605" s="701" t="str">
        <f t="shared" si="11"/>
        <v>Westfield State University17</v>
      </c>
      <c r="B605" s="141" t="s">
        <v>1843</v>
      </c>
      <c r="C605" s="141" t="s">
        <v>1727</v>
      </c>
      <c r="D605" s="106" t="s">
        <v>1267</v>
      </c>
      <c r="E605" s="106" t="s">
        <v>74</v>
      </c>
      <c r="F605" s="703">
        <v>17</v>
      </c>
      <c r="G605" s="119" t="str">
        <f>VLOOKUP(E605,Source!F:F,1,FALSE)</f>
        <v>Westfield State University</v>
      </c>
    </row>
    <row r="606" spans="1:7" hidden="1" x14ac:dyDescent="0.25">
      <c r="A606" s="701" t="str">
        <f t="shared" si="11"/>
        <v>Westfield State University18</v>
      </c>
      <c r="B606" s="141" t="s">
        <v>1844</v>
      </c>
      <c r="C606" s="141" t="s">
        <v>1727</v>
      </c>
      <c r="D606" s="106" t="s">
        <v>1267</v>
      </c>
      <c r="E606" s="106" t="s">
        <v>74</v>
      </c>
      <c r="F606" s="703">
        <v>18</v>
      </c>
      <c r="G606" s="119" t="str">
        <f>VLOOKUP(E606,Source!F:F,1,FALSE)</f>
        <v>Westfield State University</v>
      </c>
    </row>
    <row r="607" spans="1:7" hidden="1" x14ac:dyDescent="0.25">
      <c r="A607" s="701" t="str">
        <f t="shared" si="11"/>
        <v>Westfield State University19</v>
      </c>
      <c r="B607" s="141" t="s">
        <v>1845</v>
      </c>
      <c r="C607" s="141" t="s">
        <v>1727</v>
      </c>
      <c r="D607" s="106" t="s">
        <v>1267</v>
      </c>
      <c r="E607" s="106" t="s">
        <v>74</v>
      </c>
      <c r="F607" s="703">
        <v>19</v>
      </c>
      <c r="G607" s="119" t="str">
        <f>VLOOKUP(E607,Source!F:F,1,FALSE)</f>
        <v>Westfield State University</v>
      </c>
    </row>
    <row r="608" spans="1:7" hidden="1" x14ac:dyDescent="0.25">
      <c r="A608" s="701" t="str">
        <f t="shared" si="11"/>
        <v>Westfield State University20</v>
      </c>
      <c r="B608" s="141" t="s">
        <v>1846</v>
      </c>
      <c r="C608" s="141" t="s">
        <v>1727</v>
      </c>
      <c r="D608" s="106" t="s">
        <v>1267</v>
      </c>
      <c r="E608" s="106" t="s">
        <v>74</v>
      </c>
      <c r="F608" s="703">
        <v>20</v>
      </c>
      <c r="G608" s="119" t="str">
        <f>VLOOKUP(E608,Source!F:F,1,FALSE)</f>
        <v>Westfield State University</v>
      </c>
    </row>
    <row r="609" spans="1:7" hidden="1" x14ac:dyDescent="0.25">
      <c r="A609" s="701" t="str">
        <f t="shared" si="11"/>
        <v>Westfield State University21</v>
      </c>
      <c r="B609" s="141" t="s">
        <v>1847</v>
      </c>
      <c r="C609" s="141" t="s">
        <v>1727</v>
      </c>
      <c r="D609" s="106" t="s">
        <v>1267</v>
      </c>
      <c r="E609" s="106" t="s">
        <v>74</v>
      </c>
      <c r="F609" s="703">
        <v>21</v>
      </c>
      <c r="G609" s="119" t="str">
        <f>VLOOKUP(E609,Source!F:F,1,FALSE)</f>
        <v>Westfield State University</v>
      </c>
    </row>
    <row r="610" spans="1:7" hidden="1" x14ac:dyDescent="0.25">
      <c r="A610" s="701" t="str">
        <f t="shared" si="11"/>
        <v>Westfield State University22</v>
      </c>
      <c r="B610" s="141" t="s">
        <v>1848</v>
      </c>
      <c r="C610" s="141" t="s">
        <v>1727</v>
      </c>
      <c r="D610" s="106" t="s">
        <v>1267</v>
      </c>
      <c r="E610" s="106" t="s">
        <v>74</v>
      </c>
      <c r="F610" s="703">
        <v>22</v>
      </c>
      <c r="G610" s="119" t="str">
        <f>VLOOKUP(E610,Source!F:F,1,FALSE)</f>
        <v>Westfield State University</v>
      </c>
    </row>
    <row r="611" spans="1:7" hidden="1" x14ac:dyDescent="0.25">
      <c r="A611" s="701" t="str">
        <f t="shared" ref="A611:A674" si="12">E611&amp;F611</f>
        <v>Westfield State University23</v>
      </c>
      <c r="B611" s="141" t="s">
        <v>1849</v>
      </c>
      <c r="C611" s="141" t="s">
        <v>1727</v>
      </c>
      <c r="D611" s="106" t="s">
        <v>1267</v>
      </c>
      <c r="E611" s="106" t="s">
        <v>74</v>
      </c>
      <c r="F611" s="703">
        <v>23</v>
      </c>
      <c r="G611" s="119" t="str">
        <f>VLOOKUP(E611,Source!F:F,1,FALSE)</f>
        <v>Westfield State University</v>
      </c>
    </row>
    <row r="612" spans="1:7" hidden="1" x14ac:dyDescent="0.25">
      <c r="A612" s="701" t="str">
        <f t="shared" si="12"/>
        <v>Westfield State University24</v>
      </c>
      <c r="B612" s="141" t="s">
        <v>1850</v>
      </c>
      <c r="C612" s="141" t="s">
        <v>1727</v>
      </c>
      <c r="D612" s="106" t="s">
        <v>1267</v>
      </c>
      <c r="E612" s="106" t="s">
        <v>74</v>
      </c>
      <c r="F612" s="703">
        <v>24</v>
      </c>
      <c r="G612" s="119" t="str">
        <f>VLOOKUP(E612,Source!F:F,1,FALSE)</f>
        <v>Westfield State University</v>
      </c>
    </row>
    <row r="613" spans="1:7" hidden="1" x14ac:dyDescent="0.25">
      <c r="A613" s="701" t="str">
        <f t="shared" si="12"/>
        <v>Westfield State University25</v>
      </c>
      <c r="B613" s="141" t="s">
        <v>1851</v>
      </c>
      <c r="C613" s="141" t="s">
        <v>1727</v>
      </c>
      <c r="D613" s="106" t="s">
        <v>1267</v>
      </c>
      <c r="E613" s="106" t="s">
        <v>74</v>
      </c>
      <c r="F613" s="703">
        <v>25</v>
      </c>
      <c r="G613" s="119" t="str">
        <f>VLOOKUP(E613,Source!F:F,1,FALSE)</f>
        <v>Westfield State University</v>
      </c>
    </row>
    <row r="614" spans="1:7" hidden="1" x14ac:dyDescent="0.25">
      <c r="A614" s="701" t="str">
        <f t="shared" si="12"/>
        <v>Westfield State University26</v>
      </c>
      <c r="B614" s="141" t="s">
        <v>1852</v>
      </c>
      <c r="C614" s="141" t="s">
        <v>1727</v>
      </c>
      <c r="D614" s="106" t="s">
        <v>1267</v>
      </c>
      <c r="E614" s="106" t="s">
        <v>74</v>
      </c>
      <c r="F614" s="703">
        <v>26</v>
      </c>
      <c r="G614" s="119" t="str">
        <f>VLOOKUP(E614,Source!F:F,1,FALSE)</f>
        <v>Westfield State University</v>
      </c>
    </row>
    <row r="615" spans="1:7" hidden="1" x14ac:dyDescent="0.25">
      <c r="A615" s="701" t="str">
        <f t="shared" si="12"/>
        <v>Westfield State University27</v>
      </c>
      <c r="B615" s="141" t="s">
        <v>1853</v>
      </c>
      <c r="C615" s="141" t="s">
        <v>1727</v>
      </c>
      <c r="D615" s="106" t="s">
        <v>1267</v>
      </c>
      <c r="E615" s="106" t="s">
        <v>74</v>
      </c>
      <c r="F615" s="703">
        <v>27</v>
      </c>
      <c r="G615" s="119" t="str">
        <f>VLOOKUP(E615,Source!F:F,1,FALSE)</f>
        <v>Westfield State University</v>
      </c>
    </row>
    <row r="616" spans="1:7" hidden="1" x14ac:dyDescent="0.25">
      <c r="A616" s="701" t="str">
        <f t="shared" si="12"/>
        <v>Westfield State University28</v>
      </c>
      <c r="B616" s="141" t="s">
        <v>1854</v>
      </c>
      <c r="C616" s="141" t="s">
        <v>1727</v>
      </c>
      <c r="D616" s="106" t="s">
        <v>1267</v>
      </c>
      <c r="E616" s="106" t="s">
        <v>74</v>
      </c>
      <c r="F616" s="703">
        <v>28</v>
      </c>
      <c r="G616" s="119" t="str">
        <f>VLOOKUP(E616,Source!F:F,1,FALSE)</f>
        <v>Westfield State University</v>
      </c>
    </row>
    <row r="617" spans="1:7" hidden="1" x14ac:dyDescent="0.25">
      <c r="A617" s="701" t="str">
        <f t="shared" si="12"/>
        <v>Westfield State University29</v>
      </c>
      <c r="B617" s="141" t="s">
        <v>1855</v>
      </c>
      <c r="C617" s="141" t="s">
        <v>1727</v>
      </c>
      <c r="D617" s="106" t="s">
        <v>1267</v>
      </c>
      <c r="E617" s="106" t="s">
        <v>74</v>
      </c>
      <c r="F617" s="703">
        <v>29</v>
      </c>
      <c r="G617" s="119" t="str">
        <f>VLOOKUP(E617,Source!F:F,1,FALSE)</f>
        <v>Westfield State University</v>
      </c>
    </row>
    <row r="618" spans="1:7" hidden="1" x14ac:dyDescent="0.25">
      <c r="A618" s="701" t="str">
        <f t="shared" si="12"/>
        <v>Westfield State University30</v>
      </c>
      <c r="B618" s="141" t="s">
        <v>1856</v>
      </c>
      <c r="C618" s="141" t="s">
        <v>1727</v>
      </c>
      <c r="D618" s="106" t="s">
        <v>1267</v>
      </c>
      <c r="E618" s="106" t="s">
        <v>74</v>
      </c>
      <c r="F618" s="703">
        <v>30</v>
      </c>
      <c r="G618" s="119" t="str">
        <f>VLOOKUP(E618,Source!F:F,1,FALSE)</f>
        <v>Westfield State University</v>
      </c>
    </row>
    <row r="619" spans="1:7" hidden="1" x14ac:dyDescent="0.25">
      <c r="A619" s="701" t="str">
        <f t="shared" si="12"/>
        <v>Westfield State University31</v>
      </c>
      <c r="B619" s="141" t="s">
        <v>1857</v>
      </c>
      <c r="C619" s="141" t="s">
        <v>1727</v>
      </c>
      <c r="D619" s="106" t="s">
        <v>1267</v>
      </c>
      <c r="E619" s="106" t="s">
        <v>74</v>
      </c>
      <c r="F619" s="703">
        <v>31</v>
      </c>
      <c r="G619" s="119" t="str">
        <f>VLOOKUP(E619,Source!F:F,1,FALSE)</f>
        <v>Westfield State University</v>
      </c>
    </row>
    <row r="620" spans="1:7" hidden="1" x14ac:dyDescent="0.25">
      <c r="A620" s="701" t="str">
        <f t="shared" si="12"/>
        <v>Westfield State University32</v>
      </c>
      <c r="B620" s="141" t="s">
        <v>1858</v>
      </c>
      <c r="C620" s="141" t="s">
        <v>1727</v>
      </c>
      <c r="D620" s="106" t="s">
        <v>1267</v>
      </c>
      <c r="E620" s="106" t="s">
        <v>74</v>
      </c>
      <c r="F620" s="703">
        <v>32</v>
      </c>
      <c r="G620" s="119" t="str">
        <f>VLOOKUP(E620,Source!F:F,1,FALSE)</f>
        <v>Westfield State University</v>
      </c>
    </row>
    <row r="621" spans="1:7" hidden="1" x14ac:dyDescent="0.25">
      <c r="A621" s="701" t="str">
        <f t="shared" si="12"/>
        <v>Westfield State University33</v>
      </c>
      <c r="B621" s="141" t="s">
        <v>1859</v>
      </c>
      <c r="C621" s="141" t="s">
        <v>1727</v>
      </c>
      <c r="D621" s="106" t="s">
        <v>1267</v>
      </c>
      <c r="E621" s="106" t="s">
        <v>74</v>
      </c>
      <c r="F621" s="703">
        <v>33</v>
      </c>
      <c r="G621" s="119" t="str">
        <f>VLOOKUP(E621,Source!F:F,1,FALSE)</f>
        <v>Westfield State University</v>
      </c>
    </row>
    <row r="622" spans="1:7" hidden="1" x14ac:dyDescent="0.25">
      <c r="A622" s="701" t="str">
        <f t="shared" si="12"/>
        <v>Westfield State University34</v>
      </c>
      <c r="B622" s="141" t="s">
        <v>1860</v>
      </c>
      <c r="C622" s="141" t="s">
        <v>1727</v>
      </c>
      <c r="D622" s="106" t="s">
        <v>1267</v>
      </c>
      <c r="E622" s="106" t="s">
        <v>74</v>
      </c>
      <c r="F622" s="703">
        <v>34</v>
      </c>
      <c r="G622" s="119" t="str">
        <f>VLOOKUP(E622,Source!F:F,1,FALSE)</f>
        <v>Westfield State University</v>
      </c>
    </row>
    <row r="623" spans="1:7" hidden="1" x14ac:dyDescent="0.25">
      <c r="A623" s="701" t="str">
        <f t="shared" si="12"/>
        <v>Westfield State University35</v>
      </c>
      <c r="B623" s="141" t="s">
        <v>1861</v>
      </c>
      <c r="C623" s="141" t="s">
        <v>1727</v>
      </c>
      <c r="D623" s="106" t="s">
        <v>1267</v>
      </c>
      <c r="E623" s="106" t="s">
        <v>74</v>
      </c>
      <c r="F623" s="703">
        <v>35</v>
      </c>
      <c r="G623" s="119" t="str">
        <f>VLOOKUP(E623,Source!F:F,1,FALSE)</f>
        <v>Westfield State University</v>
      </c>
    </row>
    <row r="624" spans="1:7" hidden="1" x14ac:dyDescent="0.25">
      <c r="A624" s="701" t="str">
        <f t="shared" si="12"/>
        <v>Westfield State University36</v>
      </c>
      <c r="B624" s="141" t="s">
        <v>1862</v>
      </c>
      <c r="C624" s="141" t="s">
        <v>1727</v>
      </c>
      <c r="D624" s="106" t="s">
        <v>1267</v>
      </c>
      <c r="E624" s="106" t="s">
        <v>74</v>
      </c>
      <c r="F624" s="703">
        <v>36</v>
      </c>
      <c r="G624" s="119" t="str">
        <f>VLOOKUP(E624,Source!F:F,1,FALSE)</f>
        <v>Westfield State University</v>
      </c>
    </row>
    <row r="625" spans="1:7" hidden="1" x14ac:dyDescent="0.25">
      <c r="A625" s="701" t="str">
        <f t="shared" si="12"/>
        <v>Westfield State University37</v>
      </c>
      <c r="B625" s="141" t="s">
        <v>1863</v>
      </c>
      <c r="C625" s="141" t="s">
        <v>1727</v>
      </c>
      <c r="D625" s="106" t="s">
        <v>1267</v>
      </c>
      <c r="E625" s="106" t="s">
        <v>74</v>
      </c>
      <c r="F625" s="703">
        <v>37</v>
      </c>
      <c r="G625" s="119" t="str">
        <f>VLOOKUP(E625,Source!F:F,1,FALSE)</f>
        <v>Westfield State University</v>
      </c>
    </row>
    <row r="626" spans="1:7" hidden="1" x14ac:dyDescent="0.25">
      <c r="A626" s="701" t="str">
        <f t="shared" si="12"/>
        <v>Westfield State University38</v>
      </c>
      <c r="B626" s="141" t="s">
        <v>1864</v>
      </c>
      <c r="C626" s="141" t="s">
        <v>1727</v>
      </c>
      <c r="D626" s="106" t="s">
        <v>1267</v>
      </c>
      <c r="E626" s="106" t="s">
        <v>74</v>
      </c>
      <c r="F626" s="703">
        <v>38</v>
      </c>
      <c r="G626" s="119" t="str">
        <f>VLOOKUP(E626,Source!F:F,1,FALSE)</f>
        <v>Westfield State University</v>
      </c>
    </row>
    <row r="627" spans="1:7" hidden="1" x14ac:dyDescent="0.25">
      <c r="A627" s="701" t="str">
        <f t="shared" si="12"/>
        <v>Westfield State University39</v>
      </c>
      <c r="B627" s="141" t="s">
        <v>1865</v>
      </c>
      <c r="C627" s="141" t="s">
        <v>1727</v>
      </c>
      <c r="D627" s="106" t="s">
        <v>1267</v>
      </c>
      <c r="E627" s="106" t="s">
        <v>74</v>
      </c>
      <c r="F627" s="703">
        <v>39</v>
      </c>
      <c r="G627" s="119" t="str">
        <f>VLOOKUP(E627,Source!F:F,1,FALSE)</f>
        <v>Westfield State University</v>
      </c>
    </row>
    <row r="628" spans="1:7" hidden="1" x14ac:dyDescent="0.25">
      <c r="A628" s="701" t="str">
        <f t="shared" si="12"/>
        <v>Westfield State University40</v>
      </c>
      <c r="B628" s="141" t="s">
        <v>1866</v>
      </c>
      <c r="C628" s="141" t="s">
        <v>1727</v>
      </c>
      <c r="D628" s="106" t="s">
        <v>1267</v>
      </c>
      <c r="E628" s="106" t="s">
        <v>74</v>
      </c>
      <c r="F628" s="703">
        <v>40</v>
      </c>
      <c r="G628" s="119" t="str">
        <f>VLOOKUP(E628,Source!F:F,1,FALSE)</f>
        <v>Westfield State University</v>
      </c>
    </row>
    <row r="629" spans="1:7" hidden="1" x14ac:dyDescent="0.25">
      <c r="A629" s="701" t="str">
        <f t="shared" si="12"/>
        <v>Westfield State University41</v>
      </c>
      <c r="B629" s="141" t="s">
        <v>1867</v>
      </c>
      <c r="C629" s="141" t="s">
        <v>1727</v>
      </c>
      <c r="D629" s="106" t="s">
        <v>1267</v>
      </c>
      <c r="E629" s="106" t="s">
        <v>74</v>
      </c>
      <c r="F629" s="703">
        <v>41</v>
      </c>
      <c r="G629" s="119" t="str">
        <f>VLOOKUP(E629,Source!F:F,1,FALSE)</f>
        <v>Westfield State University</v>
      </c>
    </row>
    <row r="630" spans="1:7" hidden="1" x14ac:dyDescent="0.25">
      <c r="A630" s="701" t="str">
        <f t="shared" si="12"/>
        <v>Westfield State University42</v>
      </c>
      <c r="B630" s="141" t="s">
        <v>1868</v>
      </c>
      <c r="C630" s="141" t="s">
        <v>1727</v>
      </c>
      <c r="D630" s="106" t="s">
        <v>1267</v>
      </c>
      <c r="E630" s="106" t="s">
        <v>74</v>
      </c>
      <c r="F630" s="703">
        <v>42</v>
      </c>
      <c r="G630" s="119" t="str">
        <f>VLOOKUP(E630,Source!F:F,1,FALSE)</f>
        <v>Westfield State University</v>
      </c>
    </row>
    <row r="631" spans="1:7" hidden="1" x14ac:dyDescent="0.25">
      <c r="A631" s="701" t="str">
        <f t="shared" si="12"/>
        <v>Westfield State University43</v>
      </c>
      <c r="B631" s="141" t="s">
        <v>1869</v>
      </c>
      <c r="C631" s="141" t="s">
        <v>1727</v>
      </c>
      <c r="D631" s="106" t="s">
        <v>1267</v>
      </c>
      <c r="E631" s="106" t="s">
        <v>74</v>
      </c>
      <c r="F631" s="703">
        <v>43</v>
      </c>
      <c r="G631" s="119" t="str">
        <f>VLOOKUP(E631,Source!F:F,1,FALSE)</f>
        <v>Westfield State University</v>
      </c>
    </row>
    <row r="632" spans="1:7" hidden="1" x14ac:dyDescent="0.25">
      <c r="A632" s="701" t="str">
        <f t="shared" si="12"/>
        <v>Westfield State University44</v>
      </c>
      <c r="B632" s="141" t="s">
        <v>1870</v>
      </c>
      <c r="C632" s="141" t="s">
        <v>1727</v>
      </c>
      <c r="D632" s="106" t="s">
        <v>1267</v>
      </c>
      <c r="E632" s="106" t="s">
        <v>74</v>
      </c>
      <c r="F632" s="703">
        <v>44</v>
      </c>
      <c r="G632" s="119" t="str">
        <f>VLOOKUP(E632,Source!F:F,1,FALSE)</f>
        <v>Westfield State University</v>
      </c>
    </row>
    <row r="633" spans="1:7" hidden="1" x14ac:dyDescent="0.25">
      <c r="A633" s="701" t="str">
        <f t="shared" si="12"/>
        <v>Westfield State University45</v>
      </c>
      <c r="B633" s="141" t="s">
        <v>1871</v>
      </c>
      <c r="C633" s="141" t="s">
        <v>1727</v>
      </c>
      <c r="D633" s="106" t="s">
        <v>1267</v>
      </c>
      <c r="E633" s="106" t="s">
        <v>74</v>
      </c>
      <c r="F633" s="703">
        <v>45</v>
      </c>
      <c r="G633" s="119" t="str">
        <f>VLOOKUP(E633,Source!F:F,1,FALSE)</f>
        <v>Westfield State University</v>
      </c>
    </row>
    <row r="634" spans="1:7" hidden="1" x14ac:dyDescent="0.25">
      <c r="A634" s="701" t="str">
        <f t="shared" si="12"/>
        <v>Westfield State University46</v>
      </c>
      <c r="B634" s="141" t="s">
        <v>1872</v>
      </c>
      <c r="C634" s="141" t="s">
        <v>1727</v>
      </c>
      <c r="D634" s="106" t="s">
        <v>1267</v>
      </c>
      <c r="E634" s="106" t="s">
        <v>74</v>
      </c>
      <c r="F634" s="703">
        <v>46</v>
      </c>
      <c r="G634" s="119" t="str">
        <f>VLOOKUP(E634,Source!F:F,1,FALSE)</f>
        <v>Westfield State University</v>
      </c>
    </row>
    <row r="635" spans="1:7" hidden="1" x14ac:dyDescent="0.25">
      <c r="A635" s="701" t="str">
        <f t="shared" si="12"/>
        <v>Westfield State University47</v>
      </c>
      <c r="B635" s="141" t="s">
        <v>1873</v>
      </c>
      <c r="C635" s="141" t="s">
        <v>1727</v>
      </c>
      <c r="D635" s="106" t="s">
        <v>1267</v>
      </c>
      <c r="E635" s="106" t="s">
        <v>74</v>
      </c>
      <c r="F635" s="703">
        <v>47</v>
      </c>
      <c r="G635" s="119" t="str">
        <f>VLOOKUP(E635,Source!F:F,1,FALSE)</f>
        <v>Westfield State University</v>
      </c>
    </row>
    <row r="636" spans="1:7" hidden="1" x14ac:dyDescent="0.25">
      <c r="A636" s="701" t="str">
        <f t="shared" si="12"/>
        <v>Westfield State University48</v>
      </c>
      <c r="B636" s="141" t="s">
        <v>1874</v>
      </c>
      <c r="C636" s="141" t="s">
        <v>1727</v>
      </c>
      <c r="D636" s="106" t="s">
        <v>1267</v>
      </c>
      <c r="E636" s="106" t="s">
        <v>74</v>
      </c>
      <c r="F636" s="703">
        <v>48</v>
      </c>
      <c r="G636" s="119" t="str">
        <f>VLOOKUP(E636,Source!F:F,1,FALSE)</f>
        <v>Westfield State University</v>
      </c>
    </row>
    <row r="637" spans="1:7" hidden="1" x14ac:dyDescent="0.25">
      <c r="A637" s="701" t="str">
        <f t="shared" si="12"/>
        <v>Westfield State University49</v>
      </c>
      <c r="B637" s="141" t="s">
        <v>1875</v>
      </c>
      <c r="C637" s="141" t="s">
        <v>1727</v>
      </c>
      <c r="D637" s="106" t="s">
        <v>1267</v>
      </c>
      <c r="E637" s="106" t="s">
        <v>74</v>
      </c>
      <c r="F637" s="703">
        <v>49</v>
      </c>
      <c r="G637" s="119" t="str">
        <f>VLOOKUP(E637,Source!F:F,1,FALSE)</f>
        <v>Westfield State University</v>
      </c>
    </row>
    <row r="638" spans="1:7" hidden="1" x14ac:dyDescent="0.25">
      <c r="A638" s="701" t="str">
        <f t="shared" si="12"/>
        <v>Westfield State University50</v>
      </c>
      <c r="B638" s="141" t="s">
        <v>1876</v>
      </c>
      <c r="C638" s="141" t="s">
        <v>1727</v>
      </c>
      <c r="D638" s="106" t="s">
        <v>1267</v>
      </c>
      <c r="E638" s="106" t="s">
        <v>74</v>
      </c>
      <c r="F638" s="703">
        <v>50</v>
      </c>
      <c r="G638" s="119" t="str">
        <f>VLOOKUP(E638,Source!F:F,1,FALSE)</f>
        <v>Westfield State University</v>
      </c>
    </row>
    <row r="639" spans="1:7" hidden="1" x14ac:dyDescent="0.25">
      <c r="A639" s="701" t="str">
        <f t="shared" si="12"/>
        <v>Westfield State University51</v>
      </c>
      <c r="B639" s="141" t="s">
        <v>1877</v>
      </c>
      <c r="C639" s="141" t="s">
        <v>1878</v>
      </c>
      <c r="D639" s="106" t="s">
        <v>1267</v>
      </c>
      <c r="E639" s="106" t="s">
        <v>74</v>
      </c>
      <c r="F639" s="703">
        <v>51</v>
      </c>
      <c r="G639" s="119" t="str">
        <f>VLOOKUP(E639,Source!F:F,1,FALSE)</f>
        <v>Westfield State University</v>
      </c>
    </row>
    <row r="640" spans="1:7" hidden="1" x14ac:dyDescent="0.25">
      <c r="A640" s="701" t="str">
        <f t="shared" si="12"/>
        <v>Westfield State University52</v>
      </c>
      <c r="B640" s="141" t="s">
        <v>1879</v>
      </c>
      <c r="C640" s="141" t="s">
        <v>1880</v>
      </c>
      <c r="D640" s="106" t="s">
        <v>1267</v>
      </c>
      <c r="E640" s="106" t="s">
        <v>74</v>
      </c>
      <c r="F640" s="703">
        <v>52</v>
      </c>
      <c r="G640" s="119" t="str">
        <f>VLOOKUP(E640,Source!F:F,1,FALSE)</f>
        <v>Westfield State University</v>
      </c>
    </row>
    <row r="641" spans="1:7" hidden="1" x14ac:dyDescent="0.25">
      <c r="A641" s="701" t="str">
        <f t="shared" si="12"/>
        <v>Westfield State University53</v>
      </c>
      <c r="B641" s="141" t="s">
        <v>1881</v>
      </c>
      <c r="C641" s="141" t="s">
        <v>1557</v>
      </c>
      <c r="D641" s="106" t="s">
        <v>1267</v>
      </c>
      <c r="E641" s="106" t="s">
        <v>74</v>
      </c>
      <c r="F641" s="703">
        <v>53</v>
      </c>
      <c r="G641" s="119" t="str">
        <f>VLOOKUP(E641,Source!F:F,1,FALSE)</f>
        <v>Westfield State University</v>
      </c>
    </row>
    <row r="642" spans="1:7" hidden="1" x14ac:dyDescent="0.25">
      <c r="A642" s="701" t="str">
        <f t="shared" si="12"/>
        <v>Westfield State University54</v>
      </c>
      <c r="B642" s="141" t="s">
        <v>1882</v>
      </c>
      <c r="C642" s="141" t="s">
        <v>1883</v>
      </c>
      <c r="D642" s="106" t="s">
        <v>1267</v>
      </c>
      <c r="E642" s="106" t="s">
        <v>74</v>
      </c>
      <c r="F642" s="703">
        <v>54</v>
      </c>
      <c r="G642" s="119" t="str">
        <f>VLOOKUP(E642,Source!F:F,1,FALSE)</f>
        <v>Westfield State University</v>
      </c>
    </row>
    <row r="643" spans="1:7" hidden="1" x14ac:dyDescent="0.25">
      <c r="A643" s="701" t="str">
        <f t="shared" si="12"/>
        <v>Westfield State University55</v>
      </c>
      <c r="B643" s="141" t="s">
        <v>1884</v>
      </c>
      <c r="C643" s="141" t="s">
        <v>1885</v>
      </c>
      <c r="D643" s="106" t="s">
        <v>1267</v>
      </c>
      <c r="E643" s="106" t="s">
        <v>74</v>
      </c>
      <c r="F643" s="703">
        <v>55</v>
      </c>
      <c r="G643" s="119" t="str">
        <f>VLOOKUP(E643,Source!F:F,1,FALSE)</f>
        <v>Westfield State University</v>
      </c>
    </row>
    <row r="644" spans="1:7" hidden="1" x14ac:dyDescent="0.25">
      <c r="A644" s="701" t="str">
        <f t="shared" si="12"/>
        <v>Westfield State University56</v>
      </c>
      <c r="B644" s="141" t="s">
        <v>1886</v>
      </c>
      <c r="C644" s="141" t="s">
        <v>1831</v>
      </c>
      <c r="D644" s="106" t="s">
        <v>1267</v>
      </c>
      <c r="E644" s="106" t="s">
        <v>74</v>
      </c>
      <c r="F644" s="703">
        <v>56</v>
      </c>
      <c r="G644" s="119" t="str">
        <f>VLOOKUP(E644,Source!F:F,1,FALSE)</f>
        <v>Westfield State University</v>
      </c>
    </row>
    <row r="645" spans="1:7" hidden="1" x14ac:dyDescent="0.25">
      <c r="A645" s="701" t="str">
        <f t="shared" si="12"/>
        <v>Westfield State University57</v>
      </c>
      <c r="B645" s="141" t="s">
        <v>1887</v>
      </c>
      <c r="C645" s="141" t="s">
        <v>1888</v>
      </c>
      <c r="D645" s="106" t="s">
        <v>1267</v>
      </c>
      <c r="E645" s="106" t="s">
        <v>74</v>
      </c>
      <c r="F645" s="703">
        <v>57</v>
      </c>
      <c r="G645" s="119" t="str">
        <f>VLOOKUP(E645,Source!F:F,1,FALSE)</f>
        <v>Westfield State University</v>
      </c>
    </row>
    <row r="646" spans="1:7" hidden="1" x14ac:dyDescent="0.25">
      <c r="A646" s="701" t="str">
        <f t="shared" si="12"/>
        <v>Westfield State University58</v>
      </c>
      <c r="B646" s="141" t="s">
        <v>1889</v>
      </c>
      <c r="C646" s="141" t="s">
        <v>1890</v>
      </c>
      <c r="D646" s="106" t="s">
        <v>1267</v>
      </c>
      <c r="E646" s="106" t="s">
        <v>74</v>
      </c>
      <c r="F646" s="703">
        <v>58</v>
      </c>
      <c r="G646" s="119" t="str">
        <f>VLOOKUP(E646,Source!F:F,1,FALSE)</f>
        <v>Westfield State University</v>
      </c>
    </row>
    <row r="647" spans="1:7" hidden="1" x14ac:dyDescent="0.25">
      <c r="A647" s="701" t="str">
        <f t="shared" si="12"/>
        <v>Westfield State University59</v>
      </c>
      <c r="B647" s="141" t="s">
        <v>1891</v>
      </c>
      <c r="C647" s="141" t="s">
        <v>1892</v>
      </c>
      <c r="D647" s="106" t="s">
        <v>1267</v>
      </c>
      <c r="E647" s="106" t="s">
        <v>74</v>
      </c>
      <c r="F647" s="703">
        <v>59</v>
      </c>
      <c r="G647" s="119" t="str">
        <f>VLOOKUP(E647,Source!F:F,1,FALSE)</f>
        <v>Westfield State University</v>
      </c>
    </row>
    <row r="648" spans="1:7" hidden="1" x14ac:dyDescent="0.25">
      <c r="A648" s="701" t="str">
        <f t="shared" si="12"/>
        <v>Westfield State University60</v>
      </c>
      <c r="B648" s="141" t="s">
        <v>1893</v>
      </c>
      <c r="C648" s="141" t="s">
        <v>1727</v>
      </c>
      <c r="D648" s="106" t="s">
        <v>1267</v>
      </c>
      <c r="E648" s="106" t="s">
        <v>74</v>
      </c>
      <c r="F648" s="703">
        <v>60</v>
      </c>
      <c r="G648" s="119" t="str">
        <f>VLOOKUP(E648,Source!F:F,1,FALSE)</f>
        <v>Westfield State University</v>
      </c>
    </row>
    <row r="649" spans="1:7" hidden="1" x14ac:dyDescent="0.25">
      <c r="A649" s="701" t="str">
        <f t="shared" si="12"/>
        <v>Westfield State University61</v>
      </c>
      <c r="B649" s="141" t="s">
        <v>1894</v>
      </c>
      <c r="C649" s="141" t="s">
        <v>1727</v>
      </c>
      <c r="D649" s="106" t="s">
        <v>1267</v>
      </c>
      <c r="E649" s="106" t="s">
        <v>74</v>
      </c>
      <c r="F649" s="703">
        <v>61</v>
      </c>
      <c r="G649" s="119" t="str">
        <f>VLOOKUP(E649,Source!F:F,1,FALSE)</f>
        <v>Westfield State University</v>
      </c>
    </row>
    <row r="650" spans="1:7" hidden="1" x14ac:dyDescent="0.25">
      <c r="A650" s="701" t="str">
        <f t="shared" si="12"/>
        <v>Westfield State University62</v>
      </c>
      <c r="B650" s="141" t="s">
        <v>1895</v>
      </c>
      <c r="C650" s="141" t="s">
        <v>1727</v>
      </c>
      <c r="D650" s="106" t="s">
        <v>1267</v>
      </c>
      <c r="E650" s="106" t="s">
        <v>74</v>
      </c>
      <c r="F650" s="703">
        <v>62</v>
      </c>
      <c r="G650" s="119" t="str">
        <f>VLOOKUP(E650,Source!F:F,1,FALSE)</f>
        <v>Westfield State University</v>
      </c>
    </row>
    <row r="651" spans="1:7" hidden="1" x14ac:dyDescent="0.25">
      <c r="A651" s="701" t="str">
        <f t="shared" si="12"/>
        <v>Westfield State University63</v>
      </c>
      <c r="B651" s="141" t="s">
        <v>1896</v>
      </c>
      <c r="C651" s="141" t="s">
        <v>1727</v>
      </c>
      <c r="D651" s="106" t="s">
        <v>1267</v>
      </c>
      <c r="E651" s="106" t="s">
        <v>74</v>
      </c>
      <c r="F651" s="703">
        <v>63</v>
      </c>
      <c r="G651" s="119" t="str">
        <f>VLOOKUP(E651,Source!F:F,1,FALSE)</f>
        <v>Westfield State University</v>
      </c>
    </row>
    <row r="652" spans="1:7" hidden="1" x14ac:dyDescent="0.25">
      <c r="A652" s="701" t="str">
        <f t="shared" si="12"/>
        <v>Westfield State University64</v>
      </c>
      <c r="B652" s="141" t="s">
        <v>1897</v>
      </c>
      <c r="C652" s="141" t="s">
        <v>1727</v>
      </c>
      <c r="D652" s="106" t="s">
        <v>1267</v>
      </c>
      <c r="E652" s="106" t="s">
        <v>74</v>
      </c>
      <c r="F652" s="703">
        <v>64</v>
      </c>
      <c r="G652" s="119" t="str">
        <f>VLOOKUP(E652,Source!F:F,1,FALSE)</f>
        <v>Westfield State University</v>
      </c>
    </row>
    <row r="653" spans="1:7" hidden="1" x14ac:dyDescent="0.25">
      <c r="A653" s="701" t="str">
        <f t="shared" si="12"/>
        <v>Westfield State University65</v>
      </c>
      <c r="B653" s="141" t="s">
        <v>1898</v>
      </c>
      <c r="C653" s="141" t="s">
        <v>1727</v>
      </c>
      <c r="D653" s="106" t="s">
        <v>1268</v>
      </c>
      <c r="E653" s="106" t="s">
        <v>74</v>
      </c>
      <c r="F653" s="703">
        <v>65</v>
      </c>
      <c r="G653" s="119" t="str">
        <f>VLOOKUP(E653,Source!F:F,1,FALSE)</f>
        <v>Westfield State University</v>
      </c>
    </row>
    <row r="654" spans="1:7" hidden="1" x14ac:dyDescent="0.25">
      <c r="A654" s="701" t="str">
        <f t="shared" si="12"/>
        <v>Westfield State University66</v>
      </c>
      <c r="B654" s="141" t="s">
        <v>1899</v>
      </c>
      <c r="C654" s="141" t="s">
        <v>1900</v>
      </c>
      <c r="D654" s="106" t="s">
        <v>1268</v>
      </c>
      <c r="E654" s="106" t="s">
        <v>74</v>
      </c>
      <c r="F654" s="703">
        <v>66</v>
      </c>
      <c r="G654" s="119" t="str">
        <f>VLOOKUP(E654,Source!F:F,1,FALSE)</f>
        <v>Westfield State University</v>
      </c>
    </row>
    <row r="655" spans="1:7" hidden="1" x14ac:dyDescent="0.25">
      <c r="A655" s="701" t="str">
        <f t="shared" si="12"/>
        <v>Westfield State University67</v>
      </c>
      <c r="B655" s="141" t="s">
        <v>1901</v>
      </c>
      <c r="C655" s="141" t="s">
        <v>1900</v>
      </c>
      <c r="D655" s="106" t="s">
        <v>1268</v>
      </c>
      <c r="E655" s="106" t="s">
        <v>74</v>
      </c>
      <c r="F655" s="703">
        <v>67</v>
      </c>
      <c r="G655" s="119" t="str">
        <f>VLOOKUP(E655,Source!F:F,1,FALSE)</f>
        <v>Westfield State University</v>
      </c>
    </row>
    <row r="656" spans="1:7" hidden="1" x14ac:dyDescent="0.25">
      <c r="A656" s="701" t="str">
        <f t="shared" si="12"/>
        <v>Westfield State University68</v>
      </c>
      <c r="B656" s="141" t="s">
        <v>1902</v>
      </c>
      <c r="C656" s="141" t="s">
        <v>1727</v>
      </c>
      <c r="D656" s="106" t="s">
        <v>1268</v>
      </c>
      <c r="E656" s="106" t="s">
        <v>74</v>
      </c>
      <c r="F656" s="703">
        <v>68</v>
      </c>
      <c r="G656" s="119" t="str">
        <f>VLOOKUP(E656,Source!F:F,1,FALSE)</f>
        <v>Westfield State University</v>
      </c>
    </row>
    <row r="657" spans="1:7" hidden="1" x14ac:dyDescent="0.25">
      <c r="A657" s="701" t="str">
        <f t="shared" si="12"/>
        <v>Westfield State University69</v>
      </c>
      <c r="B657" s="141" t="s">
        <v>1903</v>
      </c>
      <c r="C657" s="141" t="s">
        <v>1900</v>
      </c>
      <c r="D657" s="106" t="s">
        <v>1268</v>
      </c>
      <c r="E657" s="106" t="s">
        <v>74</v>
      </c>
      <c r="F657" s="703">
        <v>69</v>
      </c>
      <c r="G657" s="119" t="str">
        <f>VLOOKUP(E657,Source!F:F,1,FALSE)</f>
        <v>Westfield State University</v>
      </c>
    </row>
    <row r="658" spans="1:7" hidden="1" x14ac:dyDescent="0.25">
      <c r="A658" s="701" t="str">
        <f t="shared" si="12"/>
        <v>Worcester State University1</v>
      </c>
      <c r="B658" s="141">
        <v>345897029</v>
      </c>
      <c r="C658" s="141" t="s">
        <v>1706</v>
      </c>
      <c r="D658" s="106" t="s">
        <v>1267</v>
      </c>
      <c r="E658" s="106" t="s">
        <v>75</v>
      </c>
      <c r="F658" s="703">
        <v>1</v>
      </c>
      <c r="G658" s="119" t="str">
        <f>VLOOKUP(E658,Source!F:F,1,FALSE)</f>
        <v>Worcester State University</v>
      </c>
    </row>
    <row r="659" spans="1:7" hidden="1" x14ac:dyDescent="0.25">
      <c r="A659" s="701" t="str">
        <f t="shared" si="12"/>
        <v>Worcester State University2</v>
      </c>
      <c r="B659" s="141">
        <v>361731017</v>
      </c>
      <c r="C659" s="141" t="s">
        <v>1931</v>
      </c>
      <c r="D659" s="106" t="s">
        <v>1267</v>
      </c>
      <c r="E659" s="106" t="s">
        <v>75</v>
      </c>
      <c r="F659" s="703">
        <v>2</v>
      </c>
      <c r="G659" s="119" t="str">
        <f>VLOOKUP(E659,Source!F:F,1,FALSE)</f>
        <v>Worcester State University</v>
      </c>
    </row>
    <row r="660" spans="1:7" hidden="1" x14ac:dyDescent="0.25">
      <c r="A660" s="701" t="str">
        <f t="shared" si="12"/>
        <v>Worcester State University3</v>
      </c>
      <c r="B660" s="141">
        <v>1578266020</v>
      </c>
      <c r="C660" s="141" t="s">
        <v>1932</v>
      </c>
      <c r="D660" s="106" t="s">
        <v>1267</v>
      </c>
      <c r="E660" s="106" t="s">
        <v>75</v>
      </c>
      <c r="F660" s="703">
        <v>3</v>
      </c>
      <c r="G660" s="119" t="str">
        <f>VLOOKUP(E660,Source!F:F,1,FALSE)</f>
        <v>Worcester State University</v>
      </c>
    </row>
    <row r="661" spans="1:7" hidden="1" x14ac:dyDescent="0.25">
      <c r="A661" s="701" t="str">
        <f t="shared" si="12"/>
        <v>Worcester State University4</v>
      </c>
      <c r="B661" s="141">
        <v>1580298023</v>
      </c>
      <c r="C661" s="141" t="s">
        <v>1933</v>
      </c>
      <c r="D661" s="106" t="s">
        <v>1267</v>
      </c>
      <c r="E661" s="106" t="s">
        <v>75</v>
      </c>
      <c r="F661" s="703">
        <v>4</v>
      </c>
      <c r="G661" s="119" t="str">
        <f>VLOOKUP(E661,Source!F:F,1,FALSE)</f>
        <v>Worcester State University</v>
      </c>
    </row>
    <row r="662" spans="1:7" hidden="1" x14ac:dyDescent="0.25">
      <c r="A662" s="701" t="str">
        <f t="shared" si="12"/>
        <v>Worcester State University5</v>
      </c>
      <c r="B662" s="141">
        <v>1594242011</v>
      </c>
      <c r="C662" s="141" t="s">
        <v>1934</v>
      </c>
      <c r="D662" s="106" t="s">
        <v>1267</v>
      </c>
      <c r="E662" s="106" t="s">
        <v>75</v>
      </c>
      <c r="F662" s="703">
        <v>5</v>
      </c>
      <c r="G662" s="119" t="str">
        <f>VLOOKUP(E662,Source!F:F,1,FALSE)</f>
        <v>Worcester State University</v>
      </c>
    </row>
    <row r="663" spans="1:7" hidden="1" x14ac:dyDescent="0.25">
      <c r="A663" s="701" t="str">
        <f t="shared" si="12"/>
        <v>Worcester State University6</v>
      </c>
      <c r="B663" s="141">
        <v>1598541006</v>
      </c>
      <c r="C663" s="141" t="s">
        <v>1935</v>
      </c>
      <c r="D663" s="106" t="s">
        <v>1267</v>
      </c>
      <c r="E663" s="106" t="s">
        <v>75</v>
      </c>
      <c r="F663" s="703">
        <v>6</v>
      </c>
      <c r="G663" s="119" t="str">
        <f>VLOOKUP(E663,Source!F:F,1,FALSE)</f>
        <v>Worcester State University</v>
      </c>
    </row>
    <row r="664" spans="1:7" hidden="1" x14ac:dyDescent="0.25">
      <c r="A664" s="701" t="str">
        <f t="shared" si="12"/>
        <v>Worcester State University7</v>
      </c>
      <c r="B664" s="141">
        <v>2821188025</v>
      </c>
      <c r="C664" s="141" t="s">
        <v>1936</v>
      </c>
      <c r="D664" s="106" t="s">
        <v>1267</v>
      </c>
      <c r="E664" s="106" t="s">
        <v>75</v>
      </c>
      <c r="F664" s="703">
        <v>7</v>
      </c>
      <c r="G664" s="119" t="str">
        <f>VLOOKUP(E664,Source!F:F,1,FALSE)</f>
        <v>Worcester State University</v>
      </c>
    </row>
    <row r="665" spans="1:7" hidden="1" x14ac:dyDescent="0.25">
      <c r="A665" s="701" t="str">
        <f t="shared" si="12"/>
        <v>Worcester State University8</v>
      </c>
      <c r="B665" s="141">
        <v>4066912029</v>
      </c>
      <c r="C665" s="141" t="s">
        <v>1937</v>
      </c>
      <c r="D665" s="106" t="s">
        <v>1267</v>
      </c>
      <c r="E665" s="106" t="s">
        <v>75</v>
      </c>
      <c r="F665" s="703">
        <v>8</v>
      </c>
      <c r="G665" s="119" t="str">
        <f>VLOOKUP(E665,Source!F:F,1,FALSE)</f>
        <v>Worcester State University</v>
      </c>
    </row>
    <row r="666" spans="1:7" hidden="1" x14ac:dyDescent="0.25">
      <c r="A666" s="701" t="str">
        <f t="shared" si="12"/>
        <v>Worcester State University9</v>
      </c>
      <c r="B666" s="141">
        <v>4085519020</v>
      </c>
      <c r="C666" s="141" t="s">
        <v>1938</v>
      </c>
      <c r="D666" s="106" t="s">
        <v>1267</v>
      </c>
      <c r="E666" s="106" t="s">
        <v>75</v>
      </c>
      <c r="F666" s="703">
        <v>9</v>
      </c>
      <c r="G666" s="119" t="str">
        <f>VLOOKUP(E666,Source!F:F,1,FALSE)</f>
        <v>Worcester State University</v>
      </c>
    </row>
    <row r="667" spans="1:7" hidden="1" x14ac:dyDescent="0.25">
      <c r="A667" s="701" t="str">
        <f t="shared" si="12"/>
        <v>Worcester State University10</v>
      </c>
      <c r="B667" s="141">
        <v>4660639005</v>
      </c>
      <c r="C667" s="141" t="s">
        <v>1939</v>
      </c>
      <c r="D667" s="106" t="s">
        <v>1267</v>
      </c>
      <c r="E667" s="106" t="s">
        <v>75</v>
      </c>
      <c r="F667" s="703">
        <v>10</v>
      </c>
      <c r="G667" s="119" t="str">
        <f>VLOOKUP(E667,Source!F:F,1,FALSE)</f>
        <v>Worcester State University</v>
      </c>
    </row>
    <row r="668" spans="1:7" hidden="1" x14ac:dyDescent="0.25">
      <c r="A668" s="701" t="str">
        <f t="shared" si="12"/>
        <v>Worcester State University11</v>
      </c>
      <c r="B668" s="141">
        <v>5297957017</v>
      </c>
      <c r="C668" s="141" t="s">
        <v>1940</v>
      </c>
      <c r="D668" s="106" t="s">
        <v>1267</v>
      </c>
      <c r="E668" s="106" t="s">
        <v>75</v>
      </c>
      <c r="F668" s="703">
        <v>11</v>
      </c>
      <c r="G668" s="119" t="str">
        <f>VLOOKUP(E668,Source!F:F,1,FALSE)</f>
        <v>Worcester State University</v>
      </c>
    </row>
    <row r="669" spans="1:7" hidden="1" x14ac:dyDescent="0.25">
      <c r="A669" s="701" t="str">
        <f t="shared" si="12"/>
        <v>Worcester State University12</v>
      </c>
      <c r="B669" s="141">
        <v>5312733024</v>
      </c>
      <c r="C669" s="141" t="s">
        <v>1941</v>
      </c>
      <c r="D669" s="106" t="s">
        <v>1267</v>
      </c>
      <c r="E669" s="106" t="s">
        <v>75</v>
      </c>
      <c r="F669" s="703">
        <v>12</v>
      </c>
      <c r="G669" s="119" t="str">
        <f>VLOOKUP(E669,Source!F:F,1,FALSE)</f>
        <v>Worcester State University</v>
      </c>
    </row>
    <row r="670" spans="1:7" hidden="1" x14ac:dyDescent="0.25">
      <c r="A670" s="701" t="str">
        <f t="shared" si="12"/>
        <v>Worcester State University13</v>
      </c>
      <c r="B670" s="141">
        <v>5327681037</v>
      </c>
      <c r="C670" s="141" t="s">
        <v>1942</v>
      </c>
      <c r="D670" s="106" t="s">
        <v>1267</v>
      </c>
      <c r="E670" s="106" t="s">
        <v>75</v>
      </c>
      <c r="F670" s="703">
        <v>13</v>
      </c>
      <c r="G670" s="119" t="str">
        <f>VLOOKUP(E670,Source!F:F,1,FALSE)</f>
        <v>Worcester State University</v>
      </c>
    </row>
    <row r="671" spans="1:7" hidden="1" x14ac:dyDescent="0.25">
      <c r="A671" s="701" t="str">
        <f t="shared" si="12"/>
        <v>Worcester State University14</v>
      </c>
      <c r="B671" s="141">
        <v>6558929021</v>
      </c>
      <c r="C671" s="141" t="s">
        <v>1943</v>
      </c>
      <c r="D671" s="106" t="s">
        <v>1267</v>
      </c>
      <c r="E671" s="106" t="s">
        <v>75</v>
      </c>
      <c r="F671" s="703">
        <v>14</v>
      </c>
      <c r="G671" s="119" t="str">
        <f>VLOOKUP(E671,Source!F:F,1,FALSE)</f>
        <v>Worcester State University</v>
      </c>
    </row>
    <row r="672" spans="1:7" hidden="1" x14ac:dyDescent="0.25">
      <c r="A672" s="701" t="str">
        <f t="shared" si="12"/>
        <v>Worcester State University15</v>
      </c>
      <c r="B672" s="141">
        <v>6562721015</v>
      </c>
      <c r="C672" s="141" t="s">
        <v>1456</v>
      </c>
      <c r="D672" s="106" t="s">
        <v>1267</v>
      </c>
      <c r="E672" s="106" t="s">
        <v>75</v>
      </c>
      <c r="F672" s="703">
        <v>15</v>
      </c>
      <c r="G672" s="119" t="str">
        <f>VLOOKUP(E672,Source!F:F,1,FALSE)</f>
        <v>Worcester State University</v>
      </c>
    </row>
    <row r="673" spans="1:7" hidden="1" x14ac:dyDescent="0.25">
      <c r="A673" s="701" t="str">
        <f t="shared" si="12"/>
        <v>Worcester State University16</v>
      </c>
      <c r="B673" s="141">
        <v>7804685020</v>
      </c>
      <c r="C673" s="141" t="s">
        <v>1944</v>
      </c>
      <c r="D673" s="106" t="s">
        <v>1267</v>
      </c>
      <c r="E673" s="106" t="s">
        <v>75</v>
      </c>
      <c r="F673" s="703">
        <v>16</v>
      </c>
      <c r="G673" s="119" t="str">
        <f>VLOOKUP(E673,Source!F:F,1,FALSE)</f>
        <v>Worcester State University</v>
      </c>
    </row>
    <row r="674" spans="1:7" hidden="1" x14ac:dyDescent="0.25">
      <c r="A674" s="701" t="str">
        <f t="shared" si="12"/>
        <v>Worcester State University17</v>
      </c>
      <c r="B674" s="141">
        <v>7804686027</v>
      </c>
      <c r="C674" s="141" t="s">
        <v>1945</v>
      </c>
      <c r="D674" s="106" t="s">
        <v>1267</v>
      </c>
      <c r="E674" s="106" t="s">
        <v>75</v>
      </c>
      <c r="F674" s="703">
        <v>17</v>
      </c>
      <c r="G674" s="119" t="str">
        <f>VLOOKUP(E674,Source!F:F,1,FALSE)</f>
        <v>Worcester State University</v>
      </c>
    </row>
    <row r="675" spans="1:7" hidden="1" x14ac:dyDescent="0.25">
      <c r="A675" s="701" t="str">
        <f t="shared" ref="A675:A687" si="13">E675&amp;F675</f>
        <v>Worcester State University18</v>
      </c>
      <c r="B675" s="141">
        <v>7808406025</v>
      </c>
      <c r="C675" s="141" t="s">
        <v>1946</v>
      </c>
      <c r="D675" s="106" t="s">
        <v>1267</v>
      </c>
      <c r="E675" s="106" t="s">
        <v>75</v>
      </c>
      <c r="F675" s="703">
        <v>18</v>
      </c>
      <c r="G675" s="119" t="str">
        <f>VLOOKUP(E675,Source!F:F,1,FALSE)</f>
        <v>Worcester State University</v>
      </c>
    </row>
    <row r="676" spans="1:7" hidden="1" x14ac:dyDescent="0.25">
      <c r="A676" s="701" t="str">
        <f t="shared" si="13"/>
        <v>Worcester State University19</v>
      </c>
      <c r="B676" s="141">
        <v>9051776016</v>
      </c>
      <c r="C676" s="141" t="s">
        <v>1947</v>
      </c>
      <c r="D676" s="106" t="s">
        <v>1267</v>
      </c>
      <c r="E676" s="106" t="s">
        <v>75</v>
      </c>
      <c r="F676" s="703">
        <v>19</v>
      </c>
      <c r="G676" s="119" t="str">
        <f>VLOOKUP(E676,Source!F:F,1,FALSE)</f>
        <v>Worcester State University</v>
      </c>
    </row>
    <row r="677" spans="1:7" hidden="1" x14ac:dyDescent="0.25">
      <c r="A677" s="701" t="str">
        <f t="shared" si="13"/>
        <v>Worcester State University20</v>
      </c>
      <c r="B677" s="141">
        <v>9051784018</v>
      </c>
      <c r="C677" s="141" t="s">
        <v>1948</v>
      </c>
      <c r="D677" s="106" t="s">
        <v>1267</v>
      </c>
      <c r="E677" s="106" t="s">
        <v>75</v>
      </c>
      <c r="F677" s="703">
        <v>20</v>
      </c>
      <c r="G677" s="119" t="str">
        <f>VLOOKUP(E677,Source!F:F,1,FALSE)</f>
        <v>Worcester State University</v>
      </c>
    </row>
    <row r="678" spans="1:7" hidden="1" x14ac:dyDescent="0.25">
      <c r="A678" s="701" t="str">
        <f t="shared" si="13"/>
        <v>Worcester State University21</v>
      </c>
      <c r="B678" s="141">
        <v>9066625017</v>
      </c>
      <c r="C678" s="141" t="s">
        <v>1949</v>
      </c>
      <c r="D678" s="106" t="s">
        <v>1267</v>
      </c>
      <c r="E678" s="106" t="s">
        <v>75</v>
      </c>
      <c r="F678" s="703">
        <v>21</v>
      </c>
      <c r="G678" s="119" t="str">
        <f>VLOOKUP(E678,Source!F:F,1,FALSE)</f>
        <v>Worcester State University</v>
      </c>
    </row>
    <row r="679" spans="1:7" hidden="1" x14ac:dyDescent="0.25">
      <c r="A679" s="701" t="str">
        <f t="shared" si="13"/>
        <v>Worcester State University22</v>
      </c>
      <c r="B679" s="141">
        <v>9800845004</v>
      </c>
      <c r="C679" s="141" t="s">
        <v>1604</v>
      </c>
      <c r="D679" s="106" t="s">
        <v>1267</v>
      </c>
      <c r="E679" s="106" t="s">
        <v>75</v>
      </c>
      <c r="F679" s="703">
        <v>22</v>
      </c>
      <c r="G679" s="119" t="str">
        <f>VLOOKUP(E679,Source!F:F,1,FALSE)</f>
        <v>Worcester State University</v>
      </c>
    </row>
    <row r="680" spans="1:7" hidden="1" x14ac:dyDescent="0.25">
      <c r="A680" s="701" t="str">
        <f t="shared" si="13"/>
        <v>Worcester State University23</v>
      </c>
      <c r="B680" s="141">
        <v>23710931017</v>
      </c>
      <c r="C680" s="141" t="s">
        <v>1950</v>
      </c>
      <c r="D680" s="106" t="s">
        <v>1267</v>
      </c>
      <c r="E680" s="106" t="s">
        <v>75</v>
      </c>
      <c r="F680" s="703">
        <v>23</v>
      </c>
      <c r="G680" s="119" t="str">
        <f>VLOOKUP(E680,Source!F:F,1,FALSE)</f>
        <v>Worcester State University</v>
      </c>
    </row>
    <row r="681" spans="1:7" hidden="1" x14ac:dyDescent="0.25">
      <c r="A681" s="701" t="str">
        <f t="shared" si="13"/>
        <v>Worcester State University24</v>
      </c>
      <c r="B681" s="141">
        <v>26366031008</v>
      </c>
      <c r="C681" s="141" t="s">
        <v>1950</v>
      </c>
      <c r="D681" s="106" t="s">
        <v>1267</v>
      </c>
      <c r="E681" s="106" t="s">
        <v>75</v>
      </c>
      <c r="F681" s="703">
        <v>24</v>
      </c>
      <c r="G681" s="119" t="str">
        <f>VLOOKUP(E681,Source!F:F,1,FALSE)</f>
        <v>Worcester State University</v>
      </c>
    </row>
    <row r="682" spans="1:7" hidden="1" x14ac:dyDescent="0.25">
      <c r="A682" s="701" t="str">
        <f t="shared" si="13"/>
        <v>Worcester State University25</v>
      </c>
      <c r="B682" s="141">
        <v>26472911002</v>
      </c>
      <c r="C682" s="141" t="s">
        <v>1950</v>
      </c>
      <c r="D682" s="106" t="s">
        <v>1267</v>
      </c>
      <c r="E682" s="106" t="s">
        <v>75</v>
      </c>
      <c r="F682" s="703">
        <v>25</v>
      </c>
      <c r="G682" s="119" t="str">
        <f>VLOOKUP(E682,Source!F:F,1,FALSE)</f>
        <v>Worcester State University</v>
      </c>
    </row>
    <row r="683" spans="1:7" hidden="1" x14ac:dyDescent="0.25">
      <c r="A683" s="701" t="str">
        <f t="shared" si="13"/>
        <v>Worcester State University26</v>
      </c>
      <c r="B683" s="141">
        <v>26472921001</v>
      </c>
      <c r="C683" s="141" t="s">
        <v>1950</v>
      </c>
      <c r="D683" s="106" t="s">
        <v>1267</v>
      </c>
      <c r="E683" s="106" t="s">
        <v>75</v>
      </c>
      <c r="F683" s="703">
        <v>26</v>
      </c>
      <c r="G683" s="119" t="str">
        <f>VLOOKUP(E683,Source!F:F,1,FALSE)</f>
        <v>Worcester State University</v>
      </c>
    </row>
    <row r="684" spans="1:7" hidden="1" x14ac:dyDescent="0.25">
      <c r="A684" s="701" t="str">
        <f t="shared" si="13"/>
        <v>Worcester State University27</v>
      </c>
      <c r="B684" s="141">
        <v>4082355006</v>
      </c>
      <c r="C684" s="141" t="s">
        <v>1951</v>
      </c>
      <c r="D684" s="106" t="s">
        <v>1268</v>
      </c>
      <c r="E684" s="106" t="s">
        <v>75</v>
      </c>
      <c r="F684" s="703">
        <v>27</v>
      </c>
      <c r="G684" s="119" t="str">
        <f>VLOOKUP(E684,Source!F:F,1,FALSE)</f>
        <v>Worcester State University</v>
      </c>
    </row>
    <row r="685" spans="1:7" hidden="1" x14ac:dyDescent="0.25">
      <c r="A685" s="701" t="str">
        <f t="shared" si="13"/>
        <v>Worcester State University28</v>
      </c>
      <c r="B685" s="141">
        <v>5328191014</v>
      </c>
      <c r="C685" s="141" t="s">
        <v>1952</v>
      </c>
      <c r="D685" s="106" t="s">
        <v>1268</v>
      </c>
      <c r="E685" s="106" t="s">
        <v>75</v>
      </c>
      <c r="F685" s="703">
        <v>28</v>
      </c>
      <c r="G685" s="119" t="str">
        <f>VLOOKUP(E685,Source!F:F,1,FALSE)</f>
        <v>Worcester State University</v>
      </c>
    </row>
    <row r="686" spans="1:7" hidden="1" x14ac:dyDescent="0.25">
      <c r="A686" s="701" t="str">
        <f t="shared" si="13"/>
        <v>Worcester State University29</v>
      </c>
      <c r="B686" s="141">
        <v>9067095013</v>
      </c>
      <c r="C686" s="141" t="s">
        <v>1954</v>
      </c>
      <c r="D686" s="106" t="s">
        <v>1268</v>
      </c>
      <c r="E686" s="106" t="s">
        <v>75</v>
      </c>
      <c r="F686" s="703">
        <v>29</v>
      </c>
      <c r="G686" s="119" t="str">
        <f>VLOOKUP(E686,Source!F:F,1,FALSE)</f>
        <v>Worcester State University</v>
      </c>
    </row>
    <row r="687" spans="1:7" hidden="1" x14ac:dyDescent="0.25">
      <c r="A687" s="701" t="str">
        <f t="shared" si="13"/>
        <v>Worcester State University30</v>
      </c>
      <c r="B687" s="141">
        <v>6558928024</v>
      </c>
      <c r="C687" s="141" t="s">
        <v>1953</v>
      </c>
      <c r="D687" s="106" t="s">
        <v>1955</v>
      </c>
      <c r="E687" s="106" t="s">
        <v>75</v>
      </c>
      <c r="F687" s="703">
        <v>30</v>
      </c>
      <c r="G687" s="119" t="str">
        <f>VLOOKUP(E687,Source!F:F,1,FALSE)</f>
        <v>Worcester State University</v>
      </c>
    </row>
    <row r="688" spans="1:7" x14ac:dyDescent="0.25">
      <c r="A688" s="120"/>
      <c r="B688" s="120"/>
      <c r="C688" s="120"/>
      <c r="D688" s="120"/>
      <c r="E688" s="120"/>
      <c r="F688" s="120"/>
      <c r="G688" s="120"/>
    </row>
    <row r="689" spans="1:7" x14ac:dyDescent="0.25">
      <c r="A689" s="120"/>
      <c r="B689" s="120"/>
      <c r="C689" s="120"/>
      <c r="D689" s="120"/>
      <c r="E689" s="120"/>
      <c r="F689" s="120"/>
      <c r="G689" s="120"/>
    </row>
    <row r="690" spans="1:7" x14ac:dyDescent="0.25">
      <c r="A690" s="120"/>
      <c r="B690" s="120"/>
      <c r="C690" s="120"/>
      <c r="D690" s="120"/>
      <c r="E690" s="120"/>
      <c r="F690" s="120"/>
      <c r="G690" s="120"/>
    </row>
    <row r="691" spans="1:7" x14ac:dyDescent="0.25">
      <c r="A691" s="120"/>
      <c r="B691" s="120"/>
      <c r="C691" s="120"/>
      <c r="D691" s="120"/>
      <c r="E691" s="120"/>
      <c r="F691" s="120"/>
      <c r="G691" s="120"/>
    </row>
    <row r="692" spans="1:7" x14ac:dyDescent="0.25">
      <c r="A692" s="120"/>
      <c r="B692" s="120"/>
      <c r="C692" s="120"/>
      <c r="D692" s="120"/>
      <c r="E692" s="120"/>
      <c r="F692" s="120"/>
      <c r="G692" s="120"/>
    </row>
    <row r="693" spans="1:7" x14ac:dyDescent="0.25">
      <c r="A693" s="120"/>
      <c r="B693" s="120"/>
      <c r="C693" s="120"/>
      <c r="D693" s="120"/>
      <c r="E693" s="120"/>
      <c r="F693" s="120"/>
      <c r="G693" s="120"/>
    </row>
    <row r="694" spans="1:7" x14ac:dyDescent="0.25">
      <c r="A694" s="120"/>
      <c r="B694" s="120"/>
      <c r="C694" s="120"/>
      <c r="D694" s="120"/>
      <c r="E694" s="120"/>
      <c r="F694" s="120"/>
      <c r="G694" s="120"/>
    </row>
    <row r="695" spans="1:7" x14ac:dyDescent="0.25">
      <c r="A695" s="120"/>
      <c r="B695" s="120"/>
      <c r="C695" s="120"/>
      <c r="D695" s="120"/>
      <c r="E695" s="120"/>
      <c r="F695" s="120"/>
      <c r="G695" s="120"/>
    </row>
    <row r="696" spans="1:7" x14ac:dyDescent="0.25">
      <c r="A696" s="120"/>
      <c r="B696" s="120"/>
      <c r="C696" s="120"/>
      <c r="D696" s="120"/>
      <c r="E696" s="120"/>
      <c r="F696" s="120"/>
      <c r="G696" s="120"/>
    </row>
    <row r="697" spans="1:7" x14ac:dyDescent="0.25">
      <c r="A697" s="120"/>
      <c r="B697" s="120"/>
      <c r="C697" s="120"/>
      <c r="D697" s="120"/>
      <c r="E697" s="120"/>
      <c r="F697" s="120"/>
      <c r="G697" s="120"/>
    </row>
    <row r="698" spans="1:7" x14ac:dyDescent="0.25">
      <c r="A698" s="120"/>
      <c r="B698" s="120"/>
      <c r="C698" s="120"/>
      <c r="D698" s="120"/>
      <c r="E698" s="120"/>
      <c r="F698" s="120"/>
      <c r="G698" s="120"/>
    </row>
    <row r="699" spans="1:7" x14ac:dyDescent="0.25">
      <c r="A699" s="120"/>
      <c r="B699" s="120"/>
      <c r="C699" s="120"/>
      <c r="D699" s="120"/>
      <c r="E699" s="120"/>
      <c r="F699" s="120"/>
      <c r="G699" s="120"/>
    </row>
    <row r="700" spans="1:7" x14ac:dyDescent="0.25">
      <c r="A700" s="120"/>
      <c r="B700" s="120"/>
      <c r="C700" s="120"/>
      <c r="D700" s="120"/>
      <c r="E700" s="120"/>
      <c r="F700" s="120"/>
      <c r="G700" s="120"/>
    </row>
    <row r="701" spans="1:7" x14ac:dyDescent="0.25">
      <c r="A701" s="120"/>
      <c r="B701" s="120"/>
      <c r="C701" s="120"/>
      <c r="D701" s="120"/>
      <c r="E701" s="120"/>
      <c r="F701" s="120"/>
      <c r="G701" s="120"/>
    </row>
    <row r="702" spans="1:7" x14ac:dyDescent="0.25">
      <c r="A702" s="120"/>
      <c r="B702" s="120"/>
      <c r="C702" s="120"/>
      <c r="D702" s="120"/>
      <c r="E702" s="120"/>
      <c r="F702" s="120"/>
      <c r="G702" s="120"/>
    </row>
    <row r="703" spans="1:7" x14ac:dyDescent="0.25">
      <c r="A703" s="120"/>
      <c r="B703" s="120"/>
      <c r="C703" s="120"/>
      <c r="D703" s="120"/>
      <c r="E703" s="120"/>
      <c r="F703" s="120"/>
      <c r="G703" s="120"/>
    </row>
    <row r="704" spans="1:7" x14ac:dyDescent="0.25">
      <c r="A704" s="120"/>
      <c r="B704" s="120"/>
      <c r="C704" s="120"/>
      <c r="D704" s="120"/>
      <c r="E704" s="120"/>
      <c r="F704" s="120"/>
      <c r="G704" s="120"/>
    </row>
    <row r="705" spans="1:7" x14ac:dyDescent="0.25">
      <c r="A705" s="120"/>
      <c r="B705" s="120"/>
      <c r="C705" s="120"/>
      <c r="D705" s="120"/>
      <c r="E705" s="120"/>
      <c r="F705" s="120"/>
      <c r="G705" s="120"/>
    </row>
    <row r="706" spans="1:7" x14ac:dyDescent="0.25">
      <c r="A706" s="120"/>
      <c r="B706" s="120"/>
      <c r="C706" s="120"/>
      <c r="D706" s="120"/>
      <c r="E706" s="120"/>
      <c r="F706" s="120"/>
      <c r="G706" s="120"/>
    </row>
    <row r="707" spans="1:7" x14ac:dyDescent="0.25">
      <c r="A707" s="120"/>
      <c r="B707" s="120"/>
      <c r="C707" s="120"/>
      <c r="D707" s="120"/>
      <c r="E707" s="120"/>
      <c r="F707" s="120"/>
      <c r="G707" s="120"/>
    </row>
    <row r="708" spans="1:7" x14ac:dyDescent="0.25">
      <c r="A708" s="120"/>
      <c r="B708" s="120"/>
      <c r="C708" s="120"/>
      <c r="D708" s="120"/>
      <c r="E708" s="120"/>
      <c r="F708" s="120"/>
      <c r="G708" s="120"/>
    </row>
    <row r="709" spans="1:7" x14ac:dyDescent="0.25">
      <c r="A709" s="120"/>
      <c r="B709" s="120"/>
      <c r="C709" s="120"/>
      <c r="D709" s="120"/>
      <c r="E709" s="120"/>
      <c r="F709" s="120"/>
      <c r="G709" s="120"/>
    </row>
    <row r="710" spans="1:7" x14ac:dyDescent="0.25">
      <c r="A710" s="120"/>
      <c r="B710" s="120"/>
      <c r="C710" s="120"/>
      <c r="D710" s="120"/>
      <c r="E710" s="120"/>
      <c r="F710" s="120"/>
      <c r="G710" s="120"/>
    </row>
    <row r="711" spans="1:7" x14ac:dyDescent="0.25">
      <c r="A711" s="120"/>
      <c r="B711" s="120"/>
      <c r="C711" s="120"/>
      <c r="D711" s="120"/>
      <c r="E711" s="120"/>
      <c r="F711" s="120"/>
      <c r="G711" s="120"/>
    </row>
    <row r="712" spans="1:7" x14ac:dyDescent="0.25">
      <c r="A712" s="120"/>
      <c r="B712" s="120"/>
      <c r="C712" s="120"/>
      <c r="D712" s="120"/>
      <c r="E712" s="120"/>
      <c r="F712" s="120"/>
      <c r="G712" s="120"/>
    </row>
    <row r="713" spans="1:7" x14ac:dyDescent="0.25">
      <c r="A713" s="120"/>
      <c r="B713" s="120"/>
      <c r="C713" s="120"/>
      <c r="D713" s="120"/>
      <c r="E713" s="120"/>
      <c r="F713" s="120"/>
      <c r="G713" s="120"/>
    </row>
    <row r="714" spans="1:7" x14ac:dyDescent="0.25">
      <c r="A714" s="120"/>
      <c r="B714" s="120"/>
      <c r="C714" s="120"/>
      <c r="D714" s="120"/>
      <c r="E714" s="120"/>
      <c r="F714" s="120"/>
      <c r="G714" s="120"/>
    </row>
    <row r="715" spans="1:7" x14ac:dyDescent="0.25">
      <c r="A715" s="120"/>
      <c r="B715" s="120"/>
      <c r="C715" s="120"/>
      <c r="D715" s="120"/>
      <c r="E715" s="120"/>
      <c r="F715" s="120"/>
      <c r="G715" s="120"/>
    </row>
    <row r="716" spans="1:7" x14ac:dyDescent="0.25">
      <c r="A716" s="120"/>
      <c r="B716" s="120"/>
      <c r="C716" s="120"/>
      <c r="D716" s="120"/>
      <c r="E716" s="120"/>
      <c r="F716" s="120"/>
      <c r="G716" s="120"/>
    </row>
    <row r="717" spans="1:7" x14ac:dyDescent="0.25">
      <c r="A717" s="120"/>
      <c r="B717" s="120"/>
      <c r="C717" s="120"/>
      <c r="D717" s="120"/>
      <c r="E717" s="120"/>
      <c r="F717" s="120"/>
      <c r="G717" s="120"/>
    </row>
    <row r="718" spans="1:7" x14ac:dyDescent="0.25">
      <c r="A718" s="120"/>
      <c r="B718" s="120"/>
      <c r="C718" s="120"/>
      <c r="D718" s="120"/>
      <c r="E718" s="120"/>
      <c r="F718" s="120"/>
      <c r="G718" s="120"/>
    </row>
    <row r="719" spans="1:7" x14ac:dyDescent="0.25">
      <c r="A719" s="120"/>
      <c r="B719" s="120"/>
      <c r="C719" s="120"/>
      <c r="D719" s="120"/>
      <c r="E719" s="120"/>
      <c r="F719" s="120"/>
      <c r="G719" s="120"/>
    </row>
    <row r="720" spans="1:7" x14ac:dyDescent="0.25">
      <c r="A720" s="120"/>
      <c r="B720" s="120"/>
      <c r="C720" s="120"/>
      <c r="D720" s="120"/>
      <c r="E720" s="120"/>
      <c r="F720" s="120"/>
      <c r="G720" s="120"/>
    </row>
    <row r="721" spans="1:7" x14ac:dyDescent="0.25">
      <c r="A721" s="120"/>
      <c r="B721" s="120"/>
      <c r="C721" s="120"/>
      <c r="D721" s="120"/>
      <c r="E721" s="120"/>
      <c r="F721" s="120"/>
      <c r="G721" s="120"/>
    </row>
    <row r="722" spans="1:7" x14ac:dyDescent="0.25">
      <c r="A722" s="120"/>
      <c r="B722" s="120"/>
      <c r="C722" s="120"/>
      <c r="D722" s="120"/>
      <c r="E722" s="120"/>
      <c r="F722" s="120"/>
      <c r="G722" s="120"/>
    </row>
    <row r="723" spans="1:7" x14ac:dyDescent="0.25">
      <c r="A723" s="120"/>
      <c r="B723" s="120"/>
      <c r="C723" s="120"/>
      <c r="D723" s="120"/>
      <c r="E723" s="120"/>
      <c r="F723" s="120"/>
      <c r="G723" s="120"/>
    </row>
    <row r="724" spans="1:7" x14ac:dyDescent="0.25">
      <c r="A724" s="120"/>
      <c r="B724" s="120"/>
      <c r="C724" s="120"/>
      <c r="D724" s="120"/>
      <c r="E724" s="120"/>
      <c r="F724" s="120"/>
      <c r="G724" s="120"/>
    </row>
    <row r="725" spans="1:7" x14ac:dyDescent="0.25">
      <c r="A725" s="120"/>
      <c r="B725" s="120"/>
      <c r="C725" s="120"/>
      <c r="D725" s="120"/>
      <c r="E725" s="120"/>
      <c r="F725" s="120"/>
      <c r="G725" s="120"/>
    </row>
    <row r="726" spans="1:7" x14ac:dyDescent="0.25">
      <c r="A726" s="120"/>
      <c r="B726" s="120"/>
      <c r="C726" s="120"/>
      <c r="D726" s="120"/>
      <c r="E726" s="120"/>
      <c r="F726" s="120"/>
      <c r="G726" s="120"/>
    </row>
    <row r="727" spans="1:7" x14ac:dyDescent="0.25">
      <c r="A727" s="120"/>
      <c r="B727" s="120"/>
      <c r="C727" s="120"/>
      <c r="D727" s="120"/>
      <c r="E727" s="120"/>
      <c r="F727" s="120"/>
      <c r="G727" s="120"/>
    </row>
    <row r="728" spans="1:7" x14ac:dyDescent="0.25">
      <c r="A728" s="120"/>
      <c r="B728" s="120"/>
      <c r="C728" s="120"/>
      <c r="D728" s="120"/>
      <c r="E728" s="120"/>
      <c r="F728" s="120"/>
      <c r="G728" s="120"/>
    </row>
    <row r="729" spans="1:7" x14ac:dyDescent="0.25">
      <c r="A729" s="120"/>
      <c r="B729" s="120"/>
      <c r="C729" s="120"/>
      <c r="D729" s="120"/>
      <c r="E729" s="120"/>
      <c r="F729" s="120"/>
      <c r="G729" s="120"/>
    </row>
    <row r="730" spans="1:7" x14ac:dyDescent="0.25">
      <c r="A730" s="120"/>
      <c r="B730" s="120"/>
      <c r="C730" s="120"/>
      <c r="D730" s="120"/>
      <c r="E730" s="120"/>
      <c r="F730" s="120"/>
      <c r="G730" s="120"/>
    </row>
    <row r="731" spans="1:7" x14ac:dyDescent="0.25">
      <c r="A731" s="120"/>
      <c r="B731" s="120"/>
      <c r="C731" s="120"/>
      <c r="D731" s="120"/>
      <c r="E731" s="120"/>
      <c r="F731" s="120"/>
      <c r="G731" s="120"/>
    </row>
    <row r="732" spans="1:7" x14ac:dyDescent="0.25">
      <c r="A732" s="120"/>
      <c r="B732" s="120"/>
      <c r="C732" s="120"/>
      <c r="D732" s="120"/>
      <c r="E732" s="120"/>
      <c r="F732" s="120"/>
      <c r="G732" s="120"/>
    </row>
    <row r="733" spans="1:7" x14ac:dyDescent="0.25">
      <c r="A733" s="120"/>
      <c r="B733" s="120"/>
      <c r="C733" s="120"/>
      <c r="D733" s="120"/>
      <c r="E733" s="120"/>
      <c r="F733" s="120"/>
      <c r="G733" s="120"/>
    </row>
    <row r="734" spans="1:7" x14ac:dyDescent="0.25">
      <c r="A734" s="120"/>
      <c r="B734" s="120"/>
      <c r="C734" s="120"/>
      <c r="D734" s="120"/>
      <c r="E734" s="120"/>
      <c r="F734" s="120"/>
      <c r="G734" s="120"/>
    </row>
    <row r="735" spans="1:7" x14ac:dyDescent="0.25">
      <c r="A735" s="120"/>
      <c r="B735" s="120"/>
      <c r="C735" s="120"/>
      <c r="D735" s="120"/>
      <c r="E735" s="120"/>
      <c r="F735" s="120"/>
      <c r="G735" s="120"/>
    </row>
    <row r="736" spans="1:7" x14ac:dyDescent="0.25">
      <c r="A736" s="120"/>
      <c r="B736" s="120"/>
      <c r="C736" s="120"/>
      <c r="D736" s="120"/>
      <c r="E736" s="120"/>
      <c r="F736" s="120"/>
      <c r="G736" s="120"/>
    </row>
    <row r="737" spans="1:7" x14ac:dyDescent="0.25">
      <c r="A737" s="120"/>
      <c r="B737" s="120"/>
      <c r="C737" s="120"/>
      <c r="D737" s="120"/>
      <c r="E737" s="120"/>
      <c r="F737" s="120"/>
      <c r="G737" s="120"/>
    </row>
    <row r="738" spans="1:7" x14ac:dyDescent="0.25">
      <c r="A738" s="120"/>
      <c r="B738" s="120"/>
      <c r="C738" s="120"/>
      <c r="D738" s="120"/>
      <c r="E738" s="120"/>
      <c r="F738" s="120"/>
      <c r="G738" s="120"/>
    </row>
    <row r="739" spans="1:7" x14ac:dyDescent="0.25">
      <c r="A739" s="120"/>
      <c r="B739" s="120"/>
      <c r="C739" s="120"/>
      <c r="D739" s="120"/>
      <c r="E739" s="120"/>
      <c r="F739" s="120"/>
      <c r="G739" s="120"/>
    </row>
    <row r="740" spans="1:7" x14ac:dyDescent="0.25">
      <c r="A740" s="120"/>
      <c r="B740" s="120"/>
      <c r="C740" s="120"/>
      <c r="D740" s="120"/>
      <c r="E740" s="120"/>
      <c r="F740" s="120"/>
      <c r="G740" s="120"/>
    </row>
    <row r="741" spans="1:7" x14ac:dyDescent="0.25">
      <c r="A741" s="120"/>
      <c r="B741" s="120"/>
      <c r="C741" s="120"/>
      <c r="D741" s="120"/>
      <c r="E741" s="120"/>
      <c r="F741" s="120"/>
      <c r="G741" s="120"/>
    </row>
    <row r="742" spans="1:7" x14ac:dyDescent="0.25">
      <c r="A742" s="120"/>
      <c r="B742" s="120"/>
      <c r="C742" s="120"/>
      <c r="D742" s="120"/>
      <c r="E742" s="120"/>
      <c r="F742" s="120"/>
      <c r="G742" s="120"/>
    </row>
    <row r="743" spans="1:7" x14ac:dyDescent="0.25">
      <c r="A743" s="120"/>
      <c r="B743" s="120"/>
      <c r="C743" s="120"/>
      <c r="D743" s="120"/>
      <c r="E743" s="120"/>
      <c r="F743" s="120"/>
      <c r="G743" s="120"/>
    </row>
    <row r="744" spans="1:7" x14ac:dyDescent="0.25">
      <c r="A744" s="120"/>
      <c r="B744" s="120"/>
      <c r="C744" s="120"/>
      <c r="D744" s="120"/>
      <c r="E744" s="120"/>
      <c r="F744" s="120"/>
      <c r="G744" s="120"/>
    </row>
    <row r="745" spans="1:7" x14ac:dyDescent="0.25">
      <c r="A745" s="120"/>
      <c r="B745" s="120"/>
      <c r="C745" s="120"/>
      <c r="D745" s="120"/>
      <c r="E745" s="120"/>
      <c r="F745" s="120"/>
      <c r="G745" s="120"/>
    </row>
    <row r="746" spans="1:7" x14ac:dyDescent="0.25">
      <c r="A746" s="120"/>
      <c r="B746" s="120"/>
      <c r="C746" s="120"/>
      <c r="D746" s="120"/>
      <c r="E746" s="120"/>
      <c r="F746" s="120"/>
      <c r="G746" s="120"/>
    </row>
    <row r="747" spans="1:7" x14ac:dyDescent="0.25">
      <c r="A747" s="120"/>
      <c r="B747" s="120"/>
      <c r="C747" s="120"/>
      <c r="D747" s="120"/>
      <c r="E747" s="120"/>
      <c r="F747" s="120"/>
      <c r="G747" s="120"/>
    </row>
    <row r="748" spans="1:7" x14ac:dyDescent="0.25">
      <c r="A748" s="120"/>
      <c r="B748" s="120"/>
      <c r="C748" s="120"/>
      <c r="D748" s="120"/>
      <c r="E748" s="120"/>
      <c r="F748" s="120"/>
      <c r="G748" s="120"/>
    </row>
    <row r="749" spans="1:7" x14ac:dyDescent="0.25">
      <c r="A749" s="120"/>
      <c r="B749" s="120"/>
      <c r="C749" s="120"/>
      <c r="D749" s="120"/>
      <c r="E749" s="120"/>
      <c r="F749" s="120"/>
      <c r="G749" s="120"/>
    </row>
    <row r="750" spans="1:7" x14ac:dyDescent="0.25">
      <c r="A750" s="120"/>
      <c r="B750" s="120"/>
      <c r="C750" s="120"/>
      <c r="D750" s="120"/>
      <c r="E750" s="120"/>
      <c r="F750" s="120"/>
      <c r="G750" s="120"/>
    </row>
    <row r="751" spans="1:7" x14ac:dyDescent="0.25">
      <c r="A751" s="120"/>
      <c r="B751" s="120"/>
      <c r="C751" s="120"/>
      <c r="D751" s="120"/>
      <c r="E751" s="120"/>
      <c r="F751" s="120"/>
      <c r="G751" s="120"/>
    </row>
    <row r="752" spans="1:7" x14ac:dyDescent="0.25">
      <c r="A752" s="120"/>
      <c r="B752" s="120"/>
      <c r="C752" s="120"/>
      <c r="D752" s="120"/>
      <c r="E752" s="120"/>
      <c r="F752" s="120"/>
      <c r="G752" s="120"/>
    </row>
    <row r="753" spans="1:7" x14ac:dyDescent="0.25">
      <c r="A753" s="120"/>
      <c r="B753" s="120"/>
      <c r="C753" s="120"/>
      <c r="D753" s="120"/>
      <c r="E753" s="120"/>
      <c r="F753" s="120"/>
      <c r="G753" s="120"/>
    </row>
    <row r="754" spans="1:7" x14ac:dyDescent="0.25">
      <c r="A754" s="120"/>
      <c r="B754" s="120"/>
      <c r="C754" s="120"/>
      <c r="D754" s="120"/>
      <c r="E754" s="120"/>
      <c r="F754" s="120"/>
      <c r="G754" s="120"/>
    </row>
    <row r="755" spans="1:7" x14ac:dyDescent="0.25">
      <c r="A755" s="120"/>
      <c r="B755" s="120"/>
      <c r="C755" s="120"/>
      <c r="D755" s="120"/>
      <c r="E755" s="120"/>
      <c r="F755" s="120"/>
      <c r="G755" s="120"/>
    </row>
    <row r="756" spans="1:7" x14ac:dyDescent="0.25">
      <c r="A756" s="120"/>
      <c r="B756" s="120"/>
      <c r="C756" s="120"/>
      <c r="D756" s="120"/>
      <c r="E756" s="120"/>
      <c r="F756" s="120"/>
      <c r="G756" s="120"/>
    </row>
    <row r="757" spans="1:7" x14ac:dyDescent="0.25">
      <c r="A757" s="120"/>
      <c r="B757" s="120"/>
      <c r="C757" s="120"/>
      <c r="D757" s="120"/>
      <c r="E757" s="120"/>
      <c r="F757" s="120"/>
      <c r="G757" s="120"/>
    </row>
    <row r="758" spans="1:7" x14ac:dyDescent="0.25">
      <c r="A758" s="120"/>
      <c r="B758" s="120"/>
      <c r="C758" s="120"/>
      <c r="D758" s="120"/>
      <c r="E758" s="120"/>
      <c r="F758" s="120"/>
      <c r="G758" s="120"/>
    </row>
    <row r="759" spans="1:7" x14ac:dyDescent="0.25">
      <c r="A759" s="120"/>
      <c r="B759" s="120"/>
      <c r="C759" s="120"/>
      <c r="D759" s="120"/>
      <c r="E759" s="120"/>
      <c r="F759" s="120"/>
      <c r="G759" s="120"/>
    </row>
    <row r="760" spans="1:7" x14ac:dyDescent="0.25">
      <c r="A760" s="120"/>
      <c r="B760" s="120"/>
      <c r="C760" s="120"/>
      <c r="D760" s="120"/>
      <c r="E760" s="120"/>
      <c r="F760" s="120"/>
      <c r="G760" s="120"/>
    </row>
    <row r="761" spans="1:7" x14ac:dyDescent="0.25">
      <c r="A761" s="120"/>
      <c r="B761" s="120"/>
      <c r="C761" s="120"/>
      <c r="D761" s="120"/>
      <c r="E761" s="120"/>
      <c r="F761" s="120"/>
      <c r="G761" s="120"/>
    </row>
    <row r="762" spans="1:7" x14ac:dyDescent="0.25">
      <c r="A762" s="120"/>
      <c r="B762" s="120"/>
      <c r="C762" s="120"/>
      <c r="D762" s="120"/>
      <c r="E762" s="120"/>
      <c r="F762" s="120"/>
      <c r="G762" s="120"/>
    </row>
    <row r="763" spans="1:7" x14ac:dyDescent="0.25">
      <c r="A763" s="120"/>
      <c r="B763" s="120"/>
      <c r="C763" s="120"/>
      <c r="D763" s="120"/>
      <c r="E763" s="120"/>
      <c r="F763" s="120"/>
      <c r="G763" s="120"/>
    </row>
    <row r="764" spans="1:7" x14ac:dyDescent="0.25">
      <c r="A764" s="120"/>
      <c r="B764" s="120"/>
      <c r="C764" s="120"/>
      <c r="D764" s="120"/>
      <c r="E764" s="120"/>
      <c r="F764" s="120"/>
      <c r="G764" s="120"/>
    </row>
    <row r="765" spans="1:7" x14ac:dyDescent="0.25">
      <c r="A765" s="120"/>
      <c r="B765" s="120"/>
      <c r="C765" s="120"/>
      <c r="D765" s="120"/>
      <c r="E765" s="120"/>
      <c r="F765" s="120"/>
      <c r="G765" s="120"/>
    </row>
    <row r="766" spans="1:7" x14ac:dyDescent="0.25">
      <c r="A766" s="120"/>
      <c r="B766" s="120"/>
      <c r="C766" s="120"/>
      <c r="D766" s="120"/>
      <c r="E766" s="120"/>
      <c r="F766" s="120"/>
      <c r="G766" s="120"/>
    </row>
    <row r="767" spans="1:7" x14ac:dyDescent="0.25">
      <c r="A767" s="120"/>
      <c r="B767" s="120"/>
      <c r="C767" s="120"/>
      <c r="D767" s="120"/>
      <c r="E767" s="120"/>
      <c r="F767" s="120"/>
      <c r="G767" s="120"/>
    </row>
    <row r="768" spans="1:7" x14ac:dyDescent="0.25">
      <c r="A768" s="120"/>
      <c r="B768" s="120"/>
      <c r="C768" s="120"/>
      <c r="D768" s="120"/>
      <c r="E768" s="120"/>
      <c r="F768" s="120"/>
      <c r="G768" s="120"/>
    </row>
    <row r="769" spans="1:7" x14ac:dyDescent="0.25">
      <c r="A769" s="120"/>
      <c r="B769" s="120"/>
      <c r="C769" s="120"/>
      <c r="D769" s="120"/>
      <c r="E769" s="120"/>
      <c r="F769" s="120"/>
      <c r="G769" s="120"/>
    </row>
    <row r="770" spans="1:7" x14ac:dyDescent="0.25">
      <c r="A770" s="120"/>
      <c r="B770" s="120"/>
      <c r="C770" s="120"/>
      <c r="D770" s="120"/>
      <c r="E770" s="120"/>
      <c r="F770" s="120"/>
      <c r="G770" s="120"/>
    </row>
    <row r="771" spans="1:7" x14ac:dyDescent="0.25">
      <c r="A771" s="120"/>
      <c r="B771" s="120"/>
      <c r="C771" s="120"/>
      <c r="D771" s="120"/>
      <c r="E771" s="120"/>
      <c r="F771" s="120"/>
      <c r="G771" s="120"/>
    </row>
  </sheetData>
  <autoFilter ref="A1:G687" xr:uid="{8BEF306C-78D9-4B9C-9A84-9D892AA0DC3E}">
    <filterColumn colId="2">
      <filters>
        <filter val="LBE WILL REACH OUT SEPARATELY"/>
      </filters>
    </filterColumn>
  </autoFilter>
  <pageMargins left="0.7" right="0.7" top="0.75" bottom="0.75" header="0.3" footer="0.3"/>
  <ignoredErrors>
    <ignoredError sqref="B2:B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vt:i4>
      </vt:variant>
    </vt:vector>
  </HeadingPairs>
  <TitlesOfParts>
    <vt:vector size="29" baseType="lpstr">
      <vt:lpstr>Intro</vt:lpstr>
      <vt:lpstr>Contacts Source</vt:lpstr>
      <vt:lpstr>Instructions</vt:lpstr>
      <vt:lpstr>Contact Information</vt:lpstr>
      <vt:lpstr>Square Footage</vt:lpstr>
      <vt:lpstr>Utility Account Inventory</vt:lpstr>
      <vt:lpstr>Electricity Consumption</vt:lpstr>
      <vt:lpstr>NG Account Source</vt:lpstr>
      <vt:lpstr>Electric Account Source </vt:lpstr>
      <vt:lpstr>Building Fuel Consumption</vt:lpstr>
      <vt:lpstr>Vehicle&amp;Other Fuel Consumption</vt:lpstr>
      <vt:lpstr>Installed Clean Power &amp; Storage</vt:lpstr>
      <vt:lpstr>Energy Storage Source</vt:lpstr>
      <vt:lpstr>Renewable &amp; Onsite Gen Sites</vt:lpstr>
      <vt:lpstr>Renewable Thermal Sites</vt:lpstr>
      <vt:lpstr>Vehicle Fleet</vt:lpstr>
      <vt:lpstr>EV Charging Stations</vt:lpstr>
      <vt:lpstr>Potential EV Stations source</vt:lpstr>
      <vt:lpstr>EV Charging Stations source</vt:lpstr>
      <vt:lpstr>EE Projects</vt:lpstr>
      <vt:lpstr>Water Use</vt:lpstr>
      <vt:lpstr>Source Water</vt:lpstr>
      <vt:lpstr>Recycling</vt:lpstr>
      <vt:lpstr>Sustainability</vt:lpstr>
      <vt:lpstr>Landscaping</vt:lpstr>
      <vt:lpstr>Landscaping Source</vt:lpstr>
      <vt:lpstr>Source</vt:lpstr>
      <vt:lpstr>AgencyCampus</vt:lpstr>
      <vt:lpstr>Names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murrutia;Ckehne@MassMail.State.MA.US</dc:creator>
  <cp:lastModifiedBy>Kehne, Chelsea (ENE)</cp:lastModifiedBy>
  <dcterms:created xsi:type="dcterms:W3CDTF">2013-07-16T13:39:49Z</dcterms:created>
  <dcterms:modified xsi:type="dcterms:W3CDTF">2019-10-02T20:06:34Z</dcterms:modified>
</cp:coreProperties>
</file>