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0" yWindow="0" windowWidth="24000" windowHeight="14145" activeTab="0"/>
  </bookViews>
  <sheets>
    <sheet name="LAWRENCE" sheetId="1" r:id="rId1"/>
  </sheets>
  <definedNames>
    <definedName name="_xlnm.Print_Area" localSheetId="0">'LAWRENCE'!$A$1:$H$80</definedName>
  </definedNames>
  <calcPr fullCalcOnLoad="1"/>
</workbook>
</file>

<file path=xl/sharedStrings.xml><?xml version="1.0" encoding="utf-8"?>
<sst xmlns="http://schemas.openxmlformats.org/spreadsheetml/2006/main" count="356" uniqueCount="164">
  <si>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</si>
  <si>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</si>
  <si>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</si>
  <si>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</si>
  <si>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</si>
  <si>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</si>
  <si>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</si>
  <si>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</si>
  <si>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</si>
  <si>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</si>
  <si>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</si>
  <si>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>7003-1631</t>
  </si>
  <si>
    <t xml:space="preserve"> </t>
  </si>
  <si>
    <t>INITIAL AWARD</t>
  </si>
  <si>
    <t>LOWER MERRIMACK</t>
  </si>
  <si>
    <t xml:space="preserve">CITY OF LAWRENCE </t>
  </si>
  <si>
    <t>JULY 1, 2019- JUNE 30, 2020</t>
  </si>
  <si>
    <t>7003-1630</t>
  </si>
  <si>
    <t>7003-1778</t>
  </si>
  <si>
    <t>CT EOL 19CCLAWWIA</t>
  </si>
  <si>
    <t>INITIAL AWARD OCTOBER 1, 2018</t>
  </si>
  <si>
    <t>TO ADD FY19 WIOA</t>
  </si>
  <si>
    <t>FY19 YOUTH</t>
  </si>
  <si>
    <t>FWIAYTH19</t>
  </si>
  <si>
    <t>JULY 1, 2020- JUNE 30, 2021</t>
  </si>
  <si>
    <t>FY19 ADULT</t>
  </si>
  <si>
    <t>JULY 1, 2018 - JUNE 30, 2019</t>
  </si>
  <si>
    <t>FWIAADT19A</t>
  </si>
  <si>
    <t>6302</t>
  </si>
  <si>
    <t>FY19ADULT</t>
  </si>
  <si>
    <t>FY19 D WKR</t>
  </si>
  <si>
    <t>FWIADWK19A</t>
  </si>
  <si>
    <t>6303</t>
  </si>
  <si>
    <t>BUDGET SHEET #1</t>
  </si>
  <si>
    <t>CT EOL 19CCLAWSOSWTF</t>
  </si>
  <si>
    <t>STATE ONE STOP</t>
  </si>
  <si>
    <t>STOSCC2019</t>
  </si>
  <si>
    <t>7003-0803</t>
  </si>
  <si>
    <t>J384</t>
  </si>
  <si>
    <t>N/A</t>
  </si>
  <si>
    <t>TO ADD FY19 SOS</t>
  </si>
  <si>
    <t>BUDGET SHEET #1 OCTOBER 10, 2018</t>
  </si>
  <si>
    <t>BUDGET SHEET #2</t>
  </si>
  <si>
    <t>CT EOL 19CCLAWWP</t>
  </si>
  <si>
    <t>WP 90%</t>
  </si>
  <si>
    <t>JULY 1, 2018- JUNE 30, 2019</t>
  </si>
  <si>
    <t>FES2019</t>
  </si>
  <si>
    <t>7002-6626</t>
  </si>
  <si>
    <t>J305</t>
  </si>
  <si>
    <t>WP 10%</t>
  </si>
  <si>
    <t>J307</t>
  </si>
  <si>
    <t>17.207</t>
  </si>
  <si>
    <t>TO ADD FY19 WP</t>
  </si>
  <si>
    <t>BUDGET SHEET #2 OCTOBER 31, 2018</t>
  </si>
  <si>
    <t>OCTOBER 1, 2018- JUNE 30, 2019</t>
  </si>
  <si>
    <t>FWIAADT19B</t>
  </si>
  <si>
    <t>FWIADWK19B</t>
  </si>
  <si>
    <t>BUDGET SHEET #3</t>
  </si>
  <si>
    <t>TO ADD FY19 WIOA FUNDS</t>
  </si>
  <si>
    <t>BUDGET SHEET #3 DECEMBER 4, 2018</t>
  </si>
  <si>
    <t>TO ADD REA8  FUNDS</t>
  </si>
  <si>
    <t>BUDGET SHEET #4 DECEMBER 6, 2018</t>
  </si>
  <si>
    <t>BUDGET SHEET #4</t>
  </si>
  <si>
    <t>REA8 (SERVICE DATE 1.1.18-9.30.19)</t>
  </si>
  <si>
    <t>FUIREA18</t>
  </si>
  <si>
    <t>7002-6624</t>
  </si>
  <si>
    <t>REA8</t>
  </si>
  <si>
    <t>CT EOL 19CCLAWNEGREA</t>
  </si>
  <si>
    <t>BUDGET SHEET #5</t>
  </si>
  <si>
    <t>DOE -ELEMENTARY &amp; SECONDARY ED</t>
  </si>
  <si>
    <t>OCTOBER 1, 2018 - JUNE 30, 2019</t>
  </si>
  <si>
    <t>FV002A1822</t>
  </si>
  <si>
    <t>7038-0107</t>
  </si>
  <si>
    <t>J323</t>
  </si>
  <si>
    <t>84.002A</t>
  </si>
  <si>
    <t>CT EOL 19CCLAWVETSUI</t>
  </si>
  <si>
    <t>DVOP</t>
  </si>
  <si>
    <t>FVETS2019</t>
  </si>
  <si>
    <t>7002-6628</t>
  </si>
  <si>
    <t>J309</t>
  </si>
  <si>
    <t>RAPID RESPONSE</t>
  </si>
  <si>
    <t>6333</t>
  </si>
  <si>
    <t>J210</t>
  </si>
  <si>
    <t>FVETS2018</t>
  </si>
  <si>
    <t>BUDGET SHEET #5 DECEMBER 19, 2018</t>
  </si>
  <si>
    <t>TO ADD  FUNDING FOR VET CONFERENCE</t>
  </si>
  <si>
    <t>VET CONFERENCE (JUL 18 - 23, 2018)</t>
  </si>
  <si>
    <t>ELDER AFFAIRS</t>
  </si>
  <si>
    <t>SCSEP PY19</t>
  </si>
  <si>
    <t>9110-1178</t>
  </si>
  <si>
    <t>J316</t>
  </si>
  <si>
    <t>DTA FUNDING</t>
  </si>
  <si>
    <t>SPSS2019</t>
  </si>
  <si>
    <t xml:space="preserve">4400-1979 </t>
  </si>
  <si>
    <t>J327</t>
  </si>
  <si>
    <t>TO ADD VARIOUS FUNDING</t>
  </si>
  <si>
    <t>BUDGET SHEET #6 JANUARY 9, 2019</t>
  </si>
  <si>
    <t>BUDGET SHEET #6</t>
  </si>
  <si>
    <t>BUDGET SHEET #7</t>
  </si>
  <si>
    <t>DOE-CAREER PATHWAYS</t>
  </si>
  <si>
    <t>7035-0002</t>
  </si>
  <si>
    <t>J328</t>
  </si>
  <si>
    <t>WIOA DW STAFF ALLOCATION FOR WIOA OH</t>
  </si>
  <si>
    <t>BUDGET SHEET #7 JANUARY 11, 2019</t>
  </si>
  <si>
    <t>DOE2019B</t>
  </si>
  <si>
    <t>MA COMMISSION FOR THE BLIND</t>
  </si>
  <si>
    <t>JAN 2, 2019-JUNE 30, 2019</t>
  </si>
  <si>
    <t>FH126A18VR</t>
  </si>
  <si>
    <t>4110-3021</t>
  </si>
  <si>
    <t>J322</t>
  </si>
  <si>
    <t>MA REHAB COMMISSION</t>
  </si>
  <si>
    <t>F100VR0018</t>
  </si>
  <si>
    <t>4120-0020</t>
  </si>
  <si>
    <t>J321</t>
  </si>
  <si>
    <t>TRADE (SERVICE DATE 10.1.17-9.30.20)</t>
  </si>
  <si>
    <t>FTRADE2018</t>
  </si>
  <si>
    <t>7003-1010</t>
  </si>
  <si>
    <t>J202</t>
  </si>
  <si>
    <t>CT EOL 19CCLAWTRADE</t>
  </si>
  <si>
    <t>BUDGET SHEET #8</t>
  </si>
  <si>
    <t>BUDGET SHEET #8 JANUARY 28, 2019</t>
  </si>
  <si>
    <t>TO ADD WTF FUNDS</t>
  </si>
  <si>
    <t>INITIAL-A AWARD AUGUST  21, 2018</t>
  </si>
  <si>
    <t>WORKFORCE TRAINING FUND</t>
  </si>
  <si>
    <t>WTRUSTF19</t>
  </si>
  <si>
    <t>7003-0135</t>
  </si>
  <si>
    <t>J364</t>
  </si>
  <si>
    <t>INITIAL AWARD-A</t>
  </si>
  <si>
    <t>BUDGET SHEET #9</t>
  </si>
  <si>
    <t>BUDGET SHEET #9 FEBRUARY 7, 2019</t>
  </si>
  <si>
    <t>TO ADD BRANDING INCENTIVE  FUNDS</t>
  </si>
  <si>
    <t>BRANDING-INCENTIVE (SERVICE DATE DEC 1, 2018-JUNE 30, 2020)</t>
  </si>
  <si>
    <t>BUDGET SHEET #10</t>
  </si>
  <si>
    <t>TO ADD ADDITIONAL TRADE FUNDS</t>
  </si>
  <si>
    <t>BUDGET SHEET #10 FEBRUARY 21, 2019</t>
  </si>
  <si>
    <t>BUDGET SHEET #11</t>
  </si>
  <si>
    <t>REA9 (SERVICE DATE JAN 1, 2019-DEC 31, 2019)</t>
  </si>
  <si>
    <t>FUIREA19</t>
  </si>
  <si>
    <t>REA9</t>
  </si>
  <si>
    <t>TO ADD REA9 FUNDS</t>
  </si>
  <si>
    <t>BUDGET SHEET #11, MARCH 27, 2019</t>
  </si>
  <si>
    <t>TRADE (OCT. 1, 2018 - SEPT. 30, 2021)</t>
  </si>
  <si>
    <t>FTRADE2019</t>
  </si>
  <si>
    <t>J302</t>
  </si>
  <si>
    <t>BUDGET SHEET #12</t>
  </si>
  <si>
    <t>TO ADD TRADE FUNDS</t>
  </si>
  <si>
    <t xml:space="preserve">BUDGET SHEET #12, APRIL 29, 2019 </t>
  </si>
  <si>
    <t>BUDGET SHEET #13</t>
  </si>
  <si>
    <t xml:space="preserve">BUDGET SHEET #13, MAY 31, 2019 </t>
  </si>
  <si>
    <t>BUDGET SHEET #14</t>
  </si>
  <si>
    <t>APRIL 1, 2018 - JUNE 30, 2019</t>
  </si>
  <si>
    <t>BUDGET SHEET #14 JUNE 21, 2019</t>
  </si>
  <si>
    <t>TO MOVE FUNDS TO FY20 LINE</t>
  </si>
  <si>
    <t>BUDGET SHEET #15</t>
  </si>
  <si>
    <t>AIR QUALITY TESTING</t>
  </si>
  <si>
    <t>FWIATH19</t>
  </si>
  <si>
    <t>TO ADD FUNDING FOR TESTING</t>
  </si>
  <si>
    <t>BUDGET SHEET #15 JULY 18, 2019</t>
  </si>
  <si>
    <t>BUDGET SHEET #16</t>
  </si>
  <si>
    <t>FWIAYTH19R</t>
  </si>
  <si>
    <t>FES2019R</t>
  </si>
  <si>
    <t>BUDGET SHEET #17</t>
  </si>
  <si>
    <t>TO ADD ADDITIONAL WIOA &amp; WP FUNDS</t>
  </si>
  <si>
    <t>BUDGET SHEET #17 SEPTEMBER 6, 2019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</si>
</sst>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#,##0.0"/>
    <numFmt numFmtId="167" formatCode="&quot;$&quot;#,##0.0"/>
    <numFmt numFmtId="168" formatCode="#,##0.000"/>
    <numFmt numFmtId="169" formatCode="#,##0.0000"/>
    <numFmt numFmtId="170" formatCode="0.0"/>
    <numFmt numFmtId="171" formatCode="[$-409]dddd\,\ mmmm\ dd\,\ yyyy"/>
    <numFmt numFmtId="172" formatCode="#,##0.00000000000"/>
    <numFmt numFmtId="173" formatCode="_(* #,##0.000_);_(* \(#,##0.000\);_(* &quot;-&quot;??_);_(@_)"/>
    <numFmt numFmtId="174" formatCode="_(* #,##0.0000_);_(* \(#,##0.0000\);_(* &quot;-&quot;??_);_(@_)"/>
    <numFmt numFmtId="175" formatCode="_(* #,##0.0_);_(* \(#,##0.0\);_(* &quot;-&quot;??_);_(@_)"/>
    <numFmt numFmtId="176" formatCode="_(* #,##0_);_(* \(#,##0\);_(* &quot;-&quot;?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&quot;$&quot;#,##0.0_);\(&quot;$&quot;#,##0.0\)"/>
  </numFmts>
  <fonts count="4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2"/>
      <name val="Book Antiqua"/>
      <family val="1"/>
    </font>
    <font>
      <b/>
      <sz val="8"/>
      <name val="Book Antiqua"/>
      <family val="1"/>
    </font>
    <font>
      <b/>
      <sz val="11.5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Book Antiqu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Book Antiqu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11" xfId="0" applyFont="1" applyFill="1" applyBorder="1" applyAlignment="1" quotePrefix="1">
      <alignment horizontal="center"/>
    </xf>
    <xf numFmtId="0" fontId="8" fillId="0" borderId="11" xfId="0" applyFont="1" applyFill="1" applyBorder="1" applyAlignment="1">
      <alignment horizontal="center" wrapText="1"/>
    </xf>
    <xf numFmtId="49" fontId="8" fillId="0" borderId="11" xfId="0" applyNumberFormat="1" applyFont="1" applyFill="1" applyBorder="1" applyAlignment="1">
      <alignment horizontal="center" wrapText="1"/>
    </xf>
    <xf numFmtId="0" fontId="8" fillId="0" borderId="11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44" fontId="9" fillId="0" borderId="11" xfId="0" applyNumberFormat="1" applyFont="1" applyFill="1" applyBorder="1" applyAlignment="1">
      <alignment/>
    </xf>
    <xf numFmtId="0" fontId="9" fillId="0" borderId="11" xfId="0" applyFont="1" applyFill="1" applyBorder="1" applyAlignment="1" quotePrefix="1">
      <alignment horizontal="center"/>
    </xf>
    <xf numFmtId="7" fontId="9" fillId="0" borderId="11" xfId="0" applyNumberFormat="1" applyFont="1" applyFill="1" applyBorder="1" applyAlignment="1">
      <alignment horizontal="center"/>
    </xf>
    <xf numFmtId="0" fontId="9" fillId="0" borderId="0" xfId="0" applyFont="1" applyBorder="1" applyAlignment="1">
      <alignment/>
    </xf>
    <xf numFmtId="0" fontId="9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9" fillId="0" borderId="11" xfId="0" applyFont="1" applyFill="1" applyBorder="1" applyAlignment="1">
      <alignment horizontal="left"/>
    </xf>
    <xf numFmtId="0" fontId="9" fillId="0" borderId="0" xfId="0" applyFont="1" applyAlignment="1">
      <alignment/>
    </xf>
    <xf numFmtId="0" fontId="9" fillId="0" borderId="0" xfId="0" applyFont="1" applyBorder="1" applyAlignment="1">
      <alignment horizontal="left"/>
    </xf>
    <xf numFmtId="43" fontId="9" fillId="0" borderId="0" xfId="0" applyNumberFormat="1" applyFont="1" applyBorder="1" applyAlignment="1">
      <alignment horizontal="center"/>
    </xf>
    <xf numFmtId="43" fontId="9" fillId="0" borderId="0" xfId="0" applyNumberFormat="1" applyFont="1" applyFill="1" applyBorder="1" applyAlignment="1">
      <alignment horizontal="center"/>
    </xf>
    <xf numFmtId="7" fontId="9" fillId="0" borderId="0" xfId="44" applyNumberFormat="1" applyFont="1" applyFill="1" applyBorder="1" applyAlignment="1">
      <alignment horizontal="center"/>
    </xf>
    <xf numFmtId="44" fontId="9" fillId="0" borderId="0" xfId="44" applyFont="1" applyFill="1" applyBorder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10" fillId="0" borderId="11" xfId="0" applyFont="1" applyBorder="1" applyAlignment="1">
      <alignment horizontal="center"/>
    </xf>
    <xf numFmtId="0" fontId="9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 quotePrefix="1">
      <alignment horizontal="center"/>
    </xf>
    <xf numFmtId="0" fontId="8" fillId="0" borderId="13" xfId="0" applyFont="1" applyFill="1" applyBorder="1" applyAlignment="1">
      <alignment horizontal="center" wrapText="1"/>
    </xf>
    <xf numFmtId="49" fontId="8" fillId="0" borderId="13" xfId="0" applyNumberFormat="1" applyFont="1" applyFill="1" applyBorder="1" applyAlignment="1">
      <alignment horizontal="center" wrapText="1"/>
    </xf>
    <xf numFmtId="0" fontId="8" fillId="0" borderId="13" xfId="0" applyFont="1" applyFill="1" applyBorder="1" applyAlignment="1">
      <alignment horizontal="center"/>
    </xf>
    <xf numFmtId="44" fontId="9" fillId="0" borderId="12" xfId="0" applyNumberFormat="1" applyFont="1" applyFill="1" applyBorder="1" applyAlignment="1">
      <alignment/>
    </xf>
    <xf numFmtId="0" fontId="8" fillId="0" borderId="1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7" fontId="9" fillId="0" borderId="16" xfId="0" applyNumberFormat="1" applyFont="1" applyFill="1" applyBorder="1" applyAlignment="1">
      <alignment horizontal="center"/>
    </xf>
    <xf numFmtId="0" fontId="9" fillId="0" borderId="14" xfId="0" applyFont="1" applyBorder="1" applyAlignment="1">
      <alignment horizontal="left"/>
    </xf>
    <xf numFmtId="0" fontId="9" fillId="0" borderId="15" xfId="0" applyFont="1" applyBorder="1" applyAlignment="1">
      <alignment horizontal="left"/>
    </xf>
    <xf numFmtId="43" fontId="9" fillId="0" borderId="15" xfId="0" applyNumberFormat="1" applyFont="1" applyBorder="1" applyAlignment="1">
      <alignment horizontal="center"/>
    </xf>
    <xf numFmtId="43" fontId="9" fillId="0" borderId="15" xfId="0" applyNumberFormat="1" applyFont="1" applyFill="1" applyBorder="1" applyAlignment="1">
      <alignment horizontal="center"/>
    </xf>
    <xf numFmtId="7" fontId="9" fillId="0" borderId="15" xfId="44" applyNumberFormat="1" applyFont="1" applyFill="1" applyBorder="1" applyAlignment="1">
      <alignment horizontal="center"/>
    </xf>
    <xf numFmtId="7" fontId="9" fillId="0" borderId="11" xfId="0" applyNumberFormat="1" applyFont="1" applyFill="1" applyBorder="1" applyAlignment="1">
      <alignment/>
    </xf>
    <xf numFmtId="0" fontId="9" fillId="0" borderId="11" xfId="0" applyFont="1" applyBorder="1" applyAlignment="1">
      <alignment horizontal="center"/>
    </xf>
    <xf numFmtId="0" fontId="9" fillId="0" borderId="11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9" fillId="0" borderId="13" xfId="0" applyFont="1" applyFill="1" applyBorder="1" applyAlignment="1">
      <alignment horizontal="left"/>
    </xf>
    <xf numFmtId="0" fontId="9" fillId="0" borderId="11" xfId="0" applyFont="1" applyFill="1" applyBorder="1" applyAlignment="1" quotePrefix="1">
      <alignment horizontal="center" vertical="center" wrapText="1"/>
    </xf>
    <xf numFmtId="0" fontId="48" fillId="0" borderId="11" xfId="0" applyFont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/>
    </xf>
    <xf numFmtId="7" fontId="9" fillId="0" borderId="17" xfId="44" applyNumberFormat="1" applyFont="1" applyFill="1" applyBorder="1" applyAlignment="1">
      <alignment horizontal="center"/>
    </xf>
    <xf numFmtId="0" fontId="9" fillId="0" borderId="11" xfId="0" applyFont="1" applyFill="1" applyBorder="1" applyAlignment="1">
      <alignment wrapText="1"/>
    </xf>
    <xf numFmtId="0" fontId="9" fillId="0" borderId="11" xfId="0" applyFont="1" applyFill="1" applyBorder="1" applyAlignment="1">
      <alignment horizontal="center" wrapText="1"/>
    </xf>
    <xf numFmtId="49" fontId="9" fillId="0" borderId="11" xfId="0" applyNumberFormat="1" applyFont="1" applyFill="1" applyBorder="1" applyAlignment="1">
      <alignment horizont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left"/>
    </xf>
    <xf numFmtId="0" fontId="9" fillId="0" borderId="16" xfId="0" applyFont="1" applyFill="1" applyBorder="1" applyAlignment="1" quotePrefix="1">
      <alignment horizontal="center"/>
    </xf>
    <xf numFmtId="0" fontId="9" fillId="0" borderId="16" xfId="0" applyFont="1" applyFill="1" applyBorder="1" applyAlignment="1">
      <alignment horizontal="center" wrapText="1"/>
    </xf>
    <xf numFmtId="49" fontId="9" fillId="0" borderId="16" xfId="0" applyNumberFormat="1" applyFont="1" applyFill="1" applyBorder="1" applyAlignment="1">
      <alignment horizontal="center" wrapText="1"/>
    </xf>
    <xf numFmtId="0" fontId="9" fillId="0" borderId="13" xfId="0" applyFont="1" applyFill="1" applyBorder="1" applyAlignment="1">
      <alignment wrapText="1"/>
    </xf>
    <xf numFmtId="0" fontId="9" fillId="0" borderId="16" xfId="0" applyFont="1" applyBorder="1" applyAlignment="1">
      <alignment horizontal="center"/>
    </xf>
    <xf numFmtId="0" fontId="11" fillId="0" borderId="11" xfId="0" applyFont="1" applyFill="1" applyBorder="1" applyAlignment="1">
      <alignment horizontal="left"/>
    </xf>
    <xf numFmtId="0" fontId="9" fillId="0" borderId="11" xfId="0" applyNumberFormat="1" applyFont="1" applyFill="1" applyBorder="1" applyAlignment="1">
      <alignment horizontal="center" vertical="top" readingOrder="1"/>
    </xf>
    <xf numFmtId="0" fontId="12" fillId="0" borderId="11" xfId="0" applyFont="1" applyFill="1" applyBorder="1" applyAlignment="1">
      <alignment wrapText="1"/>
    </xf>
    <xf numFmtId="0" fontId="9" fillId="0" borderId="16" xfId="0" applyFont="1" applyFill="1" applyBorder="1" applyAlignment="1">
      <alignment horizontal="center"/>
    </xf>
    <xf numFmtId="44" fontId="9" fillId="0" borderId="11" xfId="44" applyFont="1" applyFill="1" applyBorder="1" applyAlignment="1">
      <alignment horizontal="center"/>
    </xf>
    <xf numFmtId="0" fontId="9" fillId="0" borderId="13" xfId="0" applyFont="1" applyFill="1" applyBorder="1" applyAlignment="1">
      <alignment horizontal="left" wrapText="1"/>
    </xf>
    <xf numFmtId="0" fontId="9" fillId="0" borderId="11" xfId="0" applyFont="1" applyFill="1" applyBorder="1" applyAlignment="1">
      <alignment/>
    </xf>
    <xf numFmtId="0" fontId="9" fillId="0" borderId="13" xfId="0" applyFont="1" applyFill="1" applyBorder="1" applyAlignment="1" quotePrefix="1">
      <alignment horizontal="center"/>
    </xf>
    <xf numFmtId="0" fontId="8" fillId="0" borderId="11" xfId="0" applyFont="1" applyFill="1" applyBorder="1" applyAlignment="1">
      <alignment/>
    </xf>
    <xf numFmtId="0" fontId="9" fillId="0" borderId="0" xfId="0" applyFont="1" applyAlignment="1">
      <alignment horizontal="center"/>
    </xf>
    <xf numFmtId="7" fontId="9" fillId="0" borderId="11" xfId="44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20"/>
  <sheetViews>
    <sheetView tabSelected="1" zoomScalePageLayoutView="0" workbookViewId="0" topLeftCell="A2">
      <selection activeCell="Z2" sqref="Z1:Z16384"/>
    </sheetView>
  </sheetViews>
  <sheetFormatPr defaultColWidth="9.140625" defaultRowHeight="12.75"/>
  <cols>
    <col min="1" max="1" width="54.57421875" style="3" customWidth="1"/>
    <col min="2" max="2" width="38.421875" style="3" customWidth="1"/>
    <col min="3" max="3" width="19.28125" style="2" customWidth="1"/>
    <col min="4" max="4" width="16.28125" style="2" customWidth="1"/>
    <col min="5" max="5" width="11.421875" style="2" customWidth="1"/>
    <col min="6" max="6" width="9.421875" style="4" customWidth="1"/>
    <col min="7" max="7" width="18.00390625" style="4" hidden="1" customWidth="1"/>
    <col min="8" max="11" width="19.57421875" style="4" hidden="1" customWidth="1"/>
    <col min="12" max="24" width="18.57421875" style="4" hidden="1" customWidth="1"/>
    <col min="25" max="25" width="18.57421875" style="4" customWidth="1"/>
    <col min="26" max="26" width="15.00390625" style="3" hidden="1" customWidth="1"/>
    <col min="27" max="16384" width="9.140625" style="3" customWidth="1"/>
  </cols>
  <sheetData>
    <row r="1" spans="1:25" ht="20.25">
      <c r="A1" s="3" t="s">
        <v>12</v>
      </c>
      <c r="B1" s="77" t="s">
        <v>10</v>
      </c>
      <c r="C1" s="78"/>
      <c r="D1" s="78"/>
      <c r="E1" s="78"/>
      <c r="F1" s="78"/>
      <c r="G1" s="78"/>
      <c r="H1" s="78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</row>
    <row r="2" spans="1:7" ht="20.25">
      <c r="A2" s="5" t="s">
        <v>14</v>
      </c>
      <c r="B2" s="7"/>
      <c r="C2" s="7"/>
      <c r="D2" s="7"/>
      <c r="E2" s="8"/>
      <c r="F2" s="8"/>
      <c r="G2" s="8"/>
    </row>
    <row r="3" spans="1:3" ht="20.25">
      <c r="A3" s="5" t="s">
        <v>15</v>
      </c>
      <c r="B3" s="7" t="s">
        <v>7</v>
      </c>
      <c r="C3" s="1"/>
    </row>
    <row r="4" spans="1:3" ht="21" thickBot="1">
      <c r="A4" s="5"/>
      <c r="B4" s="6"/>
      <c r="C4" s="1"/>
    </row>
    <row r="5" spans="1:26" s="10" customFormat="1" ht="30.75" thickBot="1">
      <c r="A5" s="38"/>
      <c r="B5" s="39" t="s">
        <v>2</v>
      </c>
      <c r="C5" s="39" t="s">
        <v>3</v>
      </c>
      <c r="D5" s="39" t="s">
        <v>4</v>
      </c>
      <c r="E5" s="39" t="s">
        <v>5</v>
      </c>
      <c r="F5" s="39" t="s">
        <v>1</v>
      </c>
      <c r="G5" s="39" t="s">
        <v>127</v>
      </c>
      <c r="H5" s="39" t="s">
        <v>13</v>
      </c>
      <c r="I5" s="53" t="s">
        <v>33</v>
      </c>
      <c r="J5" s="53" t="s">
        <v>42</v>
      </c>
      <c r="K5" s="53" t="s">
        <v>57</v>
      </c>
      <c r="L5" s="53" t="s">
        <v>62</v>
      </c>
      <c r="M5" s="53" t="s">
        <v>68</v>
      </c>
      <c r="N5" s="53" t="s">
        <v>97</v>
      </c>
      <c r="O5" s="53" t="s">
        <v>98</v>
      </c>
      <c r="P5" s="53" t="s">
        <v>119</v>
      </c>
      <c r="Q5" s="53" t="s">
        <v>128</v>
      </c>
      <c r="R5" s="53" t="s">
        <v>132</v>
      </c>
      <c r="S5" s="53" t="s">
        <v>135</v>
      </c>
      <c r="T5" s="53" t="s">
        <v>144</v>
      </c>
      <c r="U5" s="53" t="s">
        <v>147</v>
      </c>
      <c r="V5" s="53" t="s">
        <v>149</v>
      </c>
      <c r="W5" s="53" t="s">
        <v>153</v>
      </c>
      <c r="X5" s="53" t="s">
        <v>158</v>
      </c>
      <c r="Y5" s="53" t="s">
        <v>161</v>
      </c>
      <c r="Z5" s="9" t="s">
        <v>6</v>
      </c>
    </row>
    <row r="6" spans="1:26" s="21" customFormat="1" ht="16.5">
      <c r="A6" s="32" t="s">
        <v>8</v>
      </c>
      <c r="B6" s="33"/>
      <c r="C6" s="34"/>
      <c r="D6" s="34"/>
      <c r="E6" s="35"/>
      <c r="F6" s="36"/>
      <c r="G6" s="36"/>
      <c r="H6" s="36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37"/>
    </row>
    <row r="7" spans="1:26" s="21" customFormat="1" ht="16.5">
      <c r="A7" s="15" t="s">
        <v>19</v>
      </c>
      <c r="B7" s="11"/>
      <c r="C7" s="12"/>
      <c r="D7" s="12"/>
      <c r="E7" s="13"/>
      <c r="F7" s="14"/>
      <c r="G7" s="14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6"/>
    </row>
    <row r="8" spans="1:26" s="21" customFormat="1" ht="16.5">
      <c r="A8" s="50" t="s">
        <v>22</v>
      </c>
      <c r="B8" s="17" t="s">
        <v>16</v>
      </c>
      <c r="C8" s="75" t="s">
        <v>159</v>
      </c>
      <c r="D8" s="15" t="s">
        <v>11</v>
      </c>
      <c r="E8" s="48">
        <v>6301</v>
      </c>
      <c r="F8" s="17">
        <v>17.259</v>
      </c>
      <c r="G8" s="14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70"/>
      <c r="Y8" s="70">
        <v>1950</v>
      </c>
      <c r="Z8" s="16">
        <f>SUM(X8:Y8)</f>
        <v>1950</v>
      </c>
    </row>
    <row r="9" spans="1:26" s="21" customFormat="1" ht="16.5" hidden="1">
      <c r="A9" s="50" t="s">
        <v>22</v>
      </c>
      <c r="B9" s="51" t="s">
        <v>150</v>
      </c>
      <c r="C9" s="52" t="s">
        <v>23</v>
      </c>
      <c r="D9" s="15" t="s">
        <v>11</v>
      </c>
      <c r="E9" s="48">
        <v>6301</v>
      </c>
      <c r="F9" s="17">
        <v>17.259</v>
      </c>
      <c r="G9" s="17"/>
      <c r="H9" s="18">
        <f>637704-2</f>
        <v>637702</v>
      </c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>
        <v>-240000</v>
      </c>
      <c r="W9" s="18"/>
      <c r="X9" s="70"/>
      <c r="Y9" s="70"/>
      <c r="Z9" s="46">
        <f aca="true" t="shared" si="0" ref="Z9:Z15">SUM(G9:X9)</f>
        <v>397702</v>
      </c>
    </row>
    <row r="10" spans="1:26" s="10" customFormat="1" ht="16.5" hidden="1">
      <c r="A10" s="50" t="s">
        <v>22</v>
      </c>
      <c r="B10" s="17" t="s">
        <v>16</v>
      </c>
      <c r="C10" s="52" t="s">
        <v>23</v>
      </c>
      <c r="D10" s="15" t="s">
        <v>11</v>
      </c>
      <c r="E10" s="48">
        <v>6301</v>
      </c>
      <c r="F10" s="17">
        <v>17.259</v>
      </c>
      <c r="G10" s="17"/>
      <c r="H10" s="18">
        <v>1</v>
      </c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>
        <v>240000</v>
      </c>
      <c r="W10" s="18"/>
      <c r="X10" s="70"/>
      <c r="Y10" s="70"/>
      <c r="Z10" s="46">
        <f t="shared" si="0"/>
        <v>240001</v>
      </c>
    </row>
    <row r="11" spans="1:26" s="10" customFormat="1" ht="16.5" hidden="1">
      <c r="A11" s="50" t="s">
        <v>22</v>
      </c>
      <c r="B11" s="17" t="s">
        <v>24</v>
      </c>
      <c r="C11" s="52" t="s">
        <v>23</v>
      </c>
      <c r="D11" s="15" t="s">
        <v>11</v>
      </c>
      <c r="E11" s="48">
        <v>6301</v>
      </c>
      <c r="F11" s="17">
        <v>17.259</v>
      </c>
      <c r="G11" s="17"/>
      <c r="H11" s="18">
        <v>1</v>
      </c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70"/>
      <c r="Y11" s="70"/>
      <c r="Z11" s="46">
        <f t="shared" si="0"/>
        <v>1</v>
      </c>
    </row>
    <row r="12" spans="1:26" s="23" customFormat="1" ht="15" hidden="1">
      <c r="A12" s="50" t="s">
        <v>25</v>
      </c>
      <c r="B12" s="17" t="s">
        <v>26</v>
      </c>
      <c r="C12" s="15" t="s">
        <v>27</v>
      </c>
      <c r="D12" s="47" t="s">
        <v>17</v>
      </c>
      <c r="E12" s="17" t="s">
        <v>28</v>
      </c>
      <c r="F12" s="47">
        <v>17.258</v>
      </c>
      <c r="G12" s="47"/>
      <c r="H12" s="18">
        <f>96110-2</f>
        <v>96108</v>
      </c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70"/>
      <c r="Y12" s="70"/>
      <c r="Z12" s="46">
        <f t="shared" si="0"/>
        <v>96108</v>
      </c>
    </row>
    <row r="13" spans="1:26" s="10" customFormat="1" ht="16.5" hidden="1">
      <c r="A13" s="50" t="s">
        <v>29</v>
      </c>
      <c r="B13" s="17" t="s">
        <v>16</v>
      </c>
      <c r="C13" s="15" t="s">
        <v>27</v>
      </c>
      <c r="D13" s="47" t="s">
        <v>17</v>
      </c>
      <c r="E13" s="17" t="s">
        <v>28</v>
      </c>
      <c r="F13" s="47">
        <v>17.258</v>
      </c>
      <c r="G13" s="47"/>
      <c r="H13" s="18">
        <v>1</v>
      </c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70"/>
      <c r="Y13" s="70"/>
      <c r="Z13" s="46">
        <f t="shared" si="0"/>
        <v>1</v>
      </c>
    </row>
    <row r="14" spans="1:26" s="23" customFormat="1" ht="15" hidden="1">
      <c r="A14" s="50" t="s">
        <v>25</v>
      </c>
      <c r="B14" s="17" t="s">
        <v>24</v>
      </c>
      <c r="C14" s="15" t="s">
        <v>27</v>
      </c>
      <c r="D14" s="47" t="s">
        <v>17</v>
      </c>
      <c r="E14" s="17" t="s">
        <v>28</v>
      </c>
      <c r="F14" s="47">
        <v>17.258</v>
      </c>
      <c r="G14" s="47"/>
      <c r="H14" s="18">
        <v>1</v>
      </c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70"/>
      <c r="Y14" s="70"/>
      <c r="Z14" s="46">
        <f t="shared" si="0"/>
        <v>1</v>
      </c>
    </row>
    <row r="15" spans="1:26" s="23" customFormat="1" ht="15" hidden="1">
      <c r="A15" s="50" t="s">
        <v>25</v>
      </c>
      <c r="B15" s="17" t="s">
        <v>54</v>
      </c>
      <c r="C15" s="15" t="s">
        <v>55</v>
      </c>
      <c r="D15" s="47" t="s">
        <v>17</v>
      </c>
      <c r="E15" s="17" t="s">
        <v>28</v>
      </c>
      <c r="F15" s="47">
        <v>17.258</v>
      </c>
      <c r="G15" s="47"/>
      <c r="H15" s="18"/>
      <c r="I15" s="18"/>
      <c r="J15" s="18"/>
      <c r="K15" s="18">
        <f>510831-2</f>
        <v>510829</v>
      </c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>
        <v>-90000</v>
      </c>
      <c r="W15" s="18"/>
      <c r="X15" s="70"/>
      <c r="Y15" s="70"/>
      <c r="Z15" s="46">
        <f t="shared" si="0"/>
        <v>420829</v>
      </c>
    </row>
    <row r="16" spans="1:26" s="23" customFormat="1" ht="15">
      <c r="A16" s="50" t="s">
        <v>25</v>
      </c>
      <c r="B16" s="17" t="s">
        <v>16</v>
      </c>
      <c r="C16" s="15" t="s">
        <v>55</v>
      </c>
      <c r="D16" s="47" t="s">
        <v>17</v>
      </c>
      <c r="E16" s="17" t="s">
        <v>28</v>
      </c>
      <c r="F16" s="47">
        <v>17.258</v>
      </c>
      <c r="G16" s="47"/>
      <c r="H16" s="18"/>
      <c r="I16" s="18"/>
      <c r="J16" s="18"/>
      <c r="K16" s="18">
        <v>1</v>
      </c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>
        <v>90000</v>
      </c>
      <c r="W16" s="18"/>
      <c r="X16" s="70"/>
      <c r="Y16" s="70">
        <v>1537</v>
      </c>
      <c r="Z16" s="46">
        <f>SUM(H16:Y16)</f>
        <v>91538</v>
      </c>
    </row>
    <row r="17" spans="1:26" s="23" customFormat="1" ht="15" hidden="1">
      <c r="A17" s="50" t="s">
        <v>25</v>
      </c>
      <c r="B17" s="17" t="s">
        <v>24</v>
      </c>
      <c r="C17" s="15" t="s">
        <v>55</v>
      </c>
      <c r="D17" s="47" t="s">
        <v>17</v>
      </c>
      <c r="E17" s="17" t="s">
        <v>28</v>
      </c>
      <c r="F17" s="47">
        <v>17.258</v>
      </c>
      <c r="G17" s="47"/>
      <c r="H17" s="18"/>
      <c r="I17" s="18"/>
      <c r="J17" s="18"/>
      <c r="K17" s="18">
        <v>1</v>
      </c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70"/>
      <c r="Y17" s="70"/>
      <c r="Z17" s="46">
        <f aca="true" t="shared" si="1" ref="Z17:Z78">SUM(H17:Y17)</f>
        <v>1</v>
      </c>
    </row>
    <row r="18" spans="1:26" s="23" customFormat="1" ht="15" hidden="1">
      <c r="A18" s="50" t="s">
        <v>30</v>
      </c>
      <c r="B18" s="17" t="s">
        <v>26</v>
      </c>
      <c r="C18" s="15" t="s">
        <v>31</v>
      </c>
      <c r="D18" s="47" t="s">
        <v>18</v>
      </c>
      <c r="E18" s="17" t="s">
        <v>32</v>
      </c>
      <c r="F18" s="47">
        <v>17.278</v>
      </c>
      <c r="G18" s="47"/>
      <c r="H18" s="18">
        <f>104982-2</f>
        <v>104980</v>
      </c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70"/>
      <c r="Y18" s="70"/>
      <c r="Z18" s="46">
        <f t="shared" si="1"/>
        <v>104980</v>
      </c>
    </row>
    <row r="19" spans="1:26" s="10" customFormat="1" ht="16.5" hidden="1">
      <c r="A19" s="50" t="s">
        <v>30</v>
      </c>
      <c r="B19" s="17" t="s">
        <v>16</v>
      </c>
      <c r="C19" s="15" t="s">
        <v>31</v>
      </c>
      <c r="D19" s="47" t="s">
        <v>18</v>
      </c>
      <c r="E19" s="17" t="s">
        <v>32</v>
      </c>
      <c r="F19" s="47">
        <v>17.278</v>
      </c>
      <c r="G19" s="47"/>
      <c r="H19" s="18">
        <v>1</v>
      </c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70"/>
      <c r="Y19" s="70"/>
      <c r="Z19" s="46">
        <f t="shared" si="1"/>
        <v>1</v>
      </c>
    </row>
    <row r="20" spans="1:26" s="10" customFormat="1" ht="16.5" hidden="1">
      <c r="A20" s="50" t="s">
        <v>30</v>
      </c>
      <c r="B20" s="17" t="s">
        <v>24</v>
      </c>
      <c r="C20" s="15" t="s">
        <v>31</v>
      </c>
      <c r="D20" s="47" t="s">
        <v>18</v>
      </c>
      <c r="E20" s="17" t="s">
        <v>32</v>
      </c>
      <c r="F20" s="47">
        <v>17.278</v>
      </c>
      <c r="G20" s="47"/>
      <c r="H20" s="18">
        <v>1</v>
      </c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70"/>
      <c r="Y20" s="70"/>
      <c r="Z20" s="46">
        <f t="shared" si="1"/>
        <v>1</v>
      </c>
    </row>
    <row r="21" spans="1:26" s="10" customFormat="1" ht="16.5" hidden="1">
      <c r="A21" s="50" t="s">
        <v>30</v>
      </c>
      <c r="B21" s="17" t="s">
        <v>54</v>
      </c>
      <c r="C21" s="15" t="s">
        <v>56</v>
      </c>
      <c r="D21" s="47" t="s">
        <v>18</v>
      </c>
      <c r="E21" s="17" t="s">
        <v>32</v>
      </c>
      <c r="F21" s="47">
        <v>17.278</v>
      </c>
      <c r="G21" s="47"/>
      <c r="H21" s="18"/>
      <c r="I21" s="18"/>
      <c r="J21" s="18"/>
      <c r="K21" s="18">
        <f>497958-2</f>
        <v>497956</v>
      </c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>
        <v>-100000</v>
      </c>
      <c r="W21" s="18"/>
      <c r="X21" s="70"/>
      <c r="Y21" s="70"/>
      <c r="Z21" s="46">
        <f t="shared" si="1"/>
        <v>397956</v>
      </c>
    </row>
    <row r="22" spans="1:26" s="10" customFormat="1" ht="16.5">
      <c r="A22" s="50" t="s">
        <v>30</v>
      </c>
      <c r="B22" s="17" t="s">
        <v>16</v>
      </c>
      <c r="C22" s="15" t="s">
        <v>56</v>
      </c>
      <c r="D22" s="47" t="s">
        <v>18</v>
      </c>
      <c r="E22" s="17" t="s">
        <v>32</v>
      </c>
      <c r="F22" s="47">
        <v>17.278</v>
      </c>
      <c r="G22" s="47"/>
      <c r="H22" s="18"/>
      <c r="I22" s="18"/>
      <c r="J22" s="18"/>
      <c r="K22" s="18">
        <v>1</v>
      </c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>
        <v>100000</v>
      </c>
      <c r="W22" s="18"/>
      <c r="X22" s="70"/>
      <c r="Y22" s="70">
        <v>1238</v>
      </c>
      <c r="Z22" s="46">
        <f t="shared" si="1"/>
        <v>101239</v>
      </c>
    </row>
    <row r="23" spans="1:26" s="10" customFormat="1" ht="16.5" hidden="1">
      <c r="A23" s="50" t="s">
        <v>30</v>
      </c>
      <c r="B23" s="17" t="s">
        <v>24</v>
      </c>
      <c r="C23" s="15" t="s">
        <v>56</v>
      </c>
      <c r="D23" s="47" t="s">
        <v>18</v>
      </c>
      <c r="E23" s="17" t="s">
        <v>32</v>
      </c>
      <c r="F23" s="47">
        <v>17.278</v>
      </c>
      <c r="G23" s="47"/>
      <c r="H23" s="18"/>
      <c r="I23" s="18"/>
      <c r="J23" s="18"/>
      <c r="K23" s="18">
        <v>1</v>
      </c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46">
        <f t="shared" si="1"/>
        <v>1</v>
      </c>
    </row>
    <row r="24" spans="1:26" s="10" customFormat="1" ht="16.5" hidden="1">
      <c r="A24" s="50" t="s">
        <v>80</v>
      </c>
      <c r="B24" s="17" t="s">
        <v>26</v>
      </c>
      <c r="C24" s="15" t="s">
        <v>56</v>
      </c>
      <c r="D24" s="47" t="s">
        <v>18</v>
      </c>
      <c r="E24" s="17" t="s">
        <v>81</v>
      </c>
      <c r="F24" s="47">
        <v>17.278</v>
      </c>
      <c r="G24" s="47"/>
      <c r="H24" s="18"/>
      <c r="I24" s="18"/>
      <c r="J24" s="18"/>
      <c r="K24" s="18"/>
      <c r="L24" s="18"/>
      <c r="M24" s="18"/>
      <c r="N24" s="18">
        <v>45220</v>
      </c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6">
        <f t="shared" si="1"/>
        <v>45220</v>
      </c>
    </row>
    <row r="25" spans="1:26" s="10" customFormat="1" ht="16.5" hidden="1">
      <c r="A25" s="66" t="s">
        <v>102</v>
      </c>
      <c r="B25" s="17" t="s">
        <v>45</v>
      </c>
      <c r="C25" s="67" t="s">
        <v>56</v>
      </c>
      <c r="D25" s="47" t="s">
        <v>18</v>
      </c>
      <c r="E25" s="15">
        <v>6308</v>
      </c>
      <c r="F25" s="47">
        <v>17.278</v>
      </c>
      <c r="G25" s="47"/>
      <c r="H25" s="18"/>
      <c r="I25" s="18"/>
      <c r="J25" s="18"/>
      <c r="K25" s="18"/>
      <c r="L25" s="18"/>
      <c r="M25" s="18"/>
      <c r="N25" s="18"/>
      <c r="O25" s="18">
        <f>30000*0.34</f>
        <v>10200</v>
      </c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46">
        <f t="shared" si="1"/>
        <v>10200</v>
      </c>
    </row>
    <row r="26" spans="1:26" s="10" customFormat="1" ht="16.5" hidden="1">
      <c r="A26" s="66" t="s">
        <v>102</v>
      </c>
      <c r="B26" s="17" t="s">
        <v>45</v>
      </c>
      <c r="C26" s="67" t="s">
        <v>56</v>
      </c>
      <c r="D26" s="47" t="s">
        <v>18</v>
      </c>
      <c r="E26" s="15">
        <v>6309</v>
      </c>
      <c r="F26" s="47">
        <v>17.278</v>
      </c>
      <c r="G26" s="47"/>
      <c r="H26" s="18"/>
      <c r="I26" s="18"/>
      <c r="J26" s="18"/>
      <c r="K26" s="18"/>
      <c r="L26" s="18"/>
      <c r="M26" s="18"/>
      <c r="N26" s="18"/>
      <c r="O26" s="18">
        <f>30000*0.66</f>
        <v>19800</v>
      </c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46">
        <f t="shared" si="1"/>
        <v>19800</v>
      </c>
    </row>
    <row r="27" spans="1:26" s="10" customFormat="1" ht="30.75" hidden="1">
      <c r="A27" s="71" t="s">
        <v>131</v>
      </c>
      <c r="B27" s="17" t="s">
        <v>26</v>
      </c>
      <c r="C27" s="15" t="s">
        <v>27</v>
      </c>
      <c r="D27" s="47" t="s">
        <v>17</v>
      </c>
      <c r="E27" s="17">
        <v>6318</v>
      </c>
      <c r="F27" s="47">
        <v>17.258</v>
      </c>
      <c r="G27" s="47"/>
      <c r="H27" s="18"/>
      <c r="I27" s="18"/>
      <c r="J27" s="18"/>
      <c r="K27" s="18"/>
      <c r="L27" s="18"/>
      <c r="M27" s="18"/>
      <c r="N27" s="18"/>
      <c r="O27" s="18"/>
      <c r="P27" s="18"/>
      <c r="Q27" s="18">
        <f>24000*0.34-1</f>
        <v>8159.000000000001</v>
      </c>
      <c r="R27" s="18"/>
      <c r="S27" s="18"/>
      <c r="T27" s="18"/>
      <c r="U27" s="18"/>
      <c r="V27" s="18"/>
      <c r="W27" s="18"/>
      <c r="X27" s="18"/>
      <c r="Y27" s="18"/>
      <c r="Z27" s="46">
        <f t="shared" si="1"/>
        <v>8159.000000000001</v>
      </c>
    </row>
    <row r="28" spans="1:26" s="10" customFormat="1" ht="30.75" hidden="1">
      <c r="A28" s="71" t="s">
        <v>131</v>
      </c>
      <c r="B28" s="17" t="s">
        <v>16</v>
      </c>
      <c r="C28" s="15" t="s">
        <v>27</v>
      </c>
      <c r="D28" s="47" t="s">
        <v>17</v>
      </c>
      <c r="E28" s="17">
        <v>6318</v>
      </c>
      <c r="F28" s="47">
        <v>17.258</v>
      </c>
      <c r="G28" s="47"/>
      <c r="H28" s="18"/>
      <c r="I28" s="18"/>
      <c r="J28" s="18"/>
      <c r="K28" s="18"/>
      <c r="L28" s="18"/>
      <c r="M28" s="18"/>
      <c r="N28" s="18"/>
      <c r="O28" s="18"/>
      <c r="P28" s="18"/>
      <c r="Q28" s="18">
        <v>1</v>
      </c>
      <c r="R28" s="18"/>
      <c r="S28" s="18"/>
      <c r="T28" s="18"/>
      <c r="U28" s="18"/>
      <c r="V28" s="18"/>
      <c r="W28" s="18"/>
      <c r="X28" s="18"/>
      <c r="Y28" s="18"/>
      <c r="Z28" s="46">
        <f t="shared" si="1"/>
        <v>1</v>
      </c>
    </row>
    <row r="29" spans="1:26" s="10" customFormat="1" ht="30.75" hidden="1">
      <c r="A29" s="71" t="s">
        <v>131</v>
      </c>
      <c r="B29" s="17" t="s">
        <v>26</v>
      </c>
      <c r="C29" s="15" t="s">
        <v>27</v>
      </c>
      <c r="D29" s="47" t="s">
        <v>17</v>
      </c>
      <c r="E29" s="17">
        <v>6319</v>
      </c>
      <c r="F29" s="47">
        <v>17.258</v>
      </c>
      <c r="G29" s="47"/>
      <c r="H29" s="18"/>
      <c r="I29" s="18"/>
      <c r="J29" s="18"/>
      <c r="K29" s="18"/>
      <c r="L29" s="18"/>
      <c r="M29" s="18"/>
      <c r="N29" s="18"/>
      <c r="O29" s="18"/>
      <c r="P29" s="18"/>
      <c r="Q29" s="18">
        <f>24000*0.66-1</f>
        <v>15839</v>
      </c>
      <c r="R29" s="18"/>
      <c r="S29" s="18"/>
      <c r="T29" s="18"/>
      <c r="U29" s="18"/>
      <c r="V29" s="18">
        <v>-5000</v>
      </c>
      <c r="W29" s="18"/>
      <c r="X29" s="18"/>
      <c r="Y29" s="18"/>
      <c r="Z29" s="46">
        <f t="shared" si="1"/>
        <v>10839</v>
      </c>
    </row>
    <row r="30" spans="1:26" s="10" customFormat="1" ht="30.75" hidden="1">
      <c r="A30" s="71" t="s">
        <v>131</v>
      </c>
      <c r="B30" s="17" t="s">
        <v>16</v>
      </c>
      <c r="C30" s="15" t="s">
        <v>27</v>
      </c>
      <c r="D30" s="47" t="s">
        <v>17</v>
      </c>
      <c r="E30" s="17">
        <v>6319</v>
      </c>
      <c r="F30" s="47">
        <v>17.258</v>
      </c>
      <c r="G30" s="47"/>
      <c r="H30" s="18"/>
      <c r="I30" s="18"/>
      <c r="J30" s="18"/>
      <c r="K30" s="18"/>
      <c r="L30" s="18"/>
      <c r="M30" s="18"/>
      <c r="N30" s="18"/>
      <c r="O30" s="18"/>
      <c r="P30" s="18"/>
      <c r="Q30" s="18">
        <v>1</v>
      </c>
      <c r="R30" s="18"/>
      <c r="S30" s="18"/>
      <c r="T30" s="18"/>
      <c r="U30" s="18"/>
      <c r="V30" s="18">
        <v>5000</v>
      </c>
      <c r="W30" s="18"/>
      <c r="X30" s="18"/>
      <c r="Y30" s="18"/>
      <c r="Z30" s="46">
        <f t="shared" si="1"/>
        <v>5001</v>
      </c>
    </row>
    <row r="31" spans="1:26" s="10" customFormat="1" ht="16.5" hidden="1">
      <c r="A31" s="68" t="s">
        <v>154</v>
      </c>
      <c r="B31" s="17" t="s">
        <v>45</v>
      </c>
      <c r="C31" s="57" t="s">
        <v>155</v>
      </c>
      <c r="D31" s="15" t="s">
        <v>11</v>
      </c>
      <c r="E31" s="57">
        <v>6308</v>
      </c>
      <c r="F31" s="17">
        <v>17.259</v>
      </c>
      <c r="G31" s="47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>
        <f>31000*0.34</f>
        <v>10540</v>
      </c>
      <c r="X31" s="18"/>
      <c r="Y31" s="18"/>
      <c r="Z31" s="46">
        <f t="shared" si="1"/>
        <v>10540</v>
      </c>
    </row>
    <row r="32" spans="1:26" s="10" customFormat="1" ht="16.5" hidden="1">
      <c r="A32" s="22" t="s">
        <v>154</v>
      </c>
      <c r="B32" s="17" t="s">
        <v>45</v>
      </c>
      <c r="C32" s="57" t="s">
        <v>155</v>
      </c>
      <c r="D32" s="15" t="s">
        <v>11</v>
      </c>
      <c r="E32" s="31">
        <v>6309</v>
      </c>
      <c r="F32" s="17">
        <v>17.259</v>
      </c>
      <c r="G32" s="47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>
        <f>31000*0.66</f>
        <v>20460</v>
      </c>
      <c r="X32" s="18"/>
      <c r="Y32" s="18"/>
      <c r="Z32" s="46">
        <f t="shared" si="1"/>
        <v>20460</v>
      </c>
    </row>
    <row r="33" spans="1:26" s="21" customFormat="1" ht="16.5" hidden="1">
      <c r="A33" s="22"/>
      <c r="B33" s="17"/>
      <c r="C33" s="31"/>
      <c r="D33" s="31"/>
      <c r="E33" s="31"/>
      <c r="F33" s="31"/>
      <c r="G33" s="31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46">
        <f t="shared" si="1"/>
        <v>0</v>
      </c>
    </row>
    <row r="34" spans="1:26" s="21" customFormat="1" ht="16.5" hidden="1">
      <c r="A34" s="32" t="s">
        <v>8</v>
      </c>
      <c r="B34" s="17"/>
      <c r="C34" s="31"/>
      <c r="D34" s="31"/>
      <c r="E34" s="31"/>
      <c r="F34" s="31"/>
      <c r="G34" s="31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46">
        <f t="shared" si="1"/>
        <v>0</v>
      </c>
    </row>
    <row r="35" spans="1:26" s="21" customFormat="1" ht="16.5" hidden="1">
      <c r="A35" s="22" t="s">
        <v>34</v>
      </c>
      <c r="B35" s="17"/>
      <c r="C35" s="31"/>
      <c r="D35" s="31"/>
      <c r="E35" s="31"/>
      <c r="F35" s="31"/>
      <c r="G35" s="31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46">
        <f t="shared" si="1"/>
        <v>0</v>
      </c>
    </row>
    <row r="36" spans="1:26" s="21" customFormat="1" ht="16.5" hidden="1">
      <c r="A36" s="56" t="s">
        <v>35</v>
      </c>
      <c r="B36" s="17" t="s">
        <v>26</v>
      </c>
      <c r="C36" s="57" t="s">
        <v>36</v>
      </c>
      <c r="D36" s="57" t="s">
        <v>37</v>
      </c>
      <c r="E36" s="57" t="s">
        <v>38</v>
      </c>
      <c r="F36" s="17" t="s">
        <v>39</v>
      </c>
      <c r="G36" s="17"/>
      <c r="H36" s="18"/>
      <c r="I36" s="18">
        <v>225973</v>
      </c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46">
        <f t="shared" si="1"/>
        <v>225973</v>
      </c>
    </row>
    <row r="37" spans="1:26" s="21" customFormat="1" ht="16.5" hidden="1">
      <c r="A37" s="68" t="s">
        <v>123</v>
      </c>
      <c r="B37" s="17" t="s">
        <v>45</v>
      </c>
      <c r="C37" s="57" t="s">
        <v>124</v>
      </c>
      <c r="D37" s="57" t="s">
        <v>125</v>
      </c>
      <c r="E37" s="57" t="s">
        <v>126</v>
      </c>
      <c r="F37" s="15" t="s">
        <v>39</v>
      </c>
      <c r="G37" s="70">
        <v>95000</v>
      </c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46">
        <f t="shared" si="1"/>
        <v>0</v>
      </c>
    </row>
    <row r="38" spans="1:26" s="21" customFormat="1" ht="16.5" hidden="1">
      <c r="A38" s="56" t="s">
        <v>91</v>
      </c>
      <c r="B38" s="17" t="s">
        <v>45</v>
      </c>
      <c r="C38" s="47" t="s">
        <v>92</v>
      </c>
      <c r="D38" s="47" t="s">
        <v>93</v>
      </c>
      <c r="E38" s="47" t="s">
        <v>94</v>
      </c>
      <c r="F38" s="17" t="s">
        <v>39</v>
      </c>
      <c r="G38" s="17"/>
      <c r="H38" s="18"/>
      <c r="I38" s="18"/>
      <c r="J38" s="18"/>
      <c r="K38" s="18"/>
      <c r="L38" s="18"/>
      <c r="M38" s="18"/>
      <c r="N38" s="18">
        <v>33408</v>
      </c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46">
        <f t="shared" si="1"/>
        <v>33408</v>
      </c>
    </row>
    <row r="39" spans="1:26" s="21" customFormat="1" ht="16.5">
      <c r="A39" s="22"/>
      <c r="B39" s="17"/>
      <c r="C39" s="31"/>
      <c r="D39" s="31"/>
      <c r="E39" s="31"/>
      <c r="F39" s="31"/>
      <c r="G39" s="31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46">
        <f t="shared" si="1"/>
        <v>0</v>
      </c>
    </row>
    <row r="40" spans="1:26" s="21" customFormat="1" ht="16.5">
      <c r="A40" s="32" t="s">
        <v>8</v>
      </c>
      <c r="B40" s="17"/>
      <c r="C40" s="31"/>
      <c r="D40" s="31"/>
      <c r="E40" s="31"/>
      <c r="F40" s="31"/>
      <c r="G40" s="31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46">
        <f t="shared" si="1"/>
        <v>0</v>
      </c>
    </row>
    <row r="41" spans="1:26" s="21" customFormat="1" ht="16.5">
      <c r="A41" s="15" t="s">
        <v>43</v>
      </c>
      <c r="B41" s="11"/>
      <c r="C41" s="12"/>
      <c r="D41" s="12"/>
      <c r="E41" s="13"/>
      <c r="F41" s="14"/>
      <c r="G41" s="14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46">
        <f t="shared" si="1"/>
        <v>0</v>
      </c>
    </row>
    <row r="42" spans="1:26" s="21" customFormat="1" ht="16.5">
      <c r="A42" s="22" t="s">
        <v>44</v>
      </c>
      <c r="B42" s="17" t="s">
        <v>16</v>
      </c>
      <c r="C42" s="57" t="s">
        <v>160</v>
      </c>
      <c r="D42" s="57" t="s">
        <v>47</v>
      </c>
      <c r="E42" s="58" t="s">
        <v>48</v>
      </c>
      <c r="F42" s="17">
        <v>17.207</v>
      </c>
      <c r="G42" s="14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70"/>
      <c r="Y42" s="70">
        <v>1524</v>
      </c>
      <c r="Z42" s="46">
        <f t="shared" si="1"/>
        <v>1524</v>
      </c>
    </row>
    <row r="43" spans="1:26" s="21" customFormat="1" ht="16.5">
      <c r="A43" s="22" t="s">
        <v>49</v>
      </c>
      <c r="B43" s="17" t="s">
        <v>16</v>
      </c>
      <c r="C43" s="57" t="s">
        <v>160</v>
      </c>
      <c r="D43" s="57" t="s">
        <v>47</v>
      </c>
      <c r="E43" s="58" t="s">
        <v>50</v>
      </c>
      <c r="F43" s="17">
        <v>17.207</v>
      </c>
      <c r="G43" s="14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70"/>
      <c r="Y43" s="70">
        <v>131</v>
      </c>
      <c r="Z43" s="46">
        <f t="shared" si="1"/>
        <v>131</v>
      </c>
    </row>
    <row r="44" spans="1:26" s="21" customFormat="1" ht="16.5" hidden="1">
      <c r="A44" s="22" t="s">
        <v>44</v>
      </c>
      <c r="B44" s="17" t="s">
        <v>45</v>
      </c>
      <c r="C44" s="57" t="s">
        <v>46</v>
      </c>
      <c r="D44" s="57" t="s">
        <v>47</v>
      </c>
      <c r="E44" s="58" t="s">
        <v>48</v>
      </c>
      <c r="F44" s="17">
        <v>17.207</v>
      </c>
      <c r="G44" s="17"/>
      <c r="H44" s="18"/>
      <c r="I44" s="18"/>
      <c r="J44" s="18">
        <f>85410-2</f>
        <v>85408</v>
      </c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46">
        <f t="shared" si="1"/>
        <v>85408</v>
      </c>
    </row>
    <row r="45" spans="1:26" s="21" customFormat="1" ht="16.5" hidden="1">
      <c r="A45" s="22" t="s">
        <v>44</v>
      </c>
      <c r="B45" s="17" t="s">
        <v>16</v>
      </c>
      <c r="C45" s="57" t="s">
        <v>46</v>
      </c>
      <c r="D45" s="57" t="s">
        <v>47</v>
      </c>
      <c r="E45" s="58" t="s">
        <v>48</v>
      </c>
      <c r="F45" s="17">
        <v>17.207</v>
      </c>
      <c r="G45" s="17"/>
      <c r="H45" s="18"/>
      <c r="I45" s="18"/>
      <c r="J45" s="18">
        <v>1</v>
      </c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46">
        <f t="shared" si="1"/>
        <v>1</v>
      </c>
    </row>
    <row r="46" spans="1:26" s="21" customFormat="1" ht="16.5" hidden="1">
      <c r="A46" s="22" t="s">
        <v>44</v>
      </c>
      <c r="B46" s="17" t="s">
        <v>24</v>
      </c>
      <c r="C46" s="57" t="s">
        <v>46</v>
      </c>
      <c r="D46" s="57" t="s">
        <v>47</v>
      </c>
      <c r="E46" s="58" t="s">
        <v>48</v>
      </c>
      <c r="F46" s="17">
        <v>17.207</v>
      </c>
      <c r="G46" s="17"/>
      <c r="H46" s="18"/>
      <c r="I46" s="18"/>
      <c r="J46" s="18">
        <v>1</v>
      </c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46">
        <f t="shared" si="1"/>
        <v>1</v>
      </c>
    </row>
    <row r="47" spans="1:26" s="21" customFormat="1" ht="16.5" hidden="1">
      <c r="A47" s="22" t="s">
        <v>49</v>
      </c>
      <c r="B47" s="17" t="s">
        <v>45</v>
      </c>
      <c r="C47" s="57" t="s">
        <v>46</v>
      </c>
      <c r="D47" s="57" t="s">
        <v>47</v>
      </c>
      <c r="E47" s="58" t="s">
        <v>50</v>
      </c>
      <c r="F47" s="17" t="s">
        <v>51</v>
      </c>
      <c r="G47" s="17"/>
      <c r="H47" s="18"/>
      <c r="I47" s="18"/>
      <c r="J47" s="18">
        <f>7257-2</f>
        <v>7255</v>
      </c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46">
        <f t="shared" si="1"/>
        <v>7255</v>
      </c>
    </row>
    <row r="48" spans="1:26" s="21" customFormat="1" ht="16.5" hidden="1">
      <c r="A48" s="22" t="s">
        <v>49</v>
      </c>
      <c r="B48" s="17" t="s">
        <v>16</v>
      </c>
      <c r="C48" s="57" t="s">
        <v>46</v>
      </c>
      <c r="D48" s="57" t="s">
        <v>47</v>
      </c>
      <c r="E48" s="58" t="s">
        <v>50</v>
      </c>
      <c r="F48" s="17" t="s">
        <v>51</v>
      </c>
      <c r="G48" s="17"/>
      <c r="H48" s="18"/>
      <c r="I48" s="18"/>
      <c r="J48" s="18">
        <v>1</v>
      </c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46">
        <f t="shared" si="1"/>
        <v>1</v>
      </c>
    </row>
    <row r="49" spans="1:26" s="21" customFormat="1" ht="16.5" hidden="1">
      <c r="A49" s="22" t="s">
        <v>49</v>
      </c>
      <c r="B49" s="17" t="s">
        <v>24</v>
      </c>
      <c r="C49" s="57" t="s">
        <v>46</v>
      </c>
      <c r="D49" s="57" t="s">
        <v>47</v>
      </c>
      <c r="E49" s="58" t="s">
        <v>50</v>
      </c>
      <c r="F49" s="17" t="s">
        <v>51</v>
      </c>
      <c r="G49" s="17"/>
      <c r="H49" s="18"/>
      <c r="I49" s="18"/>
      <c r="J49" s="18">
        <v>1</v>
      </c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46">
        <f t="shared" si="1"/>
        <v>1</v>
      </c>
    </row>
    <row r="50" spans="1:26" s="21" customFormat="1" ht="16.5" hidden="1">
      <c r="A50" s="60" t="s">
        <v>69</v>
      </c>
      <c r="B50" s="61" t="s">
        <v>70</v>
      </c>
      <c r="C50" s="62" t="s">
        <v>71</v>
      </c>
      <c r="D50" s="62" t="s">
        <v>72</v>
      </c>
      <c r="E50" s="63" t="s">
        <v>73</v>
      </c>
      <c r="F50" s="61" t="s">
        <v>74</v>
      </c>
      <c r="G50" s="61"/>
      <c r="H50" s="18"/>
      <c r="I50" s="18"/>
      <c r="J50" s="18"/>
      <c r="K50" s="18"/>
      <c r="L50" s="18"/>
      <c r="M50" s="18"/>
      <c r="N50" s="18">
        <v>10175.88</v>
      </c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46">
        <f t="shared" si="1"/>
        <v>10175.88</v>
      </c>
    </row>
    <row r="51" spans="1:26" s="21" customFormat="1" ht="16.5" hidden="1">
      <c r="A51" s="60" t="s">
        <v>87</v>
      </c>
      <c r="B51" s="17" t="s">
        <v>45</v>
      </c>
      <c r="C51" s="47" t="s">
        <v>88</v>
      </c>
      <c r="D51" s="47" t="s">
        <v>89</v>
      </c>
      <c r="E51" s="47" t="s">
        <v>90</v>
      </c>
      <c r="F51" s="17" t="s">
        <v>39</v>
      </c>
      <c r="G51" s="17"/>
      <c r="H51" s="18"/>
      <c r="I51" s="18"/>
      <c r="J51" s="18"/>
      <c r="K51" s="18"/>
      <c r="L51" s="18"/>
      <c r="M51" s="18"/>
      <c r="N51" s="18">
        <v>2669.72</v>
      </c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46">
        <f t="shared" si="1"/>
        <v>2669.72</v>
      </c>
    </row>
    <row r="52" spans="1:26" s="21" customFormat="1" ht="16.5" hidden="1">
      <c r="A52" s="60" t="s">
        <v>99</v>
      </c>
      <c r="B52" s="17" t="s">
        <v>45</v>
      </c>
      <c r="C52" s="65" t="s">
        <v>104</v>
      </c>
      <c r="D52" s="65" t="s">
        <v>100</v>
      </c>
      <c r="E52" s="65" t="s">
        <v>101</v>
      </c>
      <c r="F52" s="61" t="s">
        <v>39</v>
      </c>
      <c r="G52" s="61"/>
      <c r="H52" s="18"/>
      <c r="I52" s="18"/>
      <c r="J52" s="18"/>
      <c r="K52" s="18"/>
      <c r="L52" s="18"/>
      <c r="M52" s="18"/>
      <c r="N52" s="18"/>
      <c r="O52" s="18">
        <v>13568</v>
      </c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46">
        <f t="shared" si="1"/>
        <v>13568</v>
      </c>
    </row>
    <row r="53" spans="1:26" s="21" customFormat="1" ht="16.5" hidden="1">
      <c r="A53" s="60" t="s">
        <v>105</v>
      </c>
      <c r="B53" s="61" t="s">
        <v>106</v>
      </c>
      <c r="C53" s="65" t="s">
        <v>107</v>
      </c>
      <c r="D53" s="65" t="s">
        <v>108</v>
      </c>
      <c r="E53" s="65" t="s">
        <v>109</v>
      </c>
      <c r="F53" s="61" t="s">
        <v>39</v>
      </c>
      <c r="G53" s="61"/>
      <c r="H53" s="18"/>
      <c r="I53" s="18"/>
      <c r="J53" s="18"/>
      <c r="K53" s="18"/>
      <c r="L53" s="18"/>
      <c r="M53" s="18"/>
      <c r="N53" s="18"/>
      <c r="O53" s="18"/>
      <c r="P53" s="18">
        <v>3050</v>
      </c>
      <c r="Q53" s="18"/>
      <c r="R53" s="18"/>
      <c r="S53" s="18"/>
      <c r="T53" s="18"/>
      <c r="U53" s="18"/>
      <c r="V53" s="18"/>
      <c r="W53" s="18"/>
      <c r="X53" s="18"/>
      <c r="Y53" s="18"/>
      <c r="Z53" s="46">
        <f t="shared" si="1"/>
        <v>3050</v>
      </c>
    </row>
    <row r="54" spans="1:26" s="21" customFormat="1" ht="16.5" hidden="1">
      <c r="A54" s="60" t="s">
        <v>110</v>
      </c>
      <c r="B54" s="17" t="s">
        <v>45</v>
      </c>
      <c r="C54" s="65" t="s">
        <v>111</v>
      </c>
      <c r="D54" s="65" t="s">
        <v>112</v>
      </c>
      <c r="E54" s="65" t="s">
        <v>113</v>
      </c>
      <c r="F54" s="61" t="s">
        <v>39</v>
      </c>
      <c r="G54" s="61"/>
      <c r="H54" s="18"/>
      <c r="I54" s="18"/>
      <c r="J54" s="18"/>
      <c r="K54" s="18"/>
      <c r="L54" s="18"/>
      <c r="M54" s="18"/>
      <c r="N54" s="18"/>
      <c r="O54" s="18"/>
      <c r="P54" s="18">
        <v>3166.01</v>
      </c>
      <c r="Q54" s="18"/>
      <c r="R54" s="18"/>
      <c r="S54" s="18"/>
      <c r="T54" s="18"/>
      <c r="U54" s="18"/>
      <c r="V54" s="18"/>
      <c r="W54" s="18"/>
      <c r="X54" s="18"/>
      <c r="Y54" s="18"/>
      <c r="Z54" s="46">
        <f t="shared" si="1"/>
        <v>3166.01</v>
      </c>
    </row>
    <row r="55" spans="1:26" s="21" customFormat="1" ht="16.5" hidden="1">
      <c r="A55" s="22"/>
      <c r="B55" s="61"/>
      <c r="C55" s="65"/>
      <c r="D55" s="65"/>
      <c r="E55" s="65"/>
      <c r="F55" s="61"/>
      <c r="G55" s="61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46">
        <f t="shared" si="1"/>
        <v>0</v>
      </c>
    </row>
    <row r="56" spans="1:26" s="21" customFormat="1" ht="16.5" hidden="1">
      <c r="A56" s="32" t="s">
        <v>8</v>
      </c>
      <c r="B56" s="61"/>
      <c r="C56" s="65"/>
      <c r="D56" s="65"/>
      <c r="E56" s="65"/>
      <c r="F56" s="61"/>
      <c r="G56" s="61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46">
        <f t="shared" si="1"/>
        <v>0</v>
      </c>
    </row>
    <row r="57" spans="1:26" s="21" customFormat="1" ht="16.5" hidden="1">
      <c r="A57" s="15" t="s">
        <v>118</v>
      </c>
      <c r="B57" s="61"/>
      <c r="C57" s="65"/>
      <c r="D57" s="65"/>
      <c r="E57" s="65"/>
      <c r="F57" s="61"/>
      <c r="G57" s="61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46">
        <f t="shared" si="1"/>
        <v>0</v>
      </c>
    </row>
    <row r="58" spans="1:26" s="21" customFormat="1" ht="16.5" hidden="1">
      <c r="A58" s="50" t="s">
        <v>114</v>
      </c>
      <c r="B58" s="17" t="s">
        <v>45</v>
      </c>
      <c r="C58" s="57" t="s">
        <v>115</v>
      </c>
      <c r="D58" s="57" t="s">
        <v>116</v>
      </c>
      <c r="E58" s="58" t="s">
        <v>117</v>
      </c>
      <c r="F58" s="15">
        <v>17.245</v>
      </c>
      <c r="G58" s="15"/>
      <c r="H58" s="18"/>
      <c r="I58" s="18"/>
      <c r="J58" s="18"/>
      <c r="K58" s="18"/>
      <c r="L58" s="18"/>
      <c r="M58" s="18"/>
      <c r="N58" s="18"/>
      <c r="O58" s="18"/>
      <c r="P58" s="18">
        <f>210029.14-2</f>
        <v>210027.14</v>
      </c>
      <c r="Q58" s="18"/>
      <c r="R58" s="18">
        <v>-7758.28</v>
      </c>
      <c r="S58" s="18"/>
      <c r="T58" s="18"/>
      <c r="U58" s="18"/>
      <c r="V58" s="18">
        <v>-30000</v>
      </c>
      <c r="W58" s="18"/>
      <c r="X58" s="18"/>
      <c r="Y58" s="18"/>
      <c r="Z58" s="46">
        <f t="shared" si="1"/>
        <v>172268.86000000002</v>
      </c>
    </row>
    <row r="59" spans="1:26" s="21" customFormat="1" ht="16.5" hidden="1">
      <c r="A59" s="50" t="s">
        <v>114</v>
      </c>
      <c r="B59" s="17" t="s">
        <v>16</v>
      </c>
      <c r="C59" s="57" t="s">
        <v>115</v>
      </c>
      <c r="D59" s="57" t="s">
        <v>116</v>
      </c>
      <c r="E59" s="58" t="s">
        <v>117</v>
      </c>
      <c r="F59" s="15">
        <v>17.245</v>
      </c>
      <c r="G59" s="15"/>
      <c r="H59" s="18"/>
      <c r="I59" s="18"/>
      <c r="J59" s="18"/>
      <c r="K59" s="18"/>
      <c r="L59" s="18"/>
      <c r="M59" s="18"/>
      <c r="N59" s="18"/>
      <c r="O59" s="18"/>
      <c r="P59" s="18">
        <v>1</v>
      </c>
      <c r="Q59" s="18"/>
      <c r="R59" s="18"/>
      <c r="S59" s="18"/>
      <c r="T59" s="18"/>
      <c r="U59" s="18"/>
      <c r="V59" s="18">
        <v>30000</v>
      </c>
      <c r="W59" s="18"/>
      <c r="X59" s="18"/>
      <c r="Y59" s="18"/>
      <c r="Z59" s="46">
        <f t="shared" si="1"/>
        <v>30001</v>
      </c>
    </row>
    <row r="60" spans="1:26" s="21" customFormat="1" ht="16.5" hidden="1">
      <c r="A60" s="50" t="s">
        <v>114</v>
      </c>
      <c r="B60" s="17" t="s">
        <v>24</v>
      </c>
      <c r="C60" s="57" t="s">
        <v>115</v>
      </c>
      <c r="D60" s="57" t="s">
        <v>116</v>
      </c>
      <c r="E60" s="58" t="s">
        <v>117</v>
      </c>
      <c r="F60" s="15">
        <v>17.245</v>
      </c>
      <c r="G60" s="15"/>
      <c r="H60" s="18"/>
      <c r="I60" s="18"/>
      <c r="J60" s="18"/>
      <c r="K60" s="18"/>
      <c r="L60" s="18"/>
      <c r="M60" s="18"/>
      <c r="N60" s="18"/>
      <c r="O60" s="18"/>
      <c r="P60" s="18">
        <v>1</v>
      </c>
      <c r="Q60" s="18"/>
      <c r="R60" s="18"/>
      <c r="S60" s="18"/>
      <c r="T60" s="18"/>
      <c r="U60" s="18"/>
      <c r="V60" s="18"/>
      <c r="W60" s="18"/>
      <c r="X60" s="18"/>
      <c r="Y60" s="18"/>
      <c r="Z60" s="46">
        <f t="shared" si="1"/>
        <v>1</v>
      </c>
    </row>
    <row r="61" spans="1:26" s="21" customFormat="1" ht="16.5" hidden="1">
      <c r="A61" s="72" t="s">
        <v>141</v>
      </c>
      <c r="B61" s="73" t="s">
        <v>45</v>
      </c>
      <c r="C61" s="47" t="s">
        <v>142</v>
      </c>
      <c r="D61" s="47" t="s">
        <v>116</v>
      </c>
      <c r="E61" s="15" t="s">
        <v>143</v>
      </c>
      <c r="F61" s="47">
        <v>17.245</v>
      </c>
      <c r="G61" s="69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>
        <f>86798-2</f>
        <v>86796</v>
      </c>
      <c r="U61" s="18"/>
      <c r="V61" s="18">
        <v>-86796</v>
      </c>
      <c r="W61" s="18"/>
      <c r="X61" s="18"/>
      <c r="Y61" s="18"/>
      <c r="Z61" s="46">
        <f t="shared" si="1"/>
        <v>0</v>
      </c>
    </row>
    <row r="62" spans="1:26" s="21" customFormat="1" ht="16.5" hidden="1">
      <c r="A62" s="72" t="s">
        <v>141</v>
      </c>
      <c r="B62" s="17" t="s">
        <v>16</v>
      </c>
      <c r="C62" s="47" t="s">
        <v>142</v>
      </c>
      <c r="D62" s="47" t="s">
        <v>116</v>
      </c>
      <c r="E62" s="15" t="s">
        <v>143</v>
      </c>
      <c r="F62" s="47">
        <v>17.245</v>
      </c>
      <c r="G62" s="69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>
        <v>1</v>
      </c>
      <c r="U62" s="18"/>
      <c r="V62" s="18">
        <v>86796</v>
      </c>
      <c r="W62" s="18"/>
      <c r="X62" s="18">
        <v>22922</v>
      </c>
      <c r="Y62" s="18"/>
      <c r="Z62" s="46">
        <f t="shared" si="1"/>
        <v>109719</v>
      </c>
    </row>
    <row r="63" spans="1:26" s="21" customFormat="1" ht="16.5" hidden="1">
      <c r="A63" s="72" t="s">
        <v>141</v>
      </c>
      <c r="B63" s="17" t="s">
        <v>24</v>
      </c>
      <c r="C63" s="47" t="s">
        <v>142</v>
      </c>
      <c r="D63" s="47" t="s">
        <v>116</v>
      </c>
      <c r="E63" s="15" t="s">
        <v>143</v>
      </c>
      <c r="F63" s="47">
        <v>17.245</v>
      </c>
      <c r="G63" s="69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>
        <v>1</v>
      </c>
      <c r="U63" s="18"/>
      <c r="V63" s="18"/>
      <c r="W63" s="18"/>
      <c r="X63" s="18"/>
      <c r="Y63" s="18"/>
      <c r="Z63" s="46">
        <f t="shared" si="1"/>
        <v>1</v>
      </c>
    </row>
    <row r="64" spans="1:26" s="21" customFormat="1" ht="16.5" hidden="1">
      <c r="A64" s="22"/>
      <c r="B64" s="61"/>
      <c r="C64" s="62"/>
      <c r="D64" s="62"/>
      <c r="E64" s="63"/>
      <c r="F64" s="61"/>
      <c r="G64" s="61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46">
        <f t="shared" si="1"/>
        <v>0</v>
      </c>
    </row>
    <row r="65" spans="1:26" s="21" customFormat="1" ht="16.5" hidden="1">
      <c r="A65" s="32" t="s">
        <v>8</v>
      </c>
      <c r="B65" s="61"/>
      <c r="C65" s="62"/>
      <c r="D65" s="62"/>
      <c r="E65" s="63"/>
      <c r="F65" s="61"/>
      <c r="G65" s="61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46">
        <f t="shared" si="1"/>
        <v>0</v>
      </c>
    </row>
    <row r="66" spans="1:26" s="21" customFormat="1" ht="16.5" hidden="1">
      <c r="A66" s="15" t="s">
        <v>75</v>
      </c>
      <c r="B66" s="61"/>
      <c r="C66" s="62"/>
      <c r="D66" s="62"/>
      <c r="E66" s="63"/>
      <c r="F66" s="61"/>
      <c r="G66" s="17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46">
        <f t="shared" si="1"/>
        <v>0</v>
      </c>
    </row>
    <row r="67" spans="1:26" s="21" customFormat="1" ht="16.5" hidden="1">
      <c r="A67" s="64" t="s">
        <v>76</v>
      </c>
      <c r="B67" s="17" t="s">
        <v>26</v>
      </c>
      <c r="C67" s="57" t="s">
        <v>77</v>
      </c>
      <c r="D67" s="57" t="s">
        <v>78</v>
      </c>
      <c r="E67" s="58" t="s">
        <v>79</v>
      </c>
      <c r="F67" s="48">
        <v>17.801</v>
      </c>
      <c r="G67" s="48"/>
      <c r="H67" s="18"/>
      <c r="I67" s="18"/>
      <c r="J67" s="18"/>
      <c r="K67" s="18"/>
      <c r="L67" s="18"/>
      <c r="M67" s="18"/>
      <c r="N67" s="18">
        <f>23914-2</f>
        <v>23912</v>
      </c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46">
        <f t="shared" si="1"/>
        <v>23912</v>
      </c>
    </row>
    <row r="68" spans="1:26" s="21" customFormat="1" ht="16.5" hidden="1">
      <c r="A68" s="64" t="s">
        <v>76</v>
      </c>
      <c r="B68" s="17" t="s">
        <v>16</v>
      </c>
      <c r="C68" s="57" t="s">
        <v>77</v>
      </c>
      <c r="D68" s="57" t="s">
        <v>78</v>
      </c>
      <c r="E68" s="58" t="s">
        <v>79</v>
      </c>
      <c r="F68" s="48">
        <v>17.801</v>
      </c>
      <c r="G68" s="48"/>
      <c r="H68" s="18"/>
      <c r="I68" s="18"/>
      <c r="J68" s="18"/>
      <c r="K68" s="18"/>
      <c r="L68" s="18"/>
      <c r="M68" s="18"/>
      <c r="N68" s="18">
        <v>1</v>
      </c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46">
        <f t="shared" si="1"/>
        <v>1</v>
      </c>
    </row>
    <row r="69" spans="1:26" s="21" customFormat="1" ht="16.5" hidden="1">
      <c r="A69" s="64" t="s">
        <v>76</v>
      </c>
      <c r="B69" s="17" t="s">
        <v>24</v>
      </c>
      <c r="C69" s="57" t="s">
        <v>77</v>
      </c>
      <c r="D69" s="57" t="s">
        <v>78</v>
      </c>
      <c r="E69" s="58" t="s">
        <v>79</v>
      </c>
      <c r="F69" s="48">
        <v>17.801</v>
      </c>
      <c r="G69" s="48"/>
      <c r="H69" s="18"/>
      <c r="I69" s="18"/>
      <c r="J69" s="18"/>
      <c r="K69" s="18"/>
      <c r="L69" s="18"/>
      <c r="M69" s="18"/>
      <c r="N69" s="18">
        <v>1</v>
      </c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46">
        <f t="shared" si="1"/>
        <v>1</v>
      </c>
    </row>
    <row r="70" spans="1:26" s="21" customFormat="1" ht="16.5" hidden="1">
      <c r="A70" s="22" t="s">
        <v>86</v>
      </c>
      <c r="B70" s="17" t="s">
        <v>26</v>
      </c>
      <c r="C70" s="57" t="s">
        <v>83</v>
      </c>
      <c r="D70" s="57" t="s">
        <v>78</v>
      </c>
      <c r="E70" s="58" t="s">
        <v>82</v>
      </c>
      <c r="F70" s="17">
        <v>17.801</v>
      </c>
      <c r="G70" s="17"/>
      <c r="H70" s="18"/>
      <c r="I70" s="18"/>
      <c r="J70" s="18"/>
      <c r="K70" s="18"/>
      <c r="L70" s="74"/>
      <c r="M70" s="18">
        <v>702.47</v>
      </c>
      <c r="N70" s="74"/>
      <c r="O70" s="74"/>
      <c r="P70" s="74"/>
      <c r="Q70" s="74"/>
      <c r="R70" s="74"/>
      <c r="S70" s="74"/>
      <c r="T70" s="74"/>
      <c r="U70" s="74"/>
      <c r="V70" s="74"/>
      <c r="W70" s="74"/>
      <c r="X70" s="74"/>
      <c r="Y70" s="74"/>
      <c r="Z70" s="46">
        <f t="shared" si="1"/>
        <v>702.47</v>
      </c>
    </row>
    <row r="71" spans="1:26" s="21" customFormat="1" ht="16.5" hidden="1">
      <c r="A71" s="59" t="s">
        <v>8</v>
      </c>
      <c r="B71" s="17"/>
      <c r="C71" s="57"/>
      <c r="D71" s="57"/>
      <c r="E71" s="58"/>
      <c r="F71" s="17"/>
      <c r="G71" s="17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46">
        <f t="shared" si="1"/>
        <v>0</v>
      </c>
    </row>
    <row r="72" spans="1:26" s="21" customFormat="1" ht="16.5" hidden="1">
      <c r="A72" s="15" t="s">
        <v>67</v>
      </c>
      <c r="B72" s="11"/>
      <c r="C72" s="12"/>
      <c r="D72" s="12"/>
      <c r="E72" s="13"/>
      <c r="F72" s="14"/>
      <c r="G72" s="14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46">
        <f t="shared" si="1"/>
        <v>0</v>
      </c>
    </row>
    <row r="73" spans="1:26" s="21" customFormat="1" ht="16.5" hidden="1">
      <c r="A73" s="50" t="s">
        <v>63</v>
      </c>
      <c r="B73" s="17" t="s">
        <v>45</v>
      </c>
      <c r="C73" s="57" t="s">
        <v>64</v>
      </c>
      <c r="D73" s="57" t="s">
        <v>65</v>
      </c>
      <c r="E73" s="58" t="s">
        <v>66</v>
      </c>
      <c r="F73" s="15">
        <v>17.225</v>
      </c>
      <c r="G73" s="15"/>
      <c r="H73" s="18"/>
      <c r="I73" s="18"/>
      <c r="J73" s="18"/>
      <c r="K73" s="18"/>
      <c r="L73" s="18">
        <f>119296-1</f>
        <v>119295</v>
      </c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46">
        <f t="shared" si="1"/>
        <v>119295</v>
      </c>
    </row>
    <row r="74" spans="1:26" s="21" customFormat="1" ht="16.5" hidden="1">
      <c r="A74" s="50" t="s">
        <v>63</v>
      </c>
      <c r="B74" s="17" t="s">
        <v>16</v>
      </c>
      <c r="C74" s="57" t="s">
        <v>64</v>
      </c>
      <c r="D74" s="57" t="s">
        <v>65</v>
      </c>
      <c r="E74" s="58" t="s">
        <v>66</v>
      </c>
      <c r="F74" s="15">
        <v>17.225</v>
      </c>
      <c r="G74" s="15"/>
      <c r="H74" s="18"/>
      <c r="I74" s="18"/>
      <c r="J74" s="18"/>
      <c r="K74" s="18"/>
      <c r="L74" s="18">
        <v>1</v>
      </c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46">
        <f t="shared" si="1"/>
        <v>1</v>
      </c>
    </row>
    <row r="75" spans="1:26" s="21" customFormat="1" ht="16.5" hidden="1">
      <c r="A75" s="22" t="s">
        <v>136</v>
      </c>
      <c r="B75" s="17" t="s">
        <v>45</v>
      </c>
      <c r="C75" s="15" t="s">
        <v>137</v>
      </c>
      <c r="D75" s="15" t="s">
        <v>65</v>
      </c>
      <c r="E75" s="15" t="s">
        <v>138</v>
      </c>
      <c r="F75" s="15">
        <v>17.225</v>
      </c>
      <c r="G75" s="69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>
        <f>25759-1</f>
        <v>25758</v>
      </c>
      <c r="T75" s="40"/>
      <c r="U75" s="40">
        <v>95124</v>
      </c>
      <c r="V75" s="40">
        <v>-65000</v>
      </c>
      <c r="W75" s="40"/>
      <c r="X75" s="40"/>
      <c r="Y75" s="40"/>
      <c r="Z75" s="46">
        <f t="shared" si="1"/>
        <v>55882</v>
      </c>
    </row>
    <row r="76" spans="1:26" s="21" customFormat="1" ht="16.5" hidden="1">
      <c r="A76" s="22" t="s">
        <v>136</v>
      </c>
      <c r="B76" s="17" t="s">
        <v>16</v>
      </c>
      <c r="C76" s="15" t="s">
        <v>137</v>
      </c>
      <c r="D76" s="15" t="s">
        <v>65</v>
      </c>
      <c r="E76" s="15" t="s">
        <v>138</v>
      </c>
      <c r="F76" s="15">
        <v>17.225</v>
      </c>
      <c r="G76" s="69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>
        <v>1</v>
      </c>
      <c r="T76" s="40"/>
      <c r="U76" s="40"/>
      <c r="V76" s="40">
        <v>65000</v>
      </c>
      <c r="W76" s="40"/>
      <c r="X76" s="40"/>
      <c r="Y76" s="40"/>
      <c r="Z76" s="46">
        <f t="shared" si="1"/>
        <v>65001</v>
      </c>
    </row>
    <row r="77" spans="1:26" s="10" customFormat="1" ht="17.25" thickBot="1">
      <c r="A77" s="50"/>
      <c r="B77" s="17"/>
      <c r="C77" s="57"/>
      <c r="D77" s="57"/>
      <c r="E77" s="58"/>
      <c r="F77" s="15"/>
      <c r="G77" s="69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6">
        <f t="shared" si="1"/>
        <v>0</v>
      </c>
    </row>
    <row r="78" spans="1:26" s="10" customFormat="1" ht="17.25" thickBot="1">
      <c r="A78" s="41" t="s">
        <v>0</v>
      </c>
      <c r="B78" s="42"/>
      <c r="C78" s="43"/>
      <c r="D78" s="43"/>
      <c r="E78" s="43"/>
      <c r="F78" s="44"/>
      <c r="G78" s="44">
        <f>SUM(G7:G77)</f>
        <v>95000</v>
      </c>
      <c r="H78" s="45">
        <f>SUM(H9:H77)</f>
        <v>838796</v>
      </c>
      <c r="I78" s="55">
        <f>SUM(I6:I77)</f>
        <v>225973</v>
      </c>
      <c r="J78" s="55">
        <f>SUM(J39:J77)</f>
        <v>92667</v>
      </c>
      <c r="K78" s="55">
        <f>SUM(K6:K77)</f>
        <v>1008789</v>
      </c>
      <c r="L78" s="55">
        <f>SUM(L6:L77)</f>
        <v>119296</v>
      </c>
      <c r="M78" s="55">
        <f>SUM(M6:M77)</f>
        <v>702.47</v>
      </c>
      <c r="N78" s="55">
        <f>SUM(N7:N77)</f>
        <v>115387.6</v>
      </c>
      <c r="O78" s="55">
        <f>SUM(O6:O77)</f>
        <v>43568</v>
      </c>
      <c r="P78" s="55">
        <f>SUM(P39:P77)</f>
        <v>216245.15000000002</v>
      </c>
      <c r="Q78" s="55">
        <f>SUM(Q6:Q77)</f>
        <v>24000</v>
      </c>
      <c r="R78" s="55">
        <f>SUM(R6:R77)</f>
        <v>-7758.28</v>
      </c>
      <c r="S78" s="55">
        <f>SUM(S71:S77)</f>
        <v>25759</v>
      </c>
      <c r="T78" s="55">
        <f>SUM(T55:T77)</f>
        <v>86798</v>
      </c>
      <c r="U78" s="55">
        <f>SUM(U71:U77)</f>
        <v>95124</v>
      </c>
      <c r="V78" s="55">
        <f>SUM(V7:V77)</f>
        <v>0</v>
      </c>
      <c r="W78" s="55">
        <f>SUM(W6:W77)</f>
        <v>31000</v>
      </c>
      <c r="X78" s="55">
        <f>SUM(X58:X77)</f>
        <v>22922</v>
      </c>
      <c r="Y78" s="76">
        <f>SUM(Y7:Y77)</f>
        <v>6380</v>
      </c>
      <c r="Z78" s="46">
        <f t="shared" si="1"/>
        <v>2945648.9400000004</v>
      </c>
    </row>
    <row r="79" spans="1:26" s="10" customFormat="1" ht="16.5">
      <c r="A79" s="24"/>
      <c r="B79" s="24"/>
      <c r="C79" s="25"/>
      <c r="D79" s="25"/>
      <c r="E79" s="25"/>
      <c r="F79" s="26"/>
      <c r="G79" s="26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8"/>
    </row>
    <row r="80" spans="1:25" s="10" customFormat="1" ht="16.5">
      <c r="A80" s="23" t="s">
        <v>9</v>
      </c>
      <c r="C80" s="29"/>
      <c r="D80" s="29"/>
      <c r="E80" s="29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</row>
    <row r="81" spans="1:25" s="10" customFormat="1" ht="16.5" hidden="1">
      <c r="A81" s="19" t="s">
        <v>122</v>
      </c>
      <c r="C81" s="29"/>
      <c r="D81" s="29"/>
      <c r="E81" s="29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</row>
    <row r="82" spans="1:25" s="10" customFormat="1" ht="16.5" hidden="1">
      <c r="A82" s="20" t="s">
        <v>121</v>
      </c>
      <c r="C82" s="29"/>
      <c r="D82" s="29"/>
      <c r="E82" s="29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</row>
    <row r="83" spans="1:25" s="10" customFormat="1" ht="16.5" hidden="1">
      <c r="A83" s="19" t="s">
        <v>20</v>
      </c>
      <c r="C83" s="29"/>
      <c r="D83" s="29"/>
      <c r="E83" s="29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</row>
    <row r="84" spans="1:25" s="10" customFormat="1" ht="16.5" hidden="1">
      <c r="A84" s="20" t="s">
        <v>21</v>
      </c>
      <c r="C84" s="29"/>
      <c r="D84" s="29"/>
      <c r="E84" s="29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</row>
    <row r="85" spans="1:25" s="10" customFormat="1" ht="16.5" hidden="1">
      <c r="A85" s="23" t="s">
        <v>41</v>
      </c>
      <c r="C85" s="29"/>
      <c r="D85" s="29"/>
      <c r="E85" s="29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</row>
    <row r="86" spans="1:25" s="10" customFormat="1" ht="16.5" hidden="1">
      <c r="A86" s="23" t="s">
        <v>40</v>
      </c>
      <c r="C86" s="29"/>
      <c r="D86" s="29"/>
      <c r="E86" s="29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</row>
    <row r="87" spans="1:25" s="10" customFormat="1" ht="16.5" hidden="1">
      <c r="A87" s="23" t="s">
        <v>53</v>
      </c>
      <c r="C87" s="29"/>
      <c r="D87" s="29"/>
      <c r="E87" s="29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</row>
    <row r="88" spans="1:25" s="10" customFormat="1" ht="16.5" hidden="1">
      <c r="A88" s="23" t="s">
        <v>52</v>
      </c>
      <c r="C88" s="29"/>
      <c r="D88" s="29"/>
      <c r="E88" s="29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</row>
    <row r="89" spans="1:25" s="10" customFormat="1" ht="16.5" hidden="1">
      <c r="A89" s="23" t="s">
        <v>59</v>
      </c>
      <c r="C89" s="29"/>
      <c r="D89" s="29"/>
      <c r="E89" s="29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</row>
    <row r="90" spans="1:25" s="10" customFormat="1" ht="16.5" hidden="1">
      <c r="A90" s="23" t="s">
        <v>58</v>
      </c>
      <c r="C90" s="29"/>
      <c r="D90" s="29"/>
      <c r="E90" s="29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</row>
    <row r="91" spans="1:25" s="10" customFormat="1" ht="16.5" hidden="1">
      <c r="A91" s="23" t="s">
        <v>61</v>
      </c>
      <c r="C91" s="29"/>
      <c r="D91" s="29"/>
      <c r="E91" s="29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</row>
    <row r="92" spans="1:25" s="10" customFormat="1" ht="16.5" hidden="1">
      <c r="A92" s="23" t="s">
        <v>60</v>
      </c>
      <c r="C92" s="29"/>
      <c r="D92" s="29"/>
      <c r="E92" s="29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</row>
    <row r="93" spans="1:25" s="10" customFormat="1" ht="16.5" hidden="1">
      <c r="A93" s="23" t="s">
        <v>84</v>
      </c>
      <c r="C93" s="29"/>
      <c r="D93" s="29"/>
      <c r="E93" s="29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</row>
    <row r="94" spans="1:25" s="10" customFormat="1" ht="16.5" hidden="1">
      <c r="A94" s="23" t="s">
        <v>85</v>
      </c>
      <c r="C94" s="29"/>
      <c r="D94" s="29"/>
      <c r="E94" s="29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</row>
    <row r="95" spans="1:25" s="10" customFormat="1" ht="15" customHeight="1" hidden="1">
      <c r="A95" s="23" t="s">
        <v>96</v>
      </c>
      <c r="C95" s="29"/>
      <c r="D95" s="29"/>
      <c r="E95" s="29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</row>
    <row r="96" spans="1:25" s="10" customFormat="1" ht="16.5" hidden="1">
      <c r="A96" s="23" t="s">
        <v>95</v>
      </c>
      <c r="C96" s="29"/>
      <c r="D96" s="29"/>
      <c r="E96" s="29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</row>
    <row r="97" spans="1:25" s="10" customFormat="1" ht="16.5" hidden="1">
      <c r="A97" s="23" t="s">
        <v>103</v>
      </c>
      <c r="C97" s="29"/>
      <c r="D97" s="29"/>
      <c r="E97" s="29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</row>
    <row r="98" spans="1:25" s="10" customFormat="1" ht="16.5" hidden="1">
      <c r="A98" s="23" t="s">
        <v>95</v>
      </c>
      <c r="C98" s="29"/>
      <c r="D98" s="29"/>
      <c r="E98" s="29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</row>
    <row r="99" spans="1:25" s="10" customFormat="1" ht="16.5" hidden="1">
      <c r="A99" s="23" t="s">
        <v>120</v>
      </c>
      <c r="C99" s="29"/>
      <c r="D99" s="29"/>
      <c r="E99" s="29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</row>
    <row r="100" ht="15" hidden="1">
      <c r="A100" s="23" t="s">
        <v>95</v>
      </c>
    </row>
    <row r="101" ht="15" hidden="1">
      <c r="A101" s="23" t="s">
        <v>129</v>
      </c>
    </row>
    <row r="102" ht="15" hidden="1">
      <c r="A102" s="23" t="s">
        <v>130</v>
      </c>
    </row>
    <row r="103" ht="15" hidden="1">
      <c r="A103" s="23" t="s">
        <v>134</v>
      </c>
    </row>
    <row r="104" ht="15" hidden="1">
      <c r="A104" s="23" t="s">
        <v>133</v>
      </c>
    </row>
    <row r="105" ht="15" hidden="1">
      <c r="A105" s="23" t="s">
        <v>140</v>
      </c>
    </row>
    <row r="106" ht="15" hidden="1">
      <c r="A106" s="23" t="s">
        <v>139</v>
      </c>
    </row>
    <row r="107" ht="15" hidden="1">
      <c r="A107" s="23" t="s">
        <v>146</v>
      </c>
    </row>
    <row r="108" ht="15" hidden="1">
      <c r="A108" s="23" t="s">
        <v>145</v>
      </c>
    </row>
    <row r="109" ht="15" hidden="1">
      <c r="A109" s="23" t="s">
        <v>148</v>
      </c>
    </row>
    <row r="110" ht="15" hidden="1">
      <c r="A110" s="23" t="s">
        <v>139</v>
      </c>
    </row>
    <row r="111" ht="15" hidden="1">
      <c r="A111" s="23" t="s">
        <v>151</v>
      </c>
    </row>
    <row r="112" ht="15" hidden="1">
      <c r="A112" s="23" t="s">
        <v>152</v>
      </c>
    </row>
    <row r="113" ht="15" hidden="1">
      <c r="A113" s="23" t="s">
        <v>157</v>
      </c>
    </row>
    <row r="114" ht="15" hidden="1">
      <c r="A114" s="23" t="s">
        <v>156</v>
      </c>
    </row>
    <row r="115" ht="15" hidden="1">
      <c r="A115" s="23" t="s">
        <v>158</v>
      </c>
    </row>
    <row r="116" ht="15" hidden="1">
      <c r="A116" s="23" t="s">
        <v>133</v>
      </c>
    </row>
    <row r="117" ht="15">
      <c r="A117" s="23" t="s">
        <v>163</v>
      </c>
    </row>
    <row r="118" ht="15">
      <c r="A118" s="23" t="s">
        <v>162</v>
      </c>
    </row>
    <row r="119" ht="15">
      <c r="A119" s="23"/>
    </row>
    <row r="120" ht="15">
      <c r="A120" s="23"/>
    </row>
  </sheetData>
  <sheetProtection/>
  <mergeCells count="1">
    <mergeCell ref="B1:H1"/>
  </mergeCells>
  <printOptions/>
  <pageMargins left="0.5" right="0" top="0.25" bottom="0.25" header="0" footer="0"/>
  <pageSetup horizontalDpi="600" verticalDpi="600" orientation="landscape" scale="65" r:id="rId1"/>
  <headerFooter alignWithMargins="0">
    <oddHeader>&amp;C
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DMANN</dc:creator>
  <cp:keywords/>
  <dc:description/>
  <cp:lastModifiedBy>Kabir, Mariana (EOL)</cp:lastModifiedBy>
  <cp:lastPrinted>2019-01-09T17:18:17Z</cp:lastPrinted>
  <dcterms:created xsi:type="dcterms:W3CDTF">2000-04-13T13:33:42Z</dcterms:created>
  <dcterms:modified xsi:type="dcterms:W3CDTF">2019-09-09T18:17:50Z</dcterms:modified>
  <cp:category/>
  <cp:version/>
  <cp:contentType/>
  <cp:contentStatus/>
</cp:coreProperties>
</file>