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istribution Calculation" sheetId="1" r:id="rId1"/>
    <sheet name="Decile Rankings" sheetId="2" r:id="rId2"/>
  </sheets>
  <definedNames>
    <definedName name="_Dist_Values" hidden="1">#REF!</definedName>
    <definedName name="_Order1" hidden="1">255</definedName>
    <definedName name="databank">#REF!</definedName>
    <definedName name="Graph">Graph</definedName>
    <definedName name="GRS">#REF!</definedName>
    <definedName name="levybase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Titles" localSheetId="1">'Decile Rankings'!$1:$5</definedName>
    <definedName name="_xlnm.Print_Titles" localSheetId="0">'Distribution Calculation'!$1:$1</definedName>
    <definedName name="wizard_number_1">#REF!</definedName>
  </definedNames>
  <calcPr fullCalcOnLoad="1"/>
</workbook>
</file>

<file path=xl/sharedStrings.xml><?xml version="1.0" encoding="utf-8"?>
<sst xmlns="http://schemas.openxmlformats.org/spreadsheetml/2006/main" count="1458" uniqueCount="1093">
  <si>
    <t>DOR Code</t>
  </si>
  <si>
    <t>Vendor Code</t>
  </si>
  <si>
    <t>Vendor Address</t>
  </si>
  <si>
    <t>Vendor Name</t>
  </si>
  <si>
    <t>Fiscal Year Adopted</t>
  </si>
  <si>
    <t>Total Surcharge Committed</t>
  </si>
  <si>
    <t>Less: Abatements &amp; Exemptions</t>
  </si>
  <si>
    <t>Net Surcharge Raised</t>
  </si>
  <si>
    <t>Rounded</t>
  </si>
  <si>
    <t>Surcharge Percent Adopted (3% Max)</t>
  </si>
  <si>
    <t>VC6000191689</t>
  </si>
  <si>
    <t>AD001</t>
  </si>
  <si>
    <t xml:space="preserve">ACTON          </t>
  </si>
  <si>
    <t>VC6000191690</t>
  </si>
  <si>
    <t xml:space="preserve">ACUSHNET       </t>
  </si>
  <si>
    <t>VC6000191692</t>
  </si>
  <si>
    <t xml:space="preserve">AGAWAM         </t>
  </si>
  <si>
    <t>VC6000191695</t>
  </si>
  <si>
    <t xml:space="preserve">AMHERST        </t>
  </si>
  <si>
    <t>VC6000191703</t>
  </si>
  <si>
    <t xml:space="preserve">ASHLAND        </t>
  </si>
  <si>
    <t>VC6000191709</t>
  </si>
  <si>
    <t xml:space="preserve">AYER           </t>
  </si>
  <si>
    <t>VC6000191713</t>
  </si>
  <si>
    <t xml:space="preserve">BEDFORD        </t>
  </si>
  <si>
    <t>VC6000191730</t>
  </si>
  <si>
    <t xml:space="preserve">BOXFORD        </t>
  </si>
  <si>
    <t>VC6000191733</t>
  </si>
  <si>
    <t xml:space="preserve">BRAINTREE      </t>
  </si>
  <si>
    <t>VC6000192080</t>
  </si>
  <si>
    <t xml:space="preserve">CAMBRIDGE      </t>
  </si>
  <si>
    <t>VC6000191743</t>
  </si>
  <si>
    <t xml:space="preserve">CARLISLE       </t>
  </si>
  <si>
    <t>VC6000191747</t>
  </si>
  <si>
    <t xml:space="preserve">CHATHAM        </t>
  </si>
  <si>
    <t>VC6000191748</t>
  </si>
  <si>
    <t xml:space="preserve">CHELMSFORD     </t>
  </si>
  <si>
    <t>VC6000191752</t>
  </si>
  <si>
    <t xml:space="preserve">CHILMARK       </t>
  </si>
  <si>
    <t>VC6000191755</t>
  </si>
  <si>
    <t xml:space="preserve">COHASSET       </t>
  </si>
  <si>
    <t>VC6000191765</t>
  </si>
  <si>
    <t xml:space="preserve">DARTMOUTH      </t>
  </si>
  <si>
    <t>VC6000191772</t>
  </si>
  <si>
    <t xml:space="preserve">DRACUT         </t>
  </si>
  <si>
    <t>VC6000191775</t>
  </si>
  <si>
    <t xml:space="preserve">DUXBURY        </t>
  </si>
  <si>
    <t>VC6000191782</t>
  </si>
  <si>
    <t xml:space="preserve">EASTHAMPTON    </t>
  </si>
  <si>
    <t>VC6000191783</t>
  </si>
  <si>
    <t xml:space="preserve">EASTON         </t>
  </si>
  <si>
    <t>VC6000191796</t>
  </si>
  <si>
    <t>AQUINNAH</t>
  </si>
  <si>
    <t>VC6000191797</t>
  </si>
  <si>
    <t xml:space="preserve">GEORGETOWN     </t>
  </si>
  <si>
    <t>VC6000191802</t>
  </si>
  <si>
    <t xml:space="preserve">GRAFTON        </t>
  </si>
  <si>
    <t>VC6000191815</t>
  </si>
  <si>
    <t xml:space="preserve">HAMPDEN        </t>
  </si>
  <si>
    <t>VC6000191821</t>
  </si>
  <si>
    <t xml:space="preserve">HARVARD        </t>
  </si>
  <si>
    <t>VC6000191826</t>
  </si>
  <si>
    <t xml:space="preserve">HINGHAM        </t>
  </si>
  <si>
    <t>VC6000191834</t>
  </si>
  <si>
    <t xml:space="preserve">HOLLISTON      </t>
  </si>
  <si>
    <t>VC6000191836</t>
  </si>
  <si>
    <t xml:space="preserve">HOPKINTON      </t>
  </si>
  <si>
    <t>VC6000191854</t>
  </si>
  <si>
    <t xml:space="preserve">LEVERETT       </t>
  </si>
  <si>
    <t>VC6000191858</t>
  </si>
  <si>
    <t xml:space="preserve">LINCOLN        </t>
  </si>
  <si>
    <t>VC6000191870</t>
  </si>
  <si>
    <t xml:space="preserve">MARSHFIELD     </t>
  </si>
  <si>
    <t>VC6000191877</t>
  </si>
  <si>
    <t xml:space="preserve">MEDWAY         </t>
  </si>
  <si>
    <t>VC6000191878</t>
  </si>
  <si>
    <t xml:space="preserve">MENDON         </t>
  </si>
  <si>
    <t>VC6000191899</t>
  </si>
  <si>
    <t xml:space="preserve">NANTUCKET      </t>
  </si>
  <si>
    <t>VC6000192119</t>
  </si>
  <si>
    <t xml:space="preserve">NEWBURYPORT    </t>
  </si>
  <si>
    <t>VC6000192120</t>
  </si>
  <si>
    <t xml:space="preserve">NEWTON         </t>
  </si>
  <si>
    <t>VC6000191909</t>
  </si>
  <si>
    <t xml:space="preserve">NORFOLK        </t>
  </si>
  <si>
    <t>VC6000191910</t>
  </si>
  <si>
    <t xml:space="preserve">NORTH ANDOVER  </t>
  </si>
  <si>
    <t>VC6000191923</t>
  </si>
  <si>
    <t xml:space="preserve">NORWELL        </t>
  </si>
  <si>
    <t>VC6000192125</t>
  </si>
  <si>
    <t xml:space="preserve">PEABODY        </t>
  </si>
  <si>
    <t>VC6000191945</t>
  </si>
  <si>
    <t xml:space="preserve">PLYMOUTH       </t>
  </si>
  <si>
    <t>VC6000191960</t>
  </si>
  <si>
    <t xml:space="preserve">ROCKPORT       </t>
  </si>
  <si>
    <t>VC6000191962</t>
  </si>
  <si>
    <t xml:space="preserve">ROWLEY         </t>
  </si>
  <si>
    <t>VC6000191971</t>
  </si>
  <si>
    <t xml:space="preserve">SCITUATE       </t>
  </si>
  <si>
    <t>VC6000191985</t>
  </si>
  <si>
    <t xml:space="preserve">SOUTHAMPTON    </t>
  </si>
  <si>
    <t>VC6000191986</t>
  </si>
  <si>
    <t xml:space="preserve">SOUTHBOROUGH   </t>
  </si>
  <si>
    <t>VC6000191988</t>
  </si>
  <si>
    <t xml:space="preserve">SOUTHWICK      </t>
  </si>
  <si>
    <t>VC6000191991</t>
  </si>
  <si>
    <t xml:space="preserve">STOCKBRIDGE    </t>
  </si>
  <si>
    <t>VC6000191994</t>
  </si>
  <si>
    <t xml:space="preserve">STOW           </t>
  </si>
  <si>
    <t>VC6000191995</t>
  </si>
  <si>
    <t xml:space="preserve">STURBRIDGE     </t>
  </si>
  <si>
    <t>VC6000191996</t>
  </si>
  <si>
    <t xml:space="preserve">SUDBURY        </t>
  </si>
  <si>
    <t>VC6000192011</t>
  </si>
  <si>
    <t xml:space="preserve">TYNGSBOROUGH   </t>
  </si>
  <si>
    <t>VC6000192013</t>
  </si>
  <si>
    <t xml:space="preserve">UPTON          </t>
  </si>
  <si>
    <t>VC6000192021</t>
  </si>
  <si>
    <t xml:space="preserve">WAREHAM        </t>
  </si>
  <si>
    <t>VC6000192027</t>
  </si>
  <si>
    <t xml:space="preserve">WAYLAND        </t>
  </si>
  <si>
    <t>VC6000192029</t>
  </si>
  <si>
    <t xml:space="preserve">WELLESLEY      </t>
  </si>
  <si>
    <t>VC6000192044</t>
  </si>
  <si>
    <t xml:space="preserve">WESTFIELD      </t>
  </si>
  <si>
    <t>VC6000192045</t>
  </si>
  <si>
    <t xml:space="preserve">WESTFORD       </t>
  </si>
  <si>
    <t>VC6000192049</t>
  </si>
  <si>
    <t xml:space="preserve">WESTON         </t>
  </si>
  <si>
    <t>VC6000192050</t>
  </si>
  <si>
    <t xml:space="preserve">WESTPORT       </t>
  </si>
  <si>
    <t>VC6000192060</t>
  </si>
  <si>
    <t xml:space="preserve">WILLIAMSTOWN   </t>
  </si>
  <si>
    <t>VC6000191688</t>
  </si>
  <si>
    <t>ABINGTON</t>
  </si>
  <si>
    <t>VC6000191691</t>
  </si>
  <si>
    <t xml:space="preserve">ADAMS          </t>
  </si>
  <si>
    <t>VC6000191687</t>
  </si>
  <si>
    <t xml:space="preserve">ALFORD         </t>
  </si>
  <si>
    <t>VC6000191693</t>
  </si>
  <si>
    <t xml:space="preserve">AMESBURY       </t>
  </si>
  <si>
    <t>VC6000191696</t>
  </si>
  <si>
    <t xml:space="preserve">ANDOVER        </t>
  </si>
  <si>
    <t>VC6000191698</t>
  </si>
  <si>
    <t xml:space="preserve">ARLINGTON      </t>
  </si>
  <si>
    <t>VC6000191699</t>
  </si>
  <si>
    <t xml:space="preserve">ASHBURNHAM     </t>
  </si>
  <si>
    <t>VC6000191700</t>
  </si>
  <si>
    <t xml:space="preserve">ASHBY          </t>
  </si>
  <si>
    <t>VC6000191701</t>
  </si>
  <si>
    <t xml:space="preserve">ASHFIELD       </t>
  </si>
  <si>
    <t>VC6000191704</t>
  </si>
  <si>
    <t xml:space="preserve">ATHOL          </t>
  </si>
  <si>
    <t>VC6000192072</t>
  </si>
  <si>
    <t xml:space="preserve">ATTLEBORO      </t>
  </si>
  <si>
    <t>VC6000191706</t>
  </si>
  <si>
    <t xml:space="preserve">AUBURN         </t>
  </si>
  <si>
    <t>VC6000191708</t>
  </si>
  <si>
    <t xml:space="preserve">AVON           </t>
  </si>
  <si>
    <t>VC6000191710</t>
  </si>
  <si>
    <t xml:space="preserve">BARNSTABLE     </t>
  </si>
  <si>
    <t>VC6000191711</t>
  </si>
  <si>
    <t xml:space="preserve">BARRE          </t>
  </si>
  <si>
    <t>VC6000191712</t>
  </si>
  <si>
    <t xml:space="preserve">BECKET         </t>
  </si>
  <si>
    <t>VC6000191714</t>
  </si>
  <si>
    <t xml:space="preserve">BELCHERTOWN    </t>
  </si>
  <si>
    <t>VC6000191715</t>
  </si>
  <si>
    <t xml:space="preserve">BELLINGHAM     </t>
  </si>
  <si>
    <t>VC6000191717</t>
  </si>
  <si>
    <t xml:space="preserve">BELMONT        </t>
  </si>
  <si>
    <t>VC6000191718</t>
  </si>
  <si>
    <t xml:space="preserve">BERKLEY        </t>
  </si>
  <si>
    <t>VC6000191720</t>
  </si>
  <si>
    <t xml:space="preserve">BERLIN         </t>
  </si>
  <si>
    <t>VC6000191722</t>
  </si>
  <si>
    <t xml:space="preserve">BERNARDSTON    </t>
  </si>
  <si>
    <t>VC6000192074</t>
  </si>
  <si>
    <t xml:space="preserve">BEVERLY        </t>
  </si>
  <si>
    <t>VC6000191723</t>
  </si>
  <si>
    <t xml:space="preserve">BILLERICA      </t>
  </si>
  <si>
    <t>VC6000191724</t>
  </si>
  <si>
    <t>AD002</t>
  </si>
  <si>
    <t xml:space="preserve">BLACKSTONE     </t>
  </si>
  <si>
    <t>VC6000191725</t>
  </si>
  <si>
    <t xml:space="preserve">BLANDFORD      </t>
  </si>
  <si>
    <t>VC6000191726</t>
  </si>
  <si>
    <t xml:space="preserve">BOLTON         </t>
  </si>
  <si>
    <t>VC6000192075</t>
  </si>
  <si>
    <t xml:space="preserve">BOSTON         </t>
  </si>
  <si>
    <t>VC6000191727</t>
  </si>
  <si>
    <t xml:space="preserve">BOURNE         </t>
  </si>
  <si>
    <t>VC6000191728</t>
  </si>
  <si>
    <t xml:space="preserve">BOXBOROUGH     </t>
  </si>
  <si>
    <t>VC6000191731</t>
  </si>
  <si>
    <t xml:space="preserve">BOYLSTON       </t>
  </si>
  <si>
    <t>VC6000191734</t>
  </si>
  <si>
    <t xml:space="preserve">BREWSTER       </t>
  </si>
  <si>
    <t>VC6000191735</t>
  </si>
  <si>
    <t xml:space="preserve">BRIDGEWATER    </t>
  </si>
  <si>
    <t>VC6000191736</t>
  </si>
  <si>
    <t xml:space="preserve">BRIMFIELD      </t>
  </si>
  <si>
    <t>VC6000192077</t>
  </si>
  <si>
    <t xml:space="preserve">BROCKTON       </t>
  </si>
  <si>
    <t>VC6000191737</t>
  </si>
  <si>
    <t xml:space="preserve">BROOKFIELD     </t>
  </si>
  <si>
    <t>VC6000191738</t>
  </si>
  <si>
    <t xml:space="preserve">BROOKLINE      </t>
  </si>
  <si>
    <t>VC6000191739</t>
  </si>
  <si>
    <t xml:space="preserve">BUCKLAND       </t>
  </si>
  <si>
    <t>VC6000191741</t>
  </si>
  <si>
    <t xml:space="preserve">BURLINGTON     </t>
  </si>
  <si>
    <t>VC6000191742</t>
  </si>
  <si>
    <t xml:space="preserve">CANTON         </t>
  </si>
  <si>
    <t>VC6000191744</t>
  </si>
  <si>
    <t xml:space="preserve">CARVER         </t>
  </si>
  <si>
    <t>VC6000191745</t>
  </si>
  <si>
    <t xml:space="preserve">CHARLEMONT     </t>
  </si>
  <si>
    <t>VC6000191746</t>
  </si>
  <si>
    <t xml:space="preserve">CHARLTON       </t>
  </si>
  <si>
    <t>VC6000192083</t>
  </si>
  <si>
    <t xml:space="preserve">CHELSEA        </t>
  </si>
  <si>
    <t>VC6000191749</t>
  </si>
  <si>
    <t xml:space="preserve">CHESHIRE       </t>
  </si>
  <si>
    <t>VC6000191750</t>
  </si>
  <si>
    <t xml:space="preserve">CHESTER        </t>
  </si>
  <si>
    <t>VC6000191751</t>
  </si>
  <si>
    <t xml:space="preserve">CHESTERFIELD   </t>
  </si>
  <si>
    <t>VC6000192086</t>
  </si>
  <si>
    <t xml:space="preserve">CHICOPEE       </t>
  </si>
  <si>
    <t>VC6000191753</t>
  </si>
  <si>
    <t xml:space="preserve">CLARKSBURG     </t>
  </si>
  <si>
    <t>VC6000191754</t>
  </si>
  <si>
    <t xml:space="preserve">CLINTON        </t>
  </si>
  <si>
    <t>VC6000191756</t>
  </si>
  <si>
    <t xml:space="preserve">COLRAIN        </t>
  </si>
  <si>
    <t>VC6000191757</t>
  </si>
  <si>
    <t xml:space="preserve">CONCORD        </t>
  </si>
  <si>
    <t>VC6000191759</t>
  </si>
  <si>
    <t xml:space="preserve">CONWAY         </t>
  </si>
  <si>
    <t>VC6000191760</t>
  </si>
  <si>
    <t xml:space="preserve">CUMMINGTON     </t>
  </si>
  <si>
    <t>VC6000191761</t>
  </si>
  <si>
    <t xml:space="preserve">DALTON         </t>
  </si>
  <si>
    <t>VC6000191762</t>
  </si>
  <si>
    <t xml:space="preserve">DANVERS        </t>
  </si>
  <si>
    <t>VC6000191767</t>
  </si>
  <si>
    <t xml:space="preserve">DEDHAM         </t>
  </si>
  <si>
    <t>VC6000191764</t>
  </si>
  <si>
    <t xml:space="preserve">DEERFIELD      </t>
  </si>
  <si>
    <t>VC6000191768</t>
  </si>
  <si>
    <t xml:space="preserve">DENNIS         </t>
  </si>
  <si>
    <t>VC6000191769</t>
  </si>
  <si>
    <t xml:space="preserve">DIGHTON        </t>
  </si>
  <si>
    <t>VC6000191770</t>
  </si>
  <si>
    <t xml:space="preserve">DOUGLAS        </t>
  </si>
  <si>
    <t>VC6000191771</t>
  </si>
  <si>
    <t xml:space="preserve">DOVER          </t>
  </si>
  <si>
    <t>VC6000191773</t>
  </si>
  <si>
    <t xml:space="preserve">DUDLEY         </t>
  </si>
  <si>
    <t>VC6000191774</t>
  </si>
  <si>
    <t xml:space="preserve">DUNSTABLE      </t>
  </si>
  <si>
    <t>VC6000191776</t>
  </si>
  <si>
    <t>EAST BRIDGEWATER</t>
  </si>
  <si>
    <t>VC6000191777</t>
  </si>
  <si>
    <t>EAST BROOKFIELD</t>
  </si>
  <si>
    <t>VC6000191778</t>
  </si>
  <si>
    <t>EAST LONGMEADOW</t>
  </si>
  <si>
    <t>VC6000191779</t>
  </si>
  <si>
    <t xml:space="preserve">EASTHAM        </t>
  </si>
  <si>
    <t>VC6000191784</t>
  </si>
  <si>
    <t xml:space="preserve">EDGARTOWN      </t>
  </si>
  <si>
    <t>VC6000191785</t>
  </si>
  <si>
    <t xml:space="preserve">EGREMONT       </t>
  </si>
  <si>
    <t>VC6000191786</t>
  </si>
  <si>
    <t xml:space="preserve">ERVING         </t>
  </si>
  <si>
    <t>VC6000191787</t>
  </si>
  <si>
    <t xml:space="preserve">ESSEX          </t>
  </si>
  <si>
    <t>VC6000192088</t>
  </si>
  <si>
    <t xml:space="preserve">EVERETT        </t>
  </si>
  <si>
    <t>VC6000191789</t>
  </si>
  <si>
    <t xml:space="preserve">FAIRHAVEN      </t>
  </si>
  <si>
    <t>VC6000192090</t>
  </si>
  <si>
    <t xml:space="preserve">FALL RIVER     </t>
  </si>
  <si>
    <t>VC6000191790</t>
  </si>
  <si>
    <t xml:space="preserve">FALMOUTH       </t>
  </si>
  <si>
    <t>VC6000192093</t>
  </si>
  <si>
    <t xml:space="preserve">FITCHBURG      </t>
  </si>
  <si>
    <t>VC6000191791</t>
  </si>
  <si>
    <t xml:space="preserve">FLORIDA        </t>
  </si>
  <si>
    <t>VC6000191792</t>
  </si>
  <si>
    <t xml:space="preserve">FOXBOROUGH     </t>
  </si>
  <si>
    <t>VC6000191793</t>
  </si>
  <si>
    <t xml:space="preserve">FRAMINGHAM     </t>
  </si>
  <si>
    <t>VC6000191794</t>
  </si>
  <si>
    <t xml:space="preserve">FRANKLIN       </t>
  </si>
  <si>
    <t>VC6000191795</t>
  </si>
  <si>
    <t xml:space="preserve">FREETOWN       </t>
  </si>
  <si>
    <t>VC6000192095</t>
  </si>
  <si>
    <t xml:space="preserve">GARDNER        </t>
  </si>
  <si>
    <t>VC6000191798</t>
  </si>
  <si>
    <t xml:space="preserve">GILL           </t>
  </si>
  <si>
    <t>VC6000192096</t>
  </si>
  <si>
    <t xml:space="preserve">GLOUCESTER     </t>
  </si>
  <si>
    <t>VC6000191799</t>
  </si>
  <si>
    <t xml:space="preserve">GOSHEN         </t>
  </si>
  <si>
    <t>VC6000191800</t>
  </si>
  <si>
    <t xml:space="preserve">GOSNOLD        </t>
  </si>
  <si>
    <t>VC6000191803</t>
  </si>
  <si>
    <t xml:space="preserve">GRANBY         </t>
  </si>
  <si>
    <t>VC6000191805</t>
  </si>
  <si>
    <t xml:space="preserve">GRANVILLE      </t>
  </si>
  <si>
    <t>VC6000191806</t>
  </si>
  <si>
    <t>GREAT BARRINGTON</t>
  </si>
  <si>
    <t>VC6000191807</t>
  </si>
  <si>
    <t xml:space="preserve">GREENFIELD     </t>
  </si>
  <si>
    <t>VC6000191809</t>
  </si>
  <si>
    <t xml:space="preserve">GROTON         </t>
  </si>
  <si>
    <t>VC6000191810</t>
  </si>
  <si>
    <t xml:space="preserve">GROVELAND      </t>
  </si>
  <si>
    <t>VC6000191811</t>
  </si>
  <si>
    <t xml:space="preserve">HADLEY         </t>
  </si>
  <si>
    <t>VC6000191812</t>
  </si>
  <si>
    <t xml:space="preserve">HALIFAX        </t>
  </si>
  <si>
    <t>VC6000191814</t>
  </si>
  <si>
    <t xml:space="preserve">HAMILTON       </t>
  </si>
  <si>
    <t>VC6000191816</t>
  </si>
  <si>
    <t xml:space="preserve">HANCOCK        </t>
  </si>
  <si>
    <t>VC6000191817</t>
  </si>
  <si>
    <t xml:space="preserve">HANOVER        </t>
  </si>
  <si>
    <t>VC6000191818</t>
  </si>
  <si>
    <t xml:space="preserve">HANSON         </t>
  </si>
  <si>
    <t>VC6000191819</t>
  </si>
  <si>
    <t xml:space="preserve">HARDWICK       </t>
  </si>
  <si>
    <t>VC6000191822</t>
  </si>
  <si>
    <t xml:space="preserve">HARWICH        </t>
  </si>
  <si>
    <t>VC6000191823</t>
  </si>
  <si>
    <t xml:space="preserve">HATFIELD       </t>
  </si>
  <si>
    <t>VC6000192101</t>
  </si>
  <si>
    <t xml:space="preserve">HAVERHILL      </t>
  </si>
  <si>
    <t>VC6000191824</t>
  </si>
  <si>
    <t xml:space="preserve">HAWLEY         </t>
  </si>
  <si>
    <t>VC6000191825</t>
  </si>
  <si>
    <t xml:space="preserve">HEATH          </t>
  </si>
  <si>
    <t>VC6000191828</t>
  </si>
  <si>
    <t xml:space="preserve">HINSDALE       </t>
  </si>
  <si>
    <t>VC6000191830</t>
  </si>
  <si>
    <t xml:space="preserve">HOLBROOK       </t>
  </si>
  <si>
    <t>VC6000191831</t>
  </si>
  <si>
    <t xml:space="preserve">HOLDEN         </t>
  </si>
  <si>
    <t>VC6000191833</t>
  </si>
  <si>
    <t xml:space="preserve">HOLLAND        </t>
  </si>
  <si>
    <t>VC6000192102</t>
  </si>
  <si>
    <t xml:space="preserve">HOLYOKE        </t>
  </si>
  <si>
    <t>VC6000191835</t>
  </si>
  <si>
    <t xml:space="preserve">HOPEDALE       </t>
  </si>
  <si>
    <t>VC6000191837</t>
  </si>
  <si>
    <t xml:space="preserve">HUBBARDSTON    </t>
  </si>
  <si>
    <t>VC6000191839</t>
  </si>
  <si>
    <t xml:space="preserve">HUDSON         </t>
  </si>
  <si>
    <t>VC6000191840</t>
  </si>
  <si>
    <t xml:space="preserve">HULL           </t>
  </si>
  <si>
    <t>VC6000191841</t>
  </si>
  <si>
    <t xml:space="preserve">HUNTINGTON     </t>
  </si>
  <si>
    <t>VC6000191843</t>
  </si>
  <si>
    <t xml:space="preserve">IPSWICH        </t>
  </si>
  <si>
    <t>VC6000191844</t>
  </si>
  <si>
    <t xml:space="preserve">KINGSTON       </t>
  </si>
  <si>
    <t>VC6000191846</t>
  </si>
  <si>
    <t xml:space="preserve">LAKEVILLE      </t>
  </si>
  <si>
    <t>VC6000191847</t>
  </si>
  <si>
    <t xml:space="preserve">LANCASTER      </t>
  </si>
  <si>
    <t>VC6000191848</t>
  </si>
  <si>
    <t xml:space="preserve">LANESBOROUGH   </t>
  </si>
  <si>
    <t>VC6000192104</t>
  </si>
  <si>
    <t xml:space="preserve">LAWRENCE       </t>
  </si>
  <si>
    <t>VC6000191850</t>
  </si>
  <si>
    <t xml:space="preserve">LEE            </t>
  </si>
  <si>
    <t>VC6000191851</t>
  </si>
  <si>
    <t xml:space="preserve">LEICESTER      </t>
  </si>
  <si>
    <t>VC6000191853</t>
  </si>
  <si>
    <t xml:space="preserve">LENOX          </t>
  </si>
  <si>
    <t>VC6000192105</t>
  </si>
  <si>
    <t xml:space="preserve">LEOMINSTER     </t>
  </si>
  <si>
    <t>VC6000191855</t>
  </si>
  <si>
    <t xml:space="preserve">LEXINGTON      </t>
  </si>
  <si>
    <t>VC6000191857</t>
  </si>
  <si>
    <t xml:space="preserve">LEYDEN         </t>
  </si>
  <si>
    <t>VC6000191859</t>
  </si>
  <si>
    <t xml:space="preserve">LITTLETON      </t>
  </si>
  <si>
    <t>VC6000191861</t>
  </si>
  <si>
    <t xml:space="preserve">LONGMEADOW     </t>
  </si>
  <si>
    <t>VC6000192108</t>
  </si>
  <si>
    <t xml:space="preserve">LOWELL         </t>
  </si>
  <si>
    <t>VC6000191862</t>
  </si>
  <si>
    <t xml:space="preserve">LUDLOW         </t>
  </si>
  <si>
    <t>VC6000191863</t>
  </si>
  <si>
    <t xml:space="preserve">LUNENBURG      </t>
  </si>
  <si>
    <t>VC6000192109</t>
  </si>
  <si>
    <t xml:space="preserve">LYNN           </t>
  </si>
  <si>
    <t>VC6000191865</t>
  </si>
  <si>
    <t xml:space="preserve">LYNNFIELD      </t>
  </si>
  <si>
    <t>VC6000192110</t>
  </si>
  <si>
    <t xml:space="preserve">MALDEN         </t>
  </si>
  <si>
    <t>VC6000191866</t>
  </si>
  <si>
    <t xml:space="preserve">MANCHESTER     </t>
  </si>
  <si>
    <t>VC6000191867</t>
  </si>
  <si>
    <t xml:space="preserve">MANSFIELD      </t>
  </si>
  <si>
    <t>VC6000191868</t>
  </si>
  <si>
    <t xml:space="preserve">MARBLEHEAD     </t>
  </si>
  <si>
    <t>VC6000191869</t>
  </si>
  <si>
    <t xml:space="preserve">MARION         </t>
  </si>
  <si>
    <t>VC6000192112</t>
  </si>
  <si>
    <t xml:space="preserve">MARLBOROUGH    </t>
  </si>
  <si>
    <t>VC6000191871</t>
  </si>
  <si>
    <t xml:space="preserve">MASHPEE        </t>
  </si>
  <si>
    <t>VC6000191872</t>
  </si>
  <si>
    <t xml:space="preserve">MATTAPOISETT   </t>
  </si>
  <si>
    <t>VC6000191874</t>
  </si>
  <si>
    <t xml:space="preserve">MAYNARD        </t>
  </si>
  <si>
    <t>VC6000191875</t>
  </si>
  <si>
    <t xml:space="preserve">MEDFIELD       </t>
  </si>
  <si>
    <t>VC6000192114</t>
  </si>
  <si>
    <t xml:space="preserve">MEDFORD        </t>
  </si>
  <si>
    <t>VC6000192115</t>
  </si>
  <si>
    <t xml:space="preserve">MELROSE        </t>
  </si>
  <si>
    <t>VC6000191879</t>
  </si>
  <si>
    <t xml:space="preserve">MERRIMAC       </t>
  </si>
  <si>
    <t>VC6000191881</t>
  </si>
  <si>
    <t xml:space="preserve">METHUEN        </t>
  </si>
  <si>
    <t>VC6000191882</t>
  </si>
  <si>
    <t xml:space="preserve">MIDDLEBOROUGH  </t>
  </si>
  <si>
    <t>VC6000191883</t>
  </si>
  <si>
    <t xml:space="preserve">MIDDLEFIELD    </t>
  </si>
  <si>
    <t>VC6000191884</t>
  </si>
  <si>
    <t xml:space="preserve">MIDDLETON      </t>
  </si>
  <si>
    <t>VC6000191885</t>
  </si>
  <si>
    <t xml:space="preserve">MILFORD        </t>
  </si>
  <si>
    <t>VC6000191886</t>
  </si>
  <si>
    <t xml:space="preserve">MILLBURY       </t>
  </si>
  <si>
    <t>VC6000191887</t>
  </si>
  <si>
    <t xml:space="preserve">MILLIS         </t>
  </si>
  <si>
    <t>VC6000191888</t>
  </si>
  <si>
    <t xml:space="preserve">MILLVILLE      </t>
  </si>
  <si>
    <t>VC6000191889</t>
  </si>
  <si>
    <t xml:space="preserve">MILTON         </t>
  </si>
  <si>
    <t>VC6000191890</t>
  </si>
  <si>
    <t xml:space="preserve">MONROE         </t>
  </si>
  <si>
    <t>VC6000191892</t>
  </si>
  <si>
    <t xml:space="preserve">MONSON         </t>
  </si>
  <si>
    <t>VC6000191893</t>
  </si>
  <si>
    <t xml:space="preserve">MONTAGUE       </t>
  </si>
  <si>
    <t>VC6000191894</t>
  </si>
  <si>
    <t xml:space="preserve">MONTEREY       </t>
  </si>
  <si>
    <t>VC6000191895</t>
  </si>
  <si>
    <t xml:space="preserve">MONTGOMERY     </t>
  </si>
  <si>
    <t>VC6000191897</t>
  </si>
  <si>
    <t>MOUNT WASHINGTON</t>
  </si>
  <si>
    <t>VC6000191898</t>
  </si>
  <si>
    <t xml:space="preserve">NAHANT         </t>
  </si>
  <si>
    <t>VC6000191900</t>
  </si>
  <si>
    <t xml:space="preserve">NATICK         </t>
  </si>
  <si>
    <t>VC6000191901</t>
  </si>
  <si>
    <t xml:space="preserve">NEEDHAM        </t>
  </si>
  <si>
    <t>VC6000191902</t>
  </si>
  <si>
    <t xml:space="preserve">NEW ASHFORD    </t>
  </si>
  <si>
    <t>VC6000192118</t>
  </si>
  <si>
    <t xml:space="preserve">NEW BEDFORD    </t>
  </si>
  <si>
    <t>VC6000191904</t>
  </si>
  <si>
    <t xml:space="preserve">NEW BRAINTREE  </t>
  </si>
  <si>
    <t>VC6000191905</t>
  </si>
  <si>
    <t>NEW MARLBOROUGH</t>
  </si>
  <si>
    <t>VC6000191907</t>
  </si>
  <si>
    <t xml:space="preserve">NEW SALEM      </t>
  </si>
  <si>
    <t>VC6000191908</t>
  </si>
  <si>
    <t xml:space="preserve">NEWBURY        </t>
  </si>
  <si>
    <t>VC6000192121</t>
  </si>
  <si>
    <t xml:space="preserve">NORTH ADAMS    </t>
  </si>
  <si>
    <t>VC6000191912</t>
  </si>
  <si>
    <t>NORTH ATTLEBOROUGH</t>
  </si>
  <si>
    <t>VC6000191913</t>
  </si>
  <si>
    <t>NORTH BROOKFIELD</t>
  </si>
  <si>
    <t>VC6000191915</t>
  </si>
  <si>
    <t xml:space="preserve">NORTH READING  </t>
  </si>
  <si>
    <t>VC6000192123</t>
  </si>
  <si>
    <t xml:space="preserve">NORTHAMPTON    </t>
  </si>
  <si>
    <t>VC6000191917</t>
  </si>
  <si>
    <t xml:space="preserve">NORTHBOROUGH   </t>
  </si>
  <si>
    <t>VC6000191918</t>
  </si>
  <si>
    <t xml:space="preserve">NORTHBRIDGE    </t>
  </si>
  <si>
    <t>VC6000191921</t>
  </si>
  <si>
    <t xml:space="preserve">NORTHFIELD     </t>
  </si>
  <si>
    <t>VC6000191922</t>
  </si>
  <si>
    <t xml:space="preserve">NORTON         </t>
  </si>
  <si>
    <t>VC6000191924</t>
  </si>
  <si>
    <t xml:space="preserve">NORWOOD        </t>
  </si>
  <si>
    <t>VC6000191926</t>
  </si>
  <si>
    <t xml:space="preserve">OAK BLUFFS     </t>
  </si>
  <si>
    <t>VC6000191927</t>
  </si>
  <si>
    <t xml:space="preserve">OAKHAM         </t>
  </si>
  <si>
    <t>VC6000191929</t>
  </si>
  <si>
    <t xml:space="preserve">ORANGE         </t>
  </si>
  <si>
    <t>VC6000191930</t>
  </si>
  <si>
    <t xml:space="preserve">ORLEANS        </t>
  </si>
  <si>
    <t>VC6000191931</t>
  </si>
  <si>
    <t xml:space="preserve">OTIS           </t>
  </si>
  <si>
    <t>VC6000191932</t>
  </si>
  <si>
    <t xml:space="preserve">OXFORD         </t>
  </si>
  <si>
    <t>VC6000191933</t>
  </si>
  <si>
    <t xml:space="preserve">PALMER         </t>
  </si>
  <si>
    <t>VC6000191935</t>
  </si>
  <si>
    <t xml:space="preserve">PAXTON         </t>
  </si>
  <si>
    <t>VC6000191937</t>
  </si>
  <si>
    <t xml:space="preserve">PELHAM         </t>
  </si>
  <si>
    <t>VC6000191938</t>
  </si>
  <si>
    <t xml:space="preserve">PEMBROKE       </t>
  </si>
  <si>
    <t>VC6000191939</t>
  </si>
  <si>
    <t xml:space="preserve">PEPPERELL      </t>
  </si>
  <si>
    <t>VC6000191940</t>
  </si>
  <si>
    <t xml:space="preserve">PERU           </t>
  </si>
  <si>
    <t>VC6000191941</t>
  </si>
  <si>
    <t xml:space="preserve">PETERSHAM      </t>
  </si>
  <si>
    <t>VC6000191942</t>
  </si>
  <si>
    <t xml:space="preserve">PHILLIPSTON    </t>
  </si>
  <si>
    <t>VC6000192129</t>
  </si>
  <si>
    <t xml:space="preserve">PITTSFIELD     </t>
  </si>
  <si>
    <t>VC6000191943</t>
  </si>
  <si>
    <t xml:space="preserve">PLAINFIELD     </t>
  </si>
  <si>
    <t>VC6000191944</t>
  </si>
  <si>
    <t xml:space="preserve">PLAINVILLE     </t>
  </si>
  <si>
    <t>VC6000191947</t>
  </si>
  <si>
    <t xml:space="preserve">PLYMPTON       </t>
  </si>
  <si>
    <t>VC6000191948</t>
  </si>
  <si>
    <t xml:space="preserve">PRINCETON      </t>
  </si>
  <si>
    <t>VC6000191950</t>
  </si>
  <si>
    <t xml:space="preserve">PROVINCETOWN   </t>
  </si>
  <si>
    <t>VC6000192134</t>
  </si>
  <si>
    <t xml:space="preserve">QUINCY         </t>
  </si>
  <si>
    <t>VC6000191951</t>
  </si>
  <si>
    <t xml:space="preserve">RANDOLPH       </t>
  </si>
  <si>
    <t>VC6000191952</t>
  </si>
  <si>
    <t xml:space="preserve">RAYNHAM        </t>
  </si>
  <si>
    <t>VC6000191953</t>
  </si>
  <si>
    <t xml:space="preserve">READING        </t>
  </si>
  <si>
    <t>VC6000191955</t>
  </si>
  <si>
    <t xml:space="preserve">REHOBOTH       </t>
  </si>
  <si>
    <t>VC6000192136</t>
  </si>
  <si>
    <t xml:space="preserve">REVERE         </t>
  </si>
  <si>
    <t>VC6000191957</t>
  </si>
  <si>
    <t xml:space="preserve">RICHMOND       </t>
  </si>
  <si>
    <t>VC6000191958</t>
  </si>
  <si>
    <t xml:space="preserve">ROCHESTER      </t>
  </si>
  <si>
    <t>VC6000191959</t>
  </si>
  <si>
    <t xml:space="preserve">ROCKLAND       </t>
  </si>
  <si>
    <t>VC6000191961</t>
  </si>
  <si>
    <t xml:space="preserve">ROWE           </t>
  </si>
  <si>
    <t>VC6000191963</t>
  </si>
  <si>
    <t xml:space="preserve">ROYALSTON      </t>
  </si>
  <si>
    <t>VC6000191964</t>
  </si>
  <si>
    <t xml:space="preserve">RUSSELL        </t>
  </si>
  <si>
    <t>VC6000191965</t>
  </si>
  <si>
    <t xml:space="preserve">RUTLAND        </t>
  </si>
  <si>
    <t>VC6000192137</t>
  </si>
  <si>
    <t xml:space="preserve">SALEM          </t>
  </si>
  <si>
    <t>VC6000191966</t>
  </si>
  <si>
    <t xml:space="preserve">SALISBURY      </t>
  </si>
  <si>
    <t>VC6000191967</t>
  </si>
  <si>
    <t xml:space="preserve">SANDISFIELD    </t>
  </si>
  <si>
    <t>VC6000191968</t>
  </si>
  <si>
    <t xml:space="preserve">SANDWICH       </t>
  </si>
  <si>
    <t>VC6000191969</t>
  </si>
  <si>
    <t xml:space="preserve">SAUGUS         </t>
  </si>
  <si>
    <t>VC6000191970</t>
  </si>
  <si>
    <t xml:space="preserve">SAVOY          </t>
  </si>
  <si>
    <t>VC6000191972</t>
  </si>
  <si>
    <t xml:space="preserve">SEEKONK        </t>
  </si>
  <si>
    <t>VC6000191973</t>
  </si>
  <si>
    <t xml:space="preserve">SHARON         </t>
  </si>
  <si>
    <t>VC6000191974</t>
  </si>
  <si>
    <t xml:space="preserve">SHEFFIELD      </t>
  </si>
  <si>
    <t>VC6000191975</t>
  </si>
  <si>
    <t xml:space="preserve">SHELBURNE      </t>
  </si>
  <si>
    <t>VC6000191976</t>
  </si>
  <si>
    <t xml:space="preserve">SHERBORN       </t>
  </si>
  <si>
    <t>VC6000191977</t>
  </si>
  <si>
    <t xml:space="preserve">SHIRLEY        </t>
  </si>
  <si>
    <t>VC6000191980</t>
  </si>
  <si>
    <t xml:space="preserve">SHREWSBURY     </t>
  </si>
  <si>
    <t>VC6000191981</t>
  </si>
  <si>
    <t xml:space="preserve">SHUTESBURY     </t>
  </si>
  <si>
    <t>VC6000191982</t>
  </si>
  <si>
    <t xml:space="preserve">SOMERSET       </t>
  </si>
  <si>
    <t>VC6000192138</t>
  </si>
  <si>
    <t xml:space="preserve">SOMERVILLE     </t>
  </si>
  <si>
    <t>VC6000191983</t>
  </si>
  <si>
    <t xml:space="preserve">SOUTH HADLEY   </t>
  </si>
  <si>
    <t>VC6000191987</t>
  </si>
  <si>
    <t xml:space="preserve">SOUTHBRIDGE    </t>
  </si>
  <si>
    <t>VC6000191989</t>
  </si>
  <si>
    <t xml:space="preserve">SPENCER        </t>
  </si>
  <si>
    <t>VC6000192140</t>
  </si>
  <si>
    <t xml:space="preserve">SPRINGFIELD    </t>
  </si>
  <si>
    <t>VC6000191990</t>
  </si>
  <si>
    <t xml:space="preserve">STERLING       </t>
  </si>
  <si>
    <t>VC6000191992</t>
  </si>
  <si>
    <t xml:space="preserve">STONEHAM       </t>
  </si>
  <si>
    <t>VC6000191993</t>
  </si>
  <si>
    <t xml:space="preserve">STOUGHTON      </t>
  </si>
  <si>
    <t>VC6000191997</t>
  </si>
  <si>
    <t xml:space="preserve">SUNDERLAND     </t>
  </si>
  <si>
    <t>VC6000191998</t>
  </si>
  <si>
    <t xml:space="preserve">SUTTON         </t>
  </si>
  <si>
    <t>VC6000191999</t>
  </si>
  <si>
    <t xml:space="preserve">SWAMPSCOTT     </t>
  </si>
  <si>
    <t>VC6000192002</t>
  </si>
  <si>
    <t xml:space="preserve">SWANSEA        </t>
  </si>
  <si>
    <t>VC6000192003</t>
  </si>
  <si>
    <t xml:space="preserve">TAUNTON        </t>
  </si>
  <si>
    <t>VC6000192004</t>
  </si>
  <si>
    <t xml:space="preserve">TEMPLETON      </t>
  </si>
  <si>
    <t>VC6000192005</t>
  </si>
  <si>
    <t xml:space="preserve">TEWKSBURY      </t>
  </si>
  <si>
    <t>VC6000192006</t>
  </si>
  <si>
    <t xml:space="preserve">TISBURY        </t>
  </si>
  <si>
    <t>VC6000192007</t>
  </si>
  <si>
    <t xml:space="preserve">TOLLAND        </t>
  </si>
  <si>
    <t>VC6000192008</t>
  </si>
  <si>
    <t xml:space="preserve">TOPSFIELD      </t>
  </si>
  <si>
    <t>VC6000192009</t>
  </si>
  <si>
    <t xml:space="preserve">TOWNSEND       </t>
  </si>
  <si>
    <t>VC6000192010</t>
  </si>
  <si>
    <t xml:space="preserve">TRURO          </t>
  </si>
  <si>
    <t>VC6000192012</t>
  </si>
  <si>
    <t xml:space="preserve">TYRINGHAM      </t>
  </si>
  <si>
    <t>VC6000192015</t>
  </si>
  <si>
    <t xml:space="preserve">UXBRIDGE       </t>
  </si>
  <si>
    <t>VC6000192016</t>
  </si>
  <si>
    <t xml:space="preserve">WAKEFIELD      </t>
  </si>
  <si>
    <t>VC6000192017</t>
  </si>
  <si>
    <t xml:space="preserve">WALES          </t>
  </si>
  <si>
    <t>VC6000192018</t>
  </si>
  <si>
    <t xml:space="preserve">WALPOLE        </t>
  </si>
  <si>
    <t>VC6000192141</t>
  </si>
  <si>
    <t xml:space="preserve">WALTHAM        </t>
  </si>
  <si>
    <t>VC6000192019</t>
  </si>
  <si>
    <t xml:space="preserve">WARE           </t>
  </si>
  <si>
    <t>VC6000192022</t>
  </si>
  <si>
    <t xml:space="preserve">WARREN         </t>
  </si>
  <si>
    <t>VC6000192023</t>
  </si>
  <si>
    <t xml:space="preserve">WARWICK        </t>
  </si>
  <si>
    <t>VC6000192025</t>
  </si>
  <si>
    <t xml:space="preserve">WASHINGTON     </t>
  </si>
  <si>
    <t>VC6000192026</t>
  </si>
  <si>
    <t xml:space="preserve">WATERTOWN      </t>
  </si>
  <si>
    <t>VC6000192028</t>
  </si>
  <si>
    <t xml:space="preserve">WEBSTER        </t>
  </si>
  <si>
    <t>VC6000192030</t>
  </si>
  <si>
    <t xml:space="preserve">WELLFLEET      </t>
  </si>
  <si>
    <t>VC6000192032</t>
  </si>
  <si>
    <t xml:space="preserve">WENDELL        </t>
  </si>
  <si>
    <t>VC6000192033</t>
  </si>
  <si>
    <t xml:space="preserve">WENHAM         </t>
  </si>
  <si>
    <t>VC6000192034</t>
  </si>
  <si>
    <t xml:space="preserve">WEST BOYLSTON  </t>
  </si>
  <si>
    <t>VC6000192035</t>
  </si>
  <si>
    <t>WEST BRIDGEWATER</t>
  </si>
  <si>
    <t>VC6000192036</t>
  </si>
  <si>
    <t>WEST BROOKFIELD</t>
  </si>
  <si>
    <t>VC6000192037</t>
  </si>
  <si>
    <t xml:space="preserve">WEST NEWBURY   </t>
  </si>
  <si>
    <t>VC6000192038</t>
  </si>
  <si>
    <t>WEST SPRINGFIELD</t>
  </si>
  <si>
    <t>VC6000192039</t>
  </si>
  <si>
    <t>WEST STOCKBRIDGE</t>
  </si>
  <si>
    <t>VC6000192040</t>
  </si>
  <si>
    <t xml:space="preserve">WEST TISBURY   </t>
  </si>
  <si>
    <t>VC6000192041</t>
  </si>
  <si>
    <t xml:space="preserve">WESTBOROUGH    </t>
  </si>
  <si>
    <t>VC6000192046</t>
  </si>
  <si>
    <t xml:space="preserve">WESTHAMPTON    </t>
  </si>
  <si>
    <t>VC6000192048</t>
  </si>
  <si>
    <t xml:space="preserve">WESTMINSTER    </t>
  </si>
  <si>
    <t>VC6000192051</t>
  </si>
  <si>
    <t xml:space="preserve">WESTWOOD       </t>
  </si>
  <si>
    <t>VC6000192053</t>
  </si>
  <si>
    <t xml:space="preserve">WEYMOUTH       </t>
  </si>
  <si>
    <t>VC6000192055</t>
  </si>
  <si>
    <t xml:space="preserve">WHATELY        </t>
  </si>
  <si>
    <t>VC6000192057</t>
  </si>
  <si>
    <t xml:space="preserve">WHITMAN        </t>
  </si>
  <si>
    <t>VC6000192058</t>
  </si>
  <si>
    <t xml:space="preserve">WILBRAHAM      </t>
  </si>
  <si>
    <t>VC6000192059</t>
  </si>
  <si>
    <t xml:space="preserve">WILLIAMSBURG   </t>
  </si>
  <si>
    <t>VC6000192061</t>
  </si>
  <si>
    <t xml:space="preserve">WILMINGTON     </t>
  </si>
  <si>
    <t>VC6000192062</t>
  </si>
  <si>
    <t xml:space="preserve">WINCHENDON     </t>
  </si>
  <si>
    <t>VC6000192063</t>
  </si>
  <si>
    <t xml:space="preserve">WINCHESTER     </t>
  </si>
  <si>
    <t>VC6000192066</t>
  </si>
  <si>
    <t xml:space="preserve">WINDSOR        </t>
  </si>
  <si>
    <t>VC6000192065</t>
  </si>
  <si>
    <t xml:space="preserve">WINTHROP       </t>
  </si>
  <si>
    <t>VC6000192142</t>
  </si>
  <si>
    <t xml:space="preserve">WOBURN         </t>
  </si>
  <si>
    <t>VC6000192146</t>
  </si>
  <si>
    <t xml:space="preserve">WORCESTER      </t>
  </si>
  <si>
    <t>VC6000192067</t>
  </si>
  <si>
    <t xml:space="preserve">WORTHINGTON    </t>
  </si>
  <si>
    <t>VC6000192068</t>
  </si>
  <si>
    <t xml:space="preserve">WRENTHAM       </t>
  </si>
  <si>
    <t>VC6000192069</t>
  </si>
  <si>
    <t xml:space="preserve">YARMOUTH       </t>
  </si>
  <si>
    <t>Number Outstanding</t>
  </si>
  <si>
    <t>Number Adopted</t>
  </si>
  <si>
    <t>Round 1 Distribution</t>
  </si>
  <si>
    <t>Total Net</t>
  </si>
  <si>
    <t>Account Bal.</t>
  </si>
  <si>
    <t>CPA Rank, Decile &amp; Percent of Base Figure Calculation</t>
  </si>
  <si>
    <t>Municipality</t>
  </si>
  <si>
    <t>EQV Per Capita</t>
  </si>
  <si>
    <t>EQV Per Capita Rank</t>
  </si>
  <si>
    <t>Pop Rank</t>
  </si>
  <si>
    <t>CPA Raw Score</t>
  </si>
  <si>
    <t>CPA Rank</t>
  </si>
  <si>
    <t>Decile</t>
  </si>
  <si>
    <t>Percent of Base Figure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</si>
  <si>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</si>
  <si>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</si>
  <si>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</si>
  <si>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</si>
  <si>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</si>
  <si>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</si>
  <si>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</si>
  <si>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</si>
  <si>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</si>
  <si>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</si>
  <si>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</si>
  <si>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</si>
  <si>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</si>
  <si>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</si>
  <si>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</si>
  <si>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</si>
  <si>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</si>
  <si>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</si>
  <si>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</si>
  <si>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</si>
  <si>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</si>
  <si>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</si>
  <si>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</si>
  <si>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</si>
  <si>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</si>
  <si>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</si>
  <si>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</si>
  <si>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</si>
  <si>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</si>
  <si>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</si>
  <si>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</si>
  <si>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</si>
  <si>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</si>
  <si>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</si>
  <si>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</si>
  <si>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</si>
  <si>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</si>
  <si>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</si>
  <si>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</si>
  <si>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</si>
  <si>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</si>
  <si>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</si>
  <si>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</si>
  <si>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</si>
  <si>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</si>
  <si>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</si>
  <si>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</si>
  <si>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</si>
  <si>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</si>
  <si>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</si>
  <si>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</si>
  <si>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</si>
  <si>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</si>
  <si>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</si>
  <si>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</si>
  <si>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</si>
  <si>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</si>
  <si>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</si>
  <si>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</si>
  <si>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</si>
  <si>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</si>
  <si>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</si>
  <si>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</si>
  <si>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</si>
  <si>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</si>
  <si>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</si>
  <si>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</si>
  <si>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</si>
  <si>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</si>
  <si>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</si>
  <si>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</si>
  <si>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</si>
  <si>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</si>
  <si>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</si>
  <si>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</si>
  <si>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</si>
  <si>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</si>
  <si>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</si>
  <si>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</si>
  <si>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</si>
  <si>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</si>
  <si>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</si>
  <si>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</si>
  <si>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</si>
  <si>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</si>
  <si>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</si>
  <si>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</si>
  <si>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</si>
  <si>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</si>
  <si>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</si>
  <si>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</si>
  <si>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</si>
  <si>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</si>
  <si>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</si>
  <si>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</si>
  <si>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</si>
  <si>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</si>
  <si>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</si>
  <si>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</si>
  <si>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 (AQUINNAH)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</si>
  <si>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</si>
  <si>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</si>
  <si>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</si>
  <si>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</si>
  <si>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</si>
  <si>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</si>
  <si>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</si>
  <si>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</si>
  <si>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</si>
  <si>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</si>
  <si>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</si>
  <si>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</si>
  <si>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</si>
  <si>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</si>
  <si>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</si>
  <si>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</si>
  <si>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</si>
  <si>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</si>
  <si>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</si>
  <si>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</si>
  <si>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</si>
  <si>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</si>
  <si>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</si>
  <si>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</si>
  <si>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</si>
  <si>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</si>
  <si>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</si>
  <si>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</si>
  <si>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</si>
  <si>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</si>
  <si>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</si>
  <si>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</si>
  <si>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</si>
  <si>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</si>
  <si>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</si>
  <si>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</si>
  <si>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</si>
  <si>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</si>
  <si>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</si>
  <si>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</si>
  <si>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</si>
  <si>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</si>
  <si>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</si>
  <si>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</si>
  <si>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</si>
  <si>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</si>
  <si>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</si>
  <si>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</si>
  <si>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</si>
  <si>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</si>
  <si>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</si>
  <si>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</si>
  <si>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</si>
  <si>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</si>
  <si>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</si>
  <si>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</si>
  <si>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</si>
  <si>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</si>
  <si>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</si>
  <si>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</si>
  <si>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</si>
  <si>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</si>
  <si>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</si>
  <si>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</si>
  <si>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</si>
  <si>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</si>
  <si>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</si>
  <si>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</si>
  <si>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</si>
  <si>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</si>
  <si>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</si>
  <si>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</si>
  <si>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</si>
  <si>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</si>
  <si>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</si>
  <si>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</si>
  <si>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</si>
  <si>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</si>
  <si>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</si>
  <si>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</si>
  <si>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</si>
  <si>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</si>
  <si>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</si>
  <si>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</si>
  <si>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</si>
  <si>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</si>
  <si>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</si>
  <si>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</si>
  <si>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</si>
  <si>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</si>
  <si>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</si>
  <si>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</si>
  <si>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</si>
  <si>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</si>
  <si>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</si>
  <si>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</si>
  <si>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</si>
  <si>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</si>
  <si>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</si>
  <si>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</si>
  <si>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</si>
  <si>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</si>
  <si>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</si>
  <si>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</si>
  <si>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</si>
  <si>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</si>
  <si>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</si>
  <si>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</si>
  <si>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</si>
  <si>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</si>
  <si>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</si>
  <si>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</si>
  <si>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</si>
  <si>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</si>
  <si>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</si>
  <si>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</si>
  <si>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</si>
  <si>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</si>
  <si>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</si>
  <si>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</si>
  <si>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</si>
  <si>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</si>
  <si>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</si>
  <si>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</si>
  <si>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</si>
  <si>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</si>
  <si>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</si>
  <si>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</si>
  <si>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</si>
  <si>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</si>
  <si>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</si>
  <si>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</si>
  <si>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</si>
  <si>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</si>
  <si>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</si>
  <si>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</si>
  <si>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</si>
  <si>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</si>
  <si>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</si>
  <si>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</si>
  <si>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</si>
  <si>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</si>
  <si>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</si>
  <si>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</si>
  <si>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</si>
  <si>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</si>
  <si>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</si>
  <si>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</si>
  <si>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</si>
  <si>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</si>
  <si>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</si>
  <si>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</si>
  <si>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</si>
  <si>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</si>
  <si>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</si>
  <si>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</si>
  <si>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</si>
  <si>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</si>
  <si>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</si>
  <si>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</si>
  <si>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</si>
  <si>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</si>
  <si>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</si>
  <si>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</si>
  <si>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</si>
  <si>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</si>
  <si>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</si>
  <si>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</si>
  <si>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</si>
  <si>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</si>
  <si>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</si>
  <si>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</si>
  <si>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</si>
  <si>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</si>
  <si>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</si>
  <si>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</si>
  <si>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</si>
  <si>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</si>
  <si>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</si>
  <si>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</si>
  <si>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</si>
  <si>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</si>
  <si>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</si>
  <si>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</si>
  <si>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</si>
  <si>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</si>
  <si>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</si>
  <si>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</si>
  <si>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</si>
  <si>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</si>
  <si>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</si>
  <si>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</si>
  <si>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</si>
  <si>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</si>
  <si>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</si>
  <si>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</si>
  <si>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</si>
  <si>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</si>
  <si>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</si>
  <si>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</si>
  <si>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</si>
  <si>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</si>
  <si>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</si>
  <si>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</si>
  <si>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</si>
  <si>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</si>
  <si>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</si>
  <si>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</si>
  <si>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</si>
  <si>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</si>
  <si>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</si>
  <si>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</si>
  <si>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NEWBURY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</si>
  <si>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</si>
  <si>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</si>
  <si>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</si>
  <si>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</si>
  <si>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</si>
  <si>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</si>
  <si>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</si>
  <si>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</si>
  <si>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</si>
  <si>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</si>
  <si>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</si>
  <si>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</si>
  <si>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</si>
  <si>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</si>
  <si>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</si>
  <si>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</si>
  <si>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</si>
  <si>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</si>
  <si>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</si>
  <si>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</si>
  <si>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</si>
  <si>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</si>
  <si>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</si>
  <si>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</si>
  <si>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</si>
  <si>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Remining Bal</t>
  </si>
  <si>
    <t>Base Figure (2)</t>
  </si>
  <si>
    <t>Remaining FB</t>
  </si>
  <si>
    <t>Base Figure (3)</t>
  </si>
  <si>
    <t>Round 2 Equity Distribution</t>
  </si>
  <si>
    <t>Round 1+ 2 Distribution</t>
  </si>
  <si>
    <t>Final CPA Reimbursement</t>
  </si>
  <si>
    <t>Reimbursement % of Net Surcharge</t>
  </si>
  <si>
    <t>Less PFY Abatements Exemptions</t>
  </si>
  <si>
    <t>Sort by Raw Score &amp; EQV</t>
  </si>
  <si>
    <t>% Reimbursed</t>
  </si>
  <si>
    <t>Round 3 Surplus Distribution</t>
  </si>
  <si>
    <t>Round 1 &amp; 2 Prior to Adjustment</t>
  </si>
  <si>
    <t>Round 1+2+3 Prior to Adjustment</t>
  </si>
  <si>
    <t>MMARS</t>
  </si>
  <si>
    <t>Round 1</t>
  </si>
  <si>
    <t>Round 2</t>
  </si>
  <si>
    <t>Round 3</t>
  </si>
  <si>
    <t>Equity Round After Check</t>
  </si>
  <si>
    <t>Surplus Dist After Check</t>
  </si>
  <si>
    <t>Final 2010 EQV</t>
  </si>
  <si>
    <t>Estimated 2009 Population</t>
  </si>
  <si>
    <t>First Rnd % Match</t>
  </si>
  <si>
    <t>Final % Match</t>
  </si>
  <si>
    <t>Only 143 Eligible in FY11</t>
  </si>
  <si>
    <t>Check None Exceed 100% Match</t>
  </si>
  <si>
    <t>Unrounded First Rnd Distribution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</si>
</sst>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#,##0.00000"/>
    <numFmt numFmtId="172" formatCode="0.0"/>
    <numFmt numFmtId="173" formatCode="#,##0.0"/>
    <numFmt numFmtId="174" formatCode="_(* #,##0_);_(* \(#,##0\);_(* &quot;-&quot;??_);_(@_)"/>
    <numFmt numFmtId="175" formatCode="0.00_)"/>
    <numFmt numFmtId="176" formatCode="0_)"/>
    <numFmt numFmtId="177" formatCode="#,###"/>
    <numFmt numFmtId="178" formatCode="mmmm\ dd\,\ yyyy"/>
    <numFmt numFmtId="179" formatCode="\as\ \o\f\,\ mmmm\ dd\,\ yyyy"/>
    <numFmt numFmtId="180" formatCode="\as\ \o\f\ mmmm\ dd\,\ yyyy"/>
    <numFmt numFmtId="181" formatCode="mmmm\ d\,\ yyyy"/>
    <numFmt numFmtId="182" formatCode="&quot;$&quot;#,##0.00"/>
    <numFmt numFmtId="183" formatCode="&quot;$&quot;#,##0"/>
    <numFmt numFmtId="184" formatCode="0.0%"/>
    <numFmt numFmtId="185" formatCode="0.0000%"/>
    <numFmt numFmtId="186" formatCode="#,##0.000"/>
    <numFmt numFmtId="187" formatCode="#,##0.0000"/>
    <numFmt numFmtId="188" formatCode="&quot;$&quot;#,##0.00;[Red]&quot;$&quot;#,##0.00"/>
    <numFmt numFmtId="189" formatCode="0.00_);[Red]\(0.00\)"/>
    <numFmt numFmtId="190" formatCode="[$-409]dddd\,\ mmmm\ dd\,\ yyyy"/>
    <numFmt numFmtId="191" formatCode="mm/dd/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65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0" fontId="4" fillId="0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 horizontal="left" indent="4"/>
      <protection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17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1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" sqref="F2"/>
    </sheetView>
  </sheetViews>
  <sheetFormatPr defaultColWidth="9.140625" defaultRowHeight="12.75"/>
  <cols>
    <col min="1" max="1" width="5.7109375" style="0" customWidth="1"/>
    <col min="2" max="2" width="13.7109375" style="0" bestFit="1" customWidth="1"/>
    <col min="3" max="3" width="7.8515625" style="0" bestFit="1" customWidth="1"/>
    <col min="4" max="4" width="23.28125" style="0" bestFit="1" customWidth="1"/>
    <col min="5" max="5" width="8.28125" style="0" customWidth="1"/>
    <col min="6" max="6" width="17.28125" style="8" bestFit="1" customWidth="1"/>
    <col min="7" max="7" width="13.57421875" style="0" bestFit="1" customWidth="1"/>
    <col min="8" max="8" width="13.57421875" style="0" customWidth="1"/>
    <col min="9" max="9" width="13.8515625" style="0" bestFit="1" customWidth="1"/>
    <col min="10" max="10" width="12.7109375" style="0" hidden="1" customWidth="1"/>
    <col min="11" max="11" width="10.421875" style="0" customWidth="1"/>
    <col min="12" max="13" width="12.57421875" style="0" customWidth="1"/>
    <col min="14" max="14" width="2.7109375" style="0" customWidth="1"/>
    <col min="15" max="15" width="14.8515625" style="0" hidden="1" customWidth="1"/>
    <col min="16" max="16" width="8.140625" style="0" hidden="1" customWidth="1"/>
    <col min="17" max="17" width="14.8515625" style="0" customWidth="1"/>
    <col min="18" max="18" width="12.57421875" style="0" customWidth="1"/>
    <col min="19" max="19" width="13.00390625" style="0" customWidth="1"/>
    <col min="20" max="20" width="11.7109375" style="0" customWidth="1"/>
    <col min="21" max="21" width="10.140625" style="0" customWidth="1"/>
    <col min="22" max="22" width="11.28125" style="0" customWidth="1"/>
    <col min="23" max="24" width="12.140625" style="0" customWidth="1"/>
    <col min="25" max="25" width="11.57421875" style="0" customWidth="1"/>
    <col min="26" max="26" width="10.140625" style="0" customWidth="1"/>
    <col min="27" max="27" width="15.421875" style="0" customWidth="1"/>
    <col min="28" max="28" width="9.8515625" style="0" customWidth="1"/>
    <col min="29" max="29" width="15.8515625" style="0" customWidth="1"/>
  </cols>
  <sheetData>
    <row r="1" spans="1:29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1074</v>
      </c>
      <c r="I1" s="1" t="s">
        <v>7</v>
      </c>
      <c r="J1" s="1" t="s">
        <v>8</v>
      </c>
      <c r="K1" s="1" t="s">
        <v>9</v>
      </c>
      <c r="L1" s="1" t="s">
        <v>1088</v>
      </c>
      <c r="M1" s="1" t="s">
        <v>1089</v>
      </c>
      <c r="N1" s="1"/>
      <c r="O1" s="1" t="s">
        <v>1092</v>
      </c>
      <c r="P1" s="1"/>
      <c r="Q1" s="1" t="s">
        <v>716</v>
      </c>
      <c r="R1" s="1" t="s">
        <v>1076</v>
      </c>
      <c r="S1" s="1" t="s">
        <v>1070</v>
      </c>
      <c r="T1" s="1" t="s">
        <v>1078</v>
      </c>
      <c r="U1" s="1" t="s">
        <v>1084</v>
      </c>
      <c r="V1" s="33" t="s">
        <v>1071</v>
      </c>
      <c r="W1" s="33" t="s">
        <v>1076</v>
      </c>
      <c r="X1" s="1" t="s">
        <v>1077</v>
      </c>
      <c r="Y1" s="1" t="s">
        <v>1079</v>
      </c>
      <c r="Z1" s="1" t="s">
        <v>1085</v>
      </c>
      <c r="AA1" s="33" t="s">
        <v>1072</v>
      </c>
      <c r="AB1" s="1" t="s">
        <v>1091</v>
      </c>
      <c r="AC1" s="1" t="s">
        <v>1073</v>
      </c>
    </row>
    <row r="2" spans="1:29" ht="12.75">
      <c r="A2">
        <v>1</v>
      </c>
      <c r="B2" s="2" t="s">
        <v>133</v>
      </c>
      <c r="C2" s="2" t="s">
        <v>11</v>
      </c>
      <c r="D2" s="3" t="s">
        <v>134</v>
      </c>
      <c r="F2" s="4"/>
      <c r="G2" s="4"/>
      <c r="H2" s="4"/>
      <c r="I2" s="4">
        <f aca="true" t="shared" si="0" ref="I2:I65">F2-G2-H2</f>
        <v>0</v>
      </c>
      <c r="J2" s="5">
        <f aca="true" t="shared" si="1" ref="J2:J65">ROUND(I2,0)</f>
        <v>0</v>
      </c>
      <c r="K2" s="6"/>
      <c r="L2">
        <f aca="true" t="shared" si="2" ref="L2:L65">R2</f>
        <v>0</v>
      </c>
      <c r="M2">
        <f aca="true" t="shared" si="3" ref="M2:M65">AC2</f>
        <v>0</v>
      </c>
      <c r="N2" s="9"/>
      <c r="O2" s="14">
        <f>ROUND(($J$356/$J$354)*J2,5)</f>
        <v>0</v>
      </c>
      <c r="P2" s="14">
        <f aca="true" t="shared" si="4" ref="P2:P65">O2-Q2</f>
        <v>0</v>
      </c>
      <c r="Q2" s="9">
        <f>ROUND(($J$356/$J$354)*J2,0)</f>
        <v>0</v>
      </c>
      <c r="R2">
        <f>IF(Q2&gt;0,ROUND((Q2/J2)*100,2),0)</f>
        <v>0</v>
      </c>
      <c r="S2" s="9">
        <f>ROUND(IF(K2=3%,$J$358*'Decile Rankings'!K6,0),0)</f>
        <v>0</v>
      </c>
      <c r="T2" s="9">
        <f aca="true" t="shared" si="5" ref="T2:T65">S2+Q2</f>
        <v>0</v>
      </c>
      <c r="U2" s="9">
        <f>IF(T2&gt;J2,J2-Q2,S2)</f>
        <v>0</v>
      </c>
      <c r="V2" s="9">
        <f aca="true" t="shared" si="6" ref="V2:V65">Q2+U2</f>
        <v>0</v>
      </c>
      <c r="W2" s="11">
        <f>IF(J2&gt;0,ROUND(V2/J2*100,2),0)</f>
        <v>0</v>
      </c>
      <c r="X2" s="9">
        <f>IF(K2=3%,ROUND($J$360*'Decile Rankings'!K6,0),0)</f>
        <v>0</v>
      </c>
      <c r="Y2" s="31">
        <f aca="true" t="shared" si="7" ref="Y2:Y65">V2+X2</f>
        <v>0</v>
      </c>
      <c r="Z2" s="31">
        <f>IF(Y2&gt;J2,J2-V2,X2)</f>
        <v>0</v>
      </c>
      <c r="AA2" s="9">
        <f aca="true" t="shared" si="8" ref="AA2:AA65">V2+Z2</f>
        <v>0</v>
      </c>
      <c r="AB2" s="31">
        <f>IF(AA2&gt;J2,1,0)</f>
        <v>0</v>
      </c>
      <c r="AC2" s="11">
        <f>IF(AA2&gt;0,ROUND(AA2/J2*100,2),0)</f>
        <v>0</v>
      </c>
    </row>
    <row r="3" spans="1:29" ht="12.75">
      <c r="A3">
        <v>2</v>
      </c>
      <c r="B3" s="7" t="s">
        <v>10</v>
      </c>
      <c r="C3" s="7" t="s">
        <v>11</v>
      </c>
      <c r="D3" s="3" t="s">
        <v>12</v>
      </c>
      <c r="E3">
        <v>2003</v>
      </c>
      <c r="F3" s="4">
        <v>769517.97</v>
      </c>
      <c r="G3" s="4">
        <v>8311.83</v>
      </c>
      <c r="H3" s="4">
        <v>1747.37</v>
      </c>
      <c r="I3" s="4">
        <f t="shared" si="0"/>
        <v>759458.77</v>
      </c>
      <c r="J3" s="5">
        <f t="shared" si="1"/>
        <v>759459</v>
      </c>
      <c r="K3" s="6">
        <v>0.015</v>
      </c>
      <c r="L3">
        <f t="shared" si="2"/>
        <v>26.64</v>
      </c>
      <c r="M3">
        <f t="shared" si="3"/>
        <v>26.64</v>
      </c>
      <c r="N3" s="9"/>
      <c r="O3" s="14">
        <f>ROUND(($J$356/$J$354)*J3,5)</f>
        <v>202312.8825</v>
      </c>
      <c r="P3" s="14">
        <f t="shared" si="4"/>
        <v>-0.11749999999301508</v>
      </c>
      <c r="Q3" s="9">
        <f>ROUND(($J$356/$J$354)*J3,0)</f>
        <v>202313</v>
      </c>
      <c r="R3">
        <f>IF(Q3&gt;0,ROUND((Q3/J3)*100,2),0)</f>
        <v>26.64</v>
      </c>
      <c r="S3" s="9">
        <f>ROUND(IF(K3=3%,$J$358*'Decile Rankings'!K7,0),0)</f>
        <v>0</v>
      </c>
      <c r="T3" s="9">
        <f t="shared" si="5"/>
        <v>202313</v>
      </c>
      <c r="U3" s="9">
        <f>IF(T3&gt;J3,J3-Q3,S3)</f>
        <v>0</v>
      </c>
      <c r="V3" s="9">
        <f t="shared" si="6"/>
        <v>202313</v>
      </c>
      <c r="W3" s="11">
        <f>IF(J3&gt;0,ROUND(V3/J3*100,2),0)</f>
        <v>26.64</v>
      </c>
      <c r="X3" s="9">
        <f>IF(K3=3%,ROUND($J$360*'Decile Rankings'!K7,0),0)</f>
        <v>0</v>
      </c>
      <c r="Y3" s="31">
        <f t="shared" si="7"/>
        <v>202313</v>
      </c>
      <c r="Z3" s="31">
        <f>IF(Y3&gt;J3,J3-V3,X3)</f>
        <v>0</v>
      </c>
      <c r="AA3" s="9">
        <f t="shared" si="8"/>
        <v>202313</v>
      </c>
      <c r="AB3" s="31">
        <f>IF(AA3&gt;J3,1,0)</f>
        <v>0</v>
      </c>
      <c r="AC3" s="11">
        <f>IF(AA3&gt;0,ROUND(AA3/J3*100,2),0)</f>
        <v>26.64</v>
      </c>
    </row>
    <row r="4" spans="1:29" ht="12.75">
      <c r="A4">
        <v>3</v>
      </c>
      <c r="B4" s="7" t="s">
        <v>13</v>
      </c>
      <c r="C4" s="7" t="s">
        <v>11</v>
      </c>
      <c r="D4" s="3" t="s">
        <v>14</v>
      </c>
      <c r="E4">
        <v>2004</v>
      </c>
      <c r="F4" s="4">
        <v>124685.44</v>
      </c>
      <c r="G4" s="4">
        <v>1306.28</v>
      </c>
      <c r="H4" s="4">
        <v>9.54</v>
      </c>
      <c r="I4" s="4">
        <f t="shared" si="0"/>
        <v>123369.62000000001</v>
      </c>
      <c r="J4" s="5">
        <f t="shared" si="1"/>
        <v>123370</v>
      </c>
      <c r="K4" s="6">
        <v>0.015</v>
      </c>
      <c r="L4">
        <f t="shared" si="2"/>
        <v>26.64</v>
      </c>
      <c r="M4">
        <f t="shared" si="3"/>
        <v>26.64</v>
      </c>
      <c r="N4" s="9"/>
      <c r="O4" s="14">
        <f>ROUND(($J$356/$J$354)*J4,5)</f>
        <v>32864.63168</v>
      </c>
      <c r="P4" s="14">
        <f t="shared" si="4"/>
        <v>-0.36832000000140397</v>
      </c>
      <c r="Q4" s="9">
        <f>ROUND(($J$356/$J$354)*J4,0)</f>
        <v>32865</v>
      </c>
      <c r="R4">
        <f>IF(Q4&gt;0,ROUND((Q4/J4)*100,2),0)</f>
        <v>26.64</v>
      </c>
      <c r="S4" s="9">
        <f>ROUND(IF(K4=3%,$J$358*'Decile Rankings'!K8,0),0)</f>
        <v>0</v>
      </c>
      <c r="T4" s="9">
        <f t="shared" si="5"/>
        <v>32865</v>
      </c>
      <c r="U4" s="9">
        <f>IF(T4&gt;J4,J4-Q4,S4)</f>
        <v>0</v>
      </c>
      <c r="V4" s="9">
        <f t="shared" si="6"/>
        <v>32865</v>
      </c>
      <c r="W4" s="11">
        <f>IF(J4&gt;0,ROUND(V4/J4*100,2),0)</f>
        <v>26.64</v>
      </c>
      <c r="X4" s="9">
        <f>IF(K4=3%,ROUND($J$360*'Decile Rankings'!K8,0),0)</f>
        <v>0</v>
      </c>
      <c r="Y4" s="31">
        <f t="shared" si="7"/>
        <v>32865</v>
      </c>
      <c r="Z4" s="31">
        <f>IF(Y4&gt;J4,J4-V4,X4)</f>
        <v>0</v>
      </c>
      <c r="AA4" s="9">
        <f t="shared" si="8"/>
        <v>32865</v>
      </c>
      <c r="AB4" s="31">
        <f>IF(AA4&gt;J4,1,0)</f>
        <v>0</v>
      </c>
      <c r="AC4" s="11">
        <f>IF(AA4&gt;0,ROUND(AA4/J4*100,2),0)</f>
        <v>26.64</v>
      </c>
    </row>
    <row r="5" spans="1:29" ht="12.75">
      <c r="A5">
        <v>4</v>
      </c>
      <c r="B5" s="7" t="s">
        <v>135</v>
      </c>
      <c r="C5" s="7" t="s">
        <v>11</v>
      </c>
      <c r="D5" s="3" t="s">
        <v>136</v>
      </c>
      <c r="F5" s="4"/>
      <c r="G5" s="4"/>
      <c r="H5" s="4"/>
      <c r="I5" s="4">
        <f t="shared" si="0"/>
        <v>0</v>
      </c>
      <c r="J5" s="5">
        <f t="shared" si="1"/>
        <v>0</v>
      </c>
      <c r="K5" s="6"/>
      <c r="L5">
        <f t="shared" si="2"/>
        <v>0</v>
      </c>
      <c r="M5">
        <f t="shared" si="3"/>
        <v>0</v>
      </c>
      <c r="N5" s="9"/>
      <c r="O5" s="14">
        <f>ROUND(($J$356/$J$354)*J5,5)</f>
        <v>0</v>
      </c>
      <c r="P5" s="14">
        <f t="shared" si="4"/>
        <v>0</v>
      </c>
      <c r="Q5" s="9">
        <f>ROUND(($J$356/$J$354)*J5,0)</f>
        <v>0</v>
      </c>
      <c r="R5">
        <f>IF(Q5&gt;0,ROUND((Q5/J5)*100,2),0)</f>
        <v>0</v>
      </c>
      <c r="S5" s="9">
        <f>ROUND(IF(K5=3%,$J$358*'Decile Rankings'!K9,0),0)</f>
        <v>0</v>
      </c>
      <c r="T5" s="9">
        <f t="shared" si="5"/>
        <v>0</v>
      </c>
      <c r="U5" s="9">
        <f>IF(T5&gt;J5,J5-Q5,S5)</f>
        <v>0</v>
      </c>
      <c r="V5" s="9">
        <f t="shared" si="6"/>
        <v>0</v>
      </c>
      <c r="W5" s="11">
        <f>IF(J5&gt;0,ROUND(V5/J5*100,2),0)</f>
        <v>0</v>
      </c>
      <c r="X5" s="9">
        <f>IF(K5=3%,ROUND($J$360*'Decile Rankings'!K9,0),0)</f>
        <v>0</v>
      </c>
      <c r="Y5" s="31">
        <f t="shared" si="7"/>
        <v>0</v>
      </c>
      <c r="Z5" s="31">
        <f>IF(Y5&gt;J5,J5-V5,X5)</f>
        <v>0</v>
      </c>
      <c r="AA5" s="9">
        <f t="shared" si="8"/>
        <v>0</v>
      </c>
      <c r="AB5" s="31">
        <f>IF(AA5&gt;J5,1,0)</f>
        <v>0</v>
      </c>
      <c r="AC5" s="11">
        <f>IF(AA5&gt;0,ROUND(AA5/J5*100,2),0)</f>
        <v>0</v>
      </c>
    </row>
    <row r="6" spans="1:29" ht="12.75">
      <c r="A6">
        <v>5</v>
      </c>
      <c r="B6" s="7" t="s">
        <v>15</v>
      </c>
      <c r="C6" s="7" t="s">
        <v>11</v>
      </c>
      <c r="D6" s="3" t="s">
        <v>16</v>
      </c>
      <c r="E6">
        <v>2003</v>
      </c>
      <c r="F6" s="4">
        <v>426309</v>
      </c>
      <c r="G6" s="4">
        <v>2134</v>
      </c>
      <c r="H6" s="4">
        <v>888</v>
      </c>
      <c r="I6" s="4">
        <f t="shared" si="0"/>
        <v>423287</v>
      </c>
      <c r="J6" s="5">
        <f t="shared" si="1"/>
        <v>423287</v>
      </c>
      <c r="K6" s="6">
        <v>0.01</v>
      </c>
      <c r="L6">
        <f t="shared" si="2"/>
        <v>26.64</v>
      </c>
      <c r="M6">
        <f t="shared" si="3"/>
        <v>26.64</v>
      </c>
      <c r="N6" s="9"/>
      <c r="O6" s="14">
        <f>ROUND(($J$356/$J$354)*J6,5)</f>
        <v>112759.75806</v>
      </c>
      <c r="P6" s="14">
        <f t="shared" si="4"/>
        <v>-0.24194000000716187</v>
      </c>
      <c r="Q6" s="9">
        <f>ROUND(($J$356/$J$354)*J6,0)</f>
        <v>112760</v>
      </c>
      <c r="R6">
        <f>IF(Q6&gt;0,ROUND((Q6/J6)*100,2),0)</f>
        <v>26.64</v>
      </c>
      <c r="S6" s="9">
        <f>ROUND(IF(K6=3%,$J$358*'Decile Rankings'!K10,0),0)</f>
        <v>0</v>
      </c>
      <c r="T6" s="9">
        <f t="shared" si="5"/>
        <v>112760</v>
      </c>
      <c r="U6" s="9">
        <f>IF(T6&gt;J6,J6-Q6,S6)</f>
        <v>0</v>
      </c>
      <c r="V6" s="9">
        <f t="shared" si="6"/>
        <v>112760</v>
      </c>
      <c r="W6" s="11">
        <f>IF(J6&gt;0,ROUND(V6/J6*100,2),0)</f>
        <v>26.64</v>
      </c>
      <c r="X6" s="9">
        <f>IF(K6=3%,ROUND($J$360*'Decile Rankings'!K10,0),0)</f>
        <v>0</v>
      </c>
      <c r="Y6" s="31">
        <f t="shared" si="7"/>
        <v>112760</v>
      </c>
      <c r="Z6" s="31">
        <f>IF(Y6&gt;J6,J6-V6,X6)</f>
        <v>0</v>
      </c>
      <c r="AA6" s="9">
        <f t="shared" si="8"/>
        <v>112760</v>
      </c>
      <c r="AB6" s="31">
        <f>IF(AA6&gt;J6,1,0)</f>
        <v>0</v>
      </c>
      <c r="AC6" s="11">
        <f>IF(AA6&gt;0,ROUND(AA6/J6*100,2),0)</f>
        <v>26.64</v>
      </c>
    </row>
    <row r="7" spans="1:29" ht="12.75">
      <c r="A7">
        <v>6</v>
      </c>
      <c r="B7" s="7" t="s">
        <v>137</v>
      </c>
      <c r="C7" s="7" t="s">
        <v>11</v>
      </c>
      <c r="D7" s="3" t="s">
        <v>138</v>
      </c>
      <c r="F7" s="4"/>
      <c r="G7" s="4"/>
      <c r="H7" s="4"/>
      <c r="I7" s="4">
        <f t="shared" si="0"/>
        <v>0</v>
      </c>
      <c r="J7" s="5">
        <f t="shared" si="1"/>
        <v>0</v>
      </c>
      <c r="K7" s="6"/>
      <c r="L7">
        <f t="shared" si="2"/>
        <v>0</v>
      </c>
      <c r="M7">
        <f t="shared" si="3"/>
        <v>0</v>
      </c>
      <c r="N7" s="9"/>
      <c r="O7" s="14">
        <f>ROUND(($J$356/$J$354)*J7,5)</f>
        <v>0</v>
      </c>
      <c r="P7" s="14">
        <f t="shared" si="4"/>
        <v>0</v>
      </c>
      <c r="Q7" s="9">
        <f>ROUND(($J$356/$J$354)*J7,0)</f>
        <v>0</v>
      </c>
      <c r="R7">
        <f>IF(Q7&gt;0,ROUND((Q7/J7)*100,2),0)</f>
        <v>0</v>
      </c>
      <c r="S7" s="9">
        <f>ROUND(IF(K7=3%,$J$358*'Decile Rankings'!K11,0),0)</f>
        <v>0</v>
      </c>
      <c r="T7" s="9">
        <f t="shared" si="5"/>
        <v>0</v>
      </c>
      <c r="U7" s="9">
        <f>IF(T7&gt;J7,J7-Q7,S7)</f>
        <v>0</v>
      </c>
      <c r="V7" s="9">
        <f t="shared" si="6"/>
        <v>0</v>
      </c>
      <c r="W7" s="11">
        <f>IF(J7&gt;0,ROUND(V7/J7*100,2),0)</f>
        <v>0</v>
      </c>
      <c r="X7" s="9">
        <f>IF(K7=3%,ROUND($J$360*'Decile Rankings'!K11,0),0)</f>
        <v>0</v>
      </c>
      <c r="Y7" s="31">
        <f t="shared" si="7"/>
        <v>0</v>
      </c>
      <c r="Z7" s="31">
        <f>IF(Y7&gt;J7,J7-V7,X7)</f>
        <v>0</v>
      </c>
      <c r="AA7" s="9">
        <f t="shared" si="8"/>
        <v>0</v>
      </c>
      <c r="AB7" s="31">
        <f>IF(AA7&gt;J7,1,0)</f>
        <v>0</v>
      </c>
      <c r="AC7" s="11">
        <f>IF(AA7&gt;0,ROUND(AA7/J7*100,2),0)</f>
        <v>0</v>
      </c>
    </row>
    <row r="8" spans="1:29" ht="12.75">
      <c r="A8">
        <v>7</v>
      </c>
      <c r="B8" s="7" t="s">
        <v>139</v>
      </c>
      <c r="C8" s="7" t="s">
        <v>11</v>
      </c>
      <c r="D8" s="3" t="s">
        <v>140</v>
      </c>
      <c r="F8" s="4"/>
      <c r="G8" s="4"/>
      <c r="H8" s="4"/>
      <c r="I8" s="4">
        <f t="shared" si="0"/>
        <v>0</v>
      </c>
      <c r="J8" s="5">
        <f t="shared" si="1"/>
        <v>0</v>
      </c>
      <c r="K8" s="6"/>
      <c r="L8">
        <f t="shared" si="2"/>
        <v>0</v>
      </c>
      <c r="M8">
        <f t="shared" si="3"/>
        <v>0</v>
      </c>
      <c r="N8" s="9"/>
      <c r="O8" s="14">
        <f>ROUND(($J$356/$J$354)*J8,5)</f>
        <v>0</v>
      </c>
      <c r="P8" s="14">
        <f t="shared" si="4"/>
        <v>0</v>
      </c>
      <c r="Q8" s="9">
        <f>ROUND(($J$356/$J$354)*J8,0)</f>
        <v>0</v>
      </c>
      <c r="R8">
        <f>IF(Q8&gt;0,ROUND((Q8/J8)*100,2),0)</f>
        <v>0</v>
      </c>
      <c r="S8" s="9">
        <f>ROUND(IF(K8=3%,$J$358*'Decile Rankings'!K12,0),0)</f>
        <v>0</v>
      </c>
      <c r="T8" s="9">
        <f t="shared" si="5"/>
        <v>0</v>
      </c>
      <c r="U8" s="9">
        <f>IF(T8&gt;J8,J8-Q8,S8)</f>
        <v>0</v>
      </c>
      <c r="V8" s="9">
        <f t="shared" si="6"/>
        <v>0</v>
      </c>
      <c r="W8" s="11">
        <f>IF(J8&gt;0,ROUND(V8/J8*100,2),0)</f>
        <v>0</v>
      </c>
      <c r="X8" s="9">
        <f>IF(K8=3%,ROUND($J$360*'Decile Rankings'!K12,0),0)</f>
        <v>0</v>
      </c>
      <c r="Y8" s="31">
        <f t="shared" si="7"/>
        <v>0</v>
      </c>
      <c r="Z8" s="31">
        <f>IF(Y8&gt;J8,J8-V8,X8)</f>
        <v>0</v>
      </c>
      <c r="AA8" s="9">
        <f t="shared" si="8"/>
        <v>0</v>
      </c>
      <c r="AB8" s="31">
        <f>IF(AA8&gt;J8,1,0)</f>
        <v>0</v>
      </c>
      <c r="AC8" s="11">
        <f>IF(AA8&gt;0,ROUND(AA8/J8*100,2),0)</f>
        <v>0</v>
      </c>
    </row>
    <row r="9" spans="1:29" ht="12.75">
      <c r="A9">
        <v>8</v>
      </c>
      <c r="B9" s="7" t="s">
        <v>17</v>
      </c>
      <c r="C9" s="7" t="s">
        <v>11</v>
      </c>
      <c r="D9" s="3" t="s">
        <v>18</v>
      </c>
      <c r="E9">
        <v>2008</v>
      </c>
      <c r="F9" s="4">
        <v>401895.3</v>
      </c>
      <c r="G9" s="4">
        <v>2428.8</v>
      </c>
      <c r="H9" s="4">
        <v>0</v>
      </c>
      <c r="I9" s="4">
        <f t="shared" si="0"/>
        <v>399466.5</v>
      </c>
      <c r="J9" s="5">
        <f t="shared" si="1"/>
        <v>399467</v>
      </c>
      <c r="K9" s="6">
        <v>0.015</v>
      </c>
      <c r="L9">
        <f t="shared" si="2"/>
        <v>26.64</v>
      </c>
      <c r="M9">
        <f t="shared" si="3"/>
        <v>26.64</v>
      </c>
      <c r="N9" s="9"/>
      <c r="O9" s="14">
        <f>ROUND(($J$356/$J$354)*J9,5)</f>
        <v>106414.32945</v>
      </c>
      <c r="P9" s="14">
        <f t="shared" si="4"/>
        <v>0.32945000000472646</v>
      </c>
      <c r="Q9" s="9">
        <f>ROUND(($J$356/$J$354)*J9,0)</f>
        <v>106414</v>
      </c>
      <c r="R9">
        <f>IF(Q9&gt;0,ROUND((Q9/J9)*100,2),0)</f>
        <v>26.64</v>
      </c>
      <c r="S9" s="9">
        <f>ROUND(IF(K9=3%,$J$358*'Decile Rankings'!K13,0),0)</f>
        <v>0</v>
      </c>
      <c r="T9" s="9">
        <f t="shared" si="5"/>
        <v>106414</v>
      </c>
      <c r="U9" s="9">
        <f>IF(T9&gt;J9,J9-Q9,S9)</f>
        <v>0</v>
      </c>
      <c r="V9" s="9">
        <f t="shared" si="6"/>
        <v>106414</v>
      </c>
      <c r="W9" s="11">
        <f>IF(J9&gt;0,ROUND(V9/J9*100,2),0)</f>
        <v>26.64</v>
      </c>
      <c r="X9" s="9">
        <f>IF(K9=3%,ROUND($J$360*'Decile Rankings'!K13,0),0)</f>
        <v>0</v>
      </c>
      <c r="Y9" s="31">
        <f t="shared" si="7"/>
        <v>106414</v>
      </c>
      <c r="Z9" s="31">
        <f>IF(Y9&gt;J9,J9-V9,X9)</f>
        <v>0</v>
      </c>
      <c r="AA9" s="9">
        <f t="shared" si="8"/>
        <v>106414</v>
      </c>
      <c r="AB9" s="31">
        <f>IF(AA9&gt;J9,1,0)</f>
        <v>0</v>
      </c>
      <c r="AC9" s="11">
        <f>IF(AA9&gt;0,ROUND(AA9/J9*100,2),0)</f>
        <v>26.64</v>
      </c>
    </row>
    <row r="10" spans="1:29" ht="12.75">
      <c r="A10">
        <v>9</v>
      </c>
      <c r="B10" s="7" t="s">
        <v>141</v>
      </c>
      <c r="C10" s="7" t="s">
        <v>11</v>
      </c>
      <c r="D10" s="3" t="s">
        <v>142</v>
      </c>
      <c r="F10" s="4"/>
      <c r="G10" s="4"/>
      <c r="H10" s="4"/>
      <c r="I10" s="4">
        <f t="shared" si="0"/>
        <v>0</v>
      </c>
      <c r="J10" s="5">
        <f t="shared" si="1"/>
        <v>0</v>
      </c>
      <c r="L10">
        <f t="shared" si="2"/>
        <v>0</v>
      </c>
      <c r="M10">
        <f t="shared" si="3"/>
        <v>0</v>
      </c>
      <c r="N10" s="9"/>
      <c r="O10" s="14">
        <f>ROUND(($J$356/$J$354)*J10,5)</f>
        <v>0</v>
      </c>
      <c r="P10" s="14">
        <f t="shared" si="4"/>
        <v>0</v>
      </c>
      <c r="Q10" s="9">
        <f>ROUND(($J$356/$J$354)*J10,0)</f>
        <v>0</v>
      </c>
      <c r="R10">
        <f>IF(Q10&gt;0,ROUND((Q10/J10)*100,2),0)</f>
        <v>0</v>
      </c>
      <c r="S10" s="9">
        <f>ROUND(IF(K10=3%,$J$358*'Decile Rankings'!K14,0),0)</f>
        <v>0</v>
      </c>
      <c r="T10" s="9">
        <f t="shared" si="5"/>
        <v>0</v>
      </c>
      <c r="U10" s="9">
        <f>IF(T10&gt;J10,J10-Q10,S10)</f>
        <v>0</v>
      </c>
      <c r="V10" s="9">
        <f t="shared" si="6"/>
        <v>0</v>
      </c>
      <c r="W10" s="11">
        <f>IF(J10&gt;0,ROUND(V10/J10*100,2),0)</f>
        <v>0</v>
      </c>
      <c r="X10" s="9">
        <f>IF(K10=3%,ROUND($J$360*'Decile Rankings'!K14,0),0)</f>
        <v>0</v>
      </c>
      <c r="Y10" s="31">
        <f t="shared" si="7"/>
        <v>0</v>
      </c>
      <c r="Z10" s="31">
        <f>IF(Y10&gt;J10,J10-V10,X10)</f>
        <v>0</v>
      </c>
      <c r="AA10" s="9">
        <f t="shared" si="8"/>
        <v>0</v>
      </c>
      <c r="AB10" s="31">
        <f>IF(AA10&gt;J10,1,0)</f>
        <v>0</v>
      </c>
      <c r="AC10" s="11">
        <f>IF(AA10&gt;0,ROUND(AA10/J10*100,2),0)</f>
        <v>0</v>
      </c>
    </row>
    <row r="11" spans="1:29" ht="12.75">
      <c r="A11">
        <v>10</v>
      </c>
      <c r="B11" s="7" t="s">
        <v>143</v>
      </c>
      <c r="C11" s="7" t="s">
        <v>11</v>
      </c>
      <c r="D11" s="3" t="s">
        <v>144</v>
      </c>
      <c r="F11" s="4"/>
      <c r="G11" s="4"/>
      <c r="H11" s="4"/>
      <c r="I11" s="4">
        <f t="shared" si="0"/>
        <v>0</v>
      </c>
      <c r="J11" s="5">
        <f t="shared" si="1"/>
        <v>0</v>
      </c>
      <c r="K11" s="6"/>
      <c r="L11">
        <f t="shared" si="2"/>
        <v>0</v>
      </c>
      <c r="M11">
        <f t="shared" si="3"/>
        <v>0</v>
      </c>
      <c r="N11" s="9"/>
      <c r="O11" s="14">
        <f>ROUND(($J$356/$J$354)*J11,5)</f>
        <v>0</v>
      </c>
      <c r="P11" s="14">
        <f t="shared" si="4"/>
        <v>0</v>
      </c>
      <c r="Q11" s="9">
        <f>ROUND(($J$356/$J$354)*J11,0)</f>
        <v>0</v>
      </c>
      <c r="R11">
        <f>IF(Q11&gt;0,ROUND((Q11/J11)*100,2),0)</f>
        <v>0</v>
      </c>
      <c r="S11" s="9">
        <f>ROUND(IF(K11=3%,$J$358*'Decile Rankings'!K15,0),0)</f>
        <v>0</v>
      </c>
      <c r="T11" s="9">
        <f t="shared" si="5"/>
        <v>0</v>
      </c>
      <c r="U11" s="9">
        <f>IF(T11&gt;J11,J11-Q11,S11)</f>
        <v>0</v>
      </c>
      <c r="V11" s="9">
        <f t="shared" si="6"/>
        <v>0</v>
      </c>
      <c r="W11" s="11">
        <f>IF(J11&gt;0,ROUND(V11/J11*100,2),0)</f>
        <v>0</v>
      </c>
      <c r="X11" s="9">
        <f>IF(K11=3%,ROUND($J$360*'Decile Rankings'!K15,0),0)</f>
        <v>0</v>
      </c>
      <c r="Y11" s="31">
        <f t="shared" si="7"/>
        <v>0</v>
      </c>
      <c r="Z11" s="31">
        <f>IF(Y11&gt;J11,J11-V11,X11)</f>
        <v>0</v>
      </c>
      <c r="AA11" s="9">
        <f t="shared" si="8"/>
        <v>0</v>
      </c>
      <c r="AB11" s="31">
        <f>IF(AA11&gt;J11,1,0)</f>
        <v>0</v>
      </c>
      <c r="AC11" s="11">
        <f>IF(AA11&gt;0,ROUND(AA11/J11*100,2),0)</f>
        <v>0</v>
      </c>
    </row>
    <row r="12" spans="1:29" ht="12.75">
      <c r="A12">
        <v>11</v>
      </c>
      <c r="B12" s="7" t="s">
        <v>145</v>
      </c>
      <c r="C12" s="7" t="s">
        <v>11</v>
      </c>
      <c r="D12" s="3" t="s">
        <v>146</v>
      </c>
      <c r="F12" s="4"/>
      <c r="G12" s="4"/>
      <c r="H12" s="4"/>
      <c r="I12" s="4">
        <f t="shared" si="0"/>
        <v>0</v>
      </c>
      <c r="J12" s="5">
        <f t="shared" si="1"/>
        <v>0</v>
      </c>
      <c r="K12" s="6"/>
      <c r="L12">
        <f t="shared" si="2"/>
        <v>0</v>
      </c>
      <c r="M12">
        <f t="shared" si="3"/>
        <v>0</v>
      </c>
      <c r="N12" s="9"/>
      <c r="O12" s="14">
        <f>ROUND(($J$356/$J$354)*J12,5)</f>
        <v>0</v>
      </c>
      <c r="P12" s="14">
        <f t="shared" si="4"/>
        <v>0</v>
      </c>
      <c r="Q12" s="9">
        <f>ROUND(($J$356/$J$354)*J12,0)</f>
        <v>0</v>
      </c>
      <c r="R12">
        <f>IF(Q12&gt;0,ROUND((Q12/J12)*100,2),0)</f>
        <v>0</v>
      </c>
      <c r="S12" s="9">
        <f>ROUND(IF(K12=3%,$J$358*'Decile Rankings'!K16,0),0)</f>
        <v>0</v>
      </c>
      <c r="T12" s="9">
        <f t="shared" si="5"/>
        <v>0</v>
      </c>
      <c r="U12" s="9">
        <f>IF(T12&gt;J12,J12-Q12,S12)</f>
        <v>0</v>
      </c>
      <c r="V12" s="9">
        <f t="shared" si="6"/>
        <v>0</v>
      </c>
      <c r="W12" s="11">
        <f>IF(J12&gt;0,ROUND(V12/J12*100,2),0)</f>
        <v>0</v>
      </c>
      <c r="X12" s="9">
        <f>IF(K12=3%,ROUND($J$360*'Decile Rankings'!K16,0),0)</f>
        <v>0</v>
      </c>
      <c r="Y12" s="31">
        <f t="shared" si="7"/>
        <v>0</v>
      </c>
      <c r="Z12" s="31">
        <f>IF(Y12&gt;J12,J12-V12,X12)</f>
        <v>0</v>
      </c>
      <c r="AA12" s="9">
        <f t="shared" si="8"/>
        <v>0</v>
      </c>
      <c r="AB12" s="31">
        <f>IF(AA12&gt;J12,1,0)</f>
        <v>0</v>
      </c>
      <c r="AC12" s="11">
        <f>IF(AA12&gt;0,ROUND(AA12/J12*100,2),0)</f>
        <v>0</v>
      </c>
    </row>
    <row r="13" spans="1:29" ht="12.75">
      <c r="A13">
        <v>12</v>
      </c>
      <c r="B13" s="7" t="s">
        <v>147</v>
      </c>
      <c r="C13" s="7" t="s">
        <v>11</v>
      </c>
      <c r="D13" s="3" t="s">
        <v>148</v>
      </c>
      <c r="F13" s="4"/>
      <c r="G13" s="4"/>
      <c r="H13" s="4"/>
      <c r="I13" s="4">
        <f t="shared" si="0"/>
        <v>0</v>
      </c>
      <c r="J13" s="5">
        <f t="shared" si="1"/>
        <v>0</v>
      </c>
      <c r="K13" s="6"/>
      <c r="L13">
        <f t="shared" si="2"/>
        <v>0</v>
      </c>
      <c r="M13">
        <f t="shared" si="3"/>
        <v>0</v>
      </c>
      <c r="N13" s="9"/>
      <c r="O13" s="14">
        <f>ROUND(($J$356/$J$354)*J13,5)</f>
        <v>0</v>
      </c>
      <c r="P13" s="14">
        <f t="shared" si="4"/>
        <v>0</v>
      </c>
      <c r="Q13" s="9">
        <f>ROUND(($J$356/$J$354)*J13,0)</f>
        <v>0</v>
      </c>
      <c r="R13">
        <f>IF(Q13&gt;0,ROUND((Q13/J13)*100,2),0)</f>
        <v>0</v>
      </c>
      <c r="S13" s="9">
        <f>ROUND(IF(K13=3%,$J$358*'Decile Rankings'!K17,0),0)</f>
        <v>0</v>
      </c>
      <c r="T13" s="9">
        <f t="shared" si="5"/>
        <v>0</v>
      </c>
      <c r="U13" s="9">
        <f>IF(T13&gt;J13,J13-Q13,S13)</f>
        <v>0</v>
      </c>
      <c r="V13" s="9">
        <f t="shared" si="6"/>
        <v>0</v>
      </c>
      <c r="W13" s="11">
        <f>IF(J13&gt;0,ROUND(V13/J13*100,2),0)</f>
        <v>0</v>
      </c>
      <c r="X13" s="9">
        <f>IF(K13=3%,ROUND($J$360*'Decile Rankings'!K17,0),0)</f>
        <v>0</v>
      </c>
      <c r="Y13" s="31">
        <f t="shared" si="7"/>
        <v>0</v>
      </c>
      <c r="Z13" s="31">
        <f>IF(Y13&gt;J13,J13-V13,X13)</f>
        <v>0</v>
      </c>
      <c r="AA13" s="9">
        <f t="shared" si="8"/>
        <v>0</v>
      </c>
      <c r="AB13" s="31">
        <f>IF(AA13&gt;J13,1,0)</f>
        <v>0</v>
      </c>
      <c r="AC13" s="11">
        <f>IF(AA13&gt;0,ROUND(AA13/J13*100,2),0)</f>
        <v>0</v>
      </c>
    </row>
    <row r="14" spans="1:29" ht="12.75">
      <c r="A14">
        <v>13</v>
      </c>
      <c r="B14" s="7" t="s">
        <v>149</v>
      </c>
      <c r="C14" s="7" t="s">
        <v>11</v>
      </c>
      <c r="D14" s="3" t="s">
        <v>150</v>
      </c>
      <c r="F14" s="4"/>
      <c r="G14" s="4"/>
      <c r="H14" s="4"/>
      <c r="I14" s="4">
        <f t="shared" si="0"/>
        <v>0</v>
      </c>
      <c r="J14" s="5">
        <f t="shared" si="1"/>
        <v>0</v>
      </c>
      <c r="K14" s="6"/>
      <c r="L14">
        <f t="shared" si="2"/>
        <v>0</v>
      </c>
      <c r="M14">
        <f t="shared" si="3"/>
        <v>0</v>
      </c>
      <c r="N14" s="9"/>
      <c r="O14" s="14">
        <f>ROUND(($J$356/$J$354)*J14,5)</f>
        <v>0</v>
      </c>
      <c r="P14" s="14">
        <f t="shared" si="4"/>
        <v>0</v>
      </c>
      <c r="Q14" s="9">
        <f>ROUND(($J$356/$J$354)*J14,0)</f>
        <v>0</v>
      </c>
      <c r="R14">
        <f>IF(Q14&gt;0,ROUND((Q14/J14)*100,2),0)</f>
        <v>0</v>
      </c>
      <c r="S14" s="9">
        <f>ROUND(IF(K14=3%,$J$358*'Decile Rankings'!K18,0),0)</f>
        <v>0</v>
      </c>
      <c r="T14" s="9">
        <f t="shared" si="5"/>
        <v>0</v>
      </c>
      <c r="U14" s="9">
        <f>IF(T14&gt;J14,J14-Q14,S14)</f>
        <v>0</v>
      </c>
      <c r="V14" s="9">
        <f t="shared" si="6"/>
        <v>0</v>
      </c>
      <c r="W14" s="11">
        <f>IF(J14&gt;0,ROUND(V14/J14*100,2),0)</f>
        <v>0</v>
      </c>
      <c r="X14" s="9">
        <f>IF(K14=3%,ROUND($J$360*'Decile Rankings'!K18,0),0)</f>
        <v>0</v>
      </c>
      <c r="Y14" s="31">
        <f t="shared" si="7"/>
        <v>0</v>
      </c>
      <c r="Z14" s="31">
        <f>IF(Y14&gt;J14,J14-V14,X14)</f>
        <v>0</v>
      </c>
      <c r="AA14" s="9">
        <f t="shared" si="8"/>
        <v>0</v>
      </c>
      <c r="AB14" s="31">
        <f>IF(AA14&gt;J14,1,0)</f>
        <v>0</v>
      </c>
      <c r="AC14" s="11">
        <f>IF(AA14&gt;0,ROUND(AA14/J14*100,2),0)</f>
        <v>0</v>
      </c>
    </row>
    <row r="15" spans="1:29" ht="12.75">
      <c r="A15">
        <v>14</v>
      </c>
      <c r="B15" s="7" t="s">
        <v>19</v>
      </c>
      <c r="C15" s="7" t="s">
        <v>11</v>
      </c>
      <c r="D15" s="3" t="s">
        <v>20</v>
      </c>
      <c r="E15">
        <v>2003</v>
      </c>
      <c r="F15" s="4">
        <v>725574.27</v>
      </c>
      <c r="G15" s="4">
        <v>16449.57</v>
      </c>
      <c r="H15" s="4">
        <v>0</v>
      </c>
      <c r="I15" s="4">
        <f t="shared" si="0"/>
        <v>709124.7000000001</v>
      </c>
      <c r="J15" s="5">
        <f t="shared" si="1"/>
        <v>709125</v>
      </c>
      <c r="K15" s="6">
        <v>0.03</v>
      </c>
      <c r="L15">
        <f t="shared" si="2"/>
        <v>26.64</v>
      </c>
      <c r="M15">
        <f t="shared" si="3"/>
        <v>33.72</v>
      </c>
      <c r="N15" s="9"/>
      <c r="O15" s="14">
        <f>ROUND(($J$356/$J$354)*J15,5)</f>
        <v>188904.3685</v>
      </c>
      <c r="P15" s="14">
        <f t="shared" si="4"/>
        <v>0.3685000000114087</v>
      </c>
      <c r="Q15" s="9">
        <f>ROUND(($J$356/$J$354)*J15,0)</f>
        <v>188904</v>
      </c>
      <c r="R15">
        <f>IF(Q15&gt;0,ROUND((Q15/J15)*100,2),0)</f>
        <v>26.64</v>
      </c>
      <c r="S15" s="9">
        <f>ROUND(IF(K15=3%,$J$358*'Decile Rankings'!K19,0),0)</f>
        <v>31611</v>
      </c>
      <c r="T15" s="9">
        <f t="shared" si="5"/>
        <v>220515</v>
      </c>
      <c r="U15" s="9">
        <f>IF(T15&gt;J15,J15-Q15,S15)</f>
        <v>31611</v>
      </c>
      <c r="V15" s="9">
        <f t="shared" si="6"/>
        <v>220515</v>
      </c>
      <c r="W15" s="11">
        <f>IF(J15&gt;0,ROUND(V15/J15*100,2),0)</f>
        <v>31.1</v>
      </c>
      <c r="X15" s="9">
        <f>IF(K15=3%,ROUND($J$360*'Decile Rankings'!K19,0),0)</f>
        <v>18602</v>
      </c>
      <c r="Y15" s="31">
        <f t="shared" si="7"/>
        <v>239117</v>
      </c>
      <c r="Z15" s="31">
        <f>IF(Y15&gt;J15,J15-V15,X15)</f>
        <v>18602</v>
      </c>
      <c r="AA15" s="9">
        <f t="shared" si="8"/>
        <v>239117</v>
      </c>
      <c r="AB15" s="31">
        <f>IF(AA15&gt;J15,1,0)</f>
        <v>0</v>
      </c>
      <c r="AC15" s="11">
        <f>IF(AA15&gt;0,ROUND(AA15/J15*100,2),0)</f>
        <v>33.72</v>
      </c>
    </row>
    <row r="16" spans="1:29" ht="12.75">
      <c r="A16">
        <v>15</v>
      </c>
      <c r="B16" s="7" t="s">
        <v>151</v>
      </c>
      <c r="C16" s="7" t="s">
        <v>11</v>
      </c>
      <c r="D16" s="3" t="s">
        <v>152</v>
      </c>
      <c r="F16" s="4"/>
      <c r="G16" s="4"/>
      <c r="H16" s="4"/>
      <c r="I16" s="4">
        <f t="shared" si="0"/>
        <v>0</v>
      </c>
      <c r="J16" s="5">
        <f t="shared" si="1"/>
        <v>0</v>
      </c>
      <c r="K16" s="6"/>
      <c r="L16">
        <f t="shared" si="2"/>
        <v>0</v>
      </c>
      <c r="M16">
        <f t="shared" si="3"/>
        <v>0</v>
      </c>
      <c r="N16" s="9"/>
      <c r="O16" s="14">
        <f>ROUND(($J$356/$J$354)*J16,5)</f>
        <v>0</v>
      </c>
      <c r="P16" s="14">
        <f t="shared" si="4"/>
        <v>0</v>
      </c>
      <c r="Q16" s="9">
        <f>ROUND(($J$356/$J$354)*J16,0)</f>
        <v>0</v>
      </c>
      <c r="R16">
        <f>IF(Q16&gt;0,ROUND((Q16/J16)*100,2),0)</f>
        <v>0</v>
      </c>
      <c r="S16" s="9">
        <f>ROUND(IF(K16=3%,$J$358*'Decile Rankings'!K20,0),0)</f>
        <v>0</v>
      </c>
      <c r="T16" s="9">
        <f t="shared" si="5"/>
        <v>0</v>
      </c>
      <c r="U16" s="9">
        <f>IF(T16&gt;J16,J16-Q16,S16)</f>
        <v>0</v>
      </c>
      <c r="V16" s="9">
        <f t="shared" si="6"/>
        <v>0</v>
      </c>
      <c r="W16" s="11">
        <f>IF(J16&gt;0,ROUND(V16/J16*100,2),0)</f>
        <v>0</v>
      </c>
      <c r="X16" s="9">
        <f>IF(K16=3%,ROUND($J$360*'Decile Rankings'!K20,0),0)</f>
        <v>0</v>
      </c>
      <c r="Y16" s="31">
        <f t="shared" si="7"/>
        <v>0</v>
      </c>
      <c r="Z16" s="31">
        <f>IF(Y16&gt;J16,J16-V16,X16)</f>
        <v>0</v>
      </c>
      <c r="AA16" s="9">
        <f t="shared" si="8"/>
        <v>0</v>
      </c>
      <c r="AB16" s="31">
        <f>IF(AA16&gt;J16,1,0)</f>
        <v>0</v>
      </c>
      <c r="AC16" s="11">
        <f>IF(AA16&gt;0,ROUND(AA16/J16*100,2),0)</f>
        <v>0</v>
      </c>
    </row>
    <row r="17" spans="1:29" ht="12.75">
      <c r="A17">
        <v>16</v>
      </c>
      <c r="B17" s="7" t="s">
        <v>153</v>
      </c>
      <c r="C17" s="7" t="s">
        <v>11</v>
      </c>
      <c r="D17" s="3" t="s">
        <v>154</v>
      </c>
      <c r="F17" s="4"/>
      <c r="G17" s="4"/>
      <c r="H17" s="4"/>
      <c r="I17" s="4">
        <f t="shared" si="0"/>
        <v>0</v>
      </c>
      <c r="J17" s="5">
        <f t="shared" si="1"/>
        <v>0</v>
      </c>
      <c r="K17" s="6"/>
      <c r="L17">
        <f t="shared" si="2"/>
        <v>0</v>
      </c>
      <c r="M17">
        <f t="shared" si="3"/>
        <v>0</v>
      </c>
      <c r="N17" s="9"/>
      <c r="O17" s="14">
        <f>ROUND(($J$356/$J$354)*J17,5)</f>
        <v>0</v>
      </c>
      <c r="P17" s="14">
        <f t="shared" si="4"/>
        <v>0</v>
      </c>
      <c r="Q17" s="9">
        <f>ROUND(($J$356/$J$354)*J17,0)</f>
        <v>0</v>
      </c>
      <c r="R17">
        <f>IF(Q17&gt;0,ROUND((Q17/J17)*100,2),0)</f>
        <v>0</v>
      </c>
      <c r="S17" s="9">
        <f>ROUND(IF(K17=3%,$J$358*'Decile Rankings'!K21,0),0)</f>
        <v>0</v>
      </c>
      <c r="T17" s="9">
        <f t="shared" si="5"/>
        <v>0</v>
      </c>
      <c r="U17" s="9">
        <f>IF(T17&gt;J17,J17-Q17,S17)</f>
        <v>0</v>
      </c>
      <c r="V17" s="9">
        <f t="shared" si="6"/>
        <v>0</v>
      </c>
      <c r="W17" s="11">
        <f>IF(J17&gt;0,ROUND(V17/J17*100,2),0)</f>
        <v>0</v>
      </c>
      <c r="X17" s="9">
        <f>IF(K17=3%,ROUND($J$360*'Decile Rankings'!K21,0),0)</f>
        <v>0</v>
      </c>
      <c r="Y17" s="31">
        <f t="shared" si="7"/>
        <v>0</v>
      </c>
      <c r="Z17" s="31">
        <f>IF(Y17&gt;J17,J17-V17,X17)</f>
        <v>0</v>
      </c>
      <c r="AA17" s="9">
        <f t="shared" si="8"/>
        <v>0</v>
      </c>
      <c r="AB17" s="31">
        <f>IF(AA17&gt;J17,1,0)</f>
        <v>0</v>
      </c>
      <c r="AC17" s="11">
        <f>IF(AA17&gt;0,ROUND(AA17/J17*100,2),0)</f>
        <v>0</v>
      </c>
    </row>
    <row r="18" spans="1:29" ht="12.75">
      <c r="A18">
        <v>17</v>
      </c>
      <c r="B18" s="7" t="s">
        <v>155</v>
      </c>
      <c r="C18" s="7" t="s">
        <v>11</v>
      </c>
      <c r="D18" s="3" t="s">
        <v>156</v>
      </c>
      <c r="F18" s="4"/>
      <c r="G18" s="4"/>
      <c r="H18" s="4"/>
      <c r="I18" s="4">
        <f t="shared" si="0"/>
        <v>0</v>
      </c>
      <c r="J18" s="5">
        <f t="shared" si="1"/>
        <v>0</v>
      </c>
      <c r="K18" s="6"/>
      <c r="L18">
        <f t="shared" si="2"/>
        <v>0</v>
      </c>
      <c r="M18">
        <f t="shared" si="3"/>
        <v>0</v>
      </c>
      <c r="N18" s="9"/>
      <c r="O18" s="14">
        <f>ROUND(($J$356/$J$354)*J18,5)</f>
        <v>0</v>
      </c>
      <c r="P18" s="14">
        <f t="shared" si="4"/>
        <v>0</v>
      </c>
      <c r="Q18" s="9">
        <f>ROUND(($J$356/$J$354)*J18,0)</f>
        <v>0</v>
      </c>
      <c r="R18">
        <f>IF(Q18&gt;0,ROUND((Q18/J18)*100,2),0)</f>
        <v>0</v>
      </c>
      <c r="S18" s="9">
        <f>ROUND(IF(K18=3%,$J$358*'Decile Rankings'!K22,0),0)</f>
        <v>0</v>
      </c>
      <c r="T18" s="9">
        <f t="shared" si="5"/>
        <v>0</v>
      </c>
      <c r="U18" s="9">
        <f>IF(T18&gt;J18,J18-Q18,S18)</f>
        <v>0</v>
      </c>
      <c r="V18" s="9">
        <f t="shared" si="6"/>
        <v>0</v>
      </c>
      <c r="W18" s="11">
        <f>IF(J18&gt;0,ROUND(V18/J18*100,2),0)</f>
        <v>0</v>
      </c>
      <c r="X18" s="9">
        <f>IF(K18=3%,ROUND($J$360*'Decile Rankings'!K22,0),0)</f>
        <v>0</v>
      </c>
      <c r="Y18" s="31">
        <f t="shared" si="7"/>
        <v>0</v>
      </c>
      <c r="Z18" s="31">
        <f>IF(Y18&gt;J18,J18-V18,X18)</f>
        <v>0</v>
      </c>
      <c r="AA18" s="9">
        <f t="shared" si="8"/>
        <v>0</v>
      </c>
      <c r="AB18" s="31">
        <f>IF(AA18&gt;J18,1,0)</f>
        <v>0</v>
      </c>
      <c r="AC18" s="11">
        <f>IF(AA18&gt;0,ROUND(AA18/J18*100,2),0)</f>
        <v>0</v>
      </c>
    </row>
    <row r="19" spans="1:29" ht="12.75">
      <c r="A19">
        <v>18</v>
      </c>
      <c r="B19" s="7" t="s">
        <v>157</v>
      </c>
      <c r="C19" s="7" t="s">
        <v>11</v>
      </c>
      <c r="D19" s="3" t="s">
        <v>158</v>
      </c>
      <c r="F19" s="4"/>
      <c r="G19" s="4"/>
      <c r="H19" s="4"/>
      <c r="I19" s="4">
        <f t="shared" si="0"/>
        <v>0</v>
      </c>
      <c r="J19" s="5">
        <f t="shared" si="1"/>
        <v>0</v>
      </c>
      <c r="K19" s="6"/>
      <c r="L19">
        <f t="shared" si="2"/>
        <v>0</v>
      </c>
      <c r="M19">
        <f t="shared" si="3"/>
        <v>0</v>
      </c>
      <c r="N19" s="9"/>
      <c r="O19" s="14">
        <f>ROUND(($J$356/$J$354)*J19,5)</f>
        <v>0</v>
      </c>
      <c r="P19" s="14">
        <f t="shared" si="4"/>
        <v>0</v>
      </c>
      <c r="Q19" s="9">
        <f>ROUND(($J$356/$J$354)*J19,0)</f>
        <v>0</v>
      </c>
      <c r="R19">
        <f>IF(Q19&gt;0,ROUND((Q19/J19)*100,2),0)</f>
        <v>0</v>
      </c>
      <c r="S19" s="9">
        <f>ROUND(IF(K19=3%,$J$358*'Decile Rankings'!K23,0),0)</f>
        <v>0</v>
      </c>
      <c r="T19" s="9">
        <f t="shared" si="5"/>
        <v>0</v>
      </c>
      <c r="U19" s="9">
        <f>IF(T19&gt;J19,J19-Q19,S19)</f>
        <v>0</v>
      </c>
      <c r="V19" s="9">
        <f t="shared" si="6"/>
        <v>0</v>
      </c>
      <c r="W19" s="11">
        <f>IF(J19&gt;0,ROUND(V19/J19*100,2),0)</f>
        <v>0</v>
      </c>
      <c r="X19" s="9">
        <f>IF(K19=3%,ROUND($J$360*'Decile Rankings'!K23,0),0)</f>
        <v>0</v>
      </c>
      <c r="Y19" s="31">
        <f t="shared" si="7"/>
        <v>0</v>
      </c>
      <c r="Z19" s="31">
        <f>IF(Y19&gt;J19,J19-V19,X19)</f>
        <v>0</v>
      </c>
      <c r="AA19" s="9">
        <f t="shared" si="8"/>
        <v>0</v>
      </c>
      <c r="AB19" s="31">
        <f>IF(AA19&gt;J19,1,0)</f>
        <v>0</v>
      </c>
      <c r="AC19" s="11">
        <f>IF(AA19&gt;0,ROUND(AA19/J19*100,2),0)</f>
        <v>0</v>
      </c>
    </row>
    <row r="20" spans="1:29" ht="12.75">
      <c r="A20">
        <v>19</v>
      </c>
      <c r="B20" s="7" t="s">
        <v>21</v>
      </c>
      <c r="C20" s="7" t="s">
        <v>11</v>
      </c>
      <c r="D20" s="3" t="s">
        <v>22</v>
      </c>
      <c r="E20">
        <v>2004</v>
      </c>
      <c r="F20" s="4">
        <v>139616.75</v>
      </c>
      <c r="G20" s="4">
        <v>4331.57</v>
      </c>
      <c r="H20" s="4">
        <v>463.33</v>
      </c>
      <c r="I20" s="4">
        <f t="shared" si="0"/>
        <v>134821.85</v>
      </c>
      <c r="J20" s="5">
        <f t="shared" si="1"/>
        <v>134822</v>
      </c>
      <c r="K20" s="6">
        <v>0.01</v>
      </c>
      <c r="L20">
        <f t="shared" si="2"/>
        <v>26.64</v>
      </c>
      <c r="M20">
        <f t="shared" si="3"/>
        <v>26.64</v>
      </c>
      <c r="N20" s="9"/>
      <c r="O20" s="14">
        <f>ROUND(($J$356/$J$354)*J20,5)</f>
        <v>35915.339</v>
      </c>
      <c r="P20" s="14">
        <f t="shared" si="4"/>
        <v>0.3389999999999418</v>
      </c>
      <c r="Q20" s="9">
        <f>ROUND(($J$356/$J$354)*J20,0)</f>
        <v>35915</v>
      </c>
      <c r="R20">
        <f>IF(Q20&gt;0,ROUND((Q20/J20)*100,2),0)</f>
        <v>26.64</v>
      </c>
      <c r="S20" s="9">
        <f>ROUND(IF(K20=3%,$J$358*'Decile Rankings'!K24,0),0)</f>
        <v>0</v>
      </c>
      <c r="T20" s="9">
        <f t="shared" si="5"/>
        <v>35915</v>
      </c>
      <c r="U20" s="9">
        <f>IF(T20&gt;J20,J20-Q20,S20)</f>
        <v>0</v>
      </c>
      <c r="V20" s="9">
        <f t="shared" si="6"/>
        <v>35915</v>
      </c>
      <c r="W20" s="11">
        <f>IF(J20&gt;0,ROUND(V20/J20*100,2),0)</f>
        <v>26.64</v>
      </c>
      <c r="X20" s="9">
        <f>IF(K20=3%,ROUND($J$360*'Decile Rankings'!K24,0),0)</f>
        <v>0</v>
      </c>
      <c r="Y20" s="31">
        <f t="shared" si="7"/>
        <v>35915</v>
      </c>
      <c r="Z20" s="31">
        <f>IF(Y20&gt;J20,J20-V20,X20)</f>
        <v>0</v>
      </c>
      <c r="AA20" s="9">
        <f t="shared" si="8"/>
        <v>35915</v>
      </c>
      <c r="AB20" s="31">
        <f>IF(AA20&gt;J20,1,0)</f>
        <v>0</v>
      </c>
      <c r="AC20" s="11">
        <f>IF(AA20&gt;0,ROUND(AA20/J20*100,2),0)</f>
        <v>26.64</v>
      </c>
    </row>
    <row r="21" spans="1:29" ht="12.75">
      <c r="A21">
        <v>20</v>
      </c>
      <c r="B21" s="7" t="s">
        <v>159</v>
      </c>
      <c r="C21" s="7" t="s">
        <v>11</v>
      </c>
      <c r="D21" s="3" t="s">
        <v>160</v>
      </c>
      <c r="E21">
        <v>2005</v>
      </c>
      <c r="F21" s="4">
        <v>2794970.07</v>
      </c>
      <c r="G21" s="4">
        <v>31618.5</v>
      </c>
      <c r="H21" s="4">
        <v>7712.25</v>
      </c>
      <c r="I21" s="4">
        <f t="shared" si="0"/>
        <v>2755639.32</v>
      </c>
      <c r="J21" s="5">
        <f t="shared" si="1"/>
        <v>2755639</v>
      </c>
      <c r="K21" s="6">
        <v>0.03</v>
      </c>
      <c r="L21">
        <f t="shared" si="2"/>
        <v>26.64</v>
      </c>
      <c r="M21">
        <f t="shared" si="3"/>
        <v>27.78</v>
      </c>
      <c r="N21" s="9"/>
      <c r="O21" s="14">
        <f>ROUND(($J$356/$J$354)*J21,5)</f>
        <v>734076.8484</v>
      </c>
      <c r="P21" s="14">
        <f t="shared" si="4"/>
        <v>-0.15159999998286366</v>
      </c>
      <c r="Q21" s="9">
        <f>ROUND(($J$356/$J$354)*J21,0)</f>
        <v>734077</v>
      </c>
      <c r="R21">
        <f>IF(Q21&gt;0,ROUND((Q21/J21)*100,2),0)</f>
        <v>26.64</v>
      </c>
      <c r="S21" s="9">
        <f>ROUND(IF(K21=3%,$J$358*'Decile Rankings'!K25,0),0)</f>
        <v>19757</v>
      </c>
      <c r="T21" s="9">
        <f t="shared" si="5"/>
        <v>753834</v>
      </c>
      <c r="U21" s="9">
        <f>IF(T21&gt;J21,J21-Q21,S21)</f>
        <v>19757</v>
      </c>
      <c r="V21" s="9">
        <f t="shared" si="6"/>
        <v>753834</v>
      </c>
      <c r="W21" s="11">
        <f>IF(J21&gt;0,ROUND(V21/J21*100,2),0)</f>
        <v>27.36</v>
      </c>
      <c r="X21" s="9">
        <f>IF(K21=3%,ROUND($J$360*'Decile Rankings'!K25,0),0)</f>
        <v>11626</v>
      </c>
      <c r="Y21" s="31">
        <f t="shared" si="7"/>
        <v>765460</v>
      </c>
      <c r="Z21" s="31">
        <f>IF(Y21&gt;J21,J21-V21,X21)</f>
        <v>11626</v>
      </c>
      <c r="AA21" s="9">
        <f t="shared" si="8"/>
        <v>765460</v>
      </c>
      <c r="AB21" s="31">
        <f>IF(AA21&gt;J21,1,0)</f>
        <v>0</v>
      </c>
      <c r="AC21" s="11">
        <f>IF(AA21&gt;0,ROUND(AA21/J21*100,2),0)</f>
        <v>27.78</v>
      </c>
    </row>
    <row r="22" spans="1:29" ht="12.75">
      <c r="A22">
        <v>21</v>
      </c>
      <c r="B22" s="7" t="s">
        <v>161</v>
      </c>
      <c r="C22" s="7" t="s">
        <v>11</v>
      </c>
      <c r="D22" s="3" t="s">
        <v>162</v>
      </c>
      <c r="F22" s="4"/>
      <c r="G22" s="4"/>
      <c r="H22" s="4"/>
      <c r="I22" s="4">
        <f t="shared" si="0"/>
        <v>0</v>
      </c>
      <c r="J22" s="5">
        <f t="shared" si="1"/>
        <v>0</v>
      </c>
      <c r="K22" s="6"/>
      <c r="L22">
        <f t="shared" si="2"/>
        <v>0</v>
      </c>
      <c r="M22">
        <f t="shared" si="3"/>
        <v>0</v>
      </c>
      <c r="N22" s="9"/>
      <c r="O22" s="14">
        <f>ROUND(($J$356/$J$354)*J22,5)</f>
        <v>0</v>
      </c>
      <c r="P22" s="14">
        <f t="shared" si="4"/>
        <v>0</v>
      </c>
      <c r="Q22" s="9">
        <f>ROUND(($J$356/$J$354)*J22,0)</f>
        <v>0</v>
      </c>
      <c r="R22">
        <f>IF(Q22&gt;0,ROUND((Q22/J22)*100,2),0)</f>
        <v>0</v>
      </c>
      <c r="S22" s="9">
        <f>ROUND(IF(K22=3%,$J$358*'Decile Rankings'!K26,0),0)</f>
        <v>0</v>
      </c>
      <c r="T22" s="9">
        <f t="shared" si="5"/>
        <v>0</v>
      </c>
      <c r="U22" s="9">
        <f>IF(T22&gt;J22,J22-Q22,S22)</f>
        <v>0</v>
      </c>
      <c r="V22" s="9">
        <f t="shared" si="6"/>
        <v>0</v>
      </c>
      <c r="W22" s="11">
        <f>IF(J22&gt;0,ROUND(V22/J22*100,2),0)</f>
        <v>0</v>
      </c>
      <c r="X22" s="9">
        <f>IF(K22=3%,ROUND($J$360*'Decile Rankings'!K26,0),0)</f>
        <v>0</v>
      </c>
      <c r="Y22" s="31">
        <f t="shared" si="7"/>
        <v>0</v>
      </c>
      <c r="Z22" s="31">
        <f>IF(Y22&gt;J22,J22-V22,X22)</f>
        <v>0</v>
      </c>
      <c r="AA22" s="9">
        <f t="shared" si="8"/>
        <v>0</v>
      </c>
      <c r="AB22" s="31">
        <f>IF(AA22&gt;J22,1,0)</f>
        <v>0</v>
      </c>
      <c r="AC22" s="11">
        <f>IF(AA22&gt;0,ROUND(AA22/J22*100,2),0)</f>
        <v>0</v>
      </c>
    </row>
    <row r="23" spans="1:29" ht="12.75">
      <c r="A23">
        <v>22</v>
      </c>
      <c r="B23" s="7" t="s">
        <v>163</v>
      </c>
      <c r="C23" s="7" t="s">
        <v>11</v>
      </c>
      <c r="D23" s="3" t="s">
        <v>164</v>
      </c>
      <c r="E23">
        <v>2009</v>
      </c>
      <c r="F23" s="4">
        <v>52414.86</v>
      </c>
      <c r="G23" s="4">
        <v>32.91</v>
      </c>
      <c r="H23" s="4">
        <v>0</v>
      </c>
      <c r="I23" s="4">
        <f t="shared" si="0"/>
        <v>52381.95</v>
      </c>
      <c r="J23" s="5">
        <f t="shared" si="1"/>
        <v>52382</v>
      </c>
      <c r="K23" s="6">
        <v>0.015</v>
      </c>
      <c r="L23">
        <f t="shared" si="2"/>
        <v>26.64</v>
      </c>
      <c r="M23">
        <f t="shared" si="3"/>
        <v>26.64</v>
      </c>
      <c r="N23" s="9"/>
      <c r="O23" s="14">
        <f>ROUND(($J$356/$J$354)*J23,5)</f>
        <v>13954.08233</v>
      </c>
      <c r="P23" s="14">
        <f t="shared" si="4"/>
        <v>0.08232999999927415</v>
      </c>
      <c r="Q23" s="9">
        <f>ROUND(($J$356/$J$354)*J23,0)</f>
        <v>13954</v>
      </c>
      <c r="R23">
        <f>IF(Q23&gt;0,ROUND((Q23/J23)*100,2),0)</f>
        <v>26.64</v>
      </c>
      <c r="S23" s="9">
        <f>ROUND(IF(K23=3%,$J$358*'Decile Rankings'!K27,0),0)</f>
        <v>0</v>
      </c>
      <c r="T23" s="9">
        <f t="shared" si="5"/>
        <v>13954</v>
      </c>
      <c r="U23" s="9">
        <f>IF(T23&gt;J23,J23-Q23,S23)</f>
        <v>0</v>
      </c>
      <c r="V23" s="9">
        <f t="shared" si="6"/>
        <v>13954</v>
      </c>
      <c r="W23" s="11">
        <f>IF(J23&gt;0,ROUND(V23/J23*100,2),0)</f>
        <v>26.64</v>
      </c>
      <c r="X23" s="9">
        <f>IF(K23=3%,ROUND($J$360*'Decile Rankings'!K27,0),0)</f>
        <v>0</v>
      </c>
      <c r="Y23" s="31">
        <f t="shared" si="7"/>
        <v>13954</v>
      </c>
      <c r="Z23" s="31">
        <f>IF(Y23&gt;J23,J23-V23,X23)</f>
        <v>0</v>
      </c>
      <c r="AA23" s="9">
        <f t="shared" si="8"/>
        <v>13954</v>
      </c>
      <c r="AB23" s="31">
        <f>IF(AA23&gt;J23,1,0)</f>
        <v>0</v>
      </c>
      <c r="AC23" s="11">
        <f>IF(AA23&gt;0,ROUND(AA23/J23*100,2),0)</f>
        <v>26.64</v>
      </c>
    </row>
    <row r="24" spans="1:29" ht="12.75">
      <c r="A24">
        <v>23</v>
      </c>
      <c r="B24" s="7" t="s">
        <v>23</v>
      </c>
      <c r="C24" s="7" t="s">
        <v>11</v>
      </c>
      <c r="D24" s="3" t="s">
        <v>24</v>
      </c>
      <c r="E24">
        <v>2002</v>
      </c>
      <c r="F24" s="4">
        <v>1232876</v>
      </c>
      <c r="G24" s="4">
        <v>25109</v>
      </c>
      <c r="H24" s="4">
        <v>9667</v>
      </c>
      <c r="I24" s="4">
        <f t="shared" si="0"/>
        <v>1198100</v>
      </c>
      <c r="J24" s="5">
        <f t="shared" si="1"/>
        <v>1198100</v>
      </c>
      <c r="K24" s="6">
        <v>0.03</v>
      </c>
      <c r="L24">
        <f t="shared" si="2"/>
        <v>26.64</v>
      </c>
      <c r="M24">
        <f t="shared" si="3"/>
        <v>29.78</v>
      </c>
      <c r="N24" s="9"/>
      <c r="O24" s="14">
        <f>ROUND(($J$356/$J$354)*J24,5)</f>
        <v>319162.80473</v>
      </c>
      <c r="P24" s="14">
        <f t="shared" si="4"/>
        <v>-0.19527000002563</v>
      </c>
      <c r="Q24" s="9">
        <f>ROUND(($J$356/$J$354)*J24,0)</f>
        <v>319163</v>
      </c>
      <c r="R24">
        <f>IF(Q24&gt;0,ROUND((Q24/J24)*100,2),0)</f>
        <v>26.64</v>
      </c>
      <c r="S24" s="9">
        <f>ROUND(IF(K24=3%,$J$358*'Decile Rankings'!K28,0),0)</f>
        <v>23708</v>
      </c>
      <c r="T24" s="9">
        <f t="shared" si="5"/>
        <v>342871</v>
      </c>
      <c r="U24" s="9">
        <f>IF(T24&gt;J24,J24-Q24,S24)</f>
        <v>23708</v>
      </c>
      <c r="V24" s="9">
        <f t="shared" si="6"/>
        <v>342871</v>
      </c>
      <c r="W24" s="11">
        <f>IF(J24&gt;0,ROUND(V24/J24*100,2),0)</f>
        <v>28.62</v>
      </c>
      <c r="X24" s="9">
        <f>IF(K24=3%,ROUND($J$360*'Decile Rankings'!K28,0),0)</f>
        <v>13951</v>
      </c>
      <c r="Y24" s="31">
        <f t="shared" si="7"/>
        <v>356822</v>
      </c>
      <c r="Z24" s="31">
        <f>IF(Y24&gt;J24,J24-V24,X24)</f>
        <v>13951</v>
      </c>
      <c r="AA24" s="9">
        <f t="shared" si="8"/>
        <v>356822</v>
      </c>
      <c r="AB24" s="31">
        <f>IF(AA24&gt;J24,1,0)</f>
        <v>0</v>
      </c>
      <c r="AC24" s="11">
        <f>IF(AA24&gt;0,ROUND(AA24/J24*100,2),0)</f>
        <v>29.78</v>
      </c>
    </row>
    <row r="25" spans="1:29" ht="12.75">
      <c r="A25">
        <v>24</v>
      </c>
      <c r="B25" s="7" t="s">
        <v>165</v>
      </c>
      <c r="C25" s="7" t="s">
        <v>11</v>
      </c>
      <c r="D25" s="3" t="s">
        <v>166</v>
      </c>
      <c r="E25">
        <v>2006</v>
      </c>
      <c r="F25" s="4">
        <v>188935.97</v>
      </c>
      <c r="G25" s="4">
        <v>1275.53</v>
      </c>
      <c r="H25" s="4">
        <v>0</v>
      </c>
      <c r="I25" s="4">
        <f t="shared" si="0"/>
        <v>187660.44</v>
      </c>
      <c r="J25" s="5">
        <f t="shared" si="1"/>
        <v>187660</v>
      </c>
      <c r="K25" s="6">
        <v>0.015</v>
      </c>
      <c r="L25">
        <f t="shared" si="2"/>
        <v>26.64</v>
      </c>
      <c r="M25">
        <f t="shared" si="3"/>
        <v>26.64</v>
      </c>
      <c r="N25" s="9"/>
      <c r="O25" s="14">
        <f>ROUND(($J$356/$J$354)*J25,5)</f>
        <v>49990.89553</v>
      </c>
      <c r="P25" s="14">
        <f t="shared" si="4"/>
        <v>-0.10446999999840045</v>
      </c>
      <c r="Q25" s="9">
        <f>ROUND(($J$356/$J$354)*J25,0)</f>
        <v>49991</v>
      </c>
      <c r="R25">
        <f>IF(Q25&gt;0,ROUND((Q25/J25)*100,2),0)</f>
        <v>26.64</v>
      </c>
      <c r="S25" s="9">
        <f>ROUND(IF(K25=3%,$J$358*'Decile Rankings'!K29,0),0)</f>
        <v>0</v>
      </c>
      <c r="T25" s="9">
        <f t="shared" si="5"/>
        <v>49991</v>
      </c>
      <c r="U25" s="9">
        <f>IF(T25&gt;J25,J25-Q25,S25)</f>
        <v>0</v>
      </c>
      <c r="V25" s="9">
        <f t="shared" si="6"/>
        <v>49991</v>
      </c>
      <c r="W25" s="11">
        <f>IF(J25&gt;0,ROUND(V25/J25*100,2),0)</f>
        <v>26.64</v>
      </c>
      <c r="X25" s="9">
        <f>IF(K25=3%,ROUND($J$360*'Decile Rankings'!K29,0),0)</f>
        <v>0</v>
      </c>
      <c r="Y25" s="31">
        <f t="shared" si="7"/>
        <v>49991</v>
      </c>
      <c r="Z25" s="31">
        <f>IF(Y25&gt;J25,J25-V25,X25)</f>
        <v>0</v>
      </c>
      <c r="AA25" s="9">
        <f t="shared" si="8"/>
        <v>49991</v>
      </c>
      <c r="AB25" s="31">
        <f>IF(AA25&gt;J25,1,0)</f>
        <v>0</v>
      </c>
      <c r="AC25" s="11">
        <f>IF(AA25&gt;0,ROUND(AA25/J25*100,2),0)</f>
        <v>26.64</v>
      </c>
    </row>
    <row r="26" spans="1:29" ht="12.75">
      <c r="A26">
        <v>25</v>
      </c>
      <c r="B26" s="7" t="s">
        <v>167</v>
      </c>
      <c r="C26" s="7" t="s">
        <v>11</v>
      </c>
      <c r="D26" s="3" t="s">
        <v>168</v>
      </c>
      <c r="F26" s="4"/>
      <c r="G26" s="4"/>
      <c r="H26" s="4"/>
      <c r="I26" s="4">
        <f t="shared" si="0"/>
        <v>0</v>
      </c>
      <c r="J26" s="5">
        <f t="shared" si="1"/>
        <v>0</v>
      </c>
      <c r="K26" s="6"/>
      <c r="L26">
        <f t="shared" si="2"/>
        <v>0</v>
      </c>
      <c r="M26">
        <f t="shared" si="3"/>
        <v>0</v>
      </c>
      <c r="N26" s="9"/>
      <c r="O26" s="14">
        <f>ROUND(($J$356/$J$354)*J26,5)</f>
        <v>0</v>
      </c>
      <c r="P26" s="14">
        <f t="shared" si="4"/>
        <v>0</v>
      </c>
      <c r="Q26" s="9">
        <f>ROUND(($J$356/$J$354)*J26,0)</f>
        <v>0</v>
      </c>
      <c r="R26">
        <f>IF(Q26&gt;0,ROUND((Q26/J26)*100,2),0)</f>
        <v>0</v>
      </c>
      <c r="S26" s="9">
        <f>ROUND(IF(K26=3%,$J$358*'Decile Rankings'!K30,0),0)</f>
        <v>0</v>
      </c>
      <c r="T26" s="9">
        <f t="shared" si="5"/>
        <v>0</v>
      </c>
      <c r="U26" s="9">
        <f>IF(T26&gt;J26,J26-Q26,S26)</f>
        <v>0</v>
      </c>
      <c r="V26" s="9">
        <f t="shared" si="6"/>
        <v>0</v>
      </c>
      <c r="W26" s="11">
        <f>IF(J26&gt;0,ROUND(V26/J26*100,2),0)</f>
        <v>0</v>
      </c>
      <c r="X26" s="9">
        <f>IF(K26=3%,ROUND($J$360*'Decile Rankings'!K30,0),0)</f>
        <v>0</v>
      </c>
      <c r="Y26" s="31">
        <f t="shared" si="7"/>
        <v>0</v>
      </c>
      <c r="Z26" s="31">
        <f>IF(Y26&gt;J26,J26-V26,X26)</f>
        <v>0</v>
      </c>
      <c r="AA26" s="9">
        <f t="shared" si="8"/>
        <v>0</v>
      </c>
      <c r="AB26" s="31">
        <f>IF(AA26&gt;J26,1,0)</f>
        <v>0</v>
      </c>
      <c r="AC26" s="11">
        <f>IF(AA26&gt;0,ROUND(AA26/J26*100,2),0)</f>
        <v>0</v>
      </c>
    </row>
    <row r="27" spans="1:29" ht="12.75">
      <c r="A27">
        <v>26</v>
      </c>
      <c r="B27" s="7" t="s">
        <v>169</v>
      </c>
      <c r="C27" s="7" t="s">
        <v>11</v>
      </c>
      <c r="D27" s="3" t="s">
        <v>170</v>
      </c>
      <c r="F27" s="4"/>
      <c r="G27" s="4"/>
      <c r="H27" s="4"/>
      <c r="I27" s="4">
        <f t="shared" si="0"/>
        <v>0</v>
      </c>
      <c r="J27" s="5">
        <f t="shared" si="1"/>
        <v>0</v>
      </c>
      <c r="K27" s="6"/>
      <c r="L27">
        <f t="shared" si="2"/>
        <v>0</v>
      </c>
      <c r="M27">
        <f t="shared" si="3"/>
        <v>0</v>
      </c>
      <c r="N27" s="9"/>
      <c r="O27" s="14">
        <f>ROUND(($J$356/$J$354)*J27,5)</f>
        <v>0</v>
      </c>
      <c r="P27" s="14">
        <f t="shared" si="4"/>
        <v>0</v>
      </c>
      <c r="Q27" s="9">
        <f>ROUND(($J$356/$J$354)*J27,0)</f>
        <v>0</v>
      </c>
      <c r="R27">
        <f>IF(Q27&gt;0,ROUND((Q27/J27)*100,2),0)</f>
        <v>0</v>
      </c>
      <c r="S27" s="9">
        <f>ROUND(IF(K27=3%,$J$358*'Decile Rankings'!K31,0),0)</f>
        <v>0</v>
      </c>
      <c r="T27" s="9">
        <f t="shared" si="5"/>
        <v>0</v>
      </c>
      <c r="U27" s="9">
        <f>IF(T27&gt;J27,J27-Q27,S27)</f>
        <v>0</v>
      </c>
      <c r="V27" s="9">
        <f t="shared" si="6"/>
        <v>0</v>
      </c>
      <c r="W27" s="11">
        <f>IF(J27&gt;0,ROUND(V27/J27*100,2),0)</f>
        <v>0</v>
      </c>
      <c r="X27" s="9">
        <f>IF(K27=3%,ROUND($J$360*'Decile Rankings'!K31,0),0)</f>
        <v>0</v>
      </c>
      <c r="Y27" s="31">
        <f t="shared" si="7"/>
        <v>0</v>
      </c>
      <c r="Z27" s="31">
        <f>IF(Y27&gt;J27,J27-V27,X27)</f>
        <v>0</v>
      </c>
      <c r="AA27" s="9">
        <f t="shared" si="8"/>
        <v>0</v>
      </c>
      <c r="AB27" s="31">
        <f>IF(AA27&gt;J27,1,0)</f>
        <v>0</v>
      </c>
      <c r="AC27" s="11">
        <f>IF(AA27&gt;0,ROUND(AA27/J27*100,2),0)</f>
        <v>0</v>
      </c>
    </row>
    <row r="28" spans="1:29" ht="12.75">
      <c r="A28">
        <v>27</v>
      </c>
      <c r="B28" s="7" t="s">
        <v>171</v>
      </c>
      <c r="C28" s="7" t="s">
        <v>11</v>
      </c>
      <c r="D28" s="3" t="s">
        <v>172</v>
      </c>
      <c r="F28" s="4"/>
      <c r="G28" s="4"/>
      <c r="H28" s="4"/>
      <c r="I28" s="4">
        <f t="shared" si="0"/>
        <v>0</v>
      </c>
      <c r="J28" s="5">
        <f t="shared" si="1"/>
        <v>0</v>
      </c>
      <c r="K28" s="6"/>
      <c r="L28">
        <f t="shared" si="2"/>
        <v>0</v>
      </c>
      <c r="M28">
        <f t="shared" si="3"/>
        <v>0</v>
      </c>
      <c r="N28" s="9"/>
      <c r="O28" s="14">
        <f>ROUND(($J$356/$J$354)*J28,5)</f>
        <v>0</v>
      </c>
      <c r="P28" s="14">
        <f t="shared" si="4"/>
        <v>0</v>
      </c>
      <c r="Q28" s="9">
        <f>ROUND(($J$356/$J$354)*J28,0)</f>
        <v>0</v>
      </c>
      <c r="R28">
        <f>IF(Q28&gt;0,ROUND((Q28/J28)*100,2),0)</f>
        <v>0</v>
      </c>
      <c r="S28" s="9">
        <f>ROUND(IF(K28=3%,$J$358*'Decile Rankings'!K32,0),0)</f>
        <v>0</v>
      </c>
      <c r="T28" s="9">
        <f t="shared" si="5"/>
        <v>0</v>
      </c>
      <c r="U28" s="9">
        <f>IF(T28&gt;J28,J28-Q28,S28)</f>
        <v>0</v>
      </c>
      <c r="V28" s="9">
        <f t="shared" si="6"/>
        <v>0</v>
      </c>
      <c r="W28" s="11">
        <f>IF(J28&gt;0,ROUND(V28/J28*100,2),0)</f>
        <v>0</v>
      </c>
      <c r="X28" s="9">
        <f>IF(K28=3%,ROUND($J$360*'Decile Rankings'!K32,0),0)</f>
        <v>0</v>
      </c>
      <c r="Y28" s="31">
        <f t="shared" si="7"/>
        <v>0</v>
      </c>
      <c r="Z28" s="31">
        <f>IF(Y28&gt;J28,J28-V28,X28)</f>
        <v>0</v>
      </c>
      <c r="AA28" s="9">
        <f t="shared" si="8"/>
        <v>0</v>
      </c>
      <c r="AB28" s="31">
        <f>IF(AA28&gt;J28,1,0)</f>
        <v>0</v>
      </c>
      <c r="AC28" s="11">
        <f>IF(AA28&gt;0,ROUND(AA28/J28*100,2),0)</f>
        <v>0</v>
      </c>
    </row>
    <row r="29" spans="1:29" ht="12.75">
      <c r="A29">
        <v>28</v>
      </c>
      <c r="B29" s="7" t="s">
        <v>173</v>
      </c>
      <c r="C29" s="7" t="s">
        <v>11</v>
      </c>
      <c r="D29" s="3" t="s">
        <v>174</v>
      </c>
      <c r="F29" s="4">
        <v>0</v>
      </c>
      <c r="G29" s="4">
        <v>0</v>
      </c>
      <c r="H29" s="4">
        <v>0</v>
      </c>
      <c r="I29" s="4">
        <f t="shared" si="0"/>
        <v>0</v>
      </c>
      <c r="J29" s="5">
        <f t="shared" si="1"/>
        <v>0</v>
      </c>
      <c r="K29" s="6"/>
      <c r="L29">
        <f t="shared" si="2"/>
        <v>0</v>
      </c>
      <c r="M29">
        <f t="shared" si="3"/>
        <v>0</v>
      </c>
      <c r="N29" s="9"/>
      <c r="O29" s="14">
        <f>ROUND(($J$356/$J$354)*J29,5)</f>
        <v>0</v>
      </c>
      <c r="P29" s="14">
        <f t="shared" si="4"/>
        <v>0</v>
      </c>
      <c r="Q29" s="9">
        <f>ROUND(($J$356/$J$354)*J29,0)</f>
        <v>0</v>
      </c>
      <c r="R29">
        <f>IF(Q29&gt;0,ROUND((Q29/J29)*100,2),0)</f>
        <v>0</v>
      </c>
      <c r="S29" s="9">
        <f>ROUND(IF(K29=3%,$J$358*'Decile Rankings'!K33,0),0)</f>
        <v>0</v>
      </c>
      <c r="T29" s="9">
        <f t="shared" si="5"/>
        <v>0</v>
      </c>
      <c r="U29" s="9">
        <f>IF(T29&gt;J29,J29-Q29,S29)</f>
        <v>0</v>
      </c>
      <c r="V29" s="9">
        <f t="shared" si="6"/>
        <v>0</v>
      </c>
      <c r="W29" s="11">
        <f>IF(J29&gt;0,ROUND(V29/J29*100,2),0)</f>
        <v>0</v>
      </c>
      <c r="X29" s="9">
        <f>IF(K29=3%,ROUND($J$360*'Decile Rankings'!K33,0),0)</f>
        <v>0</v>
      </c>
      <c r="Y29" s="31">
        <f t="shared" si="7"/>
        <v>0</v>
      </c>
      <c r="Z29" s="31">
        <f>IF(Y29&gt;J29,J29-V29,X29)</f>
        <v>0</v>
      </c>
      <c r="AA29" s="9">
        <f t="shared" si="8"/>
        <v>0</v>
      </c>
      <c r="AB29" s="31">
        <f>IF(AA29&gt;J29,1,0)</f>
        <v>0</v>
      </c>
      <c r="AC29" s="11">
        <f>IF(AA29&gt;0,ROUND(AA29/J29*100,2),0)</f>
        <v>0</v>
      </c>
    </row>
    <row r="30" spans="1:29" ht="12.75">
      <c r="A30">
        <v>29</v>
      </c>
      <c r="B30" s="7" t="s">
        <v>175</v>
      </c>
      <c r="C30" s="7" t="s">
        <v>11</v>
      </c>
      <c r="D30" s="3" t="s">
        <v>176</v>
      </c>
      <c r="F30" s="4"/>
      <c r="G30" s="4"/>
      <c r="H30" s="4"/>
      <c r="I30" s="4">
        <f t="shared" si="0"/>
        <v>0</v>
      </c>
      <c r="J30" s="5">
        <f t="shared" si="1"/>
        <v>0</v>
      </c>
      <c r="K30" s="6"/>
      <c r="L30">
        <f t="shared" si="2"/>
        <v>0</v>
      </c>
      <c r="M30">
        <f t="shared" si="3"/>
        <v>0</v>
      </c>
      <c r="N30" s="9"/>
      <c r="O30" s="14">
        <f>ROUND(($J$356/$J$354)*J30,5)</f>
        <v>0</v>
      </c>
      <c r="P30" s="14">
        <f t="shared" si="4"/>
        <v>0</v>
      </c>
      <c r="Q30" s="9">
        <f>ROUND(($J$356/$J$354)*J30,0)</f>
        <v>0</v>
      </c>
      <c r="R30">
        <f>IF(Q30&gt;0,ROUND((Q30/J30)*100,2),0)</f>
        <v>0</v>
      </c>
      <c r="S30" s="9">
        <f>ROUND(IF(K30=3%,$J$358*'Decile Rankings'!K34,0),0)</f>
        <v>0</v>
      </c>
      <c r="T30" s="9">
        <f t="shared" si="5"/>
        <v>0</v>
      </c>
      <c r="U30" s="9">
        <f>IF(T30&gt;J30,J30-Q30,S30)</f>
        <v>0</v>
      </c>
      <c r="V30" s="9">
        <f t="shared" si="6"/>
        <v>0</v>
      </c>
      <c r="W30" s="11">
        <f>IF(J30&gt;0,ROUND(V30/J30*100,2),0)</f>
        <v>0</v>
      </c>
      <c r="X30" s="9">
        <f>IF(K30=3%,ROUND($J$360*'Decile Rankings'!K34,0),0)</f>
        <v>0</v>
      </c>
      <c r="Y30" s="31">
        <f t="shared" si="7"/>
        <v>0</v>
      </c>
      <c r="Z30" s="31">
        <f>IF(Y30&gt;J30,J30-V30,X30)</f>
        <v>0</v>
      </c>
      <c r="AA30" s="9">
        <f t="shared" si="8"/>
        <v>0</v>
      </c>
      <c r="AB30" s="31">
        <f>IF(AA30&gt;J30,1,0)</f>
        <v>0</v>
      </c>
      <c r="AC30" s="11">
        <f>IF(AA30&gt;0,ROUND(AA30/J30*100,2),0)</f>
        <v>0</v>
      </c>
    </row>
    <row r="31" spans="1:29" ht="12.75">
      <c r="A31">
        <v>30</v>
      </c>
      <c r="B31" s="7" t="s">
        <v>177</v>
      </c>
      <c r="C31" s="7" t="s">
        <v>11</v>
      </c>
      <c r="D31" s="3" t="s">
        <v>178</v>
      </c>
      <c r="F31" s="4"/>
      <c r="G31" s="4"/>
      <c r="H31" s="4"/>
      <c r="I31" s="4">
        <f t="shared" si="0"/>
        <v>0</v>
      </c>
      <c r="J31" s="5">
        <f t="shared" si="1"/>
        <v>0</v>
      </c>
      <c r="K31" s="6"/>
      <c r="L31">
        <f t="shared" si="2"/>
        <v>0</v>
      </c>
      <c r="M31">
        <f t="shared" si="3"/>
        <v>0</v>
      </c>
      <c r="N31" s="9"/>
      <c r="O31" s="14">
        <f>ROUND(($J$356/$J$354)*J31,5)</f>
        <v>0</v>
      </c>
      <c r="P31" s="14">
        <f t="shared" si="4"/>
        <v>0</v>
      </c>
      <c r="Q31" s="9">
        <f>ROUND(($J$356/$J$354)*J31,0)</f>
        <v>0</v>
      </c>
      <c r="R31">
        <f>IF(Q31&gt;0,ROUND((Q31/J31)*100,2),0)</f>
        <v>0</v>
      </c>
      <c r="S31" s="9">
        <f>ROUND(IF(K31=3%,$J$358*'Decile Rankings'!K35,0),0)</f>
        <v>0</v>
      </c>
      <c r="T31" s="9">
        <f t="shared" si="5"/>
        <v>0</v>
      </c>
      <c r="U31" s="9">
        <f>IF(T31&gt;J31,J31-Q31,S31)</f>
        <v>0</v>
      </c>
      <c r="V31" s="9">
        <f t="shared" si="6"/>
        <v>0</v>
      </c>
      <c r="W31" s="11">
        <f>IF(J31&gt;0,ROUND(V31/J31*100,2),0)</f>
        <v>0</v>
      </c>
      <c r="X31" s="9">
        <f>IF(K31=3%,ROUND($J$360*'Decile Rankings'!K35,0),0)</f>
        <v>0</v>
      </c>
      <c r="Y31" s="31">
        <f t="shared" si="7"/>
        <v>0</v>
      </c>
      <c r="Z31" s="31">
        <f>IF(Y31&gt;J31,J31-V31,X31)</f>
        <v>0</v>
      </c>
      <c r="AA31" s="9">
        <f t="shared" si="8"/>
        <v>0</v>
      </c>
      <c r="AB31" s="31">
        <f>IF(AA31&gt;J31,1,0)</f>
        <v>0</v>
      </c>
      <c r="AC31" s="11">
        <f>IF(AA31&gt;0,ROUND(AA31/J31*100,2),0)</f>
        <v>0</v>
      </c>
    </row>
    <row r="32" spans="1:29" ht="12.75">
      <c r="A32">
        <v>31</v>
      </c>
      <c r="B32" s="7" t="s">
        <v>179</v>
      </c>
      <c r="C32" s="7" t="s">
        <v>11</v>
      </c>
      <c r="D32" s="3" t="s">
        <v>180</v>
      </c>
      <c r="F32" s="4"/>
      <c r="G32" s="4"/>
      <c r="H32" s="4"/>
      <c r="I32" s="4">
        <f t="shared" si="0"/>
        <v>0</v>
      </c>
      <c r="J32" s="5">
        <f t="shared" si="1"/>
        <v>0</v>
      </c>
      <c r="K32" s="6"/>
      <c r="L32">
        <f t="shared" si="2"/>
        <v>0</v>
      </c>
      <c r="M32">
        <f t="shared" si="3"/>
        <v>0</v>
      </c>
      <c r="N32" s="9"/>
      <c r="O32" s="14">
        <f>ROUND(($J$356/$J$354)*J32,5)</f>
        <v>0</v>
      </c>
      <c r="P32" s="14">
        <f t="shared" si="4"/>
        <v>0</v>
      </c>
      <c r="Q32" s="9">
        <f>ROUND(($J$356/$J$354)*J32,0)</f>
        <v>0</v>
      </c>
      <c r="R32">
        <f>IF(Q32&gt;0,ROUND((Q32/J32)*100,2),0)</f>
        <v>0</v>
      </c>
      <c r="S32" s="9">
        <f>ROUND(IF(K32=3%,$J$358*'Decile Rankings'!K36,0),0)</f>
        <v>0</v>
      </c>
      <c r="T32" s="9">
        <f t="shared" si="5"/>
        <v>0</v>
      </c>
      <c r="U32" s="9">
        <f>IF(T32&gt;J32,J32-Q32,S32)</f>
        <v>0</v>
      </c>
      <c r="V32" s="9">
        <f t="shared" si="6"/>
        <v>0</v>
      </c>
      <c r="W32" s="11">
        <f>IF(J32&gt;0,ROUND(V32/J32*100,2),0)</f>
        <v>0</v>
      </c>
      <c r="X32" s="9">
        <f>IF(K32=3%,ROUND($J$360*'Decile Rankings'!K36,0),0)</f>
        <v>0</v>
      </c>
      <c r="Y32" s="31">
        <f t="shared" si="7"/>
        <v>0</v>
      </c>
      <c r="Z32" s="31">
        <f>IF(Y32&gt;J32,J32-V32,X32)</f>
        <v>0</v>
      </c>
      <c r="AA32" s="9">
        <f t="shared" si="8"/>
        <v>0</v>
      </c>
      <c r="AB32" s="31">
        <f>IF(AA32&gt;J32,1,0)</f>
        <v>0</v>
      </c>
      <c r="AC32" s="11">
        <f>IF(AA32&gt;0,ROUND(AA32/J32*100,2),0)</f>
        <v>0</v>
      </c>
    </row>
    <row r="33" spans="1:29" ht="12.75">
      <c r="A33">
        <v>32</v>
      </c>
      <c r="B33" s="7" t="s">
        <v>181</v>
      </c>
      <c r="C33" s="7" t="s">
        <v>182</v>
      </c>
      <c r="D33" s="3" t="s">
        <v>183</v>
      </c>
      <c r="F33" s="4"/>
      <c r="G33" s="4"/>
      <c r="H33" s="4"/>
      <c r="I33" s="4">
        <f t="shared" si="0"/>
        <v>0</v>
      </c>
      <c r="J33" s="5">
        <f t="shared" si="1"/>
        <v>0</v>
      </c>
      <c r="K33" s="6"/>
      <c r="L33">
        <f t="shared" si="2"/>
        <v>0</v>
      </c>
      <c r="M33">
        <f t="shared" si="3"/>
        <v>0</v>
      </c>
      <c r="N33" s="9"/>
      <c r="O33" s="14">
        <f>ROUND(($J$356/$J$354)*J33,5)</f>
        <v>0</v>
      </c>
      <c r="P33" s="14">
        <f t="shared" si="4"/>
        <v>0</v>
      </c>
      <c r="Q33" s="9">
        <f>ROUND(($J$356/$J$354)*J33,0)</f>
        <v>0</v>
      </c>
      <c r="R33">
        <f>IF(Q33&gt;0,ROUND((Q33/J33)*100,2),0)</f>
        <v>0</v>
      </c>
      <c r="S33" s="9">
        <f>ROUND(IF(K33=3%,$J$358*'Decile Rankings'!K37,0),0)</f>
        <v>0</v>
      </c>
      <c r="T33" s="9">
        <f t="shared" si="5"/>
        <v>0</v>
      </c>
      <c r="U33" s="9">
        <f>IF(T33&gt;J33,J33-Q33,S33)</f>
        <v>0</v>
      </c>
      <c r="V33" s="9">
        <f t="shared" si="6"/>
        <v>0</v>
      </c>
      <c r="W33" s="11">
        <f>IF(J33&gt;0,ROUND(V33/J33*100,2),0)</f>
        <v>0</v>
      </c>
      <c r="X33" s="9">
        <f>IF(K33=3%,ROUND($J$360*'Decile Rankings'!K37,0),0)</f>
        <v>0</v>
      </c>
      <c r="Y33" s="31">
        <f t="shared" si="7"/>
        <v>0</v>
      </c>
      <c r="Z33" s="31">
        <f>IF(Y33&gt;J33,J33-V33,X33)</f>
        <v>0</v>
      </c>
      <c r="AA33" s="9">
        <f t="shared" si="8"/>
        <v>0</v>
      </c>
      <c r="AB33" s="31">
        <f>IF(AA33&gt;J33,1,0)</f>
        <v>0</v>
      </c>
      <c r="AC33" s="11">
        <f>IF(AA33&gt;0,ROUND(AA33/J33*100,2),0)</f>
        <v>0</v>
      </c>
    </row>
    <row r="34" spans="1:29" ht="12.75">
      <c r="A34">
        <v>33</v>
      </c>
      <c r="B34" s="7" t="s">
        <v>184</v>
      </c>
      <c r="C34" s="7" t="s">
        <v>11</v>
      </c>
      <c r="D34" s="3" t="s">
        <v>185</v>
      </c>
      <c r="F34" s="4"/>
      <c r="G34" s="4"/>
      <c r="H34" s="4"/>
      <c r="I34" s="4">
        <f t="shared" si="0"/>
        <v>0</v>
      </c>
      <c r="J34" s="5">
        <f t="shared" si="1"/>
        <v>0</v>
      </c>
      <c r="K34" s="6"/>
      <c r="L34">
        <f t="shared" si="2"/>
        <v>0</v>
      </c>
      <c r="M34">
        <f t="shared" si="3"/>
        <v>0</v>
      </c>
      <c r="N34" s="9"/>
      <c r="O34" s="14">
        <f>ROUND(($J$356/$J$354)*J34,5)</f>
        <v>0</v>
      </c>
      <c r="P34" s="14">
        <f t="shared" si="4"/>
        <v>0</v>
      </c>
      <c r="Q34" s="9">
        <f>ROUND(($J$356/$J$354)*J34,0)</f>
        <v>0</v>
      </c>
      <c r="R34">
        <f>IF(Q34&gt;0,ROUND((Q34/J34)*100,2),0)</f>
        <v>0</v>
      </c>
      <c r="S34" s="9">
        <f>ROUND(IF(K34=3%,$J$358*'Decile Rankings'!K38,0),0)</f>
        <v>0</v>
      </c>
      <c r="T34" s="9">
        <f t="shared" si="5"/>
        <v>0</v>
      </c>
      <c r="U34" s="9">
        <f>IF(T34&gt;J34,J34-Q34,S34)</f>
        <v>0</v>
      </c>
      <c r="V34" s="9">
        <f t="shared" si="6"/>
        <v>0</v>
      </c>
      <c r="W34" s="11">
        <f>IF(J34&gt;0,ROUND(V34/J34*100,2),0)</f>
        <v>0</v>
      </c>
      <c r="X34" s="9">
        <f>IF(K34=3%,ROUND($J$360*'Decile Rankings'!K38,0),0)</f>
        <v>0</v>
      </c>
      <c r="Y34" s="31">
        <f t="shared" si="7"/>
        <v>0</v>
      </c>
      <c r="Z34" s="31">
        <f>IF(Y34&gt;J34,J34-V34,X34)</f>
        <v>0</v>
      </c>
      <c r="AA34" s="9">
        <f t="shared" si="8"/>
        <v>0</v>
      </c>
      <c r="AB34" s="31">
        <f>IF(AA34&gt;J34,1,0)</f>
        <v>0</v>
      </c>
      <c r="AC34" s="11">
        <f>IF(AA34&gt;0,ROUND(AA34/J34*100,2),0)</f>
        <v>0</v>
      </c>
    </row>
    <row r="35" spans="1:29" ht="12.75">
      <c r="A35">
        <v>34</v>
      </c>
      <c r="B35" s="7" t="s">
        <v>186</v>
      </c>
      <c r="C35" s="7" t="s">
        <v>11</v>
      </c>
      <c r="D35" s="3" t="s">
        <v>187</v>
      </c>
      <c r="F35" s="4"/>
      <c r="G35" s="4"/>
      <c r="H35" s="4"/>
      <c r="I35" s="4">
        <f t="shared" si="0"/>
        <v>0</v>
      </c>
      <c r="J35" s="5">
        <f t="shared" si="1"/>
        <v>0</v>
      </c>
      <c r="K35" s="6"/>
      <c r="L35">
        <f t="shared" si="2"/>
        <v>0</v>
      </c>
      <c r="M35">
        <f t="shared" si="3"/>
        <v>0</v>
      </c>
      <c r="N35" s="9"/>
      <c r="O35" s="14">
        <f>ROUND(($J$356/$J$354)*J35,5)</f>
        <v>0</v>
      </c>
      <c r="P35" s="14">
        <f t="shared" si="4"/>
        <v>0</v>
      </c>
      <c r="Q35" s="9">
        <f>ROUND(($J$356/$J$354)*J35,0)</f>
        <v>0</v>
      </c>
      <c r="R35">
        <f>IF(Q35&gt;0,ROUND((Q35/J35)*100,2),0)</f>
        <v>0</v>
      </c>
      <c r="S35" s="9">
        <f>ROUND(IF(K35=3%,$J$358*'Decile Rankings'!K39,0),0)</f>
        <v>0</v>
      </c>
      <c r="T35" s="9">
        <f t="shared" si="5"/>
        <v>0</v>
      </c>
      <c r="U35" s="9">
        <f>IF(T35&gt;J35,J35-Q35,S35)</f>
        <v>0</v>
      </c>
      <c r="V35" s="9">
        <f t="shared" si="6"/>
        <v>0</v>
      </c>
      <c r="W35" s="11">
        <f>IF(J35&gt;0,ROUND(V35/J35*100,2),0)</f>
        <v>0</v>
      </c>
      <c r="X35" s="9">
        <f>IF(K35=3%,ROUND($J$360*'Decile Rankings'!K39,0),0)</f>
        <v>0</v>
      </c>
      <c r="Y35" s="31">
        <f t="shared" si="7"/>
        <v>0</v>
      </c>
      <c r="Z35" s="31">
        <f>IF(Y35&gt;J35,J35-V35,X35)</f>
        <v>0</v>
      </c>
      <c r="AA35" s="9">
        <f t="shared" si="8"/>
        <v>0</v>
      </c>
      <c r="AB35" s="31">
        <f>IF(AA35&gt;J35,1,0)</f>
        <v>0</v>
      </c>
      <c r="AC35" s="11">
        <f>IF(AA35&gt;0,ROUND(AA35/J35*100,2),0)</f>
        <v>0</v>
      </c>
    </row>
    <row r="36" spans="1:29" ht="12.75">
      <c r="A36">
        <v>35</v>
      </c>
      <c r="B36" s="7" t="s">
        <v>188</v>
      </c>
      <c r="C36" s="7" t="s">
        <v>11</v>
      </c>
      <c r="D36" s="3" t="s">
        <v>189</v>
      </c>
      <c r="F36" s="4"/>
      <c r="G36" s="4"/>
      <c r="H36" s="4"/>
      <c r="I36" s="4">
        <f t="shared" si="0"/>
        <v>0</v>
      </c>
      <c r="J36" s="5">
        <f t="shared" si="1"/>
        <v>0</v>
      </c>
      <c r="K36" s="6"/>
      <c r="L36">
        <f t="shared" si="2"/>
        <v>0</v>
      </c>
      <c r="M36">
        <f t="shared" si="3"/>
        <v>0</v>
      </c>
      <c r="N36" s="9"/>
      <c r="O36" s="14">
        <f>ROUND(($J$356/$J$354)*J36,5)</f>
        <v>0</v>
      </c>
      <c r="P36" s="14">
        <f t="shared" si="4"/>
        <v>0</v>
      </c>
      <c r="Q36" s="9">
        <f>ROUND(($J$356/$J$354)*J36,0)</f>
        <v>0</v>
      </c>
      <c r="R36">
        <f>IF(Q36&gt;0,ROUND((Q36/J36)*100,2),0)</f>
        <v>0</v>
      </c>
      <c r="S36" s="9">
        <f>ROUND(IF(K36=3%,$J$358*'Decile Rankings'!K40,0),0)</f>
        <v>0</v>
      </c>
      <c r="T36" s="9">
        <f t="shared" si="5"/>
        <v>0</v>
      </c>
      <c r="U36" s="9">
        <f>IF(T36&gt;J36,J36-Q36,S36)</f>
        <v>0</v>
      </c>
      <c r="V36" s="9">
        <f t="shared" si="6"/>
        <v>0</v>
      </c>
      <c r="W36" s="11">
        <f>IF(J36&gt;0,ROUND(V36/J36*100,2),0)</f>
        <v>0</v>
      </c>
      <c r="X36" s="9">
        <f>IF(K36=3%,ROUND($J$360*'Decile Rankings'!K40,0),0)</f>
        <v>0</v>
      </c>
      <c r="Y36" s="31">
        <f t="shared" si="7"/>
        <v>0</v>
      </c>
      <c r="Z36" s="31">
        <f>IF(Y36&gt;J36,J36-V36,X36)</f>
        <v>0</v>
      </c>
      <c r="AA36" s="9">
        <f t="shared" si="8"/>
        <v>0</v>
      </c>
      <c r="AB36" s="31">
        <f>IF(AA36&gt;J36,1,0)</f>
        <v>0</v>
      </c>
      <c r="AC36" s="11">
        <f>IF(AA36&gt;0,ROUND(AA36/J36*100,2),0)</f>
        <v>0</v>
      </c>
    </row>
    <row r="37" spans="1:29" ht="12.75">
      <c r="A37">
        <v>36</v>
      </c>
      <c r="B37" s="7" t="s">
        <v>190</v>
      </c>
      <c r="C37" s="7" t="s">
        <v>11</v>
      </c>
      <c r="D37" s="3" t="s">
        <v>191</v>
      </c>
      <c r="E37">
        <v>2006</v>
      </c>
      <c r="F37" s="4">
        <v>1057706</v>
      </c>
      <c r="G37" s="4">
        <v>7436.3</v>
      </c>
      <c r="H37" s="4">
        <v>156.2</v>
      </c>
      <c r="I37" s="4">
        <f t="shared" si="0"/>
        <v>1050113.5</v>
      </c>
      <c r="J37" s="5">
        <f t="shared" si="1"/>
        <v>1050114</v>
      </c>
      <c r="K37" s="6">
        <v>0.03</v>
      </c>
      <c r="L37">
        <f t="shared" si="2"/>
        <v>26.64</v>
      </c>
      <c r="M37">
        <f t="shared" si="3"/>
        <v>29.63</v>
      </c>
      <c r="N37" s="9"/>
      <c r="O37" s="14">
        <f>ROUND(($J$356/$J$354)*J37,5)</f>
        <v>279740.69738</v>
      </c>
      <c r="P37" s="14">
        <f t="shared" si="4"/>
        <v>-0.3026199999731034</v>
      </c>
      <c r="Q37" s="9">
        <f>ROUND(($J$356/$J$354)*J37,0)</f>
        <v>279741</v>
      </c>
      <c r="R37">
        <f>IF(Q37&gt;0,ROUND((Q37/J37)*100,2),0)</f>
        <v>26.64</v>
      </c>
      <c r="S37" s="9">
        <f>ROUND(IF(K37=3%,$J$358*'Decile Rankings'!K41,0),0)</f>
        <v>19757</v>
      </c>
      <c r="T37" s="9">
        <f t="shared" si="5"/>
        <v>299498</v>
      </c>
      <c r="U37" s="9">
        <f>IF(T37&gt;J37,J37-Q37,S37)</f>
        <v>19757</v>
      </c>
      <c r="V37" s="9">
        <f t="shared" si="6"/>
        <v>299498</v>
      </c>
      <c r="W37" s="11">
        <f>IF(J37&gt;0,ROUND(V37/J37*100,2),0)</f>
        <v>28.52</v>
      </c>
      <c r="X37" s="9">
        <f>IF(K37=3%,ROUND($J$360*'Decile Rankings'!K41,0),0)</f>
        <v>11626</v>
      </c>
      <c r="Y37" s="31">
        <f t="shared" si="7"/>
        <v>311124</v>
      </c>
      <c r="Z37" s="31">
        <f>IF(Y37&gt;J37,J37-V37,X37)</f>
        <v>11626</v>
      </c>
      <c r="AA37" s="9">
        <f t="shared" si="8"/>
        <v>311124</v>
      </c>
      <c r="AB37" s="31">
        <f>IF(AA37&gt;J37,1,0)</f>
        <v>0</v>
      </c>
      <c r="AC37" s="11">
        <f>IF(AA37&gt;0,ROUND(AA37/J37*100,2),0)</f>
        <v>29.63</v>
      </c>
    </row>
    <row r="38" spans="1:29" ht="12.75">
      <c r="A38">
        <v>37</v>
      </c>
      <c r="B38" s="7" t="s">
        <v>192</v>
      </c>
      <c r="C38" s="7" t="s">
        <v>11</v>
      </c>
      <c r="D38" s="3" t="s">
        <v>193</v>
      </c>
      <c r="F38" s="4"/>
      <c r="G38" s="4"/>
      <c r="H38" s="4"/>
      <c r="I38" s="4">
        <f t="shared" si="0"/>
        <v>0</v>
      </c>
      <c r="J38" s="5">
        <f t="shared" si="1"/>
        <v>0</v>
      </c>
      <c r="K38" s="6"/>
      <c r="L38">
        <f t="shared" si="2"/>
        <v>0</v>
      </c>
      <c r="M38">
        <f t="shared" si="3"/>
        <v>0</v>
      </c>
      <c r="N38" s="9"/>
      <c r="O38" s="14">
        <f>ROUND(($J$356/$J$354)*J38,5)</f>
        <v>0</v>
      </c>
      <c r="P38" s="14">
        <f t="shared" si="4"/>
        <v>0</v>
      </c>
      <c r="Q38" s="9">
        <f>ROUND(($J$356/$J$354)*J38,0)</f>
        <v>0</v>
      </c>
      <c r="R38">
        <f>IF(Q38&gt;0,ROUND((Q38/J38)*100,2),0)</f>
        <v>0</v>
      </c>
      <c r="S38" s="9">
        <f>ROUND(IF(K38=3%,$J$358*'Decile Rankings'!K42,0),0)</f>
        <v>0</v>
      </c>
      <c r="T38" s="9">
        <f t="shared" si="5"/>
        <v>0</v>
      </c>
      <c r="U38" s="9">
        <f>IF(T38&gt;J38,J38-Q38,S38)</f>
        <v>0</v>
      </c>
      <c r="V38" s="9">
        <f t="shared" si="6"/>
        <v>0</v>
      </c>
      <c r="W38" s="11">
        <f>IF(J38&gt;0,ROUND(V38/J38*100,2),0)</f>
        <v>0</v>
      </c>
      <c r="X38" s="9">
        <f>IF(K38=3%,ROUND($J$360*'Decile Rankings'!K42,0),0)</f>
        <v>0</v>
      </c>
      <c r="Y38" s="31">
        <f t="shared" si="7"/>
        <v>0</v>
      </c>
      <c r="Z38" s="31">
        <f>IF(Y38&gt;J38,J38-V38,X38)</f>
        <v>0</v>
      </c>
      <c r="AA38" s="9">
        <f t="shared" si="8"/>
        <v>0</v>
      </c>
      <c r="AB38" s="31">
        <f>IF(AA38&gt;J38,1,0)</f>
        <v>0</v>
      </c>
      <c r="AC38" s="11">
        <f>IF(AA38&gt;0,ROUND(AA38/J38*100,2),0)</f>
        <v>0</v>
      </c>
    </row>
    <row r="39" spans="1:29" ht="12.75">
      <c r="A39">
        <v>38</v>
      </c>
      <c r="B39" s="7" t="s">
        <v>25</v>
      </c>
      <c r="C39" s="7" t="s">
        <v>11</v>
      </c>
      <c r="D39" s="3" t="s">
        <v>26</v>
      </c>
      <c r="E39">
        <v>2002</v>
      </c>
      <c r="F39" s="4">
        <v>536148.8</v>
      </c>
      <c r="G39" s="4">
        <v>11145.7</v>
      </c>
      <c r="H39" s="4">
        <v>0</v>
      </c>
      <c r="I39" s="4">
        <f t="shared" si="0"/>
        <v>525003.1000000001</v>
      </c>
      <c r="J39" s="5">
        <f t="shared" si="1"/>
        <v>525003</v>
      </c>
      <c r="K39" s="6">
        <v>0.03</v>
      </c>
      <c r="L39">
        <f t="shared" si="2"/>
        <v>26.64</v>
      </c>
      <c r="M39">
        <f t="shared" si="3"/>
        <v>35.01</v>
      </c>
      <c r="N39" s="9"/>
      <c r="O39" s="14">
        <f>ROUND(($J$356/$J$354)*J39,5)</f>
        <v>139855.96359</v>
      </c>
      <c r="P39" s="14">
        <f t="shared" si="4"/>
        <v>-0.03641000000061467</v>
      </c>
      <c r="Q39" s="9">
        <f>ROUND(($J$356/$J$354)*J39,0)</f>
        <v>139856</v>
      </c>
      <c r="R39">
        <f>IF(Q39&gt;0,ROUND((Q39/J39)*100,2),0)</f>
        <v>26.64</v>
      </c>
      <c r="S39" s="9">
        <f>ROUND(IF(K39=3%,$J$358*'Decile Rankings'!K43,0),0)</f>
        <v>27660</v>
      </c>
      <c r="T39" s="9">
        <f t="shared" si="5"/>
        <v>167516</v>
      </c>
      <c r="U39" s="9">
        <f>IF(T39&gt;J39,J39-Q39,S39)</f>
        <v>27660</v>
      </c>
      <c r="V39" s="9">
        <f t="shared" si="6"/>
        <v>167516</v>
      </c>
      <c r="W39" s="11">
        <f>IF(J39&gt;0,ROUND(V39/J39*100,2),0)</f>
        <v>31.91</v>
      </c>
      <c r="X39" s="9">
        <f>IF(K39=3%,ROUND($J$360*'Decile Rankings'!K43,0),0)</f>
        <v>16276</v>
      </c>
      <c r="Y39" s="31">
        <f t="shared" si="7"/>
        <v>183792</v>
      </c>
      <c r="Z39" s="31">
        <f>IF(Y39&gt;J39,J39-V39,X39)</f>
        <v>16276</v>
      </c>
      <c r="AA39" s="9">
        <f t="shared" si="8"/>
        <v>183792</v>
      </c>
      <c r="AB39" s="31">
        <f>IF(AA39&gt;J39,1,0)</f>
        <v>0</v>
      </c>
      <c r="AC39" s="11">
        <f>IF(AA39&gt;0,ROUND(AA39/J39*100,2),0)</f>
        <v>35.01</v>
      </c>
    </row>
    <row r="40" spans="1:29" ht="12.75">
      <c r="A40">
        <v>39</v>
      </c>
      <c r="B40" s="7" t="s">
        <v>194</v>
      </c>
      <c r="C40" s="7" t="s">
        <v>11</v>
      </c>
      <c r="D40" s="3" t="s">
        <v>195</v>
      </c>
      <c r="F40" s="4"/>
      <c r="G40" s="4"/>
      <c r="H40" s="4"/>
      <c r="I40" s="4">
        <f t="shared" si="0"/>
        <v>0</v>
      </c>
      <c r="J40" s="5">
        <f t="shared" si="1"/>
        <v>0</v>
      </c>
      <c r="K40" s="6"/>
      <c r="L40">
        <f t="shared" si="2"/>
        <v>0</v>
      </c>
      <c r="M40">
        <f t="shared" si="3"/>
        <v>0</v>
      </c>
      <c r="N40" s="9"/>
      <c r="O40" s="14">
        <f>ROUND(($J$356/$J$354)*J40,5)</f>
        <v>0</v>
      </c>
      <c r="P40" s="14">
        <f t="shared" si="4"/>
        <v>0</v>
      </c>
      <c r="Q40" s="9">
        <f>ROUND(($J$356/$J$354)*J40,0)</f>
        <v>0</v>
      </c>
      <c r="R40">
        <f>IF(Q40&gt;0,ROUND((Q40/J40)*100,2),0)</f>
        <v>0</v>
      </c>
      <c r="S40" s="9">
        <f>ROUND(IF(K40=3%,$J$358*'Decile Rankings'!K44,0),0)</f>
        <v>0</v>
      </c>
      <c r="T40" s="9">
        <f t="shared" si="5"/>
        <v>0</v>
      </c>
      <c r="U40" s="9">
        <f>IF(T40&gt;J40,J40-Q40,S40)</f>
        <v>0</v>
      </c>
      <c r="V40" s="9">
        <f t="shared" si="6"/>
        <v>0</v>
      </c>
      <c r="W40" s="11">
        <f>IF(J40&gt;0,ROUND(V40/J40*100,2),0)</f>
        <v>0</v>
      </c>
      <c r="X40" s="9">
        <f>IF(K40=3%,ROUND($J$360*'Decile Rankings'!K44,0),0)</f>
        <v>0</v>
      </c>
      <c r="Y40" s="31">
        <f t="shared" si="7"/>
        <v>0</v>
      </c>
      <c r="Z40" s="31">
        <f>IF(Y40&gt;J40,J40-V40,X40)</f>
        <v>0</v>
      </c>
      <c r="AA40" s="9">
        <f t="shared" si="8"/>
        <v>0</v>
      </c>
      <c r="AB40" s="31">
        <f>IF(AA40&gt;J40,1,0)</f>
        <v>0</v>
      </c>
      <c r="AC40" s="11">
        <f>IF(AA40&gt;0,ROUND(AA40/J40*100,2),0)</f>
        <v>0</v>
      </c>
    </row>
    <row r="41" spans="1:29" ht="12.75">
      <c r="A41">
        <v>40</v>
      </c>
      <c r="B41" s="7" t="s">
        <v>27</v>
      </c>
      <c r="C41" s="7" t="s">
        <v>11</v>
      </c>
      <c r="D41" s="3" t="s">
        <v>28</v>
      </c>
      <c r="E41">
        <v>2003</v>
      </c>
      <c r="F41" s="4">
        <v>553128.89</v>
      </c>
      <c r="G41" s="4">
        <v>658.84</v>
      </c>
      <c r="H41" s="4">
        <v>4610.75</v>
      </c>
      <c r="I41" s="4">
        <f t="shared" si="0"/>
        <v>547859.3</v>
      </c>
      <c r="J41" s="5">
        <f t="shared" si="1"/>
        <v>547859</v>
      </c>
      <c r="K41" s="6">
        <v>0.01</v>
      </c>
      <c r="L41">
        <f t="shared" si="2"/>
        <v>26.64</v>
      </c>
      <c r="M41">
        <f t="shared" si="3"/>
        <v>26.64</v>
      </c>
      <c r="N41" s="9"/>
      <c r="O41" s="14">
        <f>ROUND(($J$356/$J$354)*J41,5)</f>
        <v>145944.59147</v>
      </c>
      <c r="P41" s="14">
        <f t="shared" si="4"/>
        <v>-0.4085299999860581</v>
      </c>
      <c r="Q41" s="9">
        <f>ROUND(($J$356/$J$354)*J41,0)</f>
        <v>145945</v>
      </c>
      <c r="R41">
        <f>IF(Q41&gt;0,ROUND((Q41/J41)*100,2),0)</f>
        <v>26.64</v>
      </c>
      <c r="S41" s="9">
        <f>ROUND(IF(K41=3%,$J$358*'Decile Rankings'!K45,0),0)</f>
        <v>0</v>
      </c>
      <c r="T41" s="9">
        <f t="shared" si="5"/>
        <v>145945</v>
      </c>
      <c r="U41" s="9">
        <f>IF(T41&gt;J41,J41-Q41,S41)</f>
        <v>0</v>
      </c>
      <c r="V41" s="9">
        <f t="shared" si="6"/>
        <v>145945</v>
      </c>
      <c r="W41" s="11">
        <f>IF(J41&gt;0,ROUND(V41/J41*100,2),0)</f>
        <v>26.64</v>
      </c>
      <c r="X41" s="9">
        <f>IF(K41=3%,ROUND($J$360*'Decile Rankings'!K45,0),0)</f>
        <v>0</v>
      </c>
      <c r="Y41" s="31">
        <f t="shared" si="7"/>
        <v>145945</v>
      </c>
      <c r="Z41" s="31">
        <f>IF(Y41&gt;J41,J41-V41,X41)</f>
        <v>0</v>
      </c>
      <c r="AA41" s="9">
        <f t="shared" si="8"/>
        <v>145945</v>
      </c>
      <c r="AB41" s="31">
        <f>IF(AA41&gt;J41,1,0)</f>
        <v>0</v>
      </c>
      <c r="AC41" s="11">
        <f>IF(AA41&gt;0,ROUND(AA41/J41*100,2),0)</f>
        <v>26.64</v>
      </c>
    </row>
    <row r="42" spans="1:29" ht="12.75">
      <c r="A42">
        <v>41</v>
      </c>
      <c r="B42" s="7" t="s">
        <v>196</v>
      </c>
      <c r="C42" s="7" t="s">
        <v>11</v>
      </c>
      <c r="D42" s="3" t="s">
        <v>197</v>
      </c>
      <c r="E42">
        <v>2006</v>
      </c>
      <c r="F42" s="4">
        <v>705411.16</v>
      </c>
      <c r="G42" s="4">
        <v>4252.59</v>
      </c>
      <c r="H42" s="4">
        <v>59.42</v>
      </c>
      <c r="I42" s="4">
        <f t="shared" si="0"/>
        <v>701099.15</v>
      </c>
      <c r="J42" s="5">
        <f t="shared" si="1"/>
        <v>701099</v>
      </c>
      <c r="K42" s="6">
        <v>0.03</v>
      </c>
      <c r="L42">
        <f t="shared" si="2"/>
        <v>26.64</v>
      </c>
      <c r="M42">
        <f t="shared" si="3"/>
        <v>32.01</v>
      </c>
      <c r="N42" s="9"/>
      <c r="O42" s="14">
        <f>ROUND(($J$356/$J$354)*J42,5)</f>
        <v>186766.31603</v>
      </c>
      <c r="P42" s="14">
        <f t="shared" si="4"/>
        <v>0.31602999998722225</v>
      </c>
      <c r="Q42" s="9">
        <f>ROUND(($J$356/$J$354)*J42,0)</f>
        <v>186766</v>
      </c>
      <c r="R42">
        <f>IF(Q42&gt;0,ROUND((Q42/J42)*100,2),0)</f>
        <v>26.64</v>
      </c>
      <c r="S42" s="9">
        <f>ROUND(IF(K42=3%,$J$358*'Decile Rankings'!K46,0),0)</f>
        <v>23708</v>
      </c>
      <c r="T42" s="9">
        <f t="shared" si="5"/>
        <v>210474</v>
      </c>
      <c r="U42" s="9">
        <f>IF(T42&gt;J42,J42-Q42,S42)</f>
        <v>23708</v>
      </c>
      <c r="V42" s="9">
        <f t="shared" si="6"/>
        <v>210474</v>
      </c>
      <c r="W42" s="11">
        <f>IF(J42&gt;0,ROUND(V42/J42*100,2),0)</f>
        <v>30.02</v>
      </c>
      <c r="X42" s="9">
        <f>IF(K42=3%,ROUND($J$360*'Decile Rankings'!K46,0),0)</f>
        <v>13951</v>
      </c>
      <c r="Y42" s="31">
        <f t="shared" si="7"/>
        <v>224425</v>
      </c>
      <c r="Z42" s="31">
        <f>IF(Y42&gt;J42,J42-V42,X42)</f>
        <v>13951</v>
      </c>
      <c r="AA42" s="9">
        <f t="shared" si="8"/>
        <v>224425</v>
      </c>
      <c r="AB42" s="31">
        <f>IF(AA42&gt;J42,1,0)</f>
        <v>0</v>
      </c>
      <c r="AC42" s="11">
        <f>IF(AA42&gt;0,ROUND(AA42/J42*100,2),0)</f>
        <v>32.01</v>
      </c>
    </row>
    <row r="43" spans="1:29" ht="12.75">
      <c r="A43">
        <v>42</v>
      </c>
      <c r="B43" s="7" t="s">
        <v>198</v>
      </c>
      <c r="C43" s="7" t="s">
        <v>11</v>
      </c>
      <c r="D43" s="3" t="s">
        <v>199</v>
      </c>
      <c r="E43">
        <v>2006</v>
      </c>
      <c r="F43" s="4">
        <v>456540.18</v>
      </c>
      <c r="G43" s="4">
        <v>3480.18</v>
      </c>
      <c r="H43" s="4">
        <v>539.85</v>
      </c>
      <c r="I43" s="4">
        <f t="shared" si="0"/>
        <v>452520.15</v>
      </c>
      <c r="J43" s="5">
        <f t="shared" si="1"/>
        <v>452520</v>
      </c>
      <c r="K43" s="6">
        <v>0.02</v>
      </c>
      <c r="L43">
        <f t="shared" si="2"/>
        <v>26.64</v>
      </c>
      <c r="M43">
        <f t="shared" si="3"/>
        <v>26.64</v>
      </c>
      <c r="N43" s="9"/>
      <c r="O43" s="14">
        <f>ROUND(($J$356/$J$354)*J43,5)</f>
        <v>120547.16</v>
      </c>
      <c r="P43" s="14">
        <f t="shared" si="4"/>
        <v>0.16000000000349246</v>
      </c>
      <c r="Q43" s="9">
        <f>ROUND(($J$356/$J$354)*J43,0)</f>
        <v>120547</v>
      </c>
      <c r="R43">
        <f>IF(Q43&gt;0,ROUND((Q43/J43)*100,2),0)</f>
        <v>26.64</v>
      </c>
      <c r="S43" s="9">
        <f>ROUND(IF(K43=3%,$J$358*'Decile Rankings'!K47,0),0)</f>
        <v>0</v>
      </c>
      <c r="T43" s="9">
        <f t="shared" si="5"/>
        <v>120547</v>
      </c>
      <c r="U43" s="9">
        <f>IF(T43&gt;J43,J43-Q43,S43)</f>
        <v>0</v>
      </c>
      <c r="V43" s="9">
        <f t="shared" si="6"/>
        <v>120547</v>
      </c>
      <c r="W43" s="11">
        <f>IF(J43&gt;0,ROUND(V43/J43*100,2),0)</f>
        <v>26.64</v>
      </c>
      <c r="X43" s="9">
        <f>IF(K43=3%,ROUND($J$360*'Decile Rankings'!K47,0),0)</f>
        <v>0</v>
      </c>
      <c r="Y43" s="31">
        <f t="shared" si="7"/>
        <v>120547</v>
      </c>
      <c r="Z43" s="31">
        <f>IF(Y43&gt;J43,J43-V43,X43)</f>
        <v>0</v>
      </c>
      <c r="AA43" s="9">
        <f t="shared" si="8"/>
        <v>120547</v>
      </c>
      <c r="AB43" s="31">
        <f>IF(AA43&gt;J43,1,0)</f>
        <v>0</v>
      </c>
      <c r="AC43" s="11">
        <f>IF(AA43&gt;0,ROUND(AA43/J43*100,2),0)</f>
        <v>26.64</v>
      </c>
    </row>
    <row r="44" spans="1:29" ht="12.75">
      <c r="A44">
        <v>43</v>
      </c>
      <c r="B44" s="7" t="s">
        <v>200</v>
      </c>
      <c r="C44" s="7" t="s">
        <v>11</v>
      </c>
      <c r="D44" s="3" t="s">
        <v>201</v>
      </c>
      <c r="F44" s="4"/>
      <c r="G44" s="4"/>
      <c r="H44" s="4"/>
      <c r="I44" s="4">
        <f t="shared" si="0"/>
        <v>0</v>
      </c>
      <c r="J44" s="5">
        <f t="shared" si="1"/>
        <v>0</v>
      </c>
      <c r="K44" s="6"/>
      <c r="L44">
        <f t="shared" si="2"/>
        <v>0</v>
      </c>
      <c r="M44">
        <f t="shared" si="3"/>
        <v>0</v>
      </c>
      <c r="N44" s="9"/>
      <c r="O44" s="14">
        <f>ROUND(($J$356/$J$354)*J44,5)</f>
        <v>0</v>
      </c>
      <c r="P44" s="14">
        <f t="shared" si="4"/>
        <v>0</v>
      </c>
      <c r="Q44" s="9">
        <f>ROUND(($J$356/$J$354)*J44,0)</f>
        <v>0</v>
      </c>
      <c r="R44">
        <f>IF(Q44&gt;0,ROUND((Q44/J44)*100,2),0)</f>
        <v>0</v>
      </c>
      <c r="S44" s="9">
        <f>ROUND(IF(K44=3%,$J$358*'Decile Rankings'!K48,0),0)</f>
        <v>0</v>
      </c>
      <c r="T44" s="9">
        <f t="shared" si="5"/>
        <v>0</v>
      </c>
      <c r="U44" s="9">
        <f>IF(T44&gt;J44,J44-Q44,S44)</f>
        <v>0</v>
      </c>
      <c r="V44" s="9">
        <f t="shared" si="6"/>
        <v>0</v>
      </c>
      <c r="W44" s="11">
        <f>IF(J44&gt;0,ROUND(V44/J44*100,2),0)</f>
        <v>0</v>
      </c>
      <c r="X44" s="9">
        <f>IF(K44=3%,ROUND($J$360*'Decile Rankings'!K48,0),0)</f>
        <v>0</v>
      </c>
      <c r="Y44" s="31">
        <f t="shared" si="7"/>
        <v>0</v>
      </c>
      <c r="Z44" s="31">
        <f>IF(Y44&gt;J44,J44-V44,X44)</f>
        <v>0</v>
      </c>
      <c r="AA44" s="9">
        <f t="shared" si="8"/>
        <v>0</v>
      </c>
      <c r="AB44" s="31">
        <f>IF(AA44&gt;J44,1,0)</f>
        <v>0</v>
      </c>
      <c r="AC44" s="11">
        <f>IF(AA44&gt;0,ROUND(AA44/J44*100,2),0)</f>
        <v>0</v>
      </c>
    </row>
    <row r="45" spans="1:29" ht="12.75">
      <c r="A45">
        <v>44</v>
      </c>
      <c r="B45" s="7" t="s">
        <v>202</v>
      </c>
      <c r="C45" s="7" t="s">
        <v>11</v>
      </c>
      <c r="D45" s="3" t="s">
        <v>203</v>
      </c>
      <c r="F45" s="4"/>
      <c r="G45" s="4"/>
      <c r="H45" s="4"/>
      <c r="I45" s="4">
        <f t="shared" si="0"/>
        <v>0</v>
      </c>
      <c r="J45" s="5">
        <f t="shared" si="1"/>
        <v>0</v>
      </c>
      <c r="K45" s="6"/>
      <c r="L45">
        <f t="shared" si="2"/>
        <v>0</v>
      </c>
      <c r="M45">
        <f t="shared" si="3"/>
        <v>0</v>
      </c>
      <c r="N45" s="9"/>
      <c r="O45" s="14">
        <f>ROUND(($J$356/$J$354)*J45,5)</f>
        <v>0</v>
      </c>
      <c r="P45" s="14">
        <f t="shared" si="4"/>
        <v>0</v>
      </c>
      <c r="Q45" s="9">
        <f>ROUND(($J$356/$J$354)*J45,0)</f>
        <v>0</v>
      </c>
      <c r="R45">
        <f>IF(Q45&gt;0,ROUND((Q45/J45)*100,2),0)</f>
        <v>0</v>
      </c>
      <c r="S45" s="9">
        <f>ROUND(IF(K45=3%,$J$358*'Decile Rankings'!K49,0),0)</f>
        <v>0</v>
      </c>
      <c r="T45" s="9">
        <f t="shared" si="5"/>
        <v>0</v>
      </c>
      <c r="U45" s="9">
        <f>IF(T45&gt;J45,J45-Q45,S45)</f>
        <v>0</v>
      </c>
      <c r="V45" s="9">
        <f t="shared" si="6"/>
        <v>0</v>
      </c>
      <c r="W45" s="11">
        <f>IF(J45&gt;0,ROUND(V45/J45*100,2),0)</f>
        <v>0</v>
      </c>
      <c r="X45" s="9">
        <f>IF(K45=3%,ROUND($J$360*'Decile Rankings'!K49,0),0)</f>
        <v>0</v>
      </c>
      <c r="Y45" s="31">
        <f t="shared" si="7"/>
        <v>0</v>
      </c>
      <c r="Z45" s="31">
        <f>IF(Y45&gt;J45,J45-V45,X45)</f>
        <v>0</v>
      </c>
      <c r="AA45" s="9">
        <f t="shared" si="8"/>
        <v>0</v>
      </c>
      <c r="AB45" s="31">
        <f>IF(AA45&gt;J45,1,0)</f>
        <v>0</v>
      </c>
      <c r="AC45" s="11">
        <f>IF(AA45&gt;0,ROUND(AA45/J45*100,2),0)</f>
        <v>0</v>
      </c>
    </row>
    <row r="46" spans="1:29" ht="12.75">
      <c r="A46">
        <v>45</v>
      </c>
      <c r="B46" s="7" t="s">
        <v>204</v>
      </c>
      <c r="C46" s="7" t="s">
        <v>11</v>
      </c>
      <c r="D46" s="3" t="s">
        <v>205</v>
      </c>
      <c r="F46" s="4"/>
      <c r="G46" s="4"/>
      <c r="H46" s="4"/>
      <c r="I46" s="4">
        <f t="shared" si="0"/>
        <v>0</v>
      </c>
      <c r="J46" s="5">
        <f t="shared" si="1"/>
        <v>0</v>
      </c>
      <c r="K46" s="6"/>
      <c r="L46">
        <f t="shared" si="2"/>
        <v>0</v>
      </c>
      <c r="M46">
        <f t="shared" si="3"/>
        <v>0</v>
      </c>
      <c r="N46" s="9"/>
      <c r="O46" s="14">
        <f>ROUND(($J$356/$J$354)*J46,5)</f>
        <v>0</v>
      </c>
      <c r="P46" s="14">
        <f t="shared" si="4"/>
        <v>0</v>
      </c>
      <c r="Q46" s="9">
        <f>ROUND(($J$356/$J$354)*J46,0)</f>
        <v>0</v>
      </c>
      <c r="R46">
        <f>IF(Q46&gt;0,ROUND((Q46/J46)*100,2),0)</f>
        <v>0</v>
      </c>
      <c r="S46" s="9">
        <f>ROUND(IF(K46=3%,$J$358*'Decile Rankings'!K50,0),0)</f>
        <v>0</v>
      </c>
      <c r="T46" s="9">
        <f t="shared" si="5"/>
        <v>0</v>
      </c>
      <c r="U46" s="9">
        <f>IF(T46&gt;J46,J46-Q46,S46)</f>
        <v>0</v>
      </c>
      <c r="V46" s="9">
        <f t="shared" si="6"/>
        <v>0</v>
      </c>
      <c r="W46" s="11">
        <f>IF(J46&gt;0,ROUND(V46/J46*100,2),0)</f>
        <v>0</v>
      </c>
      <c r="X46" s="9">
        <f>IF(K46=3%,ROUND($J$360*'Decile Rankings'!K50,0),0)</f>
        <v>0</v>
      </c>
      <c r="Y46" s="31">
        <f t="shared" si="7"/>
        <v>0</v>
      </c>
      <c r="Z46" s="31">
        <f>IF(Y46&gt;J46,J46-V46,X46)</f>
        <v>0</v>
      </c>
      <c r="AA46" s="9">
        <f t="shared" si="8"/>
        <v>0</v>
      </c>
      <c r="AB46" s="31">
        <f>IF(AA46&gt;J46,1,0)</f>
        <v>0</v>
      </c>
      <c r="AC46" s="11">
        <f>IF(AA46&gt;0,ROUND(AA46/J46*100,2),0)</f>
        <v>0</v>
      </c>
    </row>
    <row r="47" spans="1:29" ht="12.75">
      <c r="A47">
        <v>46</v>
      </c>
      <c r="B47" s="7" t="s">
        <v>206</v>
      </c>
      <c r="C47" s="7" t="s">
        <v>11</v>
      </c>
      <c r="D47" s="3" t="s">
        <v>207</v>
      </c>
      <c r="F47" s="4"/>
      <c r="G47" s="4"/>
      <c r="H47" s="4"/>
      <c r="I47" s="4">
        <f t="shared" si="0"/>
        <v>0</v>
      </c>
      <c r="J47" s="5">
        <f t="shared" si="1"/>
        <v>0</v>
      </c>
      <c r="K47" s="6"/>
      <c r="L47">
        <f t="shared" si="2"/>
        <v>0</v>
      </c>
      <c r="M47">
        <f t="shared" si="3"/>
        <v>0</v>
      </c>
      <c r="N47" s="9"/>
      <c r="O47" s="14">
        <f>ROUND(($J$356/$J$354)*J47,5)</f>
        <v>0</v>
      </c>
      <c r="P47" s="14">
        <f t="shared" si="4"/>
        <v>0</v>
      </c>
      <c r="Q47" s="9">
        <f>ROUND(($J$356/$J$354)*J47,0)</f>
        <v>0</v>
      </c>
      <c r="R47">
        <f>IF(Q47&gt;0,ROUND((Q47/J47)*100,2),0)</f>
        <v>0</v>
      </c>
      <c r="S47" s="9">
        <f>ROUND(IF(K47=3%,$J$358*'Decile Rankings'!K51,0),0)</f>
        <v>0</v>
      </c>
      <c r="T47" s="9">
        <f t="shared" si="5"/>
        <v>0</v>
      </c>
      <c r="U47" s="9">
        <f>IF(T47&gt;J47,J47-Q47,S47)</f>
        <v>0</v>
      </c>
      <c r="V47" s="9">
        <f t="shared" si="6"/>
        <v>0</v>
      </c>
      <c r="W47" s="11">
        <f>IF(J47&gt;0,ROUND(V47/J47*100,2),0)</f>
        <v>0</v>
      </c>
      <c r="X47" s="9">
        <f>IF(K47=3%,ROUND($J$360*'Decile Rankings'!K51,0),0)</f>
        <v>0</v>
      </c>
      <c r="Y47" s="31">
        <f t="shared" si="7"/>
        <v>0</v>
      </c>
      <c r="Z47" s="31">
        <f>IF(Y47&gt;J47,J47-V47,X47)</f>
        <v>0</v>
      </c>
      <c r="AA47" s="9">
        <f t="shared" si="8"/>
        <v>0</v>
      </c>
      <c r="AB47" s="31">
        <f>IF(AA47&gt;J47,1,0)</f>
        <v>0</v>
      </c>
      <c r="AC47" s="11">
        <f>IF(AA47&gt;0,ROUND(AA47/J47*100,2),0)</f>
        <v>0</v>
      </c>
    </row>
    <row r="48" spans="1:29" ht="12.75">
      <c r="A48">
        <v>47</v>
      </c>
      <c r="B48" s="7" t="s">
        <v>208</v>
      </c>
      <c r="C48" s="7" t="s">
        <v>11</v>
      </c>
      <c r="D48" s="3" t="s">
        <v>209</v>
      </c>
      <c r="F48" s="4"/>
      <c r="G48" s="4"/>
      <c r="H48" s="4"/>
      <c r="I48" s="4">
        <f t="shared" si="0"/>
        <v>0</v>
      </c>
      <c r="J48" s="5">
        <f t="shared" si="1"/>
        <v>0</v>
      </c>
      <c r="K48" s="6"/>
      <c r="L48">
        <f t="shared" si="2"/>
        <v>0</v>
      </c>
      <c r="M48">
        <f t="shared" si="3"/>
        <v>0</v>
      </c>
      <c r="N48" s="9"/>
      <c r="O48" s="14">
        <f>ROUND(($J$356/$J$354)*J48,5)</f>
        <v>0</v>
      </c>
      <c r="P48" s="14">
        <f t="shared" si="4"/>
        <v>0</v>
      </c>
      <c r="Q48" s="9">
        <f>ROUND(($J$356/$J$354)*J48,0)</f>
        <v>0</v>
      </c>
      <c r="R48">
        <f>IF(Q48&gt;0,ROUND((Q48/J48)*100,2),0)</f>
        <v>0</v>
      </c>
      <c r="S48" s="9">
        <f>ROUND(IF(K48=3%,$J$358*'Decile Rankings'!K52,0),0)</f>
        <v>0</v>
      </c>
      <c r="T48" s="9">
        <f t="shared" si="5"/>
        <v>0</v>
      </c>
      <c r="U48" s="9">
        <f>IF(T48&gt;J48,J48-Q48,S48)</f>
        <v>0</v>
      </c>
      <c r="V48" s="9">
        <f t="shared" si="6"/>
        <v>0</v>
      </c>
      <c r="W48" s="11">
        <f>IF(J48&gt;0,ROUND(V48/J48*100,2),0)</f>
        <v>0</v>
      </c>
      <c r="X48" s="9">
        <f>IF(K48=3%,ROUND($J$360*'Decile Rankings'!K52,0),0)</f>
        <v>0</v>
      </c>
      <c r="Y48" s="31">
        <f t="shared" si="7"/>
        <v>0</v>
      </c>
      <c r="Z48" s="31">
        <f>IF(Y48&gt;J48,J48-V48,X48)</f>
        <v>0</v>
      </c>
      <c r="AA48" s="9">
        <f t="shared" si="8"/>
        <v>0</v>
      </c>
      <c r="AB48" s="31">
        <f>IF(AA48&gt;J48,1,0)</f>
        <v>0</v>
      </c>
      <c r="AC48" s="11">
        <f>IF(AA48&gt;0,ROUND(AA48/J48*100,2),0)</f>
        <v>0</v>
      </c>
    </row>
    <row r="49" spans="1:29" ht="12.75">
      <c r="A49">
        <v>48</v>
      </c>
      <c r="B49" s="7" t="s">
        <v>210</v>
      </c>
      <c r="C49" s="7" t="s">
        <v>11</v>
      </c>
      <c r="D49" s="3" t="s">
        <v>211</v>
      </c>
      <c r="F49" s="4"/>
      <c r="G49" s="4"/>
      <c r="H49" s="4"/>
      <c r="I49" s="4">
        <f t="shared" si="0"/>
        <v>0</v>
      </c>
      <c r="J49" s="5">
        <f t="shared" si="1"/>
        <v>0</v>
      </c>
      <c r="K49" s="6"/>
      <c r="L49">
        <f t="shared" si="2"/>
        <v>0</v>
      </c>
      <c r="M49">
        <f t="shared" si="3"/>
        <v>0</v>
      </c>
      <c r="N49" s="9"/>
      <c r="O49" s="14">
        <f>ROUND(($J$356/$J$354)*J49,5)</f>
        <v>0</v>
      </c>
      <c r="P49" s="14">
        <f t="shared" si="4"/>
        <v>0</v>
      </c>
      <c r="Q49" s="9">
        <f>ROUND(($J$356/$J$354)*J49,0)</f>
        <v>0</v>
      </c>
      <c r="R49">
        <f>IF(Q49&gt;0,ROUND((Q49/J49)*100,2),0)</f>
        <v>0</v>
      </c>
      <c r="S49" s="9">
        <f>ROUND(IF(K49=3%,$J$358*'Decile Rankings'!K53,0),0)</f>
        <v>0</v>
      </c>
      <c r="T49" s="9">
        <f t="shared" si="5"/>
        <v>0</v>
      </c>
      <c r="U49" s="9">
        <f>IF(T49&gt;J49,J49-Q49,S49)</f>
        <v>0</v>
      </c>
      <c r="V49" s="9">
        <f t="shared" si="6"/>
        <v>0</v>
      </c>
      <c r="W49" s="11">
        <f>IF(J49&gt;0,ROUND(V49/J49*100,2),0)</f>
        <v>0</v>
      </c>
      <c r="X49" s="9">
        <f>IF(K49=3%,ROUND($J$360*'Decile Rankings'!K53,0),0)</f>
        <v>0</v>
      </c>
      <c r="Y49" s="31">
        <f t="shared" si="7"/>
        <v>0</v>
      </c>
      <c r="Z49" s="31">
        <f>IF(Y49&gt;J49,J49-V49,X49)</f>
        <v>0</v>
      </c>
      <c r="AA49" s="9">
        <f t="shared" si="8"/>
        <v>0</v>
      </c>
      <c r="AB49" s="31">
        <f>IF(AA49&gt;J49,1,0)</f>
        <v>0</v>
      </c>
      <c r="AC49" s="11">
        <f>IF(AA49&gt;0,ROUND(AA49/J49*100,2),0)</f>
        <v>0</v>
      </c>
    </row>
    <row r="50" spans="1:29" ht="12.75">
      <c r="A50">
        <v>49</v>
      </c>
      <c r="B50" s="7" t="s">
        <v>29</v>
      </c>
      <c r="C50" s="7" t="s">
        <v>11</v>
      </c>
      <c r="D50" s="3" t="s">
        <v>30</v>
      </c>
      <c r="E50">
        <v>2002</v>
      </c>
      <c r="F50" s="4">
        <v>7449506</v>
      </c>
      <c r="G50" s="4">
        <v>41967</v>
      </c>
      <c r="H50" s="4">
        <v>74392</v>
      </c>
      <c r="I50" s="4">
        <f t="shared" si="0"/>
        <v>7333147</v>
      </c>
      <c r="J50" s="5">
        <f t="shared" si="1"/>
        <v>7333147</v>
      </c>
      <c r="K50" s="6">
        <v>0.03</v>
      </c>
      <c r="L50">
        <f t="shared" si="2"/>
        <v>26.64</v>
      </c>
      <c r="M50">
        <f t="shared" si="3"/>
        <v>27.07</v>
      </c>
      <c r="N50" s="9"/>
      <c r="O50" s="14">
        <f>ROUND(($J$356/$J$354)*J50,5)</f>
        <v>1953482.81782</v>
      </c>
      <c r="P50" s="14">
        <f t="shared" si="4"/>
        <v>-0.18218000000342727</v>
      </c>
      <c r="Q50" s="9">
        <f>ROUND(($J$356/$J$354)*J50,0)</f>
        <v>1953483</v>
      </c>
      <c r="R50">
        <f>IF(Q50&gt;0,ROUND((Q50/J50)*100,2),0)</f>
        <v>26.64</v>
      </c>
      <c r="S50" s="9">
        <f>ROUND(IF(K50=3%,$J$358*'Decile Rankings'!K54,0),0)</f>
        <v>19757</v>
      </c>
      <c r="T50" s="9">
        <f t="shared" si="5"/>
        <v>1973240</v>
      </c>
      <c r="U50" s="9">
        <f>IF(T50&gt;J50,J50-Q50,S50)</f>
        <v>19757</v>
      </c>
      <c r="V50" s="9">
        <f t="shared" si="6"/>
        <v>1973240</v>
      </c>
      <c r="W50" s="11">
        <f>IF(J50&gt;0,ROUND(V50/J50*100,2),0)</f>
        <v>26.91</v>
      </c>
      <c r="X50" s="9">
        <f>IF(K50=3%,ROUND($J$360*'Decile Rankings'!K54,0),0)</f>
        <v>11626</v>
      </c>
      <c r="Y50" s="31">
        <f t="shared" si="7"/>
        <v>1984866</v>
      </c>
      <c r="Z50" s="31">
        <f>IF(Y50&gt;J50,J50-V50,X50)</f>
        <v>11626</v>
      </c>
      <c r="AA50" s="9">
        <f t="shared" si="8"/>
        <v>1984866</v>
      </c>
      <c r="AB50" s="31">
        <f>IF(AA50&gt;J50,1,0)</f>
        <v>0</v>
      </c>
      <c r="AC50" s="11">
        <f>IF(AA50&gt;0,ROUND(AA50/J50*100,2),0)</f>
        <v>27.07</v>
      </c>
    </row>
    <row r="51" spans="1:29" ht="12.75">
      <c r="A51">
        <v>50</v>
      </c>
      <c r="B51" s="7" t="s">
        <v>212</v>
      </c>
      <c r="C51" s="7" t="s">
        <v>11</v>
      </c>
      <c r="D51" s="3" t="s">
        <v>213</v>
      </c>
      <c r="F51" s="4"/>
      <c r="G51" s="4"/>
      <c r="H51" s="4"/>
      <c r="I51" s="4">
        <f t="shared" si="0"/>
        <v>0</v>
      </c>
      <c r="J51" s="5">
        <f t="shared" si="1"/>
        <v>0</v>
      </c>
      <c r="K51" s="6"/>
      <c r="L51">
        <f t="shared" si="2"/>
        <v>0</v>
      </c>
      <c r="M51">
        <f t="shared" si="3"/>
        <v>0</v>
      </c>
      <c r="N51" s="9"/>
      <c r="O51" s="14">
        <f>ROUND(($J$356/$J$354)*J51,5)</f>
        <v>0</v>
      </c>
      <c r="P51" s="14">
        <f t="shared" si="4"/>
        <v>0</v>
      </c>
      <c r="Q51" s="9">
        <f>ROUND(($J$356/$J$354)*J51,0)</f>
        <v>0</v>
      </c>
      <c r="R51">
        <f>IF(Q51&gt;0,ROUND((Q51/J51)*100,2),0)</f>
        <v>0</v>
      </c>
      <c r="S51" s="9">
        <f>ROUND(IF(K51=3%,$J$358*'Decile Rankings'!K55,0),0)</f>
        <v>0</v>
      </c>
      <c r="T51" s="9">
        <f t="shared" si="5"/>
        <v>0</v>
      </c>
      <c r="U51" s="9">
        <f>IF(T51&gt;J51,J51-Q51,S51)</f>
        <v>0</v>
      </c>
      <c r="V51" s="9">
        <f t="shared" si="6"/>
        <v>0</v>
      </c>
      <c r="W51" s="11">
        <f>IF(J51&gt;0,ROUND(V51/J51*100,2),0)</f>
        <v>0</v>
      </c>
      <c r="X51" s="9">
        <f>IF(K51=3%,ROUND($J$360*'Decile Rankings'!K55,0),0)</f>
        <v>0</v>
      </c>
      <c r="Y51" s="31">
        <f t="shared" si="7"/>
        <v>0</v>
      </c>
      <c r="Z51" s="31">
        <f>IF(Y51&gt;J51,J51-V51,X51)</f>
        <v>0</v>
      </c>
      <c r="AA51" s="9">
        <f t="shared" si="8"/>
        <v>0</v>
      </c>
      <c r="AB51" s="31">
        <f>IF(AA51&gt;J51,1,0)</f>
        <v>0</v>
      </c>
      <c r="AC51" s="11">
        <f>IF(AA51&gt;0,ROUND(AA51/J51*100,2),0)</f>
        <v>0</v>
      </c>
    </row>
    <row r="52" spans="1:29" ht="12.75">
      <c r="A52">
        <v>51</v>
      </c>
      <c r="B52" s="7" t="s">
        <v>31</v>
      </c>
      <c r="C52" s="7" t="s">
        <v>11</v>
      </c>
      <c r="D52" s="3" t="s">
        <v>32</v>
      </c>
      <c r="E52">
        <v>2002</v>
      </c>
      <c r="F52" s="12">
        <v>355762.95</v>
      </c>
      <c r="G52" s="4">
        <v>4360.65</v>
      </c>
      <c r="H52" s="4">
        <v>0</v>
      </c>
      <c r="I52" s="4">
        <f t="shared" si="0"/>
        <v>351402.3</v>
      </c>
      <c r="J52" s="5">
        <f t="shared" si="1"/>
        <v>351402</v>
      </c>
      <c r="K52" s="6">
        <v>0.02</v>
      </c>
      <c r="L52">
        <f t="shared" si="2"/>
        <v>26.64</v>
      </c>
      <c r="M52">
        <f t="shared" si="3"/>
        <v>26.64</v>
      </c>
      <c r="N52" s="9"/>
      <c r="O52" s="14">
        <f>ROUND(($J$356/$J$354)*J52,5)</f>
        <v>93610.25616</v>
      </c>
      <c r="P52" s="14">
        <f t="shared" si="4"/>
        <v>0.2561600000044564</v>
      </c>
      <c r="Q52" s="9">
        <f>ROUND(($J$356/$J$354)*J52,0)</f>
        <v>93610</v>
      </c>
      <c r="R52">
        <f>IF(Q52&gt;0,ROUND((Q52/J52)*100,2),0)</f>
        <v>26.64</v>
      </c>
      <c r="S52" s="9">
        <f>ROUND(IF(K52=3%,$J$358*'Decile Rankings'!K56,0),0)</f>
        <v>0</v>
      </c>
      <c r="T52" s="9">
        <f t="shared" si="5"/>
        <v>93610</v>
      </c>
      <c r="U52" s="9">
        <f>IF(T52&gt;J52,J52-Q52,S52)</f>
        <v>0</v>
      </c>
      <c r="V52" s="9">
        <f t="shared" si="6"/>
        <v>93610</v>
      </c>
      <c r="W52" s="11">
        <f>IF(J52&gt;0,ROUND(V52/J52*100,2),0)</f>
        <v>26.64</v>
      </c>
      <c r="X52" s="9">
        <f>IF(K52=3%,ROUND($J$360*'Decile Rankings'!K56,0),0)</f>
        <v>0</v>
      </c>
      <c r="Y52" s="31">
        <f t="shared" si="7"/>
        <v>93610</v>
      </c>
      <c r="Z52" s="31">
        <f>IF(Y52&gt;J52,J52-V52,X52)</f>
        <v>0</v>
      </c>
      <c r="AA52" s="9">
        <f t="shared" si="8"/>
        <v>93610</v>
      </c>
      <c r="AB52" s="31">
        <f>IF(AA52&gt;J52,1,0)</f>
        <v>0</v>
      </c>
      <c r="AC52" s="11">
        <f>IF(AA52&gt;0,ROUND(AA52/J52*100,2),0)</f>
        <v>26.64</v>
      </c>
    </row>
    <row r="53" spans="1:29" ht="12.75">
      <c r="A53">
        <v>52</v>
      </c>
      <c r="B53" s="7" t="s">
        <v>214</v>
      </c>
      <c r="C53" s="7" t="s">
        <v>11</v>
      </c>
      <c r="D53" s="3" t="s">
        <v>215</v>
      </c>
      <c r="E53">
        <v>2007</v>
      </c>
      <c r="F53" s="4">
        <v>338438.43</v>
      </c>
      <c r="G53" s="4">
        <v>5340.73</v>
      </c>
      <c r="H53" s="4">
        <v>0</v>
      </c>
      <c r="I53" s="4">
        <f t="shared" si="0"/>
        <v>333097.7</v>
      </c>
      <c r="J53" s="5">
        <f t="shared" si="1"/>
        <v>333098</v>
      </c>
      <c r="K53" s="6">
        <v>0.03</v>
      </c>
      <c r="L53">
        <f t="shared" si="2"/>
        <v>26.64</v>
      </c>
      <c r="M53">
        <f t="shared" si="3"/>
        <v>49.25</v>
      </c>
      <c r="N53" s="9"/>
      <c r="O53" s="14">
        <f>ROUND(($J$356/$J$354)*J53,5)</f>
        <v>88734.23915</v>
      </c>
      <c r="P53" s="14">
        <f t="shared" si="4"/>
        <v>0.2391499999939697</v>
      </c>
      <c r="Q53" s="9">
        <f>ROUND(($J$356/$J$354)*J53,0)</f>
        <v>88734</v>
      </c>
      <c r="R53">
        <f>IF(Q53&gt;0,ROUND((Q53/J53)*100,2),0)</f>
        <v>26.64</v>
      </c>
      <c r="S53" s="9">
        <f>ROUND(IF(K53=3%,$J$358*'Decile Rankings'!K57,0),0)</f>
        <v>47417</v>
      </c>
      <c r="T53" s="9">
        <f t="shared" si="5"/>
        <v>136151</v>
      </c>
      <c r="U53" s="9">
        <f>IF(T53&gt;J53,J53-Q53,S53)</f>
        <v>47417</v>
      </c>
      <c r="V53" s="9">
        <f t="shared" si="6"/>
        <v>136151</v>
      </c>
      <c r="W53" s="11">
        <f>IF(J53&gt;0,ROUND(V53/J53*100,2),0)</f>
        <v>40.87</v>
      </c>
      <c r="X53" s="9">
        <f>IF(K53=3%,ROUND($J$360*'Decile Rankings'!K57,0),0)</f>
        <v>27902</v>
      </c>
      <c r="Y53" s="31">
        <f t="shared" si="7"/>
        <v>164053</v>
      </c>
      <c r="Z53" s="31">
        <f>IF(Y53&gt;J53,J53-V53,X53)</f>
        <v>27902</v>
      </c>
      <c r="AA53" s="9">
        <f t="shared" si="8"/>
        <v>164053</v>
      </c>
      <c r="AB53" s="31">
        <f>IF(AA53&gt;J53,1,0)</f>
        <v>0</v>
      </c>
      <c r="AC53" s="11">
        <f>IF(AA53&gt;0,ROUND(AA53/J53*100,2),0)</f>
        <v>49.25</v>
      </c>
    </row>
    <row r="54" spans="1:29" ht="12.75">
      <c r="A54">
        <v>53</v>
      </c>
      <c r="B54" s="7" t="s">
        <v>216</v>
      </c>
      <c r="C54" s="7" t="s">
        <v>11</v>
      </c>
      <c r="D54" s="3" t="s">
        <v>217</v>
      </c>
      <c r="F54" s="4"/>
      <c r="G54" s="4"/>
      <c r="H54" s="4"/>
      <c r="I54" s="4">
        <f t="shared" si="0"/>
        <v>0</v>
      </c>
      <c r="J54" s="5">
        <f t="shared" si="1"/>
        <v>0</v>
      </c>
      <c r="K54" s="6"/>
      <c r="L54">
        <f t="shared" si="2"/>
        <v>0</v>
      </c>
      <c r="M54">
        <f t="shared" si="3"/>
        <v>0</v>
      </c>
      <c r="N54" s="9"/>
      <c r="O54" s="14">
        <f>ROUND(($J$356/$J$354)*J54,5)</f>
        <v>0</v>
      </c>
      <c r="P54" s="14">
        <f t="shared" si="4"/>
        <v>0</v>
      </c>
      <c r="Q54" s="9">
        <f>ROUND(($J$356/$J$354)*J54,0)</f>
        <v>0</v>
      </c>
      <c r="R54">
        <f>IF(Q54&gt;0,ROUND((Q54/J54)*100,2),0)</f>
        <v>0</v>
      </c>
      <c r="S54" s="9">
        <f>ROUND(IF(K54=3%,$J$358*'Decile Rankings'!K58,0),0)</f>
        <v>0</v>
      </c>
      <c r="T54" s="9">
        <f t="shared" si="5"/>
        <v>0</v>
      </c>
      <c r="U54" s="9">
        <f>IF(T54&gt;J54,J54-Q54,S54)</f>
        <v>0</v>
      </c>
      <c r="V54" s="9">
        <f t="shared" si="6"/>
        <v>0</v>
      </c>
      <c r="W54" s="11">
        <f>IF(J54&gt;0,ROUND(V54/J54*100,2),0)</f>
        <v>0</v>
      </c>
      <c r="X54" s="9">
        <f>IF(K54=3%,ROUND($J$360*'Decile Rankings'!K58,0),0)</f>
        <v>0</v>
      </c>
      <c r="Y54" s="31">
        <f t="shared" si="7"/>
        <v>0</v>
      </c>
      <c r="Z54" s="31">
        <f>IF(Y54&gt;J54,J54-V54,X54)</f>
        <v>0</v>
      </c>
      <c r="AA54" s="9">
        <f t="shared" si="8"/>
        <v>0</v>
      </c>
      <c r="AB54" s="31">
        <f>IF(AA54&gt;J54,1,0)</f>
        <v>0</v>
      </c>
      <c r="AC54" s="11">
        <f>IF(AA54&gt;0,ROUND(AA54/J54*100,2),0)</f>
        <v>0</v>
      </c>
    </row>
    <row r="55" spans="1:29" ht="12.75">
      <c r="A55">
        <v>54</v>
      </c>
      <c r="B55" s="7" t="s">
        <v>218</v>
      </c>
      <c r="C55" s="7" t="s">
        <v>11</v>
      </c>
      <c r="D55" s="3" t="s">
        <v>219</v>
      </c>
      <c r="F55" s="4"/>
      <c r="G55" s="4"/>
      <c r="H55" s="4"/>
      <c r="I55" s="4">
        <f t="shared" si="0"/>
        <v>0</v>
      </c>
      <c r="J55" s="5">
        <f t="shared" si="1"/>
        <v>0</v>
      </c>
      <c r="K55" s="6"/>
      <c r="L55">
        <f t="shared" si="2"/>
        <v>0</v>
      </c>
      <c r="M55">
        <f t="shared" si="3"/>
        <v>0</v>
      </c>
      <c r="N55" s="9"/>
      <c r="O55" s="14">
        <f>ROUND(($J$356/$J$354)*J55,5)</f>
        <v>0</v>
      </c>
      <c r="P55" s="14">
        <f t="shared" si="4"/>
        <v>0</v>
      </c>
      <c r="Q55" s="9">
        <f>ROUND(($J$356/$J$354)*J55,0)</f>
        <v>0</v>
      </c>
      <c r="R55">
        <f>IF(Q55&gt;0,ROUND((Q55/J55)*100,2),0)</f>
        <v>0</v>
      </c>
      <c r="S55" s="9">
        <f>ROUND(IF(K55=3%,$J$358*'Decile Rankings'!K59,0),0)</f>
        <v>0</v>
      </c>
      <c r="T55" s="9">
        <f t="shared" si="5"/>
        <v>0</v>
      </c>
      <c r="U55" s="9">
        <f>IF(T55&gt;J55,J55-Q55,S55)</f>
        <v>0</v>
      </c>
      <c r="V55" s="9">
        <f t="shared" si="6"/>
        <v>0</v>
      </c>
      <c r="W55" s="11">
        <f>IF(J55&gt;0,ROUND(V55/J55*100,2),0)</f>
        <v>0</v>
      </c>
      <c r="X55" s="9">
        <f>IF(K55=3%,ROUND($J$360*'Decile Rankings'!K59,0),0)</f>
        <v>0</v>
      </c>
      <c r="Y55" s="31">
        <f t="shared" si="7"/>
        <v>0</v>
      </c>
      <c r="Z55" s="31">
        <f>IF(Y55&gt;J55,J55-V55,X55)</f>
        <v>0</v>
      </c>
      <c r="AA55" s="9">
        <f t="shared" si="8"/>
        <v>0</v>
      </c>
      <c r="AB55" s="31">
        <f>IF(AA55&gt;J55,1,0)</f>
        <v>0</v>
      </c>
      <c r="AC55" s="11">
        <f>IF(AA55&gt;0,ROUND(AA55/J55*100,2),0)</f>
        <v>0</v>
      </c>
    </row>
    <row r="56" spans="1:29" ht="12.75">
      <c r="A56">
        <v>55</v>
      </c>
      <c r="B56" s="7" t="s">
        <v>33</v>
      </c>
      <c r="C56" s="7" t="s">
        <v>11</v>
      </c>
      <c r="D56" s="3" t="s">
        <v>34</v>
      </c>
      <c r="E56">
        <v>2003</v>
      </c>
      <c r="F56" s="4">
        <v>656800.71</v>
      </c>
      <c r="G56" s="4">
        <v>4375.09</v>
      </c>
      <c r="H56" s="4">
        <v>394.9</v>
      </c>
      <c r="I56" s="4">
        <f t="shared" si="0"/>
        <v>652030.72</v>
      </c>
      <c r="J56" s="5">
        <f t="shared" si="1"/>
        <v>652031</v>
      </c>
      <c r="K56" s="6">
        <v>0.03</v>
      </c>
      <c r="L56">
        <f t="shared" si="2"/>
        <v>26.64</v>
      </c>
      <c r="M56">
        <f t="shared" si="3"/>
        <v>32.41</v>
      </c>
      <c r="N56" s="9"/>
      <c r="O56" s="14">
        <f>ROUND(($J$356/$J$354)*J56,5)</f>
        <v>173695.05278</v>
      </c>
      <c r="P56" s="14">
        <f t="shared" si="4"/>
        <v>0.052779999998165295</v>
      </c>
      <c r="Q56" s="9">
        <f>ROUND(($J$356/$J$354)*J56,0)</f>
        <v>173695</v>
      </c>
      <c r="R56">
        <f>IF(Q56&gt;0,ROUND((Q56/J56)*100,2),0)</f>
        <v>26.64</v>
      </c>
      <c r="S56" s="9">
        <f>ROUND(IF(K56=3%,$J$358*'Decile Rankings'!K60,0),0)</f>
        <v>23708</v>
      </c>
      <c r="T56" s="9">
        <f t="shared" si="5"/>
        <v>197403</v>
      </c>
      <c r="U56" s="9">
        <f>IF(T56&gt;J56,J56-Q56,S56)</f>
        <v>23708</v>
      </c>
      <c r="V56" s="9">
        <f t="shared" si="6"/>
        <v>197403</v>
      </c>
      <c r="W56" s="11">
        <f>IF(J56&gt;0,ROUND(V56/J56*100,2),0)</f>
        <v>30.28</v>
      </c>
      <c r="X56" s="9">
        <f>IF(K56=3%,ROUND($J$360*'Decile Rankings'!K60,0),0)</f>
        <v>13951</v>
      </c>
      <c r="Y56" s="31">
        <f t="shared" si="7"/>
        <v>211354</v>
      </c>
      <c r="Z56" s="31">
        <f>IF(Y56&gt;J56,J56-V56,X56)</f>
        <v>13951</v>
      </c>
      <c r="AA56" s="9">
        <f t="shared" si="8"/>
        <v>211354</v>
      </c>
      <c r="AB56" s="31">
        <f>IF(AA56&gt;J56,1,0)</f>
        <v>0</v>
      </c>
      <c r="AC56" s="11">
        <f>IF(AA56&gt;0,ROUND(AA56/J56*100,2),0)</f>
        <v>32.41</v>
      </c>
    </row>
    <row r="57" spans="1:29" ht="12.75">
      <c r="A57">
        <v>56</v>
      </c>
      <c r="B57" s="7" t="s">
        <v>35</v>
      </c>
      <c r="C57" s="7" t="s">
        <v>11</v>
      </c>
      <c r="D57" s="3" t="s">
        <v>36</v>
      </c>
      <c r="E57">
        <v>2008</v>
      </c>
      <c r="F57" s="4">
        <v>799537.83</v>
      </c>
      <c r="G57" s="4">
        <v>9417.37</v>
      </c>
      <c r="H57" s="4">
        <v>30.54</v>
      </c>
      <c r="I57" s="4">
        <f t="shared" si="0"/>
        <v>790089.9199999999</v>
      </c>
      <c r="J57" s="5">
        <f t="shared" si="1"/>
        <v>790090</v>
      </c>
      <c r="K57" s="6">
        <v>0.015</v>
      </c>
      <c r="L57">
        <f t="shared" si="2"/>
        <v>26.64</v>
      </c>
      <c r="M57">
        <f t="shared" si="3"/>
        <v>26.64</v>
      </c>
      <c r="N57" s="9"/>
      <c r="O57" s="14">
        <f>ROUND(($J$356/$J$354)*J57,5)</f>
        <v>210472.69877</v>
      </c>
      <c r="P57" s="14">
        <f t="shared" si="4"/>
        <v>-0.30123000001185574</v>
      </c>
      <c r="Q57" s="9">
        <f>ROUND(($J$356/$J$354)*J57,0)</f>
        <v>210473</v>
      </c>
      <c r="R57">
        <f>IF(Q57&gt;0,ROUND((Q57/J57)*100,2),0)</f>
        <v>26.64</v>
      </c>
      <c r="S57" s="9">
        <f>ROUND(IF(K57=3%,$J$358*'Decile Rankings'!K61,0),0)</f>
        <v>0</v>
      </c>
      <c r="T57" s="9">
        <f t="shared" si="5"/>
        <v>210473</v>
      </c>
      <c r="U57" s="9">
        <f>IF(T57&gt;J57,J57-Q57,S57)</f>
        <v>0</v>
      </c>
      <c r="V57" s="9">
        <f t="shared" si="6"/>
        <v>210473</v>
      </c>
      <c r="W57" s="11">
        <f>IF(J57&gt;0,ROUND(V57/J57*100,2),0)</f>
        <v>26.64</v>
      </c>
      <c r="X57" s="9">
        <f>IF(K57=3%,ROUND($J$360*'Decile Rankings'!K61,0),0)</f>
        <v>0</v>
      </c>
      <c r="Y57" s="31">
        <f t="shared" si="7"/>
        <v>210473</v>
      </c>
      <c r="Z57" s="31">
        <f>IF(Y57&gt;J57,J57-V57,X57)</f>
        <v>0</v>
      </c>
      <c r="AA57" s="9">
        <f t="shared" si="8"/>
        <v>210473</v>
      </c>
      <c r="AB57" s="31">
        <f>IF(AA57&gt;J57,1,0)</f>
        <v>0</v>
      </c>
      <c r="AC57" s="11">
        <f>IF(AA57&gt;0,ROUND(AA57/J57*100,2),0)</f>
        <v>26.64</v>
      </c>
    </row>
    <row r="58" spans="1:29" ht="12.75">
      <c r="A58">
        <v>57</v>
      </c>
      <c r="B58" s="7" t="s">
        <v>220</v>
      </c>
      <c r="C58" s="7" t="s">
        <v>11</v>
      </c>
      <c r="D58" s="3" t="s">
        <v>221</v>
      </c>
      <c r="F58" s="4"/>
      <c r="G58" s="4"/>
      <c r="H58" s="4"/>
      <c r="I58" s="4">
        <f t="shared" si="0"/>
        <v>0</v>
      </c>
      <c r="J58" s="5">
        <f t="shared" si="1"/>
        <v>0</v>
      </c>
      <c r="K58" s="6"/>
      <c r="L58">
        <f t="shared" si="2"/>
        <v>0</v>
      </c>
      <c r="M58">
        <f t="shared" si="3"/>
        <v>0</v>
      </c>
      <c r="N58" s="9"/>
      <c r="O58" s="14">
        <f>ROUND(($J$356/$J$354)*J58,5)</f>
        <v>0</v>
      </c>
      <c r="P58" s="14">
        <f t="shared" si="4"/>
        <v>0</v>
      </c>
      <c r="Q58" s="9">
        <f>ROUND(($J$356/$J$354)*J58,0)</f>
        <v>0</v>
      </c>
      <c r="R58">
        <f>IF(Q58&gt;0,ROUND((Q58/J58)*100,2),0)</f>
        <v>0</v>
      </c>
      <c r="S58" s="9">
        <f>ROUND(IF(K58=3%,$J$358*'Decile Rankings'!K62,0),0)</f>
        <v>0</v>
      </c>
      <c r="T58" s="9">
        <f t="shared" si="5"/>
        <v>0</v>
      </c>
      <c r="U58" s="9">
        <f>IF(T58&gt;J58,J58-Q58,S58)</f>
        <v>0</v>
      </c>
      <c r="V58" s="9">
        <f t="shared" si="6"/>
        <v>0</v>
      </c>
      <c r="W58" s="11">
        <f>IF(J58&gt;0,ROUND(V58/J58*100,2),0)</f>
        <v>0</v>
      </c>
      <c r="X58" s="9">
        <f>IF(K58=3%,ROUND($J$360*'Decile Rankings'!K62,0),0)</f>
        <v>0</v>
      </c>
      <c r="Y58" s="31">
        <f t="shared" si="7"/>
        <v>0</v>
      </c>
      <c r="Z58" s="31">
        <f>IF(Y58&gt;J58,J58-V58,X58)</f>
        <v>0</v>
      </c>
      <c r="AA58" s="9">
        <f t="shared" si="8"/>
        <v>0</v>
      </c>
      <c r="AB58" s="31">
        <f>IF(AA58&gt;J58,1,0)</f>
        <v>0</v>
      </c>
      <c r="AC58" s="11">
        <f>IF(AA58&gt;0,ROUND(AA58/J58*100,2),0)</f>
        <v>0</v>
      </c>
    </row>
    <row r="59" spans="1:29" ht="12.75">
      <c r="A59">
        <v>58</v>
      </c>
      <c r="B59" s="7" t="s">
        <v>222</v>
      </c>
      <c r="C59" s="7" t="s">
        <v>11</v>
      </c>
      <c r="D59" s="3" t="s">
        <v>223</v>
      </c>
      <c r="F59" s="4"/>
      <c r="G59" s="4"/>
      <c r="H59" s="4"/>
      <c r="I59" s="4">
        <f t="shared" si="0"/>
        <v>0</v>
      </c>
      <c r="J59" s="5">
        <f t="shared" si="1"/>
        <v>0</v>
      </c>
      <c r="K59" s="6"/>
      <c r="L59">
        <f t="shared" si="2"/>
        <v>0</v>
      </c>
      <c r="M59">
        <f t="shared" si="3"/>
        <v>0</v>
      </c>
      <c r="N59" s="9"/>
      <c r="O59" s="14">
        <f>ROUND(($J$356/$J$354)*J59,5)</f>
        <v>0</v>
      </c>
      <c r="P59" s="14">
        <f t="shared" si="4"/>
        <v>0</v>
      </c>
      <c r="Q59" s="9">
        <f>ROUND(($J$356/$J$354)*J59,0)</f>
        <v>0</v>
      </c>
      <c r="R59">
        <f>IF(Q59&gt;0,ROUND((Q59/J59)*100,2),0)</f>
        <v>0</v>
      </c>
      <c r="S59" s="9">
        <f>ROUND(IF(K59=3%,$J$358*'Decile Rankings'!K63,0),0)</f>
        <v>0</v>
      </c>
      <c r="T59" s="9">
        <f t="shared" si="5"/>
        <v>0</v>
      </c>
      <c r="U59" s="9">
        <f>IF(T59&gt;J59,J59-Q59,S59)</f>
        <v>0</v>
      </c>
      <c r="V59" s="9">
        <f t="shared" si="6"/>
        <v>0</v>
      </c>
      <c r="W59" s="11">
        <f>IF(J59&gt;0,ROUND(V59/J59*100,2),0)</f>
        <v>0</v>
      </c>
      <c r="X59" s="9">
        <f>IF(K59=3%,ROUND($J$360*'Decile Rankings'!K63,0),0)</f>
        <v>0</v>
      </c>
      <c r="Y59" s="31">
        <f t="shared" si="7"/>
        <v>0</v>
      </c>
      <c r="Z59" s="31">
        <f>IF(Y59&gt;J59,J59-V59,X59)</f>
        <v>0</v>
      </c>
      <c r="AA59" s="9">
        <f t="shared" si="8"/>
        <v>0</v>
      </c>
      <c r="AB59" s="31">
        <f>IF(AA59&gt;J59,1,0)</f>
        <v>0</v>
      </c>
      <c r="AC59" s="11">
        <f>IF(AA59&gt;0,ROUND(AA59/J59*100,2),0)</f>
        <v>0</v>
      </c>
    </row>
    <row r="60" spans="1:29" ht="12.75">
      <c r="A60">
        <v>59</v>
      </c>
      <c r="B60" s="7" t="s">
        <v>224</v>
      </c>
      <c r="C60" s="7" t="s">
        <v>11</v>
      </c>
      <c r="D60" s="3" t="s">
        <v>225</v>
      </c>
      <c r="F60" s="4"/>
      <c r="G60" s="4"/>
      <c r="H60" s="4"/>
      <c r="I60" s="4">
        <f t="shared" si="0"/>
        <v>0</v>
      </c>
      <c r="J60" s="5">
        <f t="shared" si="1"/>
        <v>0</v>
      </c>
      <c r="K60" s="6"/>
      <c r="L60">
        <f t="shared" si="2"/>
        <v>0</v>
      </c>
      <c r="M60">
        <f t="shared" si="3"/>
        <v>0</v>
      </c>
      <c r="N60" s="9"/>
      <c r="O60" s="14">
        <f>ROUND(($J$356/$J$354)*J60,5)</f>
        <v>0</v>
      </c>
      <c r="P60" s="14">
        <f t="shared" si="4"/>
        <v>0</v>
      </c>
      <c r="Q60" s="9">
        <f>ROUND(($J$356/$J$354)*J60,0)</f>
        <v>0</v>
      </c>
      <c r="R60">
        <f>IF(Q60&gt;0,ROUND((Q60/J60)*100,2),0)</f>
        <v>0</v>
      </c>
      <c r="S60" s="9">
        <f>ROUND(IF(K60=3%,$J$358*'Decile Rankings'!K64,0),0)</f>
        <v>0</v>
      </c>
      <c r="T60" s="9">
        <f t="shared" si="5"/>
        <v>0</v>
      </c>
      <c r="U60" s="9">
        <f>IF(T60&gt;J60,J60-Q60,S60)</f>
        <v>0</v>
      </c>
      <c r="V60" s="9">
        <f t="shared" si="6"/>
        <v>0</v>
      </c>
      <c r="W60" s="11">
        <f>IF(J60&gt;0,ROUND(V60/J60*100,2),0)</f>
        <v>0</v>
      </c>
      <c r="X60" s="9">
        <f>IF(K60=3%,ROUND($J$360*'Decile Rankings'!K64,0),0)</f>
        <v>0</v>
      </c>
      <c r="Y60" s="31">
        <f t="shared" si="7"/>
        <v>0</v>
      </c>
      <c r="Z60" s="31">
        <f>IF(Y60&gt;J60,J60-V60,X60)</f>
        <v>0</v>
      </c>
      <c r="AA60" s="9">
        <f t="shared" si="8"/>
        <v>0</v>
      </c>
      <c r="AB60" s="31">
        <f>IF(AA60&gt;J60,1,0)</f>
        <v>0</v>
      </c>
      <c r="AC60" s="11">
        <f>IF(AA60&gt;0,ROUND(AA60/J60*100,2),0)</f>
        <v>0</v>
      </c>
    </row>
    <row r="61" spans="1:29" ht="12.75">
      <c r="A61">
        <v>60</v>
      </c>
      <c r="B61" s="7" t="s">
        <v>226</v>
      </c>
      <c r="C61" s="7" t="s">
        <v>11</v>
      </c>
      <c r="D61" s="3" t="s">
        <v>227</v>
      </c>
      <c r="F61" s="4"/>
      <c r="G61" s="4"/>
      <c r="H61" s="4"/>
      <c r="I61" s="4">
        <f t="shared" si="0"/>
        <v>0</v>
      </c>
      <c r="J61" s="5">
        <f t="shared" si="1"/>
        <v>0</v>
      </c>
      <c r="K61" s="6"/>
      <c r="L61">
        <f t="shared" si="2"/>
        <v>0</v>
      </c>
      <c r="M61">
        <f t="shared" si="3"/>
        <v>0</v>
      </c>
      <c r="N61" s="9"/>
      <c r="O61" s="14">
        <f>ROUND(($J$356/$J$354)*J61,5)</f>
        <v>0</v>
      </c>
      <c r="P61" s="14">
        <f t="shared" si="4"/>
        <v>0</v>
      </c>
      <c r="Q61" s="9">
        <f>ROUND(($J$356/$J$354)*J61,0)</f>
        <v>0</v>
      </c>
      <c r="R61">
        <f>IF(Q61&gt;0,ROUND((Q61/J61)*100,2),0)</f>
        <v>0</v>
      </c>
      <c r="S61" s="9">
        <f>ROUND(IF(K61=3%,$J$358*'Decile Rankings'!K65,0),0)</f>
        <v>0</v>
      </c>
      <c r="T61" s="9">
        <f t="shared" si="5"/>
        <v>0</v>
      </c>
      <c r="U61" s="9">
        <f>IF(T61&gt;J61,J61-Q61,S61)</f>
        <v>0</v>
      </c>
      <c r="V61" s="9">
        <f t="shared" si="6"/>
        <v>0</v>
      </c>
      <c r="W61" s="11">
        <f>IF(J61&gt;0,ROUND(V61/J61*100,2),0)</f>
        <v>0</v>
      </c>
      <c r="X61" s="9">
        <f>IF(K61=3%,ROUND($J$360*'Decile Rankings'!K65,0),0)</f>
        <v>0</v>
      </c>
      <c r="Y61" s="31">
        <f t="shared" si="7"/>
        <v>0</v>
      </c>
      <c r="Z61" s="31">
        <f>IF(Y61&gt;J61,J61-V61,X61)</f>
        <v>0</v>
      </c>
      <c r="AA61" s="9">
        <f t="shared" si="8"/>
        <v>0</v>
      </c>
      <c r="AB61" s="31">
        <f>IF(AA61&gt;J61,1,0)</f>
        <v>0</v>
      </c>
      <c r="AC61" s="11">
        <f>IF(AA61&gt;0,ROUND(AA61/J61*100,2),0)</f>
        <v>0</v>
      </c>
    </row>
    <row r="62" spans="1:29" ht="12.75">
      <c r="A62">
        <v>61</v>
      </c>
      <c r="B62" s="7" t="s">
        <v>228</v>
      </c>
      <c r="C62" s="7" t="s">
        <v>11</v>
      </c>
      <c r="D62" s="3" t="s">
        <v>229</v>
      </c>
      <c r="F62" s="4"/>
      <c r="G62" s="4"/>
      <c r="H62" s="4"/>
      <c r="I62" s="4">
        <f t="shared" si="0"/>
        <v>0</v>
      </c>
      <c r="J62" s="5">
        <f t="shared" si="1"/>
        <v>0</v>
      </c>
      <c r="K62" s="6"/>
      <c r="L62">
        <f t="shared" si="2"/>
        <v>0</v>
      </c>
      <c r="M62">
        <f t="shared" si="3"/>
        <v>0</v>
      </c>
      <c r="N62" s="9"/>
      <c r="O62" s="14">
        <f>ROUND(($J$356/$J$354)*J62,5)</f>
        <v>0</v>
      </c>
      <c r="P62" s="14">
        <f t="shared" si="4"/>
        <v>0</v>
      </c>
      <c r="Q62" s="9">
        <f>ROUND(($J$356/$J$354)*J62,0)</f>
        <v>0</v>
      </c>
      <c r="R62">
        <f>IF(Q62&gt;0,ROUND((Q62/J62)*100,2),0)</f>
        <v>0</v>
      </c>
      <c r="S62" s="9">
        <f>ROUND(IF(K62=3%,$J$358*'Decile Rankings'!K66,0),0)</f>
        <v>0</v>
      </c>
      <c r="T62" s="9">
        <f t="shared" si="5"/>
        <v>0</v>
      </c>
      <c r="U62" s="9">
        <f>IF(T62&gt;J62,J62-Q62,S62)</f>
        <v>0</v>
      </c>
      <c r="V62" s="9">
        <f t="shared" si="6"/>
        <v>0</v>
      </c>
      <c r="W62" s="11">
        <f>IF(J62&gt;0,ROUND(V62/J62*100,2),0)</f>
        <v>0</v>
      </c>
      <c r="X62" s="9">
        <f>IF(K62=3%,ROUND($J$360*'Decile Rankings'!K66,0),0)</f>
        <v>0</v>
      </c>
      <c r="Y62" s="31">
        <f t="shared" si="7"/>
        <v>0</v>
      </c>
      <c r="Z62" s="31">
        <f>IF(Y62&gt;J62,J62-V62,X62)</f>
        <v>0</v>
      </c>
      <c r="AA62" s="9">
        <f t="shared" si="8"/>
        <v>0</v>
      </c>
      <c r="AB62" s="31">
        <f>IF(AA62&gt;J62,1,0)</f>
        <v>0</v>
      </c>
      <c r="AC62" s="11">
        <f>IF(AA62&gt;0,ROUND(AA62/J62*100,2),0)</f>
        <v>0</v>
      </c>
    </row>
    <row r="63" spans="1:29" ht="12.75">
      <c r="A63">
        <v>62</v>
      </c>
      <c r="B63" s="7" t="s">
        <v>37</v>
      </c>
      <c r="C63" s="7" t="s">
        <v>11</v>
      </c>
      <c r="D63" s="3" t="s">
        <v>38</v>
      </c>
      <c r="E63">
        <v>2002</v>
      </c>
      <c r="F63" s="4">
        <v>180874.4</v>
      </c>
      <c r="G63" s="4">
        <v>938.73</v>
      </c>
      <c r="H63" s="4">
        <v>0</v>
      </c>
      <c r="I63" s="4">
        <f t="shared" si="0"/>
        <v>179935.66999999998</v>
      </c>
      <c r="J63" s="5">
        <f t="shared" si="1"/>
        <v>179936</v>
      </c>
      <c r="K63" s="6">
        <v>0.03</v>
      </c>
      <c r="L63">
        <f t="shared" si="2"/>
        <v>26.64</v>
      </c>
      <c r="M63">
        <f t="shared" si="3"/>
        <v>58.03</v>
      </c>
      <c r="N63" s="9"/>
      <c r="O63" s="14">
        <f>ROUND(($J$356/$J$354)*J63,5)</f>
        <v>47933.29307</v>
      </c>
      <c r="P63" s="14">
        <f t="shared" si="4"/>
        <v>0.29306999999971595</v>
      </c>
      <c r="Q63" s="9">
        <f>ROUND(($J$356/$J$354)*J63,0)</f>
        <v>47933</v>
      </c>
      <c r="R63">
        <f>IF(Q63&gt;0,ROUND((Q63/J63)*100,2),0)</f>
        <v>26.64</v>
      </c>
      <c r="S63" s="9">
        <f>ROUND(IF(K63=3%,$J$358*'Decile Rankings'!K67,0),0)</f>
        <v>35563</v>
      </c>
      <c r="T63" s="9">
        <f t="shared" si="5"/>
        <v>83496</v>
      </c>
      <c r="U63" s="9">
        <f>IF(T63&gt;J63,J63-Q63,S63)</f>
        <v>35563</v>
      </c>
      <c r="V63" s="9">
        <f t="shared" si="6"/>
        <v>83496</v>
      </c>
      <c r="W63" s="11">
        <f>IF(J63&gt;0,ROUND(V63/J63*100,2),0)</f>
        <v>46.4</v>
      </c>
      <c r="X63" s="9">
        <f>IF(K63=3%,ROUND($J$360*'Decile Rankings'!K67,0),0)</f>
        <v>20927</v>
      </c>
      <c r="Y63" s="31">
        <f t="shared" si="7"/>
        <v>104423</v>
      </c>
      <c r="Z63" s="31">
        <f>IF(Y63&gt;J63,J63-V63,X63)</f>
        <v>20927</v>
      </c>
      <c r="AA63" s="9">
        <f t="shared" si="8"/>
        <v>104423</v>
      </c>
      <c r="AB63" s="31">
        <f>IF(AA63&gt;J63,1,0)</f>
        <v>0</v>
      </c>
      <c r="AC63" s="11">
        <f>IF(AA63&gt;0,ROUND(AA63/J63*100,2),0)</f>
        <v>58.03</v>
      </c>
    </row>
    <row r="64" spans="1:29" ht="12.75">
      <c r="A64">
        <v>63</v>
      </c>
      <c r="B64" s="7" t="s">
        <v>230</v>
      </c>
      <c r="C64" s="7" t="s">
        <v>11</v>
      </c>
      <c r="D64" s="3" t="s">
        <v>231</v>
      </c>
      <c r="F64" s="4"/>
      <c r="G64" s="4"/>
      <c r="H64" s="4"/>
      <c r="I64" s="4">
        <f t="shared" si="0"/>
        <v>0</v>
      </c>
      <c r="J64" s="5">
        <f t="shared" si="1"/>
        <v>0</v>
      </c>
      <c r="K64" s="6"/>
      <c r="L64">
        <f t="shared" si="2"/>
        <v>0</v>
      </c>
      <c r="M64">
        <f t="shared" si="3"/>
        <v>0</v>
      </c>
      <c r="N64" s="9"/>
      <c r="O64" s="14">
        <f>ROUND(($J$356/$J$354)*J64,5)</f>
        <v>0</v>
      </c>
      <c r="P64" s="14">
        <f t="shared" si="4"/>
        <v>0</v>
      </c>
      <c r="Q64" s="9">
        <f>ROUND(($J$356/$J$354)*J64,0)</f>
        <v>0</v>
      </c>
      <c r="R64">
        <f>IF(Q64&gt;0,ROUND((Q64/J64)*100,2),0)</f>
        <v>0</v>
      </c>
      <c r="S64" s="9">
        <f>ROUND(IF(K64=3%,$J$358*'Decile Rankings'!K68,0),0)</f>
        <v>0</v>
      </c>
      <c r="T64" s="9">
        <f t="shared" si="5"/>
        <v>0</v>
      </c>
      <c r="U64" s="9">
        <f>IF(T64&gt;J64,J64-Q64,S64)</f>
        <v>0</v>
      </c>
      <c r="V64" s="9">
        <f t="shared" si="6"/>
        <v>0</v>
      </c>
      <c r="W64" s="11">
        <f>IF(J64&gt;0,ROUND(V64/J64*100,2),0)</f>
        <v>0</v>
      </c>
      <c r="X64" s="9">
        <f>IF(K64=3%,ROUND($J$360*'Decile Rankings'!K68,0),0)</f>
        <v>0</v>
      </c>
      <c r="Y64" s="31">
        <f t="shared" si="7"/>
        <v>0</v>
      </c>
      <c r="Z64" s="31">
        <f>IF(Y64&gt;J64,J64-V64,X64)</f>
        <v>0</v>
      </c>
      <c r="AA64" s="9">
        <f t="shared" si="8"/>
        <v>0</v>
      </c>
      <c r="AB64" s="31">
        <f>IF(AA64&gt;J64,1,0)</f>
        <v>0</v>
      </c>
      <c r="AC64" s="11">
        <f>IF(AA64&gt;0,ROUND(AA64/J64*100,2),0)</f>
        <v>0</v>
      </c>
    </row>
    <row r="65" spans="1:29" ht="12.75">
      <c r="A65">
        <v>64</v>
      </c>
      <c r="B65" s="7" t="s">
        <v>232</v>
      </c>
      <c r="C65" s="7" t="s">
        <v>11</v>
      </c>
      <c r="D65" s="3" t="s">
        <v>233</v>
      </c>
      <c r="F65" s="4"/>
      <c r="G65" s="4"/>
      <c r="H65" s="4"/>
      <c r="I65" s="4">
        <f t="shared" si="0"/>
        <v>0</v>
      </c>
      <c r="J65" s="5">
        <f t="shared" si="1"/>
        <v>0</v>
      </c>
      <c r="K65" s="6"/>
      <c r="L65">
        <f t="shared" si="2"/>
        <v>0</v>
      </c>
      <c r="M65">
        <f t="shared" si="3"/>
        <v>0</v>
      </c>
      <c r="N65" s="9"/>
      <c r="O65" s="14">
        <f>ROUND(($J$356/$J$354)*J65,5)</f>
        <v>0</v>
      </c>
      <c r="P65" s="14">
        <f t="shared" si="4"/>
        <v>0</v>
      </c>
      <c r="Q65" s="9">
        <f>ROUND(($J$356/$J$354)*J65,0)</f>
        <v>0</v>
      </c>
      <c r="R65">
        <f>IF(Q65&gt;0,ROUND((Q65/J65)*100,2),0)</f>
        <v>0</v>
      </c>
      <c r="S65" s="9">
        <f>ROUND(IF(K65=3%,$J$358*'Decile Rankings'!K69,0),0)</f>
        <v>0</v>
      </c>
      <c r="T65" s="9">
        <f t="shared" si="5"/>
        <v>0</v>
      </c>
      <c r="U65" s="9">
        <f>IF(T65&gt;J65,J65-Q65,S65)</f>
        <v>0</v>
      </c>
      <c r="V65" s="9">
        <f t="shared" si="6"/>
        <v>0</v>
      </c>
      <c r="W65" s="11">
        <f>IF(J65&gt;0,ROUND(V65/J65*100,2),0)</f>
        <v>0</v>
      </c>
      <c r="X65" s="9">
        <f>IF(K65=3%,ROUND($J$360*'Decile Rankings'!K69,0),0)</f>
        <v>0</v>
      </c>
      <c r="Y65" s="31">
        <f t="shared" si="7"/>
        <v>0</v>
      </c>
      <c r="Z65" s="31">
        <f>IF(Y65&gt;J65,J65-V65,X65)</f>
        <v>0</v>
      </c>
      <c r="AA65" s="9">
        <f t="shared" si="8"/>
        <v>0</v>
      </c>
      <c r="AB65" s="31">
        <f>IF(AA65&gt;J65,1,0)</f>
        <v>0</v>
      </c>
      <c r="AC65" s="11">
        <f>IF(AA65&gt;0,ROUND(AA65/J65*100,2),0)</f>
        <v>0</v>
      </c>
    </row>
    <row r="66" spans="1:29" ht="12.75">
      <c r="A66">
        <v>65</v>
      </c>
      <c r="B66" s="7" t="s">
        <v>39</v>
      </c>
      <c r="C66" s="7" t="s">
        <v>11</v>
      </c>
      <c r="D66" s="3" t="s">
        <v>40</v>
      </c>
      <c r="E66">
        <v>2002</v>
      </c>
      <c r="F66" s="4">
        <v>371481.13</v>
      </c>
      <c r="G66" s="4">
        <v>3615.8</v>
      </c>
      <c r="H66" s="4">
        <v>292</v>
      </c>
      <c r="I66" s="4">
        <f aca="true" t="shared" si="9" ref="I66:I129">F66-G66-H66</f>
        <v>367573.33</v>
      </c>
      <c r="J66" s="5">
        <f aca="true" t="shared" si="10" ref="J66:J129">ROUND(I66,0)</f>
        <v>367573</v>
      </c>
      <c r="K66" s="6">
        <v>0.015</v>
      </c>
      <c r="L66">
        <f aca="true" t="shared" si="11" ref="L66:L129">R66</f>
        <v>26.64</v>
      </c>
      <c r="M66">
        <f aca="true" t="shared" si="12" ref="M66:M129">AC66</f>
        <v>26.64</v>
      </c>
      <c r="N66" s="9"/>
      <c r="O66" s="14">
        <f>ROUND(($J$356/$J$354)*J66,5)</f>
        <v>97918.06162</v>
      </c>
      <c r="P66" s="14">
        <f aca="true" t="shared" si="13" ref="P66:P129">O66-Q66</f>
        <v>0.06161999999312684</v>
      </c>
      <c r="Q66" s="9">
        <f>ROUND(($J$356/$J$354)*J66,0)</f>
        <v>97918</v>
      </c>
      <c r="R66">
        <f>IF(Q66&gt;0,ROUND((Q66/J66)*100,2),0)</f>
        <v>26.64</v>
      </c>
      <c r="S66" s="9">
        <f>ROUND(IF(K66=3%,$J$358*'Decile Rankings'!K70,0),0)</f>
        <v>0</v>
      </c>
      <c r="T66" s="9">
        <f aca="true" t="shared" si="14" ref="T66:T129">S66+Q66</f>
        <v>97918</v>
      </c>
      <c r="U66" s="9">
        <f>IF(T66&gt;J66,J66-Q66,S66)</f>
        <v>0</v>
      </c>
      <c r="V66" s="9">
        <f aca="true" t="shared" si="15" ref="V66:V129">Q66+U66</f>
        <v>97918</v>
      </c>
      <c r="W66" s="11">
        <f>IF(J66&gt;0,ROUND(V66/J66*100,2),0)</f>
        <v>26.64</v>
      </c>
      <c r="X66" s="9">
        <f>IF(K66=3%,ROUND($J$360*'Decile Rankings'!K70,0),0)</f>
        <v>0</v>
      </c>
      <c r="Y66" s="31">
        <f aca="true" t="shared" si="16" ref="Y66:Y129">V66+X66</f>
        <v>97918</v>
      </c>
      <c r="Z66" s="31">
        <f>IF(Y66&gt;J66,J66-V66,X66)</f>
        <v>0</v>
      </c>
      <c r="AA66" s="9">
        <f aca="true" t="shared" si="17" ref="AA66:AA129">V66+Z66</f>
        <v>97918</v>
      </c>
      <c r="AB66" s="31">
        <f>IF(AA66&gt;J66,1,0)</f>
        <v>0</v>
      </c>
      <c r="AC66" s="11">
        <f>IF(AA66&gt;0,ROUND(AA66/J66*100,2),0)</f>
        <v>26.64</v>
      </c>
    </row>
    <row r="67" spans="1:29" ht="12.75">
      <c r="A67">
        <v>66</v>
      </c>
      <c r="B67" s="7" t="s">
        <v>234</v>
      </c>
      <c r="C67" s="7" t="s">
        <v>11</v>
      </c>
      <c r="D67" s="3" t="s">
        <v>235</v>
      </c>
      <c r="F67" s="4"/>
      <c r="G67" s="4"/>
      <c r="H67" s="4"/>
      <c r="I67" s="4">
        <f t="shared" si="9"/>
        <v>0</v>
      </c>
      <c r="J67" s="5">
        <f t="shared" si="10"/>
        <v>0</v>
      </c>
      <c r="K67" s="6"/>
      <c r="L67">
        <f t="shared" si="11"/>
        <v>0</v>
      </c>
      <c r="M67">
        <f t="shared" si="12"/>
        <v>0</v>
      </c>
      <c r="N67" s="9"/>
      <c r="O67" s="14">
        <f>ROUND(($J$356/$J$354)*J67,5)</f>
        <v>0</v>
      </c>
      <c r="P67" s="14">
        <f t="shared" si="13"/>
        <v>0</v>
      </c>
      <c r="Q67" s="9">
        <f>ROUND(($J$356/$J$354)*J67,0)</f>
        <v>0</v>
      </c>
      <c r="R67">
        <f>IF(Q67&gt;0,ROUND((Q67/J67)*100,2),0)</f>
        <v>0</v>
      </c>
      <c r="S67" s="9">
        <f>ROUND(IF(K67=3%,$J$358*'Decile Rankings'!K71,0),0)</f>
        <v>0</v>
      </c>
      <c r="T67" s="9">
        <f t="shared" si="14"/>
        <v>0</v>
      </c>
      <c r="U67" s="9">
        <f>IF(T67&gt;J67,J67-Q67,S67)</f>
        <v>0</v>
      </c>
      <c r="V67" s="9">
        <f t="shared" si="15"/>
        <v>0</v>
      </c>
      <c r="W67" s="11">
        <f>IF(J67&gt;0,ROUND(V67/J67*100,2),0)</f>
        <v>0</v>
      </c>
      <c r="X67" s="9">
        <f>IF(K67=3%,ROUND($J$360*'Decile Rankings'!K71,0),0)</f>
        <v>0</v>
      </c>
      <c r="Y67" s="31">
        <f t="shared" si="16"/>
        <v>0</v>
      </c>
      <c r="Z67" s="31">
        <f>IF(Y67&gt;J67,J67-V67,X67)</f>
        <v>0</v>
      </c>
      <c r="AA67" s="9">
        <f t="shared" si="17"/>
        <v>0</v>
      </c>
      <c r="AB67" s="31">
        <f>IF(AA67&gt;J67,1,0)</f>
        <v>0</v>
      </c>
      <c r="AC67" s="11">
        <f>IF(AA67&gt;0,ROUND(AA67/J67*100,2),0)</f>
        <v>0</v>
      </c>
    </row>
    <row r="68" spans="1:29" ht="12.75">
      <c r="A68">
        <v>67</v>
      </c>
      <c r="B68" s="7" t="s">
        <v>236</v>
      </c>
      <c r="C68" s="7" t="s">
        <v>11</v>
      </c>
      <c r="D68" s="3" t="s">
        <v>237</v>
      </c>
      <c r="E68">
        <v>2005</v>
      </c>
      <c r="F68" s="4">
        <v>874536.63</v>
      </c>
      <c r="G68" s="4">
        <v>8483.36</v>
      </c>
      <c r="H68" s="4">
        <v>197.85</v>
      </c>
      <c r="I68" s="4">
        <f t="shared" si="9"/>
        <v>865855.42</v>
      </c>
      <c r="J68" s="5">
        <f t="shared" si="10"/>
        <v>865855</v>
      </c>
      <c r="K68" s="6">
        <v>0.015</v>
      </c>
      <c r="L68">
        <f t="shared" si="11"/>
        <v>26.64</v>
      </c>
      <c r="M68">
        <f t="shared" si="12"/>
        <v>26.64</v>
      </c>
      <c r="N68" s="9"/>
      <c r="O68" s="14">
        <f>ROUND(($J$356/$J$354)*J68,5)</f>
        <v>230655.79692</v>
      </c>
      <c r="P68" s="14">
        <f t="shared" si="13"/>
        <v>-0.20308000000659376</v>
      </c>
      <c r="Q68" s="9">
        <f>ROUND(($J$356/$J$354)*J68,0)</f>
        <v>230656</v>
      </c>
      <c r="R68">
        <f>IF(Q68&gt;0,ROUND((Q68/J68)*100,2),0)</f>
        <v>26.64</v>
      </c>
      <c r="S68" s="9">
        <f>ROUND(IF(K68=3%,$J$358*'Decile Rankings'!K72,0),0)</f>
        <v>0</v>
      </c>
      <c r="T68" s="9">
        <f t="shared" si="14"/>
        <v>230656</v>
      </c>
      <c r="U68" s="9">
        <f>IF(T68&gt;J68,J68-Q68,S68)</f>
        <v>0</v>
      </c>
      <c r="V68" s="9">
        <f t="shared" si="15"/>
        <v>230656</v>
      </c>
      <c r="W68" s="11">
        <f>IF(J68&gt;0,ROUND(V68/J68*100,2),0)</f>
        <v>26.64</v>
      </c>
      <c r="X68" s="9">
        <f>IF(K68=3%,ROUND($J$360*'Decile Rankings'!K72,0),0)</f>
        <v>0</v>
      </c>
      <c r="Y68" s="31">
        <f t="shared" si="16"/>
        <v>230656</v>
      </c>
      <c r="Z68" s="31">
        <f>IF(Y68&gt;J68,J68-V68,X68)</f>
        <v>0</v>
      </c>
      <c r="AA68" s="9">
        <f t="shared" si="17"/>
        <v>230656</v>
      </c>
      <c r="AB68" s="31">
        <f>IF(AA68&gt;J68,1,0)</f>
        <v>0</v>
      </c>
      <c r="AC68" s="11">
        <f>IF(AA68&gt;0,ROUND(AA68/J68*100,2),0)</f>
        <v>26.64</v>
      </c>
    </row>
    <row r="69" spans="1:29" ht="12.75">
      <c r="A69">
        <v>68</v>
      </c>
      <c r="B69" s="7" t="s">
        <v>238</v>
      </c>
      <c r="C69" s="7" t="s">
        <v>11</v>
      </c>
      <c r="D69" s="3" t="s">
        <v>239</v>
      </c>
      <c r="E69">
        <v>2005</v>
      </c>
      <c r="F69" s="4">
        <v>49860.97</v>
      </c>
      <c r="G69" s="4">
        <v>0</v>
      </c>
      <c r="H69" s="4">
        <v>0</v>
      </c>
      <c r="I69" s="4">
        <f t="shared" si="9"/>
        <v>49860.97</v>
      </c>
      <c r="J69" s="5">
        <f t="shared" si="10"/>
        <v>49861</v>
      </c>
      <c r="K69" s="6">
        <v>0.015</v>
      </c>
      <c r="L69">
        <f t="shared" si="11"/>
        <v>26.64</v>
      </c>
      <c r="M69">
        <f t="shared" si="12"/>
        <v>26.64</v>
      </c>
      <c r="N69" s="9"/>
      <c r="O69" s="14">
        <f>ROUND(($J$356/$J$354)*J69,5)</f>
        <v>13282.51115</v>
      </c>
      <c r="P69" s="14">
        <f t="shared" si="13"/>
        <v>0.5111500000002707</v>
      </c>
      <c r="Q69" s="9">
        <f>ROUND(($J$356/$J$354)*J69,0)-1</f>
        <v>13282</v>
      </c>
      <c r="R69">
        <f>IF(Q69&gt;0,ROUND((Q69/J69)*100,2),0)</f>
        <v>26.64</v>
      </c>
      <c r="S69" s="9">
        <f>ROUND(IF(K69=3%,$J$358*'Decile Rankings'!K73,0),0)</f>
        <v>0</v>
      </c>
      <c r="T69" s="9">
        <f t="shared" si="14"/>
        <v>13282</v>
      </c>
      <c r="U69" s="9">
        <f>IF(T69&gt;J69,J69-Q69,S69)</f>
        <v>0</v>
      </c>
      <c r="V69" s="9">
        <f t="shared" si="15"/>
        <v>13282</v>
      </c>
      <c r="W69" s="11">
        <f>IF(J69&gt;0,ROUND(V69/J69*100,2),0)</f>
        <v>26.64</v>
      </c>
      <c r="X69" s="9">
        <f>IF(K69=3%,ROUND($J$360*'Decile Rankings'!K73,0),0)</f>
        <v>0</v>
      </c>
      <c r="Y69" s="31">
        <f t="shared" si="16"/>
        <v>13282</v>
      </c>
      <c r="Z69" s="31">
        <f>IF(Y69&gt;J69,J69-V69,X69)</f>
        <v>0</v>
      </c>
      <c r="AA69" s="9">
        <f t="shared" si="17"/>
        <v>13282</v>
      </c>
      <c r="AB69" s="31">
        <f>IF(AA69&gt;J69,1,0)</f>
        <v>0</v>
      </c>
      <c r="AC69" s="11">
        <f>IF(AA69&gt;0,ROUND(AA69/J69*100,2),0)</f>
        <v>26.64</v>
      </c>
    </row>
    <row r="70" spans="1:29" ht="12.75">
      <c r="A70">
        <v>69</v>
      </c>
      <c r="B70" s="7" t="s">
        <v>240</v>
      </c>
      <c r="C70" s="7" t="s">
        <v>11</v>
      </c>
      <c r="D70" s="3" t="s">
        <v>241</v>
      </c>
      <c r="F70" s="4"/>
      <c r="G70" s="4"/>
      <c r="H70" s="4"/>
      <c r="I70" s="4">
        <f t="shared" si="9"/>
        <v>0</v>
      </c>
      <c r="J70" s="5">
        <f t="shared" si="10"/>
        <v>0</v>
      </c>
      <c r="K70" s="6"/>
      <c r="L70">
        <f t="shared" si="11"/>
        <v>0</v>
      </c>
      <c r="M70">
        <f t="shared" si="12"/>
        <v>0</v>
      </c>
      <c r="N70" s="9"/>
      <c r="O70" s="14">
        <f>ROUND(($J$356/$J$354)*J70,5)</f>
        <v>0</v>
      </c>
      <c r="P70" s="14">
        <f t="shared" si="13"/>
        <v>0</v>
      </c>
      <c r="Q70" s="9">
        <f>ROUND(($J$356/$J$354)*J70,0)</f>
        <v>0</v>
      </c>
      <c r="R70">
        <f>IF(Q70&gt;0,ROUND((Q70/J70)*100,2),0)</f>
        <v>0</v>
      </c>
      <c r="S70" s="9">
        <f>ROUND(IF(K70=3%,$J$358*'Decile Rankings'!K74,0),0)</f>
        <v>0</v>
      </c>
      <c r="T70" s="9">
        <f t="shared" si="14"/>
        <v>0</v>
      </c>
      <c r="U70" s="9">
        <f>IF(T70&gt;J70,J70-Q70,S70)</f>
        <v>0</v>
      </c>
      <c r="V70" s="9">
        <f t="shared" si="15"/>
        <v>0</v>
      </c>
      <c r="W70" s="11">
        <f>IF(J70&gt;0,ROUND(V70/J70*100,2),0)</f>
        <v>0</v>
      </c>
      <c r="X70" s="9">
        <f>IF(K70=3%,ROUND($J$360*'Decile Rankings'!K74,0),0)</f>
        <v>0</v>
      </c>
      <c r="Y70" s="31">
        <f t="shared" si="16"/>
        <v>0</v>
      </c>
      <c r="Z70" s="31">
        <f>IF(Y70&gt;J70,J70-V70,X70)</f>
        <v>0</v>
      </c>
      <c r="AA70" s="9">
        <f t="shared" si="17"/>
        <v>0</v>
      </c>
      <c r="AB70" s="31">
        <f>IF(AA70&gt;J70,1,0)</f>
        <v>0</v>
      </c>
      <c r="AC70" s="11">
        <f>IF(AA70&gt;0,ROUND(AA70/J70*100,2),0)</f>
        <v>0</v>
      </c>
    </row>
    <row r="71" spans="1:29" ht="12.75">
      <c r="A71">
        <v>70</v>
      </c>
      <c r="B71" s="7" t="s">
        <v>242</v>
      </c>
      <c r="C71" s="7" t="s">
        <v>11</v>
      </c>
      <c r="D71" s="3" t="s">
        <v>243</v>
      </c>
      <c r="F71" s="4"/>
      <c r="G71" s="4"/>
      <c r="H71" s="4"/>
      <c r="I71" s="4">
        <f t="shared" si="9"/>
        <v>0</v>
      </c>
      <c r="J71" s="5">
        <f t="shared" si="10"/>
        <v>0</v>
      </c>
      <c r="K71" s="6"/>
      <c r="L71">
        <f t="shared" si="11"/>
        <v>0</v>
      </c>
      <c r="M71">
        <f t="shared" si="12"/>
        <v>0</v>
      </c>
      <c r="N71" s="9"/>
      <c r="O71" s="14">
        <f>ROUND(($J$356/$J$354)*J71,5)</f>
        <v>0</v>
      </c>
      <c r="P71" s="14">
        <f t="shared" si="13"/>
        <v>0</v>
      </c>
      <c r="Q71" s="9">
        <f>ROUND(($J$356/$J$354)*J71,0)</f>
        <v>0</v>
      </c>
      <c r="R71">
        <f>IF(Q71&gt;0,ROUND((Q71/J71)*100,2),0)</f>
        <v>0</v>
      </c>
      <c r="S71" s="9">
        <f>ROUND(IF(K71=3%,$J$358*'Decile Rankings'!K75,0),0)</f>
        <v>0</v>
      </c>
      <c r="T71" s="9">
        <f t="shared" si="14"/>
        <v>0</v>
      </c>
      <c r="U71" s="9">
        <f>IF(T71&gt;J71,J71-Q71,S71)</f>
        <v>0</v>
      </c>
      <c r="V71" s="9">
        <f t="shared" si="15"/>
        <v>0</v>
      </c>
      <c r="W71" s="11">
        <f>IF(J71&gt;0,ROUND(V71/J71*100,2),0)</f>
        <v>0</v>
      </c>
      <c r="X71" s="9">
        <f>IF(K71=3%,ROUND($J$360*'Decile Rankings'!K75,0),0)</f>
        <v>0</v>
      </c>
      <c r="Y71" s="31">
        <f t="shared" si="16"/>
        <v>0</v>
      </c>
      <c r="Z71" s="31">
        <f>IF(Y71&gt;J71,J71-V71,X71)</f>
        <v>0</v>
      </c>
      <c r="AA71" s="9">
        <f t="shared" si="17"/>
        <v>0</v>
      </c>
      <c r="AB71" s="31">
        <f>IF(AA71&gt;J71,1,0)</f>
        <v>0</v>
      </c>
      <c r="AC71" s="11">
        <f>IF(AA71&gt;0,ROUND(AA71/J71*100,2),0)</f>
        <v>0</v>
      </c>
    </row>
    <row r="72" spans="1:29" ht="12.75">
      <c r="A72">
        <v>71</v>
      </c>
      <c r="B72" s="7" t="s">
        <v>244</v>
      </c>
      <c r="C72" s="7" t="s">
        <v>11</v>
      </c>
      <c r="D72" s="3" t="s">
        <v>245</v>
      </c>
      <c r="F72" s="4"/>
      <c r="G72" s="4"/>
      <c r="H72" s="4"/>
      <c r="I72" s="4">
        <f t="shared" si="9"/>
        <v>0</v>
      </c>
      <c r="J72" s="5">
        <f t="shared" si="10"/>
        <v>0</v>
      </c>
      <c r="K72" s="6"/>
      <c r="L72">
        <f t="shared" si="11"/>
        <v>0</v>
      </c>
      <c r="M72">
        <f t="shared" si="12"/>
        <v>0</v>
      </c>
      <c r="N72" s="9"/>
      <c r="O72" s="14">
        <f>ROUND(($J$356/$J$354)*J72,5)</f>
        <v>0</v>
      </c>
      <c r="P72" s="14">
        <f t="shared" si="13"/>
        <v>0</v>
      </c>
      <c r="Q72" s="9">
        <f>ROUND(($J$356/$J$354)*J72,0)</f>
        <v>0</v>
      </c>
      <c r="R72">
        <f>IF(Q72&gt;0,ROUND((Q72/J72)*100,2),0)</f>
        <v>0</v>
      </c>
      <c r="S72" s="9">
        <f>ROUND(IF(K72=3%,$J$358*'Decile Rankings'!K76,0),0)</f>
        <v>0</v>
      </c>
      <c r="T72" s="9">
        <f t="shared" si="14"/>
        <v>0</v>
      </c>
      <c r="U72" s="9">
        <f>IF(T72&gt;J72,J72-Q72,S72)</f>
        <v>0</v>
      </c>
      <c r="V72" s="9">
        <f t="shared" si="15"/>
        <v>0</v>
      </c>
      <c r="W72" s="11">
        <f>IF(J72&gt;0,ROUND(V72/J72*100,2),0)</f>
        <v>0</v>
      </c>
      <c r="X72" s="9">
        <f>IF(K72=3%,ROUND($J$360*'Decile Rankings'!K76,0),0)</f>
        <v>0</v>
      </c>
      <c r="Y72" s="31">
        <f t="shared" si="16"/>
        <v>0</v>
      </c>
      <c r="Z72" s="31">
        <f>IF(Y72&gt;J72,J72-V72,X72)</f>
        <v>0</v>
      </c>
      <c r="AA72" s="9">
        <f t="shared" si="17"/>
        <v>0</v>
      </c>
      <c r="AB72" s="31">
        <f>IF(AA72&gt;J72,1,0)</f>
        <v>0</v>
      </c>
      <c r="AC72" s="11">
        <f>IF(AA72&gt;0,ROUND(AA72/J72*100,2),0)</f>
        <v>0</v>
      </c>
    </row>
    <row r="73" spans="1:29" ht="12.75">
      <c r="A73">
        <v>72</v>
      </c>
      <c r="B73" s="7" t="s">
        <v>41</v>
      </c>
      <c r="C73" s="7" t="s">
        <v>11</v>
      </c>
      <c r="D73" s="3" t="s">
        <v>42</v>
      </c>
      <c r="E73">
        <v>2003</v>
      </c>
      <c r="F73" s="4">
        <v>524890</v>
      </c>
      <c r="G73" s="4">
        <v>3639.58</v>
      </c>
      <c r="H73" s="4">
        <v>231.97</v>
      </c>
      <c r="I73" s="4">
        <f t="shared" si="9"/>
        <v>521018.45</v>
      </c>
      <c r="J73" s="5">
        <f t="shared" si="10"/>
        <v>521018</v>
      </c>
      <c r="K73" s="6">
        <v>0.015</v>
      </c>
      <c r="L73">
        <f t="shared" si="11"/>
        <v>26.64</v>
      </c>
      <c r="M73">
        <f t="shared" si="12"/>
        <v>26.64</v>
      </c>
      <c r="N73" s="9"/>
      <c r="O73" s="14">
        <f>ROUND(($J$356/$J$354)*J73,5)</f>
        <v>138794.39629</v>
      </c>
      <c r="P73" s="14">
        <f t="shared" si="13"/>
        <v>0.3962900000042282</v>
      </c>
      <c r="Q73" s="9">
        <f>ROUND(($J$356/$J$354)*J73,0)</f>
        <v>138794</v>
      </c>
      <c r="R73">
        <f>IF(Q73&gt;0,ROUND((Q73/J73)*100,2),0)</f>
        <v>26.64</v>
      </c>
      <c r="S73" s="9">
        <f>ROUND(IF(K73=3%,$J$358*'Decile Rankings'!K77,0),0)</f>
        <v>0</v>
      </c>
      <c r="T73" s="9">
        <f t="shared" si="14"/>
        <v>138794</v>
      </c>
      <c r="U73" s="9">
        <f>IF(T73&gt;J73,J73-Q73,S73)</f>
        <v>0</v>
      </c>
      <c r="V73" s="9">
        <f t="shared" si="15"/>
        <v>138794</v>
      </c>
      <c r="W73" s="11">
        <f>IF(J73&gt;0,ROUND(V73/J73*100,2),0)</f>
        <v>26.64</v>
      </c>
      <c r="X73" s="9">
        <f>IF(K73=3%,ROUND($J$360*'Decile Rankings'!K77,0),0)</f>
        <v>0</v>
      </c>
      <c r="Y73" s="31">
        <f t="shared" si="16"/>
        <v>138794</v>
      </c>
      <c r="Z73" s="31">
        <f>IF(Y73&gt;J73,J73-V73,X73)</f>
        <v>0</v>
      </c>
      <c r="AA73" s="9">
        <f t="shared" si="17"/>
        <v>138794</v>
      </c>
      <c r="AB73" s="31">
        <f>IF(AA73&gt;J73,1,0)</f>
        <v>0</v>
      </c>
      <c r="AC73" s="11">
        <f>IF(AA73&gt;0,ROUND(AA73/J73*100,2),0)</f>
        <v>26.64</v>
      </c>
    </row>
    <row r="74" spans="1:29" ht="12.75">
      <c r="A74">
        <v>73</v>
      </c>
      <c r="B74" s="7" t="s">
        <v>246</v>
      </c>
      <c r="C74" s="7" t="s">
        <v>11</v>
      </c>
      <c r="D74" s="3" t="s">
        <v>247</v>
      </c>
      <c r="F74" s="4"/>
      <c r="G74" s="4"/>
      <c r="H74" s="4"/>
      <c r="I74" s="4">
        <f t="shared" si="9"/>
        <v>0</v>
      </c>
      <c r="J74" s="5">
        <f t="shared" si="10"/>
        <v>0</v>
      </c>
      <c r="K74" s="6"/>
      <c r="L74">
        <f t="shared" si="11"/>
        <v>0</v>
      </c>
      <c r="M74">
        <f t="shared" si="12"/>
        <v>0</v>
      </c>
      <c r="N74" s="9"/>
      <c r="O74" s="14">
        <f>ROUND(($J$356/$J$354)*J74,5)</f>
        <v>0</v>
      </c>
      <c r="P74" s="14">
        <f t="shared" si="13"/>
        <v>0</v>
      </c>
      <c r="Q74" s="9">
        <f>ROUND(($J$356/$J$354)*J74,0)</f>
        <v>0</v>
      </c>
      <c r="R74">
        <f>IF(Q74&gt;0,ROUND((Q74/J74)*100,2),0)</f>
        <v>0</v>
      </c>
      <c r="S74" s="9">
        <f>ROUND(IF(K74=3%,$J$358*'Decile Rankings'!K78,0),0)</f>
        <v>0</v>
      </c>
      <c r="T74" s="9">
        <f t="shared" si="14"/>
        <v>0</v>
      </c>
      <c r="U74" s="9">
        <f>IF(T74&gt;J74,J74-Q74,S74)</f>
        <v>0</v>
      </c>
      <c r="V74" s="9">
        <f t="shared" si="15"/>
        <v>0</v>
      </c>
      <c r="W74" s="11">
        <f>IF(J74&gt;0,ROUND(V74/J74*100,2),0)</f>
        <v>0</v>
      </c>
      <c r="X74" s="9">
        <f>IF(K74=3%,ROUND($J$360*'Decile Rankings'!K78,0),0)</f>
        <v>0</v>
      </c>
      <c r="Y74" s="31">
        <f t="shared" si="16"/>
        <v>0</v>
      </c>
      <c r="Z74" s="31">
        <f>IF(Y74&gt;J74,J74-V74,X74)</f>
        <v>0</v>
      </c>
      <c r="AA74" s="9">
        <f t="shared" si="17"/>
        <v>0</v>
      </c>
      <c r="AB74" s="31">
        <f>IF(AA74&gt;J74,1,0)</f>
        <v>0</v>
      </c>
      <c r="AC74" s="11">
        <f>IF(AA74&gt;0,ROUND(AA74/J74*100,2),0)</f>
        <v>0</v>
      </c>
    </row>
    <row r="75" spans="1:29" ht="12.75">
      <c r="A75">
        <v>74</v>
      </c>
      <c r="B75" s="7" t="s">
        <v>248</v>
      </c>
      <c r="C75" s="7" t="s">
        <v>11</v>
      </c>
      <c r="D75" s="3" t="s">
        <v>249</v>
      </c>
      <c r="E75">
        <v>2008</v>
      </c>
      <c r="F75" s="4">
        <v>168574.06</v>
      </c>
      <c r="G75" s="4">
        <v>2144.72</v>
      </c>
      <c r="H75" s="4">
        <v>0</v>
      </c>
      <c r="I75" s="4">
        <f t="shared" si="9"/>
        <v>166429.34</v>
      </c>
      <c r="J75" s="5">
        <f t="shared" si="10"/>
        <v>166429</v>
      </c>
      <c r="K75" s="6">
        <v>0.03</v>
      </c>
      <c r="L75">
        <f t="shared" si="11"/>
        <v>26.64</v>
      </c>
      <c r="M75">
        <f t="shared" si="12"/>
        <v>68.12</v>
      </c>
      <c r="N75" s="9"/>
      <c r="O75" s="14">
        <f>ROUND(($J$356/$J$354)*J75,5)</f>
        <v>44335.15268</v>
      </c>
      <c r="P75" s="14">
        <f t="shared" si="13"/>
        <v>0.15267999999923632</v>
      </c>
      <c r="Q75" s="9">
        <f>ROUND(($J$356/$J$354)*J75,0)</f>
        <v>44335</v>
      </c>
      <c r="R75">
        <f>IF(Q75&gt;0,ROUND((Q75/J75)*100,2),0)</f>
        <v>26.64</v>
      </c>
      <c r="S75" s="9">
        <f>ROUND(IF(K75=3%,$J$358*'Decile Rankings'!K79,0),0)</f>
        <v>43465</v>
      </c>
      <c r="T75" s="9">
        <f t="shared" si="14"/>
        <v>87800</v>
      </c>
      <c r="U75" s="9">
        <f>IF(T75&gt;J75,J75-Q75,S75)</f>
        <v>43465</v>
      </c>
      <c r="V75" s="9">
        <f t="shared" si="15"/>
        <v>87800</v>
      </c>
      <c r="W75" s="11">
        <f>IF(J75&gt;0,ROUND(V75/J75*100,2),0)</f>
        <v>52.76</v>
      </c>
      <c r="X75" s="9">
        <f>IF(K75=3%,ROUND($J$360*'Decile Rankings'!K79,0),0)</f>
        <v>25577</v>
      </c>
      <c r="Y75" s="31">
        <f t="shared" si="16"/>
        <v>113377</v>
      </c>
      <c r="Z75" s="31">
        <f>IF(Y75&gt;J75,J75-V75,X75)</f>
        <v>25577</v>
      </c>
      <c r="AA75" s="9">
        <f t="shared" si="17"/>
        <v>113377</v>
      </c>
      <c r="AB75" s="31">
        <f>IF(AA75&gt;J75,1,0)</f>
        <v>0</v>
      </c>
      <c r="AC75" s="11">
        <f>IF(AA75&gt;0,ROUND(AA75/J75*100,2),0)</f>
        <v>68.12</v>
      </c>
    </row>
    <row r="76" spans="1:29" ht="12.75">
      <c r="A76">
        <v>75</v>
      </c>
      <c r="B76" s="7" t="s">
        <v>250</v>
      </c>
      <c r="C76" s="7" t="s">
        <v>11</v>
      </c>
      <c r="D76" s="3" t="s">
        <v>251</v>
      </c>
      <c r="E76">
        <v>2006</v>
      </c>
      <c r="F76" s="4">
        <v>1004296.53</v>
      </c>
      <c r="G76" s="4">
        <v>5446.42</v>
      </c>
      <c r="H76" s="4">
        <v>0</v>
      </c>
      <c r="I76" s="4">
        <f t="shared" si="9"/>
        <v>998850.11</v>
      </c>
      <c r="J76" s="5">
        <f t="shared" si="10"/>
        <v>998850</v>
      </c>
      <c r="K76" s="6">
        <v>0.03</v>
      </c>
      <c r="L76">
        <f t="shared" si="11"/>
        <v>26.64</v>
      </c>
      <c r="M76">
        <f t="shared" si="12"/>
        <v>29.78</v>
      </c>
      <c r="N76" s="9"/>
      <c r="O76" s="14">
        <f>ROUND(($J$356/$J$354)*J76,5)</f>
        <v>266084.43995</v>
      </c>
      <c r="P76" s="14">
        <f t="shared" si="13"/>
        <v>0.43995000002905726</v>
      </c>
      <c r="Q76" s="9">
        <f>ROUND(($J$356/$J$354)*J76,0)</f>
        <v>266084</v>
      </c>
      <c r="R76">
        <f>IF(Q76&gt;0,ROUND((Q76/J76)*100,2),0)</f>
        <v>26.64</v>
      </c>
      <c r="S76" s="9">
        <f>ROUND(IF(K76=3%,$J$358*'Decile Rankings'!K80,0),0)</f>
        <v>19757</v>
      </c>
      <c r="T76" s="9">
        <f t="shared" si="14"/>
        <v>285841</v>
      </c>
      <c r="U76" s="9">
        <f>IF(T76&gt;J76,J76-Q76,S76)</f>
        <v>19757</v>
      </c>
      <c r="V76" s="9">
        <f t="shared" si="15"/>
        <v>285841</v>
      </c>
      <c r="W76" s="11">
        <f>IF(J76&gt;0,ROUND(V76/J76*100,2),0)</f>
        <v>28.62</v>
      </c>
      <c r="X76" s="9">
        <f>IF(K76=3%,ROUND($J$360*'Decile Rankings'!K80,0),0)</f>
        <v>11626</v>
      </c>
      <c r="Y76" s="31">
        <f t="shared" si="16"/>
        <v>297467</v>
      </c>
      <c r="Z76" s="31">
        <f>IF(Y76&gt;J76,J76-V76,X76)</f>
        <v>11626</v>
      </c>
      <c r="AA76" s="9">
        <f t="shared" si="17"/>
        <v>297467</v>
      </c>
      <c r="AB76" s="31">
        <f>IF(AA76&gt;J76,1,0)</f>
        <v>0</v>
      </c>
      <c r="AC76" s="11">
        <f>IF(AA76&gt;0,ROUND(AA76/J76*100,2),0)</f>
        <v>29.78</v>
      </c>
    </row>
    <row r="77" spans="1:29" ht="12.75">
      <c r="A77">
        <v>76</v>
      </c>
      <c r="B77" s="7" t="s">
        <v>252</v>
      </c>
      <c r="C77" s="7" t="s">
        <v>11</v>
      </c>
      <c r="D77" s="3" t="s">
        <v>253</v>
      </c>
      <c r="E77">
        <v>2011</v>
      </c>
      <c r="F77" s="4">
        <v>79290.7</v>
      </c>
      <c r="G77" s="4">
        <v>467.11</v>
      </c>
      <c r="H77" s="4">
        <v>0</v>
      </c>
      <c r="I77" s="4">
        <f t="shared" si="9"/>
        <v>78823.59</v>
      </c>
      <c r="J77" s="5">
        <f t="shared" si="10"/>
        <v>78824</v>
      </c>
      <c r="K77" s="6">
        <v>0.01</v>
      </c>
      <c r="L77">
        <f t="shared" si="11"/>
        <v>26.64</v>
      </c>
      <c r="M77">
        <f t="shared" si="12"/>
        <v>26.64</v>
      </c>
      <c r="N77" s="9"/>
      <c r="O77" s="14">
        <f>ROUND(($J$356/$J$354)*J77,5)</f>
        <v>20997.98758</v>
      </c>
      <c r="P77" s="14">
        <f t="shared" si="13"/>
        <v>-0.012419999999110587</v>
      </c>
      <c r="Q77" s="9">
        <f>ROUND(($J$356/$J$354)*J77,0)</f>
        <v>20998</v>
      </c>
      <c r="R77">
        <f>IF(Q77&gt;0,ROUND((Q77/J77)*100,2),0)</f>
        <v>26.64</v>
      </c>
      <c r="S77" s="9">
        <f>ROUND(IF(K77=3%,$J$358*'Decile Rankings'!K81,0),0)</f>
        <v>0</v>
      </c>
      <c r="T77" s="9">
        <f t="shared" si="14"/>
        <v>20998</v>
      </c>
      <c r="U77" s="9">
        <f>IF(T77&gt;J77,J77-Q77,S77)</f>
        <v>0</v>
      </c>
      <c r="V77" s="9">
        <f t="shared" si="15"/>
        <v>20998</v>
      </c>
      <c r="W77" s="11">
        <f>IF(J77&gt;0,ROUND(V77/J77*100,2),0)</f>
        <v>26.64</v>
      </c>
      <c r="X77" s="9">
        <f>IF(K77=3%,ROUND($J$360*'Decile Rankings'!K81,0),0)</f>
        <v>0</v>
      </c>
      <c r="Y77" s="31">
        <f t="shared" si="16"/>
        <v>20998</v>
      </c>
      <c r="Z77" s="31">
        <f>IF(Y77&gt;J77,J77-V77,X77)</f>
        <v>0</v>
      </c>
      <c r="AA77" s="9">
        <f t="shared" si="17"/>
        <v>20998</v>
      </c>
      <c r="AB77" s="31">
        <f>IF(AA77&gt;J77,1,0)</f>
        <v>0</v>
      </c>
      <c r="AC77" s="11">
        <f>IF(AA77&gt;0,ROUND(AA77/J77*100,2),0)</f>
        <v>26.64</v>
      </c>
    </row>
    <row r="78" spans="1:29" ht="12.75">
      <c r="A78">
        <v>77</v>
      </c>
      <c r="B78" s="7" t="s">
        <v>254</v>
      </c>
      <c r="C78" s="7" t="s">
        <v>11</v>
      </c>
      <c r="D78" s="3" t="s">
        <v>255</v>
      </c>
      <c r="F78" s="4"/>
      <c r="G78" s="4"/>
      <c r="H78" s="4"/>
      <c r="I78" s="4">
        <f t="shared" si="9"/>
        <v>0</v>
      </c>
      <c r="J78" s="5">
        <f t="shared" si="10"/>
        <v>0</v>
      </c>
      <c r="K78" s="6"/>
      <c r="L78">
        <f t="shared" si="11"/>
        <v>0</v>
      </c>
      <c r="M78">
        <f t="shared" si="12"/>
        <v>0</v>
      </c>
      <c r="N78" s="9"/>
      <c r="O78" s="14">
        <f>ROUND(($J$356/$J$354)*J78,5)</f>
        <v>0</v>
      </c>
      <c r="P78" s="14">
        <f t="shared" si="13"/>
        <v>0</v>
      </c>
      <c r="Q78" s="9">
        <f>ROUND(($J$356/$J$354)*J78,0)</f>
        <v>0</v>
      </c>
      <c r="R78">
        <f>IF(Q78&gt;0,ROUND((Q78/J78)*100,2),0)</f>
        <v>0</v>
      </c>
      <c r="S78" s="9">
        <f>ROUND(IF(K78=3%,$J$358*'Decile Rankings'!K82,0),0)</f>
        <v>0</v>
      </c>
      <c r="T78" s="9">
        <f t="shared" si="14"/>
        <v>0</v>
      </c>
      <c r="U78" s="9">
        <f>IF(T78&gt;J78,J78-Q78,S78)</f>
        <v>0</v>
      </c>
      <c r="V78" s="9">
        <f t="shared" si="15"/>
        <v>0</v>
      </c>
      <c r="W78" s="11">
        <f>IF(J78&gt;0,ROUND(V78/J78*100,2),0)</f>
        <v>0</v>
      </c>
      <c r="X78" s="9">
        <f>IF(K78=3%,ROUND($J$360*'Decile Rankings'!K82,0),0)</f>
        <v>0</v>
      </c>
      <c r="Y78" s="31">
        <f t="shared" si="16"/>
        <v>0</v>
      </c>
      <c r="Z78" s="31">
        <f>IF(Y78&gt;J78,J78-V78,X78)</f>
        <v>0</v>
      </c>
      <c r="AA78" s="9">
        <f t="shared" si="17"/>
        <v>0</v>
      </c>
      <c r="AB78" s="31">
        <f>IF(AA78&gt;J78,1,0)</f>
        <v>0</v>
      </c>
      <c r="AC78" s="11">
        <f>IF(AA78&gt;0,ROUND(AA78/J78*100,2),0)</f>
        <v>0</v>
      </c>
    </row>
    <row r="79" spans="1:29" ht="12.75">
      <c r="A79">
        <v>78</v>
      </c>
      <c r="B79" s="7" t="s">
        <v>256</v>
      </c>
      <c r="C79" s="7" t="s">
        <v>11</v>
      </c>
      <c r="D79" s="3" t="s">
        <v>257</v>
      </c>
      <c r="F79" s="4"/>
      <c r="G79" s="4"/>
      <c r="H79" s="4"/>
      <c r="I79" s="4">
        <f t="shared" si="9"/>
        <v>0</v>
      </c>
      <c r="J79" s="5">
        <f t="shared" si="10"/>
        <v>0</v>
      </c>
      <c r="K79" s="6"/>
      <c r="L79">
        <f t="shared" si="11"/>
        <v>0</v>
      </c>
      <c r="M79">
        <f t="shared" si="12"/>
        <v>0</v>
      </c>
      <c r="N79" s="9"/>
      <c r="O79" s="14">
        <f>ROUND(($J$356/$J$354)*J79,5)</f>
        <v>0</v>
      </c>
      <c r="P79" s="14">
        <f t="shared" si="13"/>
        <v>0</v>
      </c>
      <c r="Q79" s="9">
        <f>ROUND(($J$356/$J$354)*J79,0)</f>
        <v>0</v>
      </c>
      <c r="R79">
        <f>IF(Q79&gt;0,ROUND((Q79/J79)*100,2),0)</f>
        <v>0</v>
      </c>
      <c r="S79" s="9">
        <f>ROUND(IF(K79=3%,$J$358*'Decile Rankings'!K83,0),0)</f>
        <v>0</v>
      </c>
      <c r="T79" s="9">
        <f t="shared" si="14"/>
        <v>0</v>
      </c>
      <c r="U79" s="9">
        <f>IF(T79&gt;J79,J79-Q79,S79)</f>
        <v>0</v>
      </c>
      <c r="V79" s="9">
        <f t="shared" si="15"/>
        <v>0</v>
      </c>
      <c r="W79" s="11">
        <f>IF(J79&gt;0,ROUND(V79/J79*100,2),0)</f>
        <v>0</v>
      </c>
      <c r="X79" s="9">
        <f>IF(K79=3%,ROUND($J$360*'Decile Rankings'!K83,0),0)</f>
        <v>0</v>
      </c>
      <c r="Y79" s="31">
        <f t="shared" si="16"/>
        <v>0</v>
      </c>
      <c r="Z79" s="31">
        <f>IF(Y79&gt;J79,J79-V79,X79)</f>
        <v>0</v>
      </c>
      <c r="AA79" s="9">
        <f t="shared" si="17"/>
        <v>0</v>
      </c>
      <c r="AB79" s="31">
        <f>IF(AA79&gt;J79,1,0)</f>
        <v>0</v>
      </c>
      <c r="AC79" s="11">
        <f>IF(AA79&gt;0,ROUND(AA79/J79*100,2),0)</f>
        <v>0</v>
      </c>
    </row>
    <row r="80" spans="1:29" ht="12.75">
      <c r="A80">
        <v>79</v>
      </c>
      <c r="B80" s="7" t="s">
        <v>43</v>
      </c>
      <c r="C80" s="7" t="s">
        <v>11</v>
      </c>
      <c r="D80" s="3" t="s">
        <v>44</v>
      </c>
      <c r="E80">
        <v>2002</v>
      </c>
      <c r="F80" s="4">
        <v>692072.29</v>
      </c>
      <c r="G80" s="4">
        <v>6666.55</v>
      </c>
      <c r="H80" s="4">
        <v>128.57</v>
      </c>
      <c r="I80" s="4">
        <f t="shared" si="9"/>
        <v>685277.17</v>
      </c>
      <c r="J80" s="5">
        <f t="shared" si="10"/>
        <v>685277</v>
      </c>
      <c r="K80" s="6">
        <v>0.02</v>
      </c>
      <c r="L80">
        <f t="shared" si="11"/>
        <v>26.64</v>
      </c>
      <c r="M80">
        <f t="shared" si="12"/>
        <v>26.64</v>
      </c>
      <c r="N80" s="9"/>
      <c r="O80" s="14">
        <f>ROUND(($J$356/$J$354)*J80,5)</f>
        <v>182551.48096</v>
      </c>
      <c r="P80" s="14">
        <f t="shared" si="13"/>
        <v>0.48095999998622574</v>
      </c>
      <c r="Q80" s="9">
        <f>ROUND(($J$356/$J$354)*J80,0)</f>
        <v>182551</v>
      </c>
      <c r="R80">
        <f>IF(Q80&gt;0,ROUND((Q80/J80)*100,2),0)</f>
        <v>26.64</v>
      </c>
      <c r="S80" s="9">
        <f>ROUND(IF(K80=3%,$J$358*'Decile Rankings'!K84,0),0)</f>
        <v>0</v>
      </c>
      <c r="T80" s="9">
        <f t="shared" si="14"/>
        <v>182551</v>
      </c>
      <c r="U80" s="9">
        <f>IF(T80&gt;J80,J80-Q80,S80)</f>
        <v>0</v>
      </c>
      <c r="V80" s="9">
        <f t="shared" si="15"/>
        <v>182551</v>
      </c>
      <c r="W80" s="11">
        <f>IF(J80&gt;0,ROUND(V80/J80*100,2),0)</f>
        <v>26.64</v>
      </c>
      <c r="X80" s="9">
        <f>IF(K80=3%,ROUND($J$360*'Decile Rankings'!K84,0),0)</f>
        <v>0</v>
      </c>
      <c r="Y80" s="31">
        <f t="shared" si="16"/>
        <v>182551</v>
      </c>
      <c r="Z80" s="31">
        <f>IF(Y80&gt;J80,J80-V80,X80)</f>
        <v>0</v>
      </c>
      <c r="AA80" s="9">
        <f t="shared" si="17"/>
        <v>182551</v>
      </c>
      <c r="AB80" s="31">
        <f>IF(AA80&gt;J80,1,0)</f>
        <v>0</v>
      </c>
      <c r="AC80" s="11">
        <f>IF(AA80&gt;0,ROUND(AA80/J80*100,2),0)</f>
        <v>26.64</v>
      </c>
    </row>
    <row r="81" spans="1:29" ht="12.75">
      <c r="A81">
        <v>80</v>
      </c>
      <c r="B81" s="7" t="s">
        <v>258</v>
      </c>
      <c r="C81" s="7" t="s">
        <v>11</v>
      </c>
      <c r="D81" s="3" t="s">
        <v>259</v>
      </c>
      <c r="F81" s="4">
        <v>0</v>
      </c>
      <c r="G81" s="4">
        <v>0</v>
      </c>
      <c r="H81" s="4">
        <v>0</v>
      </c>
      <c r="I81" s="4">
        <f t="shared" si="9"/>
        <v>0</v>
      </c>
      <c r="J81" s="5">
        <f t="shared" si="10"/>
        <v>0</v>
      </c>
      <c r="K81" s="6"/>
      <c r="L81">
        <f t="shared" si="11"/>
        <v>0</v>
      </c>
      <c r="M81">
        <f t="shared" si="12"/>
        <v>0</v>
      </c>
      <c r="N81" s="9"/>
      <c r="O81" s="14">
        <f>ROUND(($J$356/$J$354)*J81,5)</f>
        <v>0</v>
      </c>
      <c r="P81" s="14">
        <f t="shared" si="13"/>
        <v>0</v>
      </c>
      <c r="Q81" s="9">
        <f>ROUND(($J$356/$J$354)*J81,0)</f>
        <v>0</v>
      </c>
      <c r="R81">
        <f>IF(Q81&gt;0,ROUND((Q81/J81)*100,2),0)</f>
        <v>0</v>
      </c>
      <c r="S81" s="9">
        <f>ROUND(IF(K81=3%,$J$358*'Decile Rankings'!K85,0),0)</f>
        <v>0</v>
      </c>
      <c r="T81" s="9">
        <f t="shared" si="14"/>
        <v>0</v>
      </c>
      <c r="U81" s="9">
        <f>IF(T81&gt;J81,J81-Q81,S81)</f>
        <v>0</v>
      </c>
      <c r="V81" s="9">
        <f t="shared" si="15"/>
        <v>0</v>
      </c>
      <c r="W81" s="11">
        <f>IF(J81&gt;0,ROUND(V81/J81*100,2),0)</f>
        <v>0</v>
      </c>
      <c r="X81" s="9">
        <f>IF(K81=3%,ROUND($J$360*'Decile Rankings'!K85,0),0)</f>
        <v>0</v>
      </c>
      <c r="Y81" s="31">
        <f t="shared" si="16"/>
        <v>0</v>
      </c>
      <c r="Z81" s="31">
        <f>IF(Y81&gt;J81,J81-V81,X81)</f>
        <v>0</v>
      </c>
      <c r="AA81" s="9">
        <f t="shared" si="17"/>
        <v>0</v>
      </c>
      <c r="AB81" s="31">
        <f>IF(AA81&gt;J81,1,0)</f>
        <v>0</v>
      </c>
      <c r="AC81" s="11">
        <f>IF(AA81&gt;0,ROUND(AA81/J81*100,2),0)</f>
        <v>0</v>
      </c>
    </row>
    <row r="82" spans="1:29" ht="12.75">
      <c r="A82">
        <v>81</v>
      </c>
      <c r="B82" s="7" t="s">
        <v>260</v>
      </c>
      <c r="C82" s="7" t="s">
        <v>11</v>
      </c>
      <c r="D82" s="3" t="s">
        <v>261</v>
      </c>
      <c r="E82">
        <v>2007</v>
      </c>
      <c r="F82" s="4">
        <v>207981.98</v>
      </c>
      <c r="G82" s="4">
        <v>1626.8</v>
      </c>
      <c r="H82" s="4">
        <v>0</v>
      </c>
      <c r="I82" s="4">
        <f t="shared" si="9"/>
        <v>206355.18000000002</v>
      </c>
      <c r="J82" s="5">
        <f t="shared" si="10"/>
        <v>206355</v>
      </c>
      <c r="K82" s="6">
        <v>0.03</v>
      </c>
      <c r="L82">
        <f t="shared" si="11"/>
        <v>26.64</v>
      </c>
      <c r="M82">
        <f t="shared" si="12"/>
        <v>60.1</v>
      </c>
      <c r="N82" s="9"/>
      <c r="O82" s="14">
        <f>ROUND(($J$356/$J$354)*J82,5)</f>
        <v>54971.07134</v>
      </c>
      <c r="P82" s="14">
        <f t="shared" si="13"/>
        <v>0.0713400000022375</v>
      </c>
      <c r="Q82" s="9">
        <f>ROUND(($J$356/$J$354)*J82,0)</f>
        <v>54971</v>
      </c>
      <c r="R82">
        <f>IF(Q82&gt;0,ROUND((Q82/J82)*100,2),0)</f>
        <v>26.64</v>
      </c>
      <c r="S82" s="9">
        <f>ROUND(IF(K82=3%,$J$358*'Decile Rankings'!K86,0),0)</f>
        <v>43465</v>
      </c>
      <c r="T82" s="9">
        <f t="shared" si="14"/>
        <v>98436</v>
      </c>
      <c r="U82" s="9">
        <f>IF(T82&gt;J82,J82-Q82,S82)</f>
        <v>43465</v>
      </c>
      <c r="V82" s="9">
        <f t="shared" si="15"/>
        <v>98436</v>
      </c>
      <c r="W82" s="11">
        <f>IF(J82&gt;0,ROUND(V82/J82*100,2),0)</f>
        <v>47.7</v>
      </c>
      <c r="X82" s="9">
        <f>IF(K82=3%,ROUND($J$360*'Decile Rankings'!K86,0),0)</f>
        <v>25577</v>
      </c>
      <c r="Y82" s="31">
        <f t="shared" si="16"/>
        <v>124013</v>
      </c>
      <c r="Z82" s="31">
        <f>IF(Y82&gt;J82,J82-V82,X82)</f>
        <v>25577</v>
      </c>
      <c r="AA82" s="9">
        <f t="shared" si="17"/>
        <v>124013</v>
      </c>
      <c r="AB82" s="31">
        <f>IF(AA82&gt;J82,1,0)</f>
        <v>0</v>
      </c>
      <c r="AC82" s="11">
        <f>IF(AA82&gt;0,ROUND(AA82/J82*100,2),0)</f>
        <v>60.1</v>
      </c>
    </row>
    <row r="83" spans="1:29" ht="12.75">
      <c r="A83">
        <v>82</v>
      </c>
      <c r="B83" s="7" t="s">
        <v>45</v>
      </c>
      <c r="C83" s="7" t="s">
        <v>11</v>
      </c>
      <c r="D83" s="3" t="s">
        <v>46</v>
      </c>
      <c r="E83">
        <v>2002</v>
      </c>
      <c r="F83" s="4">
        <v>1252331.8</v>
      </c>
      <c r="G83" s="4">
        <v>38333.32</v>
      </c>
      <c r="H83" s="4">
        <v>61.56</v>
      </c>
      <c r="I83" s="4">
        <f t="shared" si="9"/>
        <v>1213936.92</v>
      </c>
      <c r="J83" s="5">
        <f t="shared" si="10"/>
        <v>1213937</v>
      </c>
      <c r="K83" s="6">
        <v>0.03</v>
      </c>
      <c r="L83">
        <f t="shared" si="11"/>
        <v>26.64</v>
      </c>
      <c r="M83">
        <f t="shared" si="12"/>
        <v>29.74</v>
      </c>
      <c r="N83" s="9"/>
      <c r="O83" s="14">
        <f>ROUND(($J$356/$J$354)*J83,5)</f>
        <v>323381.63566</v>
      </c>
      <c r="P83" s="14">
        <f t="shared" si="13"/>
        <v>-0.36433999997098</v>
      </c>
      <c r="Q83" s="9">
        <f>ROUND(($J$356/$J$354)*J83,0)</f>
        <v>323382</v>
      </c>
      <c r="R83">
        <f>IF(Q83&gt;0,ROUND((Q83/J83)*100,2),0)</f>
        <v>26.64</v>
      </c>
      <c r="S83" s="9">
        <f>ROUND(IF(K83=3%,$J$358*'Decile Rankings'!K87,0),0)</f>
        <v>23708</v>
      </c>
      <c r="T83" s="9">
        <f t="shared" si="14"/>
        <v>347090</v>
      </c>
      <c r="U83" s="9">
        <f>IF(T83&gt;J83,J83-Q83,S83)</f>
        <v>23708</v>
      </c>
      <c r="V83" s="9">
        <f t="shared" si="15"/>
        <v>347090</v>
      </c>
      <c r="W83" s="11">
        <f>IF(J83&gt;0,ROUND(V83/J83*100,2),0)</f>
        <v>28.59</v>
      </c>
      <c r="X83" s="9">
        <f>IF(K83=3%,ROUND($J$360*'Decile Rankings'!K87,0),0)</f>
        <v>13951</v>
      </c>
      <c r="Y83" s="31">
        <f t="shared" si="16"/>
        <v>361041</v>
      </c>
      <c r="Z83" s="31">
        <f>IF(Y83&gt;J83,J83-V83,X83)</f>
        <v>13951</v>
      </c>
      <c r="AA83" s="9">
        <f t="shared" si="17"/>
        <v>361041</v>
      </c>
      <c r="AB83" s="31">
        <f>IF(AA83&gt;J83,1,0)</f>
        <v>0</v>
      </c>
      <c r="AC83" s="11">
        <f>IF(AA83&gt;0,ROUND(AA83/J83*100,2),0)</f>
        <v>29.74</v>
      </c>
    </row>
    <row r="84" spans="1:29" ht="12.75">
      <c r="A84">
        <v>83</v>
      </c>
      <c r="B84" s="7" t="s">
        <v>262</v>
      </c>
      <c r="C84" s="7" t="s">
        <v>11</v>
      </c>
      <c r="D84" s="3" t="s">
        <v>263</v>
      </c>
      <c r="F84" s="4"/>
      <c r="G84" s="4"/>
      <c r="H84" s="4"/>
      <c r="I84" s="4">
        <f t="shared" si="9"/>
        <v>0</v>
      </c>
      <c r="J84" s="5">
        <f t="shared" si="10"/>
        <v>0</v>
      </c>
      <c r="K84" s="6"/>
      <c r="L84">
        <f t="shared" si="11"/>
        <v>0</v>
      </c>
      <c r="M84">
        <f t="shared" si="12"/>
        <v>0</v>
      </c>
      <c r="N84" s="9"/>
      <c r="O84" s="14">
        <f>ROUND(($J$356/$J$354)*J84,5)</f>
        <v>0</v>
      </c>
      <c r="P84" s="14">
        <f t="shared" si="13"/>
        <v>0</v>
      </c>
      <c r="Q84" s="9">
        <f>ROUND(($J$356/$J$354)*J84,0)</f>
        <v>0</v>
      </c>
      <c r="R84">
        <f>IF(Q84&gt;0,ROUND((Q84/J84)*100,2),0)</f>
        <v>0</v>
      </c>
      <c r="S84" s="9">
        <f>ROUND(IF(K84=3%,$J$358*'Decile Rankings'!K88,0),0)</f>
        <v>0</v>
      </c>
      <c r="T84" s="9">
        <f t="shared" si="14"/>
        <v>0</v>
      </c>
      <c r="U84" s="9">
        <f>IF(T84&gt;J84,J84-Q84,S84)</f>
        <v>0</v>
      </c>
      <c r="V84" s="9">
        <f t="shared" si="15"/>
        <v>0</v>
      </c>
      <c r="W84" s="11">
        <f>IF(J84&gt;0,ROUND(V84/J84*100,2),0)</f>
        <v>0</v>
      </c>
      <c r="X84" s="9">
        <f>IF(K84=3%,ROUND($J$360*'Decile Rankings'!K88,0),0)</f>
        <v>0</v>
      </c>
      <c r="Y84" s="31">
        <f t="shared" si="16"/>
        <v>0</v>
      </c>
      <c r="Z84" s="31">
        <f>IF(Y84&gt;J84,J84-V84,X84)</f>
        <v>0</v>
      </c>
      <c r="AA84" s="9">
        <f t="shared" si="17"/>
        <v>0</v>
      </c>
      <c r="AB84" s="31">
        <f>IF(AA84&gt;J84,1,0)</f>
        <v>0</v>
      </c>
      <c r="AC84" s="11">
        <f>IF(AA84&gt;0,ROUND(AA84/J84*100,2),0)</f>
        <v>0</v>
      </c>
    </row>
    <row r="85" spans="1:29" ht="12.75">
      <c r="A85">
        <v>84</v>
      </c>
      <c r="B85" s="7" t="s">
        <v>264</v>
      </c>
      <c r="C85" s="7" t="s">
        <v>11</v>
      </c>
      <c r="D85" s="3" t="s">
        <v>265</v>
      </c>
      <c r="F85" s="4"/>
      <c r="G85" s="4"/>
      <c r="H85" s="4"/>
      <c r="I85" s="4">
        <f t="shared" si="9"/>
        <v>0</v>
      </c>
      <c r="J85" s="5">
        <f t="shared" si="10"/>
        <v>0</v>
      </c>
      <c r="K85" s="6"/>
      <c r="L85">
        <f t="shared" si="11"/>
        <v>0</v>
      </c>
      <c r="M85">
        <f t="shared" si="12"/>
        <v>0</v>
      </c>
      <c r="N85" s="9"/>
      <c r="O85" s="14">
        <f>ROUND(($J$356/$J$354)*J85,5)</f>
        <v>0</v>
      </c>
      <c r="P85" s="14">
        <f t="shared" si="13"/>
        <v>0</v>
      </c>
      <c r="Q85" s="9">
        <f>ROUND(($J$356/$J$354)*J85,0)</f>
        <v>0</v>
      </c>
      <c r="R85">
        <f>IF(Q85&gt;0,ROUND((Q85/J85)*100,2),0)</f>
        <v>0</v>
      </c>
      <c r="S85" s="9">
        <f>ROUND(IF(K85=3%,$J$358*'Decile Rankings'!K89,0),0)</f>
        <v>0</v>
      </c>
      <c r="T85" s="9">
        <f t="shared" si="14"/>
        <v>0</v>
      </c>
      <c r="U85" s="9">
        <f>IF(T85&gt;J85,J85-Q85,S85)</f>
        <v>0</v>
      </c>
      <c r="V85" s="9">
        <f t="shared" si="15"/>
        <v>0</v>
      </c>
      <c r="W85" s="11">
        <f>IF(J85&gt;0,ROUND(V85/J85*100,2),0)</f>
        <v>0</v>
      </c>
      <c r="X85" s="9">
        <f>IF(K85=3%,ROUND($J$360*'Decile Rankings'!K89,0),0)</f>
        <v>0</v>
      </c>
      <c r="Y85" s="31">
        <f t="shared" si="16"/>
        <v>0</v>
      </c>
      <c r="Z85" s="31">
        <f>IF(Y85&gt;J85,J85-V85,X85)</f>
        <v>0</v>
      </c>
      <c r="AA85" s="9">
        <f t="shared" si="17"/>
        <v>0</v>
      </c>
      <c r="AB85" s="31">
        <f>IF(AA85&gt;J85,1,0)</f>
        <v>0</v>
      </c>
      <c r="AC85" s="11">
        <f>IF(AA85&gt;0,ROUND(AA85/J85*100,2),0)</f>
        <v>0</v>
      </c>
    </row>
    <row r="86" spans="1:29" ht="12.75">
      <c r="A86">
        <v>85</v>
      </c>
      <c r="B86" s="7" t="s">
        <v>266</v>
      </c>
      <c r="C86" s="7" t="s">
        <v>11</v>
      </c>
      <c r="D86" s="3" t="s">
        <v>267</v>
      </c>
      <c r="E86">
        <v>2007</v>
      </c>
      <c r="F86" s="4">
        <v>205622.4</v>
      </c>
      <c r="G86" s="4">
        <v>1683.23</v>
      </c>
      <c r="H86" s="4">
        <v>88.87</v>
      </c>
      <c r="I86" s="4">
        <f t="shared" si="9"/>
        <v>203850.3</v>
      </c>
      <c r="J86" s="5">
        <f t="shared" si="10"/>
        <v>203850</v>
      </c>
      <c r="K86" s="6">
        <v>0.01</v>
      </c>
      <c r="L86">
        <f t="shared" si="11"/>
        <v>26.64</v>
      </c>
      <c r="M86">
        <f t="shared" si="12"/>
        <v>26.64</v>
      </c>
      <c r="N86" s="9"/>
      <c r="O86" s="14">
        <f>ROUND(($J$356/$J$354)*J86,5)</f>
        <v>54303.76241</v>
      </c>
      <c r="P86" s="14">
        <f t="shared" si="13"/>
        <v>-0.2375899999969988</v>
      </c>
      <c r="Q86" s="9">
        <f>ROUND(($J$356/$J$354)*J86,0)</f>
        <v>54304</v>
      </c>
      <c r="R86">
        <f>IF(Q86&gt;0,ROUND((Q86/J86)*100,2),0)</f>
        <v>26.64</v>
      </c>
      <c r="S86" s="9">
        <f>ROUND(IF(K86=3%,$J$358*'Decile Rankings'!K90,0),0)</f>
        <v>0</v>
      </c>
      <c r="T86" s="9">
        <f t="shared" si="14"/>
        <v>54304</v>
      </c>
      <c r="U86" s="9">
        <f>IF(T86&gt;J86,J86-Q86,S86)</f>
        <v>0</v>
      </c>
      <c r="V86" s="9">
        <f t="shared" si="15"/>
        <v>54304</v>
      </c>
      <c r="W86" s="11">
        <f>IF(J86&gt;0,ROUND(V86/J86*100,2),0)</f>
        <v>26.64</v>
      </c>
      <c r="X86" s="9">
        <f>IF(K86=3%,ROUND($J$360*'Decile Rankings'!K90,0),0)</f>
        <v>0</v>
      </c>
      <c r="Y86" s="31">
        <f t="shared" si="16"/>
        <v>54304</v>
      </c>
      <c r="Z86" s="31">
        <f>IF(Y86&gt;J86,J86-V86,X86)</f>
        <v>0</v>
      </c>
      <c r="AA86" s="9">
        <f t="shared" si="17"/>
        <v>54304</v>
      </c>
      <c r="AB86" s="31">
        <f>IF(AA86&gt;J86,1,0)</f>
        <v>0</v>
      </c>
      <c r="AC86" s="11">
        <f>IF(AA86&gt;0,ROUND(AA86/J86*100,2),0)</f>
        <v>26.64</v>
      </c>
    </row>
    <row r="87" spans="1:29" ht="12.75">
      <c r="A87">
        <v>86</v>
      </c>
      <c r="B87" s="7" t="s">
        <v>268</v>
      </c>
      <c r="C87" s="7" t="s">
        <v>11</v>
      </c>
      <c r="D87" s="3" t="s">
        <v>269</v>
      </c>
      <c r="E87">
        <v>2006</v>
      </c>
      <c r="F87" s="4">
        <v>484746.47</v>
      </c>
      <c r="G87" s="4">
        <v>3273.36</v>
      </c>
      <c r="H87" s="4">
        <v>43.07</v>
      </c>
      <c r="I87" s="4">
        <f t="shared" si="9"/>
        <v>481430.04</v>
      </c>
      <c r="J87" s="5">
        <f t="shared" si="10"/>
        <v>481430</v>
      </c>
      <c r="K87" s="6">
        <v>0.03</v>
      </c>
      <c r="L87">
        <f t="shared" si="11"/>
        <v>26.64</v>
      </c>
      <c r="M87">
        <f t="shared" si="12"/>
        <v>35.77</v>
      </c>
      <c r="N87" s="9"/>
      <c r="O87" s="14">
        <f>ROUND(($J$356/$J$354)*J87,5)</f>
        <v>128248.51772</v>
      </c>
      <c r="P87" s="14">
        <f t="shared" si="13"/>
        <v>0.5177200000034645</v>
      </c>
      <c r="Q87" s="9">
        <f>ROUND(($J$356/$J$354)*J87,0)-1</f>
        <v>128248</v>
      </c>
      <c r="R87">
        <f>IF(Q87&gt;0,ROUND((Q87/J87)*100,2),0)</f>
        <v>26.64</v>
      </c>
      <c r="S87" s="9">
        <f>ROUND(IF(K87=3%,$J$358*'Decile Rankings'!K91,0),0)</f>
        <v>27660</v>
      </c>
      <c r="T87" s="9">
        <f t="shared" si="14"/>
        <v>155908</v>
      </c>
      <c r="U87" s="9">
        <f>IF(T87&gt;J87,J87-Q87,S87)</f>
        <v>27660</v>
      </c>
      <c r="V87" s="9">
        <f t="shared" si="15"/>
        <v>155908</v>
      </c>
      <c r="W87" s="11">
        <f>IF(J87&gt;0,ROUND(V87/J87*100,2),0)</f>
        <v>32.38</v>
      </c>
      <c r="X87" s="9">
        <f>IF(K87=3%,ROUND($J$360*'Decile Rankings'!K91,0),0)</f>
        <v>16276</v>
      </c>
      <c r="Y87" s="31">
        <f t="shared" si="16"/>
        <v>172184</v>
      </c>
      <c r="Z87" s="31">
        <f>IF(Y87&gt;J87,J87-V87,X87)</f>
        <v>16276</v>
      </c>
      <c r="AA87" s="9">
        <f t="shared" si="17"/>
        <v>172184</v>
      </c>
      <c r="AB87" s="31">
        <f>IF(AA87&gt;J87,1,0)</f>
        <v>0</v>
      </c>
      <c r="AC87" s="11">
        <f>IF(AA87&gt;0,ROUND(AA87/J87*100,2),0)</f>
        <v>35.77</v>
      </c>
    </row>
    <row r="88" spans="1:29" ht="12.75">
      <c r="A88">
        <v>87</v>
      </c>
      <c r="B88" s="7" t="s">
        <v>47</v>
      </c>
      <c r="C88" s="7" t="s">
        <v>11</v>
      </c>
      <c r="D88" s="3" t="s">
        <v>48</v>
      </c>
      <c r="E88">
        <v>2003</v>
      </c>
      <c r="F88" s="4">
        <v>309333.42</v>
      </c>
      <c r="G88" s="4">
        <v>251.81</v>
      </c>
      <c r="H88" s="4">
        <v>25.5</v>
      </c>
      <c r="I88" s="4">
        <f t="shared" si="9"/>
        <v>309056.11</v>
      </c>
      <c r="J88" s="5">
        <f t="shared" si="10"/>
        <v>309056</v>
      </c>
      <c r="K88" s="6">
        <v>0.03</v>
      </c>
      <c r="L88">
        <f t="shared" si="11"/>
        <v>26.64</v>
      </c>
      <c r="M88">
        <f t="shared" si="12"/>
        <v>51.01</v>
      </c>
      <c r="N88" s="9"/>
      <c r="O88" s="14">
        <f>ROUND(($J$356/$J$354)*J88,5)</f>
        <v>82329.6718</v>
      </c>
      <c r="P88" s="14">
        <f t="shared" si="13"/>
        <v>-0.3282000000035623</v>
      </c>
      <c r="Q88" s="9">
        <f>ROUND(($J$356/$J$354)*J88,0)</f>
        <v>82330</v>
      </c>
      <c r="R88">
        <f>IF(Q88&gt;0,ROUND((Q88/J88)*100,2),0)</f>
        <v>26.64</v>
      </c>
      <c r="S88" s="9">
        <f>ROUND(IF(K88=3%,$J$358*'Decile Rankings'!K92,0),0)</f>
        <v>47417</v>
      </c>
      <c r="T88" s="9">
        <f t="shared" si="14"/>
        <v>129747</v>
      </c>
      <c r="U88" s="9">
        <f>IF(T88&gt;J88,J88-Q88,S88)</f>
        <v>47417</v>
      </c>
      <c r="V88" s="9">
        <f t="shared" si="15"/>
        <v>129747</v>
      </c>
      <c r="W88" s="11">
        <f>IF(J88&gt;0,ROUND(V88/J88*100,2),0)</f>
        <v>41.98</v>
      </c>
      <c r="X88" s="9">
        <f>IF(K88=3%,ROUND($J$360*'Decile Rankings'!K92,0),0)</f>
        <v>27902</v>
      </c>
      <c r="Y88" s="31">
        <f t="shared" si="16"/>
        <v>157649</v>
      </c>
      <c r="Z88" s="31">
        <f>IF(Y88&gt;J88,J88-V88,X88)</f>
        <v>27902</v>
      </c>
      <c r="AA88" s="9">
        <f t="shared" si="17"/>
        <v>157649</v>
      </c>
      <c r="AB88" s="31">
        <f>IF(AA88&gt;J88,1,0)</f>
        <v>0</v>
      </c>
      <c r="AC88" s="11">
        <f>IF(AA88&gt;0,ROUND(AA88/J88*100,2),0)</f>
        <v>51.01</v>
      </c>
    </row>
    <row r="89" spans="1:29" ht="12.75">
      <c r="A89">
        <v>88</v>
      </c>
      <c r="B89" s="7" t="s">
        <v>49</v>
      </c>
      <c r="C89" s="7" t="s">
        <v>11</v>
      </c>
      <c r="D89" s="3" t="s">
        <v>50</v>
      </c>
      <c r="E89">
        <v>2002</v>
      </c>
      <c r="F89" s="4">
        <v>927820.13</v>
      </c>
      <c r="G89" s="4">
        <v>7139.88</v>
      </c>
      <c r="H89" s="4">
        <v>5974.26</v>
      </c>
      <c r="I89" s="4">
        <f t="shared" si="9"/>
        <v>914705.99</v>
      </c>
      <c r="J89" s="5">
        <f t="shared" si="10"/>
        <v>914706</v>
      </c>
      <c r="K89" s="6">
        <v>0.03</v>
      </c>
      <c r="L89">
        <f t="shared" si="11"/>
        <v>26.64</v>
      </c>
      <c r="M89">
        <f t="shared" si="12"/>
        <v>31.44</v>
      </c>
      <c r="N89" s="9"/>
      <c r="O89" s="14">
        <f>ROUND(($J$356/$J$354)*J89,5)</f>
        <v>243669.25337</v>
      </c>
      <c r="P89" s="14">
        <f t="shared" si="13"/>
        <v>0.2533699999912642</v>
      </c>
      <c r="Q89" s="9">
        <f>ROUND(($J$356/$J$354)*J89,0)</f>
        <v>243669</v>
      </c>
      <c r="R89">
        <f>IF(Q89&gt;0,ROUND((Q89/J89)*100,2),0)</f>
        <v>26.64</v>
      </c>
      <c r="S89" s="9">
        <f>ROUND(IF(K89=3%,$J$358*'Decile Rankings'!K93,0),0)</f>
        <v>27660</v>
      </c>
      <c r="T89" s="9">
        <f t="shared" si="14"/>
        <v>271329</v>
      </c>
      <c r="U89" s="9">
        <f>IF(T89&gt;J89,J89-Q89,S89)</f>
        <v>27660</v>
      </c>
      <c r="V89" s="9">
        <f t="shared" si="15"/>
        <v>271329</v>
      </c>
      <c r="W89" s="11">
        <f>IF(J89&gt;0,ROUND(V89/J89*100,2),0)</f>
        <v>29.66</v>
      </c>
      <c r="X89" s="9">
        <f>IF(K89=3%,ROUND($J$360*'Decile Rankings'!K93,0),0)</f>
        <v>16276</v>
      </c>
      <c r="Y89" s="31">
        <f t="shared" si="16"/>
        <v>287605</v>
      </c>
      <c r="Z89" s="31">
        <f>IF(Y89&gt;J89,J89-V89,X89)</f>
        <v>16276</v>
      </c>
      <c r="AA89" s="9">
        <f t="shared" si="17"/>
        <v>287605</v>
      </c>
      <c r="AB89" s="31">
        <f>IF(AA89&gt;J89,1,0)</f>
        <v>0</v>
      </c>
      <c r="AC89" s="11">
        <f>IF(AA89&gt;0,ROUND(AA89/J89*100,2),0)</f>
        <v>31.44</v>
      </c>
    </row>
    <row r="90" spans="1:29" ht="12.75">
      <c r="A90">
        <v>89</v>
      </c>
      <c r="B90" s="7" t="s">
        <v>270</v>
      </c>
      <c r="C90" s="7" t="s">
        <v>11</v>
      </c>
      <c r="D90" s="3" t="s">
        <v>271</v>
      </c>
      <c r="E90">
        <v>2006</v>
      </c>
      <c r="F90" s="4">
        <v>607023.65</v>
      </c>
      <c r="G90" s="4">
        <v>1158.5</v>
      </c>
      <c r="H90" s="4">
        <v>2208.02</v>
      </c>
      <c r="I90" s="4">
        <f t="shared" si="9"/>
        <v>603657.13</v>
      </c>
      <c r="J90" s="5">
        <f t="shared" si="10"/>
        <v>603657</v>
      </c>
      <c r="K90" s="6">
        <v>0.03</v>
      </c>
      <c r="L90">
        <f t="shared" si="11"/>
        <v>26.64</v>
      </c>
      <c r="M90">
        <f t="shared" si="12"/>
        <v>33.92</v>
      </c>
      <c r="N90" s="9"/>
      <c r="O90" s="14">
        <f>ROUND(($J$356/$J$354)*J90,5)</f>
        <v>160808.66473</v>
      </c>
      <c r="P90" s="14">
        <f t="shared" si="13"/>
        <v>-0.335270000010496</v>
      </c>
      <c r="Q90" s="9">
        <f>ROUND(($J$356/$J$354)*J90,0)</f>
        <v>160809</v>
      </c>
      <c r="R90">
        <f>IF(Q90&gt;0,ROUND((Q90/J90)*100,2),0)</f>
        <v>26.64</v>
      </c>
      <c r="S90" s="9">
        <f>ROUND(IF(K90=3%,$J$358*'Decile Rankings'!K94,0),0)</f>
        <v>27660</v>
      </c>
      <c r="T90" s="9">
        <f t="shared" si="14"/>
        <v>188469</v>
      </c>
      <c r="U90" s="9">
        <f>IF(T90&gt;J90,J90-Q90,S90)</f>
        <v>27660</v>
      </c>
      <c r="V90" s="9">
        <f t="shared" si="15"/>
        <v>188469</v>
      </c>
      <c r="W90" s="11">
        <f>IF(J90&gt;0,ROUND(V90/J90*100,2),0)</f>
        <v>31.22</v>
      </c>
      <c r="X90" s="9">
        <f>IF(K90=3%,ROUND($J$360*'Decile Rankings'!K94,0),0)</f>
        <v>16276</v>
      </c>
      <c r="Y90" s="31">
        <f t="shared" si="16"/>
        <v>204745</v>
      </c>
      <c r="Z90" s="31">
        <f>IF(Y90&gt;J90,J90-V90,X90)</f>
        <v>16276</v>
      </c>
      <c r="AA90" s="9">
        <f t="shared" si="17"/>
        <v>204745</v>
      </c>
      <c r="AB90" s="31">
        <f>IF(AA90&gt;J90,1,0)</f>
        <v>0</v>
      </c>
      <c r="AC90" s="11">
        <f>IF(AA90&gt;0,ROUND(AA90/J90*100,2),0)</f>
        <v>33.92</v>
      </c>
    </row>
    <row r="91" spans="1:29" ht="12.75">
      <c r="A91">
        <v>90</v>
      </c>
      <c r="B91" s="7" t="s">
        <v>272</v>
      </c>
      <c r="C91" s="7" t="s">
        <v>11</v>
      </c>
      <c r="D91" s="3" t="s">
        <v>273</v>
      </c>
      <c r="F91" s="4"/>
      <c r="G91" s="4"/>
      <c r="H91" s="4"/>
      <c r="I91" s="4">
        <f t="shared" si="9"/>
        <v>0</v>
      </c>
      <c r="J91" s="5">
        <f t="shared" si="10"/>
        <v>0</v>
      </c>
      <c r="K91" s="6"/>
      <c r="L91">
        <f t="shared" si="11"/>
        <v>0</v>
      </c>
      <c r="M91">
        <f t="shared" si="12"/>
        <v>0</v>
      </c>
      <c r="N91" s="9"/>
      <c r="O91" s="14">
        <f>ROUND(($J$356/$J$354)*J91,5)</f>
        <v>0</v>
      </c>
      <c r="P91" s="14">
        <f t="shared" si="13"/>
        <v>0</v>
      </c>
      <c r="Q91" s="9">
        <f>ROUND(($J$356/$J$354)*J91,0)</f>
        <v>0</v>
      </c>
      <c r="R91">
        <f>IF(Q91&gt;0,ROUND((Q91/J91)*100,2),0)</f>
        <v>0</v>
      </c>
      <c r="S91" s="9">
        <f>ROUND(IF(K91=3%,$J$358*'Decile Rankings'!K95,0),0)</f>
        <v>0</v>
      </c>
      <c r="T91" s="9">
        <f t="shared" si="14"/>
        <v>0</v>
      </c>
      <c r="U91" s="9">
        <f>IF(T91&gt;J91,J91-Q91,S91)</f>
        <v>0</v>
      </c>
      <c r="V91" s="9">
        <f t="shared" si="15"/>
        <v>0</v>
      </c>
      <c r="W91" s="11">
        <f>IF(J91&gt;0,ROUND(V91/J91*100,2),0)</f>
        <v>0</v>
      </c>
      <c r="X91" s="9">
        <f>IF(K91=3%,ROUND($J$360*'Decile Rankings'!K95,0),0)</f>
        <v>0</v>
      </c>
      <c r="Y91" s="31">
        <f t="shared" si="16"/>
        <v>0</v>
      </c>
      <c r="Z91" s="31">
        <f>IF(Y91&gt;J91,J91-V91,X91)</f>
        <v>0</v>
      </c>
      <c r="AA91" s="9">
        <f t="shared" si="17"/>
        <v>0</v>
      </c>
      <c r="AB91" s="31">
        <f>IF(AA91&gt;J91,1,0)</f>
        <v>0</v>
      </c>
      <c r="AC91" s="11">
        <f>IF(AA91&gt;0,ROUND(AA91/J91*100,2),0)</f>
        <v>0</v>
      </c>
    </row>
    <row r="92" spans="1:29" ht="12.75">
      <c r="A92">
        <v>91</v>
      </c>
      <c r="B92" s="7" t="s">
        <v>274</v>
      </c>
      <c r="C92" s="7" t="s">
        <v>11</v>
      </c>
      <c r="D92" s="3" t="s">
        <v>275</v>
      </c>
      <c r="F92" s="4"/>
      <c r="G92" s="4"/>
      <c r="H92" s="4"/>
      <c r="I92" s="4">
        <f t="shared" si="9"/>
        <v>0</v>
      </c>
      <c r="J92" s="5">
        <f t="shared" si="10"/>
        <v>0</v>
      </c>
      <c r="K92" s="6"/>
      <c r="L92">
        <f t="shared" si="11"/>
        <v>0</v>
      </c>
      <c r="M92">
        <f t="shared" si="12"/>
        <v>0</v>
      </c>
      <c r="N92" s="9"/>
      <c r="O92" s="14">
        <f>ROUND(($J$356/$J$354)*J92,5)</f>
        <v>0</v>
      </c>
      <c r="P92" s="14">
        <f t="shared" si="13"/>
        <v>0</v>
      </c>
      <c r="Q92" s="9">
        <f>ROUND(($J$356/$J$354)*J92,0)</f>
        <v>0</v>
      </c>
      <c r="R92">
        <f>IF(Q92&gt;0,ROUND((Q92/J92)*100,2),0)</f>
        <v>0</v>
      </c>
      <c r="S92" s="9">
        <f>ROUND(IF(K92=3%,$J$358*'Decile Rankings'!K96,0),0)</f>
        <v>0</v>
      </c>
      <c r="T92" s="9">
        <f t="shared" si="14"/>
        <v>0</v>
      </c>
      <c r="U92" s="9">
        <f>IF(T92&gt;J92,J92-Q92,S92)</f>
        <v>0</v>
      </c>
      <c r="V92" s="9">
        <f t="shared" si="15"/>
        <v>0</v>
      </c>
      <c r="W92" s="11">
        <f>IF(J92&gt;0,ROUND(V92/J92*100,2),0)</f>
        <v>0</v>
      </c>
      <c r="X92" s="9">
        <f>IF(K92=3%,ROUND($J$360*'Decile Rankings'!K96,0),0)</f>
        <v>0</v>
      </c>
      <c r="Y92" s="31">
        <f t="shared" si="16"/>
        <v>0</v>
      </c>
      <c r="Z92" s="31">
        <f>IF(Y92&gt;J92,J92-V92,X92)</f>
        <v>0</v>
      </c>
      <c r="AA92" s="9">
        <f t="shared" si="17"/>
        <v>0</v>
      </c>
      <c r="AB92" s="31">
        <f>IF(AA92&gt;J92,1,0)</f>
        <v>0</v>
      </c>
      <c r="AC92" s="11">
        <f>IF(AA92&gt;0,ROUND(AA92/J92*100,2),0)</f>
        <v>0</v>
      </c>
    </row>
    <row r="93" spans="1:29" ht="12.75">
      <c r="A93">
        <v>92</v>
      </c>
      <c r="B93" s="7" t="s">
        <v>276</v>
      </c>
      <c r="C93" s="7" t="s">
        <v>11</v>
      </c>
      <c r="D93" s="3" t="s">
        <v>277</v>
      </c>
      <c r="E93">
        <v>2008</v>
      </c>
      <c r="F93" s="4">
        <v>42233.2</v>
      </c>
      <c r="G93" s="4">
        <v>311.99</v>
      </c>
      <c r="H93" s="4">
        <v>86.81</v>
      </c>
      <c r="I93" s="4">
        <f t="shared" si="9"/>
        <v>41834.4</v>
      </c>
      <c r="J93" s="5">
        <f t="shared" si="10"/>
        <v>41834</v>
      </c>
      <c r="K93" s="6">
        <v>0.005</v>
      </c>
      <c r="L93">
        <f t="shared" si="11"/>
        <v>26.64</v>
      </c>
      <c r="M93">
        <f t="shared" si="12"/>
        <v>26.64</v>
      </c>
      <c r="N93" s="9"/>
      <c r="O93" s="14">
        <f>ROUND(($J$356/$J$354)*J93,5)</f>
        <v>11144.19228</v>
      </c>
      <c r="P93" s="14">
        <f t="shared" si="13"/>
        <v>0.19227999999930034</v>
      </c>
      <c r="Q93" s="9">
        <f>ROUND(($J$356/$J$354)*J93,0)</f>
        <v>11144</v>
      </c>
      <c r="R93">
        <f>IF(Q93&gt;0,ROUND((Q93/J93)*100,2),0)</f>
        <v>26.64</v>
      </c>
      <c r="S93" s="9">
        <f>ROUND(IF(K93=3%,$J$358*'Decile Rankings'!K97,0),0)</f>
        <v>0</v>
      </c>
      <c r="T93" s="9">
        <f t="shared" si="14"/>
        <v>11144</v>
      </c>
      <c r="U93" s="9">
        <f>IF(T93&gt;J93,J93-Q93,S93)</f>
        <v>0</v>
      </c>
      <c r="V93" s="9">
        <f t="shared" si="15"/>
        <v>11144</v>
      </c>
      <c r="W93" s="11">
        <f>IF(J93&gt;0,ROUND(V93/J93*100,2),0)</f>
        <v>26.64</v>
      </c>
      <c r="X93" s="9">
        <f>IF(K93=3%,ROUND($J$360*'Decile Rankings'!K97,0),0)</f>
        <v>0</v>
      </c>
      <c r="Y93" s="31">
        <f t="shared" si="16"/>
        <v>11144</v>
      </c>
      <c r="Z93" s="31">
        <f>IF(Y93&gt;J93,J93-V93,X93)</f>
        <v>0</v>
      </c>
      <c r="AA93" s="9">
        <f t="shared" si="17"/>
        <v>11144</v>
      </c>
      <c r="AB93" s="31">
        <f>IF(AA93&gt;J93,1,0)</f>
        <v>0</v>
      </c>
      <c r="AC93" s="11">
        <f>IF(AA93&gt;0,ROUND(AA93/J93*100,2),0)</f>
        <v>26.64</v>
      </c>
    </row>
    <row r="94" spans="1:29" ht="12.75">
      <c r="A94">
        <v>93</v>
      </c>
      <c r="B94" s="7" t="s">
        <v>278</v>
      </c>
      <c r="C94" s="7" t="s">
        <v>11</v>
      </c>
      <c r="D94" s="3" t="s">
        <v>279</v>
      </c>
      <c r="F94" s="4"/>
      <c r="G94" s="4"/>
      <c r="H94" s="4"/>
      <c r="I94" s="4">
        <f t="shared" si="9"/>
        <v>0</v>
      </c>
      <c r="J94" s="5">
        <f t="shared" si="10"/>
        <v>0</v>
      </c>
      <c r="K94" s="6"/>
      <c r="L94">
        <f t="shared" si="11"/>
        <v>0</v>
      </c>
      <c r="M94">
        <f t="shared" si="12"/>
        <v>0</v>
      </c>
      <c r="N94" s="9"/>
      <c r="O94" s="14">
        <f>ROUND(($J$356/$J$354)*J94,5)</f>
        <v>0</v>
      </c>
      <c r="P94" s="14">
        <f t="shared" si="13"/>
        <v>0</v>
      </c>
      <c r="Q94" s="9">
        <f>ROUND(($J$356/$J$354)*J94,0)</f>
        <v>0</v>
      </c>
      <c r="R94">
        <f>IF(Q94&gt;0,ROUND((Q94/J94)*100,2),0)</f>
        <v>0</v>
      </c>
      <c r="S94" s="9">
        <f>ROUND(IF(K94=3%,$J$358*'Decile Rankings'!K98,0),0)</f>
        <v>0</v>
      </c>
      <c r="T94" s="9">
        <f t="shared" si="14"/>
        <v>0</v>
      </c>
      <c r="U94" s="9">
        <f>IF(T94&gt;J94,J94-Q94,S94)</f>
        <v>0</v>
      </c>
      <c r="V94" s="9">
        <f t="shared" si="15"/>
        <v>0</v>
      </c>
      <c r="W94" s="11">
        <f>IF(J94&gt;0,ROUND(V94/J94*100,2),0)</f>
        <v>0</v>
      </c>
      <c r="X94" s="9">
        <f>IF(K94=3%,ROUND($J$360*'Decile Rankings'!K98,0),0)</f>
        <v>0</v>
      </c>
      <c r="Y94" s="31">
        <f t="shared" si="16"/>
        <v>0</v>
      </c>
      <c r="Z94" s="31">
        <f>IF(Y94&gt;J94,J94-V94,X94)</f>
        <v>0</v>
      </c>
      <c r="AA94" s="9">
        <f t="shared" si="17"/>
        <v>0</v>
      </c>
      <c r="AB94" s="31">
        <f>IF(AA94&gt;J94,1,0)</f>
        <v>0</v>
      </c>
      <c r="AC94" s="11">
        <f>IF(AA94&gt;0,ROUND(AA94/J94*100,2),0)</f>
        <v>0</v>
      </c>
    </row>
    <row r="95" spans="1:29" ht="12.75">
      <c r="A95">
        <v>94</v>
      </c>
      <c r="B95" s="7" t="s">
        <v>280</v>
      </c>
      <c r="C95" s="7" t="s">
        <v>11</v>
      </c>
      <c r="D95" s="3" t="s">
        <v>281</v>
      </c>
      <c r="E95">
        <v>2006</v>
      </c>
      <c r="F95" s="4">
        <v>307328.11</v>
      </c>
      <c r="G95" s="4">
        <v>2957.94</v>
      </c>
      <c r="H95" s="4">
        <v>1234.6</v>
      </c>
      <c r="I95" s="4">
        <f t="shared" si="9"/>
        <v>303135.57</v>
      </c>
      <c r="J95" s="5">
        <f t="shared" si="10"/>
        <v>303136</v>
      </c>
      <c r="K95" s="6">
        <v>0.02</v>
      </c>
      <c r="L95">
        <f t="shared" si="11"/>
        <v>26.64</v>
      </c>
      <c r="M95">
        <f t="shared" si="12"/>
        <v>26.64</v>
      </c>
      <c r="N95" s="9"/>
      <c r="O95" s="14">
        <f>ROUND(($J$356/$J$354)*J95,5)</f>
        <v>80752.63832</v>
      </c>
      <c r="P95" s="14">
        <f t="shared" si="13"/>
        <v>-0.36168000000179745</v>
      </c>
      <c r="Q95" s="9">
        <f>ROUND(($J$356/$J$354)*J95,0)</f>
        <v>80753</v>
      </c>
      <c r="R95">
        <f>IF(Q95&gt;0,ROUND((Q95/J95)*100,2),0)</f>
        <v>26.64</v>
      </c>
      <c r="S95" s="9">
        <f>ROUND(IF(K95=3%,$J$358*'Decile Rankings'!K99,0),0)</f>
        <v>0</v>
      </c>
      <c r="T95" s="9">
        <f t="shared" si="14"/>
        <v>80753</v>
      </c>
      <c r="U95" s="9">
        <f>IF(T95&gt;J95,J95-Q95,S95)</f>
        <v>0</v>
      </c>
      <c r="V95" s="9">
        <f t="shared" si="15"/>
        <v>80753</v>
      </c>
      <c r="W95" s="11">
        <f>IF(J95&gt;0,ROUND(V95/J95*100,2),0)</f>
        <v>26.64</v>
      </c>
      <c r="X95" s="9">
        <f>IF(K95=3%,ROUND($J$360*'Decile Rankings'!K99,0),0)</f>
        <v>0</v>
      </c>
      <c r="Y95" s="31">
        <f t="shared" si="16"/>
        <v>80753</v>
      </c>
      <c r="Z95" s="31">
        <f>IF(Y95&gt;J95,J95-V95,X95)</f>
        <v>0</v>
      </c>
      <c r="AA95" s="9">
        <f t="shared" si="17"/>
        <v>80753</v>
      </c>
      <c r="AB95" s="31">
        <f>IF(AA95&gt;J95,1,0)</f>
        <v>0</v>
      </c>
      <c r="AC95" s="11">
        <f>IF(AA95&gt;0,ROUND(AA95/J95*100,2),0)</f>
        <v>26.64</v>
      </c>
    </row>
    <row r="96" spans="1:29" ht="12.75">
      <c r="A96">
        <v>95</v>
      </c>
      <c r="B96" s="7" t="s">
        <v>282</v>
      </c>
      <c r="C96" s="7" t="s">
        <v>11</v>
      </c>
      <c r="D96" s="3" t="s">
        <v>283</v>
      </c>
      <c r="F96" s="4"/>
      <c r="G96" s="4"/>
      <c r="H96" s="4"/>
      <c r="I96" s="4">
        <f t="shared" si="9"/>
        <v>0</v>
      </c>
      <c r="J96" s="5">
        <f t="shared" si="10"/>
        <v>0</v>
      </c>
      <c r="K96" s="6"/>
      <c r="L96">
        <f t="shared" si="11"/>
        <v>0</v>
      </c>
      <c r="M96">
        <f t="shared" si="12"/>
        <v>0</v>
      </c>
      <c r="N96" s="9"/>
      <c r="O96" s="14">
        <f>ROUND(($J$356/$J$354)*J96,5)</f>
        <v>0</v>
      </c>
      <c r="P96" s="14">
        <f t="shared" si="13"/>
        <v>0</v>
      </c>
      <c r="Q96" s="9">
        <f>ROUND(($J$356/$J$354)*J96,0)</f>
        <v>0</v>
      </c>
      <c r="R96">
        <f>IF(Q96&gt;0,ROUND((Q96/J96)*100,2),0)</f>
        <v>0</v>
      </c>
      <c r="S96" s="9">
        <f>ROUND(IF(K96=3%,$J$358*'Decile Rankings'!K100,0),0)</f>
        <v>0</v>
      </c>
      <c r="T96" s="9">
        <f t="shared" si="14"/>
        <v>0</v>
      </c>
      <c r="U96" s="9">
        <f>IF(T96&gt;J96,J96-Q96,S96)</f>
        <v>0</v>
      </c>
      <c r="V96" s="9">
        <f t="shared" si="15"/>
        <v>0</v>
      </c>
      <c r="W96" s="11">
        <f>IF(J96&gt;0,ROUND(V96/J96*100,2),0)</f>
        <v>0</v>
      </c>
      <c r="X96" s="9">
        <f>IF(K96=3%,ROUND($J$360*'Decile Rankings'!K100,0),0)</f>
        <v>0</v>
      </c>
      <c r="Y96" s="31">
        <f t="shared" si="16"/>
        <v>0</v>
      </c>
      <c r="Z96" s="31">
        <f>IF(Y96&gt;J96,J96-V96,X96)</f>
        <v>0</v>
      </c>
      <c r="AA96" s="9">
        <f t="shared" si="17"/>
        <v>0</v>
      </c>
      <c r="AB96" s="31">
        <f>IF(AA96&gt;J96,1,0)</f>
        <v>0</v>
      </c>
      <c r="AC96" s="11">
        <f>IF(AA96&gt;0,ROUND(AA96/J96*100,2),0)</f>
        <v>0</v>
      </c>
    </row>
    <row r="97" spans="1:29" ht="12.75">
      <c r="A97">
        <v>96</v>
      </c>
      <c r="B97" s="7" t="s">
        <v>284</v>
      </c>
      <c r="C97" s="7" t="s">
        <v>11</v>
      </c>
      <c r="D97" s="3" t="s">
        <v>285</v>
      </c>
      <c r="E97">
        <v>2006</v>
      </c>
      <c r="F97" s="4">
        <v>2347683</v>
      </c>
      <c r="G97" s="4">
        <v>9726</v>
      </c>
      <c r="H97" s="4">
        <v>32</v>
      </c>
      <c r="I97" s="4">
        <f t="shared" si="9"/>
        <v>2337925</v>
      </c>
      <c r="J97" s="5">
        <f t="shared" si="10"/>
        <v>2337925</v>
      </c>
      <c r="K97" s="6">
        <v>0.03</v>
      </c>
      <c r="L97">
        <f t="shared" si="11"/>
        <v>26.64</v>
      </c>
      <c r="M97">
        <f t="shared" si="12"/>
        <v>27.98</v>
      </c>
      <c r="N97" s="9"/>
      <c r="O97" s="14">
        <f>ROUND(($J$356/$J$354)*J97,5)</f>
        <v>622801.68621</v>
      </c>
      <c r="P97" s="14">
        <f t="shared" si="13"/>
        <v>-0.3137900000438094</v>
      </c>
      <c r="Q97" s="9">
        <f>ROUND(($J$356/$J$354)*J97,0)</f>
        <v>622802</v>
      </c>
      <c r="R97">
        <f>IF(Q97&gt;0,ROUND((Q97/J97)*100,2),0)</f>
        <v>26.64</v>
      </c>
      <c r="S97" s="9">
        <f>ROUND(IF(K97=3%,$J$358*'Decile Rankings'!K101,0),0)</f>
        <v>19757</v>
      </c>
      <c r="T97" s="9">
        <f t="shared" si="14"/>
        <v>642559</v>
      </c>
      <c r="U97" s="9">
        <f>IF(T97&gt;J97,J97-Q97,S97)</f>
        <v>19757</v>
      </c>
      <c r="V97" s="9">
        <f t="shared" si="15"/>
        <v>642559</v>
      </c>
      <c r="W97" s="11">
        <f>IF(J97&gt;0,ROUND(V97/J97*100,2),0)</f>
        <v>27.48</v>
      </c>
      <c r="X97" s="9">
        <f>IF(K97=3%,ROUND($J$360*'Decile Rankings'!K101,0),0)</f>
        <v>11626</v>
      </c>
      <c r="Y97" s="31">
        <f t="shared" si="16"/>
        <v>654185</v>
      </c>
      <c r="Z97" s="31">
        <f>IF(Y97&gt;J97,J97-V97,X97)</f>
        <v>11626</v>
      </c>
      <c r="AA97" s="9">
        <f t="shared" si="17"/>
        <v>654185</v>
      </c>
      <c r="AB97" s="31">
        <f>IF(AA97&gt;J97,1,0)</f>
        <v>0</v>
      </c>
      <c r="AC97" s="11">
        <f>IF(AA97&gt;0,ROUND(AA97/J97*100,2),0)</f>
        <v>27.98</v>
      </c>
    </row>
    <row r="98" spans="1:29" ht="12.75">
      <c r="A98">
        <v>97</v>
      </c>
      <c r="B98" s="7" t="s">
        <v>286</v>
      </c>
      <c r="C98" s="7" t="s">
        <v>11</v>
      </c>
      <c r="D98" s="3" t="s">
        <v>287</v>
      </c>
      <c r="F98" s="4"/>
      <c r="G98" s="4"/>
      <c r="H98" s="4"/>
      <c r="I98" s="4">
        <f t="shared" si="9"/>
        <v>0</v>
      </c>
      <c r="J98" s="5">
        <f t="shared" si="10"/>
        <v>0</v>
      </c>
      <c r="K98" s="6"/>
      <c r="L98">
        <f t="shared" si="11"/>
        <v>0</v>
      </c>
      <c r="M98">
        <f t="shared" si="12"/>
        <v>0</v>
      </c>
      <c r="N98" s="9"/>
      <c r="O98" s="14">
        <f>ROUND(($J$356/$J$354)*J98,5)</f>
        <v>0</v>
      </c>
      <c r="P98" s="14">
        <f t="shared" si="13"/>
        <v>0</v>
      </c>
      <c r="Q98" s="9">
        <f>ROUND(($J$356/$J$354)*J98,0)</f>
        <v>0</v>
      </c>
      <c r="R98">
        <f>IF(Q98&gt;0,ROUND((Q98/J98)*100,2),0)</f>
        <v>0</v>
      </c>
      <c r="S98" s="9">
        <f>ROUND(IF(K98=3%,$J$358*'Decile Rankings'!K102,0),0)</f>
        <v>0</v>
      </c>
      <c r="T98" s="9">
        <f t="shared" si="14"/>
        <v>0</v>
      </c>
      <c r="U98" s="9">
        <f>IF(T98&gt;J98,J98-Q98,S98)</f>
        <v>0</v>
      </c>
      <c r="V98" s="9">
        <f t="shared" si="15"/>
        <v>0</v>
      </c>
      <c r="W98" s="11">
        <f>IF(J98&gt;0,ROUND(V98/J98*100,2),0)</f>
        <v>0</v>
      </c>
      <c r="X98" s="9">
        <f>IF(K98=3%,ROUND($J$360*'Decile Rankings'!K102,0),0)</f>
        <v>0</v>
      </c>
      <c r="Y98" s="31">
        <f t="shared" si="16"/>
        <v>0</v>
      </c>
      <c r="Z98" s="31">
        <f>IF(Y98&gt;J98,J98-V98,X98)</f>
        <v>0</v>
      </c>
      <c r="AA98" s="9">
        <f t="shared" si="17"/>
        <v>0</v>
      </c>
      <c r="AB98" s="31">
        <f>IF(AA98&gt;J98,1,0)</f>
        <v>0</v>
      </c>
      <c r="AC98" s="11">
        <f>IF(AA98&gt;0,ROUND(AA98/J98*100,2),0)</f>
        <v>0</v>
      </c>
    </row>
    <row r="99" spans="1:29" ht="12.75">
      <c r="A99">
        <v>98</v>
      </c>
      <c r="B99" s="7" t="s">
        <v>288</v>
      </c>
      <c r="C99" s="7" t="s">
        <v>11</v>
      </c>
      <c r="D99" s="3" t="s">
        <v>289</v>
      </c>
      <c r="F99" s="4"/>
      <c r="G99" s="4"/>
      <c r="H99" s="4"/>
      <c r="I99" s="4">
        <f t="shared" si="9"/>
        <v>0</v>
      </c>
      <c r="J99" s="5">
        <f t="shared" si="10"/>
        <v>0</v>
      </c>
      <c r="K99" s="6"/>
      <c r="L99">
        <f t="shared" si="11"/>
        <v>0</v>
      </c>
      <c r="M99">
        <f t="shared" si="12"/>
        <v>0</v>
      </c>
      <c r="N99" s="9"/>
      <c r="O99" s="14">
        <f>ROUND(($J$356/$J$354)*J99,5)</f>
        <v>0</v>
      </c>
      <c r="P99" s="14">
        <f t="shared" si="13"/>
        <v>0</v>
      </c>
      <c r="Q99" s="9">
        <f>ROUND(($J$356/$J$354)*J99,0)</f>
        <v>0</v>
      </c>
      <c r="R99">
        <f>IF(Q99&gt;0,ROUND((Q99/J99)*100,2),0)</f>
        <v>0</v>
      </c>
      <c r="S99" s="9">
        <f>ROUND(IF(K99=3%,$J$358*'Decile Rankings'!K103,0),0)</f>
        <v>0</v>
      </c>
      <c r="T99" s="9">
        <f t="shared" si="14"/>
        <v>0</v>
      </c>
      <c r="U99" s="9">
        <f>IF(T99&gt;J99,J99-Q99,S99)</f>
        <v>0</v>
      </c>
      <c r="V99" s="9">
        <f t="shared" si="15"/>
        <v>0</v>
      </c>
      <c r="W99" s="11">
        <f>IF(J99&gt;0,ROUND(V99/J99*100,2),0)</f>
        <v>0</v>
      </c>
      <c r="X99" s="9">
        <f>IF(K99=3%,ROUND($J$360*'Decile Rankings'!K103,0),0)</f>
        <v>0</v>
      </c>
      <c r="Y99" s="31">
        <f t="shared" si="16"/>
        <v>0</v>
      </c>
      <c r="Z99" s="31">
        <f>IF(Y99&gt;J99,J99-V99,X99)</f>
        <v>0</v>
      </c>
      <c r="AA99" s="9">
        <f t="shared" si="17"/>
        <v>0</v>
      </c>
      <c r="AB99" s="31">
        <f>IF(AA99&gt;J99,1,0)</f>
        <v>0</v>
      </c>
      <c r="AC99" s="11">
        <f>IF(AA99&gt;0,ROUND(AA99/J99*100,2),0)</f>
        <v>0</v>
      </c>
    </row>
    <row r="100" spans="1:29" ht="12.75">
      <c r="A100">
        <v>99</v>
      </c>
      <c r="B100" s="7" t="s">
        <v>290</v>
      </c>
      <c r="C100" s="7" t="s">
        <v>11</v>
      </c>
      <c r="D100" s="3" t="s">
        <v>291</v>
      </c>
      <c r="F100" s="4"/>
      <c r="G100" s="4"/>
      <c r="H100" s="4"/>
      <c r="I100" s="4">
        <f t="shared" si="9"/>
        <v>0</v>
      </c>
      <c r="J100" s="5">
        <f t="shared" si="10"/>
        <v>0</v>
      </c>
      <c r="K100" s="6"/>
      <c r="L100">
        <f t="shared" si="11"/>
        <v>0</v>
      </c>
      <c r="M100">
        <f t="shared" si="12"/>
        <v>0</v>
      </c>
      <c r="N100" s="9"/>
      <c r="O100" s="14">
        <f>ROUND(($J$356/$J$354)*J100,5)</f>
        <v>0</v>
      </c>
      <c r="P100" s="14">
        <f t="shared" si="13"/>
        <v>0</v>
      </c>
      <c r="Q100" s="9">
        <f>ROUND(($J$356/$J$354)*J100,0)</f>
        <v>0</v>
      </c>
      <c r="R100">
        <f>IF(Q100&gt;0,ROUND((Q100/J100)*100,2),0)</f>
        <v>0</v>
      </c>
      <c r="S100" s="9">
        <f>ROUND(IF(K100=3%,$J$358*'Decile Rankings'!K104,0),0)</f>
        <v>0</v>
      </c>
      <c r="T100" s="9">
        <f t="shared" si="14"/>
        <v>0</v>
      </c>
      <c r="U100" s="9">
        <f>IF(T100&gt;J100,J100-Q100,S100)</f>
        <v>0</v>
      </c>
      <c r="V100" s="9">
        <f t="shared" si="15"/>
        <v>0</v>
      </c>
      <c r="W100" s="11">
        <f>IF(J100&gt;0,ROUND(V100/J100*100,2),0)</f>
        <v>0</v>
      </c>
      <c r="X100" s="9">
        <f>IF(K100=3%,ROUND($J$360*'Decile Rankings'!K104,0),0)</f>
        <v>0</v>
      </c>
      <c r="Y100" s="31">
        <f t="shared" si="16"/>
        <v>0</v>
      </c>
      <c r="Z100" s="31">
        <f>IF(Y100&gt;J100,J100-V100,X100)</f>
        <v>0</v>
      </c>
      <c r="AA100" s="9">
        <f t="shared" si="17"/>
        <v>0</v>
      </c>
      <c r="AB100" s="31">
        <f>IF(AA100&gt;J100,1,0)</f>
        <v>0</v>
      </c>
      <c r="AC100" s="11">
        <f>IF(AA100&gt;0,ROUND(AA100/J100*100,2),0)</f>
        <v>0</v>
      </c>
    </row>
    <row r="101" spans="1:29" ht="12.75">
      <c r="A101">
        <v>100</v>
      </c>
      <c r="B101" s="7" t="s">
        <v>292</v>
      </c>
      <c r="C101" s="7" t="s">
        <v>11</v>
      </c>
      <c r="D101" s="3" t="s">
        <v>293</v>
      </c>
      <c r="F101" s="4"/>
      <c r="G101" s="4"/>
      <c r="H101" s="4"/>
      <c r="I101" s="4">
        <f t="shared" si="9"/>
        <v>0</v>
      </c>
      <c r="J101" s="5">
        <f t="shared" si="10"/>
        <v>0</v>
      </c>
      <c r="K101" s="6"/>
      <c r="L101">
        <f t="shared" si="11"/>
        <v>0</v>
      </c>
      <c r="M101">
        <f t="shared" si="12"/>
        <v>0</v>
      </c>
      <c r="N101" s="9"/>
      <c r="O101" s="14">
        <f>ROUND(($J$356/$J$354)*J101,5)</f>
        <v>0</v>
      </c>
      <c r="P101" s="14">
        <f t="shared" si="13"/>
        <v>0</v>
      </c>
      <c r="Q101" s="9">
        <f>ROUND(($J$356/$J$354)*J101,0)</f>
        <v>0</v>
      </c>
      <c r="R101">
        <f>IF(Q101&gt;0,ROUND((Q101/J101)*100,2),0)</f>
        <v>0</v>
      </c>
      <c r="S101" s="9">
        <f>ROUND(IF(K101=3%,$J$358*'Decile Rankings'!K105,0),0)</f>
        <v>0</v>
      </c>
      <c r="T101" s="9">
        <f t="shared" si="14"/>
        <v>0</v>
      </c>
      <c r="U101" s="9">
        <f>IF(T101&gt;J101,J101-Q101,S101)</f>
        <v>0</v>
      </c>
      <c r="V101" s="9">
        <f t="shared" si="15"/>
        <v>0</v>
      </c>
      <c r="W101" s="11">
        <f>IF(J101&gt;0,ROUND(V101/J101*100,2),0)</f>
        <v>0</v>
      </c>
      <c r="X101" s="9">
        <f>IF(K101=3%,ROUND($J$360*'Decile Rankings'!K105,0),0)</f>
        <v>0</v>
      </c>
      <c r="Y101" s="31">
        <f t="shared" si="16"/>
        <v>0</v>
      </c>
      <c r="Z101" s="31">
        <f>IF(Y101&gt;J101,J101-V101,X101)</f>
        <v>0</v>
      </c>
      <c r="AA101" s="9">
        <f t="shared" si="17"/>
        <v>0</v>
      </c>
      <c r="AB101" s="31">
        <f>IF(AA101&gt;J101,1,0)</f>
        <v>0</v>
      </c>
      <c r="AC101" s="11">
        <f>IF(AA101&gt;0,ROUND(AA101/J101*100,2),0)</f>
        <v>0</v>
      </c>
    </row>
    <row r="102" spans="1:29" ht="12.75">
      <c r="A102">
        <v>101</v>
      </c>
      <c r="B102" s="7" t="s">
        <v>294</v>
      </c>
      <c r="C102" s="7" t="s">
        <v>11</v>
      </c>
      <c r="D102" s="3" t="s">
        <v>295</v>
      </c>
      <c r="F102" s="4"/>
      <c r="G102" s="4"/>
      <c r="H102" s="4"/>
      <c r="I102" s="4">
        <f t="shared" si="9"/>
        <v>0</v>
      </c>
      <c r="J102" s="5">
        <f t="shared" si="10"/>
        <v>0</v>
      </c>
      <c r="K102" s="6"/>
      <c r="L102">
        <f t="shared" si="11"/>
        <v>0</v>
      </c>
      <c r="M102">
        <f t="shared" si="12"/>
        <v>0</v>
      </c>
      <c r="N102" s="9"/>
      <c r="O102" s="14">
        <f>ROUND(($J$356/$J$354)*J102,5)</f>
        <v>0</v>
      </c>
      <c r="P102" s="14">
        <f t="shared" si="13"/>
        <v>0</v>
      </c>
      <c r="Q102" s="9">
        <f>ROUND(($J$356/$J$354)*J102,0)</f>
        <v>0</v>
      </c>
      <c r="R102">
        <f>IF(Q102&gt;0,ROUND((Q102/J102)*100,2),0)</f>
        <v>0</v>
      </c>
      <c r="S102" s="9">
        <f>ROUND(IF(K102=3%,$J$358*'Decile Rankings'!K106,0),0)</f>
        <v>0</v>
      </c>
      <c r="T102" s="9">
        <f t="shared" si="14"/>
        <v>0</v>
      </c>
      <c r="U102" s="9">
        <f>IF(T102&gt;J102,J102-Q102,S102)</f>
        <v>0</v>
      </c>
      <c r="V102" s="9">
        <f t="shared" si="15"/>
        <v>0</v>
      </c>
      <c r="W102" s="11">
        <f>IF(J102&gt;0,ROUND(V102/J102*100,2),0)</f>
        <v>0</v>
      </c>
      <c r="X102" s="9">
        <f>IF(K102=3%,ROUND($J$360*'Decile Rankings'!K106,0),0)</f>
        <v>0</v>
      </c>
      <c r="Y102" s="31">
        <f t="shared" si="16"/>
        <v>0</v>
      </c>
      <c r="Z102" s="31">
        <f>IF(Y102&gt;J102,J102-V102,X102)</f>
        <v>0</v>
      </c>
      <c r="AA102" s="9">
        <f t="shared" si="17"/>
        <v>0</v>
      </c>
      <c r="AB102" s="31">
        <f>IF(AA102&gt;J102,1,0)</f>
        <v>0</v>
      </c>
      <c r="AC102" s="11">
        <f>IF(AA102&gt;0,ROUND(AA102/J102*100,2),0)</f>
        <v>0</v>
      </c>
    </row>
    <row r="103" spans="1:29" ht="12.75">
      <c r="A103">
        <v>102</v>
      </c>
      <c r="B103" s="7" t="s">
        <v>296</v>
      </c>
      <c r="C103" s="7" t="s">
        <v>11</v>
      </c>
      <c r="D103" s="3" t="s">
        <v>297</v>
      </c>
      <c r="F103" s="4"/>
      <c r="G103" s="4"/>
      <c r="H103" s="4"/>
      <c r="I103" s="4">
        <f t="shared" si="9"/>
        <v>0</v>
      </c>
      <c r="J103" s="5">
        <f t="shared" si="10"/>
        <v>0</v>
      </c>
      <c r="K103" s="6"/>
      <c r="L103">
        <f t="shared" si="11"/>
        <v>0</v>
      </c>
      <c r="M103">
        <f t="shared" si="12"/>
        <v>0</v>
      </c>
      <c r="N103" s="9"/>
      <c r="O103" s="14">
        <f>ROUND(($J$356/$J$354)*J103,5)</f>
        <v>0</v>
      </c>
      <c r="P103" s="14">
        <f t="shared" si="13"/>
        <v>0</v>
      </c>
      <c r="Q103" s="9">
        <f>ROUND(($J$356/$J$354)*J103,0)</f>
        <v>0</v>
      </c>
      <c r="R103">
        <f>IF(Q103&gt;0,ROUND((Q103/J103)*100,2),0)</f>
        <v>0</v>
      </c>
      <c r="S103" s="9">
        <f>ROUND(IF(K103=3%,$J$358*'Decile Rankings'!K107,0),0)</f>
        <v>0</v>
      </c>
      <c r="T103" s="9">
        <f t="shared" si="14"/>
        <v>0</v>
      </c>
      <c r="U103" s="9">
        <f>IF(T103&gt;J103,J103-Q103,S103)</f>
        <v>0</v>
      </c>
      <c r="V103" s="9">
        <f t="shared" si="15"/>
        <v>0</v>
      </c>
      <c r="W103" s="11">
        <f>IF(J103&gt;0,ROUND(V103/J103*100,2),0)</f>
        <v>0</v>
      </c>
      <c r="X103" s="9">
        <f>IF(K103=3%,ROUND($J$360*'Decile Rankings'!K107,0),0)</f>
        <v>0</v>
      </c>
      <c r="Y103" s="31">
        <f t="shared" si="16"/>
        <v>0</v>
      </c>
      <c r="Z103" s="31">
        <f>IF(Y103&gt;J103,J103-V103,X103)</f>
        <v>0</v>
      </c>
      <c r="AA103" s="9">
        <f t="shared" si="17"/>
        <v>0</v>
      </c>
      <c r="AB103" s="31">
        <f>IF(AA103&gt;J103,1,0)</f>
        <v>0</v>
      </c>
      <c r="AC103" s="11">
        <f>IF(AA103&gt;0,ROUND(AA103/J103*100,2),0)</f>
        <v>0</v>
      </c>
    </row>
    <row r="104" spans="1:29" ht="12.75">
      <c r="A104">
        <v>103</v>
      </c>
      <c r="B104" s="7" t="s">
        <v>298</v>
      </c>
      <c r="C104" s="7" t="s">
        <v>11</v>
      </c>
      <c r="D104" s="3" t="s">
        <v>299</v>
      </c>
      <c r="F104" s="4"/>
      <c r="G104" s="4"/>
      <c r="H104" s="4"/>
      <c r="I104" s="4">
        <f t="shared" si="9"/>
        <v>0</v>
      </c>
      <c r="J104" s="5">
        <f t="shared" si="10"/>
        <v>0</v>
      </c>
      <c r="K104" s="6"/>
      <c r="L104">
        <f t="shared" si="11"/>
        <v>0</v>
      </c>
      <c r="M104">
        <f t="shared" si="12"/>
        <v>0</v>
      </c>
      <c r="N104" s="9"/>
      <c r="O104" s="14">
        <f>ROUND(($J$356/$J$354)*J104,5)</f>
        <v>0</v>
      </c>
      <c r="P104" s="14">
        <f t="shared" si="13"/>
        <v>0</v>
      </c>
      <c r="Q104" s="9">
        <f>ROUND(($J$356/$J$354)*J104,0)</f>
        <v>0</v>
      </c>
      <c r="R104">
        <f>IF(Q104&gt;0,ROUND((Q104/J104)*100,2),0)</f>
        <v>0</v>
      </c>
      <c r="S104" s="9">
        <f>ROUND(IF(K104=3%,$J$358*'Decile Rankings'!K108,0),0)</f>
        <v>0</v>
      </c>
      <c r="T104" s="9">
        <f t="shared" si="14"/>
        <v>0</v>
      </c>
      <c r="U104" s="9">
        <f>IF(T104&gt;J104,J104-Q104,S104)</f>
        <v>0</v>
      </c>
      <c r="V104" s="9">
        <f t="shared" si="15"/>
        <v>0</v>
      </c>
      <c r="W104" s="11">
        <f>IF(J104&gt;0,ROUND(V104/J104*100,2),0)</f>
        <v>0</v>
      </c>
      <c r="X104" s="9">
        <f>IF(K104=3%,ROUND($J$360*'Decile Rankings'!K108,0),0)</f>
        <v>0</v>
      </c>
      <c r="Y104" s="31">
        <f t="shared" si="16"/>
        <v>0</v>
      </c>
      <c r="Z104" s="31">
        <f>IF(Y104&gt;J104,J104-V104,X104)</f>
        <v>0</v>
      </c>
      <c r="AA104" s="9">
        <f t="shared" si="17"/>
        <v>0</v>
      </c>
      <c r="AB104" s="31">
        <f>IF(AA104&gt;J104,1,0)</f>
        <v>0</v>
      </c>
      <c r="AC104" s="11">
        <f>IF(AA104&gt;0,ROUND(AA104/J104*100,2),0)</f>
        <v>0</v>
      </c>
    </row>
    <row r="105" spans="1:29" ht="12.75">
      <c r="A105">
        <v>104</v>
      </c>
      <c r="B105" s="7" t="s">
        <v>51</v>
      </c>
      <c r="C105" s="7" t="s">
        <v>11</v>
      </c>
      <c r="D105" s="3" t="s">
        <v>52</v>
      </c>
      <c r="E105">
        <v>2002</v>
      </c>
      <c r="F105" s="4">
        <v>72858.41</v>
      </c>
      <c r="G105" s="4">
        <v>216.59</v>
      </c>
      <c r="H105" s="4">
        <v>64.43</v>
      </c>
      <c r="I105" s="4">
        <f t="shared" si="9"/>
        <v>72577.39000000001</v>
      </c>
      <c r="J105" s="5">
        <f t="shared" si="10"/>
        <v>72577</v>
      </c>
      <c r="K105" s="6">
        <v>0.03</v>
      </c>
      <c r="L105">
        <f t="shared" si="11"/>
        <v>26.64</v>
      </c>
      <c r="M105">
        <f t="shared" si="12"/>
        <v>100</v>
      </c>
      <c r="N105" s="9"/>
      <c r="O105" s="14">
        <f>ROUND(($J$356/$J$354)*J105,5)</f>
        <v>19333.84432</v>
      </c>
      <c r="P105" s="14">
        <f t="shared" si="13"/>
        <v>-0.1556799999998475</v>
      </c>
      <c r="Q105" s="9">
        <f>ROUND(($J$356/$J$354)*J105,0)</f>
        <v>19334</v>
      </c>
      <c r="R105">
        <f>IF(Q105&gt;0,ROUND((Q105/J105)*100,2),0)</f>
        <v>26.64</v>
      </c>
      <c r="S105" s="9">
        <f>ROUND(IF(K105=3%,$J$358*'Decile Rankings'!K109,0),0)</f>
        <v>35563</v>
      </c>
      <c r="T105" s="9">
        <f t="shared" si="14"/>
        <v>54897</v>
      </c>
      <c r="U105" s="9">
        <f>IF(T105&gt;J105,J105-Q105,S105)</f>
        <v>35563</v>
      </c>
      <c r="V105" s="9">
        <f t="shared" si="15"/>
        <v>54897</v>
      </c>
      <c r="W105" s="11">
        <f>IF(J105&gt;0,ROUND(V105/J105*100,2),0)</f>
        <v>75.64</v>
      </c>
      <c r="X105" s="9">
        <f>IF(K105=3%,ROUND($J$360*'Decile Rankings'!K109,0),0)</f>
        <v>20927</v>
      </c>
      <c r="Y105" s="31">
        <f t="shared" si="16"/>
        <v>75824</v>
      </c>
      <c r="Z105" s="31">
        <f>IF(Y105&gt;J105,J105-V105,X105)</f>
        <v>17680</v>
      </c>
      <c r="AA105" s="9">
        <f t="shared" si="17"/>
        <v>72577</v>
      </c>
      <c r="AB105" s="31">
        <f>IF(AA105&gt;J105,1,0)</f>
        <v>0</v>
      </c>
      <c r="AC105" s="11">
        <f>IF(AA105&gt;0,ROUND(AA105/J105*100,2),0)</f>
        <v>100</v>
      </c>
    </row>
    <row r="106" spans="1:29" ht="12.75">
      <c r="A106">
        <v>105</v>
      </c>
      <c r="B106" s="7" t="s">
        <v>53</v>
      </c>
      <c r="C106" s="7" t="s">
        <v>11</v>
      </c>
      <c r="D106" s="3" t="s">
        <v>54</v>
      </c>
      <c r="E106">
        <v>2002</v>
      </c>
      <c r="F106" s="4">
        <v>295107.38</v>
      </c>
      <c r="G106" s="4">
        <v>1326.43</v>
      </c>
      <c r="H106" s="4">
        <v>25.47</v>
      </c>
      <c r="I106" s="4">
        <f t="shared" si="9"/>
        <v>293755.48000000004</v>
      </c>
      <c r="J106" s="5">
        <f t="shared" si="10"/>
        <v>293755</v>
      </c>
      <c r="K106" s="6">
        <v>0.03</v>
      </c>
      <c r="L106">
        <f t="shared" si="11"/>
        <v>26.64</v>
      </c>
      <c r="M106">
        <f t="shared" si="12"/>
        <v>48.01</v>
      </c>
      <c r="N106" s="9"/>
      <c r="O106" s="14">
        <f>ROUND(($J$356/$J$354)*J106,5)</f>
        <v>78253.62633</v>
      </c>
      <c r="P106" s="14">
        <f t="shared" si="13"/>
        <v>-0.3736700000008568</v>
      </c>
      <c r="Q106" s="9">
        <f>ROUND(($J$356/$J$354)*J106,0)</f>
        <v>78254</v>
      </c>
      <c r="R106">
        <f>IF(Q106&gt;0,ROUND((Q106/J106)*100,2),0)</f>
        <v>26.64</v>
      </c>
      <c r="S106" s="9">
        <f>ROUND(IF(K106=3%,$J$358*'Decile Rankings'!K110,0),0)</f>
        <v>39514</v>
      </c>
      <c r="T106" s="9">
        <f t="shared" si="14"/>
        <v>117768</v>
      </c>
      <c r="U106" s="9">
        <f>IF(T106&gt;J106,J106-Q106,S106)</f>
        <v>39514</v>
      </c>
      <c r="V106" s="9">
        <f t="shared" si="15"/>
        <v>117768</v>
      </c>
      <c r="W106" s="11">
        <f>IF(J106&gt;0,ROUND(V106/J106*100,2),0)</f>
        <v>40.09</v>
      </c>
      <c r="X106" s="9">
        <f>IF(K106=3%,ROUND($J$360*'Decile Rankings'!K110,0),0)</f>
        <v>23252</v>
      </c>
      <c r="Y106" s="31">
        <f t="shared" si="16"/>
        <v>141020</v>
      </c>
      <c r="Z106" s="31">
        <f>IF(Y106&gt;J106,J106-V106,X106)</f>
        <v>23252</v>
      </c>
      <c r="AA106" s="9">
        <f t="shared" si="17"/>
        <v>141020</v>
      </c>
      <c r="AB106" s="31">
        <f>IF(AA106&gt;J106,1,0)</f>
        <v>0</v>
      </c>
      <c r="AC106" s="11">
        <f>IF(AA106&gt;0,ROUND(AA106/J106*100,2),0)</f>
        <v>48.01</v>
      </c>
    </row>
    <row r="107" spans="1:29" ht="12.75">
      <c r="A107">
        <v>106</v>
      </c>
      <c r="B107" s="7" t="s">
        <v>300</v>
      </c>
      <c r="C107" s="7" t="s">
        <v>11</v>
      </c>
      <c r="D107" s="3" t="s">
        <v>301</v>
      </c>
      <c r="F107" s="4"/>
      <c r="G107" s="4"/>
      <c r="H107" s="4"/>
      <c r="I107" s="4">
        <f t="shared" si="9"/>
        <v>0</v>
      </c>
      <c r="J107" s="5">
        <f t="shared" si="10"/>
        <v>0</v>
      </c>
      <c r="K107" s="6"/>
      <c r="L107">
        <f t="shared" si="11"/>
        <v>0</v>
      </c>
      <c r="M107">
        <f t="shared" si="12"/>
        <v>0</v>
      </c>
      <c r="N107" s="9"/>
      <c r="O107" s="14">
        <f>ROUND(($J$356/$J$354)*J107,5)</f>
        <v>0</v>
      </c>
      <c r="P107" s="14">
        <f t="shared" si="13"/>
        <v>0</v>
      </c>
      <c r="Q107" s="9">
        <f>ROUND(($J$356/$J$354)*J107,0)</f>
        <v>0</v>
      </c>
      <c r="R107">
        <f>IF(Q107&gt;0,ROUND((Q107/J107)*100,2),0)</f>
        <v>0</v>
      </c>
      <c r="S107" s="9">
        <f>ROUND(IF(K107=3%,$J$358*'Decile Rankings'!K111,0),0)</f>
        <v>0</v>
      </c>
      <c r="T107" s="9">
        <f t="shared" si="14"/>
        <v>0</v>
      </c>
      <c r="U107" s="9">
        <f>IF(T107&gt;J107,J107-Q107,S107)</f>
        <v>0</v>
      </c>
      <c r="V107" s="9">
        <f t="shared" si="15"/>
        <v>0</v>
      </c>
      <c r="W107" s="11">
        <f>IF(J107&gt;0,ROUND(V107/J107*100,2),0)</f>
        <v>0</v>
      </c>
      <c r="X107" s="9">
        <f>IF(K107=3%,ROUND($J$360*'Decile Rankings'!K111,0),0)</f>
        <v>0</v>
      </c>
      <c r="Y107" s="31">
        <f t="shared" si="16"/>
        <v>0</v>
      </c>
      <c r="Z107" s="31">
        <f>IF(Y107&gt;J107,J107-V107,X107)</f>
        <v>0</v>
      </c>
      <c r="AA107" s="9">
        <f t="shared" si="17"/>
        <v>0</v>
      </c>
      <c r="AB107" s="31">
        <f>IF(AA107&gt;J107,1,0)</f>
        <v>0</v>
      </c>
      <c r="AC107" s="11">
        <f>IF(AA107&gt;0,ROUND(AA107/J107*100,2),0)</f>
        <v>0</v>
      </c>
    </row>
    <row r="108" spans="1:29" ht="12.75">
      <c r="A108">
        <v>107</v>
      </c>
      <c r="B108" s="7" t="s">
        <v>302</v>
      </c>
      <c r="C108" s="7" t="s">
        <v>11</v>
      </c>
      <c r="D108" s="3" t="s">
        <v>303</v>
      </c>
      <c r="E108">
        <v>2010</v>
      </c>
      <c r="F108" s="4">
        <v>462916.07</v>
      </c>
      <c r="G108" s="4">
        <v>4789.18</v>
      </c>
      <c r="H108" s="4">
        <v>0</v>
      </c>
      <c r="I108" s="4">
        <f t="shared" si="9"/>
        <v>458126.89</v>
      </c>
      <c r="J108" s="5">
        <f t="shared" si="10"/>
        <v>458127</v>
      </c>
      <c r="K108" s="6">
        <v>0.01</v>
      </c>
      <c r="L108">
        <f t="shared" si="11"/>
        <v>26.64</v>
      </c>
      <c r="M108">
        <f t="shared" si="12"/>
        <v>26.64</v>
      </c>
      <c r="N108" s="9"/>
      <c r="O108" s="14">
        <f>ROUND(($J$356/$J$354)*J108,5)</f>
        <v>122040.81316</v>
      </c>
      <c r="P108" s="14">
        <f t="shared" si="13"/>
        <v>-0.18683999999484513</v>
      </c>
      <c r="Q108" s="9">
        <f>ROUND(($J$356/$J$354)*J108,0)</f>
        <v>122041</v>
      </c>
      <c r="R108">
        <f>IF(Q108&gt;0,ROUND((Q108/J108)*100,2),0)</f>
        <v>26.64</v>
      </c>
      <c r="S108" s="9">
        <f>ROUND(IF(K108=3%,$J$358*'Decile Rankings'!K112,0),0)</f>
        <v>0</v>
      </c>
      <c r="T108" s="9">
        <f t="shared" si="14"/>
        <v>122041</v>
      </c>
      <c r="U108" s="9">
        <f>IF(T108&gt;J108,J108-Q108,S108)</f>
        <v>0</v>
      </c>
      <c r="V108" s="9">
        <f t="shared" si="15"/>
        <v>122041</v>
      </c>
      <c r="W108" s="11">
        <f>IF(J108&gt;0,ROUND(V108/J108*100,2),0)</f>
        <v>26.64</v>
      </c>
      <c r="X108" s="9">
        <f>IF(K108=3%,ROUND($J$360*'Decile Rankings'!K112,0),0)</f>
        <v>0</v>
      </c>
      <c r="Y108" s="31">
        <f t="shared" si="16"/>
        <v>122041</v>
      </c>
      <c r="Z108" s="31">
        <f>IF(Y108&gt;J108,J108-V108,X108)</f>
        <v>0</v>
      </c>
      <c r="AA108" s="9">
        <f t="shared" si="17"/>
        <v>122041</v>
      </c>
      <c r="AB108" s="31">
        <f>IF(AA108&gt;J108,1,0)</f>
        <v>0</v>
      </c>
      <c r="AC108" s="11">
        <f>IF(AA108&gt;0,ROUND(AA108/J108*100,2),0)</f>
        <v>26.64</v>
      </c>
    </row>
    <row r="109" spans="1:29" ht="12.75">
      <c r="A109">
        <v>108</v>
      </c>
      <c r="B109" s="7" t="s">
        <v>304</v>
      </c>
      <c r="C109" s="7" t="s">
        <v>11</v>
      </c>
      <c r="D109" s="3" t="s">
        <v>305</v>
      </c>
      <c r="E109">
        <v>2008</v>
      </c>
      <c r="F109" s="4">
        <v>54828.58</v>
      </c>
      <c r="G109" s="4">
        <v>982.71</v>
      </c>
      <c r="H109" s="4">
        <v>0</v>
      </c>
      <c r="I109" s="4">
        <f t="shared" si="9"/>
        <v>53845.87</v>
      </c>
      <c r="J109" s="5">
        <f t="shared" si="10"/>
        <v>53846</v>
      </c>
      <c r="K109" s="6">
        <v>0.03</v>
      </c>
      <c r="L109">
        <f t="shared" si="11"/>
        <v>26.64</v>
      </c>
      <c r="M109">
        <f t="shared" si="12"/>
        <v>100</v>
      </c>
      <c r="N109" s="9"/>
      <c r="O109" s="14">
        <f>ROUND(($J$356/$J$354)*J109,5)</f>
        <v>14344.07844</v>
      </c>
      <c r="P109" s="14">
        <f t="shared" si="13"/>
        <v>0.07843999999931839</v>
      </c>
      <c r="Q109" s="9">
        <f>ROUND(($J$356/$J$354)*J109,0)</f>
        <v>14344</v>
      </c>
      <c r="R109">
        <f>IF(Q109&gt;0,ROUND((Q109/J109)*100,2),0)</f>
        <v>26.64</v>
      </c>
      <c r="S109" s="9">
        <f>ROUND(IF(K109=3%,$J$358*'Decile Rankings'!K113,0),0)</f>
        <v>47417</v>
      </c>
      <c r="T109" s="9">
        <f t="shared" si="14"/>
        <v>61761</v>
      </c>
      <c r="U109" s="9">
        <f>IF(T109&gt;J109,J109-Q109,S109)</f>
        <v>39502</v>
      </c>
      <c r="V109" s="9">
        <f t="shared" si="15"/>
        <v>53846</v>
      </c>
      <c r="W109" s="11">
        <f>IF(J109&gt;0,ROUND(V109/J109*100,2),0)</f>
        <v>100</v>
      </c>
      <c r="X109" s="9">
        <f>IF(K109=3%,ROUND($J$360*'Decile Rankings'!K113,0),0)</f>
        <v>27902</v>
      </c>
      <c r="Y109" s="31">
        <f t="shared" si="16"/>
        <v>81748</v>
      </c>
      <c r="Z109" s="31">
        <f>IF(Y109&gt;J109,J109-V109,X109)</f>
        <v>0</v>
      </c>
      <c r="AA109" s="9">
        <f t="shared" si="17"/>
        <v>53846</v>
      </c>
      <c r="AB109" s="31">
        <f>IF(AA109&gt;J109,1,0)</f>
        <v>0</v>
      </c>
      <c r="AC109" s="11">
        <f>IF(AA109&gt;0,ROUND(AA109/J109*100,2),0)</f>
        <v>100</v>
      </c>
    </row>
    <row r="110" spans="1:29" ht="12.75">
      <c r="A110">
        <v>109</v>
      </c>
      <c r="B110" s="7" t="s">
        <v>306</v>
      </c>
      <c r="C110" s="7" t="s">
        <v>11</v>
      </c>
      <c r="D110" s="3" t="s">
        <v>307</v>
      </c>
      <c r="F110" s="4">
        <v>0</v>
      </c>
      <c r="G110" s="4">
        <v>0</v>
      </c>
      <c r="H110" s="4">
        <v>0</v>
      </c>
      <c r="I110" s="4">
        <f t="shared" si="9"/>
        <v>0</v>
      </c>
      <c r="J110" s="5">
        <f t="shared" si="10"/>
        <v>0</v>
      </c>
      <c r="K110" s="6"/>
      <c r="L110">
        <f t="shared" si="11"/>
        <v>0</v>
      </c>
      <c r="M110">
        <f t="shared" si="12"/>
        <v>0</v>
      </c>
      <c r="N110" s="9"/>
      <c r="O110" s="14">
        <f>ROUND(($J$356/$J$354)*J110,5)</f>
        <v>0</v>
      </c>
      <c r="P110" s="14">
        <f t="shared" si="13"/>
        <v>0</v>
      </c>
      <c r="Q110" s="9">
        <f>ROUND(($J$356/$J$354)*J110,0)</f>
        <v>0</v>
      </c>
      <c r="R110">
        <f>IF(Q110&gt;0,ROUND((Q110/J110)*100,2),0)</f>
        <v>0</v>
      </c>
      <c r="S110" s="9">
        <f>ROUND(IF(K110=3%,$J$358*'Decile Rankings'!K114,0),0)</f>
        <v>0</v>
      </c>
      <c r="T110" s="9">
        <f t="shared" si="14"/>
        <v>0</v>
      </c>
      <c r="U110" s="9">
        <f>IF(T110&gt;J110,J110-Q110,S110)</f>
        <v>0</v>
      </c>
      <c r="V110" s="9">
        <f t="shared" si="15"/>
        <v>0</v>
      </c>
      <c r="W110" s="11">
        <f>IF(J110&gt;0,ROUND(V110/J110*100,2),0)</f>
        <v>0</v>
      </c>
      <c r="X110" s="9">
        <f>IF(K110=3%,ROUND($J$360*'Decile Rankings'!K114,0),0)</f>
        <v>0</v>
      </c>
      <c r="Y110" s="31">
        <f t="shared" si="16"/>
        <v>0</v>
      </c>
      <c r="Z110" s="31">
        <f>IF(Y110&gt;J110,J110-V110,X110)</f>
        <v>0</v>
      </c>
      <c r="AA110" s="9">
        <f t="shared" si="17"/>
        <v>0</v>
      </c>
      <c r="AB110" s="31">
        <f>IF(AA110&gt;J110,1,0)</f>
        <v>0</v>
      </c>
      <c r="AC110" s="11">
        <f>IF(AA110&gt;0,ROUND(AA110/J110*100,2),0)</f>
        <v>0</v>
      </c>
    </row>
    <row r="111" spans="1:29" ht="12.75">
      <c r="A111">
        <v>110</v>
      </c>
      <c r="B111" s="7" t="s">
        <v>55</v>
      </c>
      <c r="C111" s="7" t="s">
        <v>11</v>
      </c>
      <c r="D111" s="3" t="s">
        <v>56</v>
      </c>
      <c r="E111">
        <v>2003</v>
      </c>
      <c r="F111" s="4">
        <v>284242.01</v>
      </c>
      <c r="G111" s="4">
        <v>1880.77</v>
      </c>
      <c r="H111" s="4">
        <v>31.22</v>
      </c>
      <c r="I111" s="4">
        <f t="shared" si="9"/>
        <v>282330.02</v>
      </c>
      <c r="J111" s="5">
        <f t="shared" si="10"/>
        <v>282330</v>
      </c>
      <c r="K111" s="6">
        <v>0.015</v>
      </c>
      <c r="L111">
        <f t="shared" si="11"/>
        <v>26.64</v>
      </c>
      <c r="M111">
        <f t="shared" si="12"/>
        <v>26.64</v>
      </c>
      <c r="N111" s="9"/>
      <c r="O111" s="14">
        <f>ROUND(($J$356/$J$354)*J111,5)</f>
        <v>75210.11156</v>
      </c>
      <c r="P111" s="14">
        <f t="shared" si="13"/>
        <v>0.11156000000482891</v>
      </c>
      <c r="Q111" s="9">
        <f>ROUND(($J$356/$J$354)*J111,0)</f>
        <v>75210</v>
      </c>
      <c r="R111">
        <f>IF(Q111&gt;0,ROUND((Q111/J111)*100,2),0)</f>
        <v>26.64</v>
      </c>
      <c r="S111" s="9">
        <f>ROUND(IF(K111=3%,$J$358*'Decile Rankings'!K115,0),0)</f>
        <v>0</v>
      </c>
      <c r="T111" s="9">
        <f t="shared" si="14"/>
        <v>75210</v>
      </c>
      <c r="U111" s="9">
        <f>IF(T111&gt;J111,J111-Q111,S111)</f>
        <v>0</v>
      </c>
      <c r="V111" s="9">
        <f t="shared" si="15"/>
        <v>75210</v>
      </c>
      <c r="W111" s="11">
        <f>IF(J111&gt;0,ROUND(V111/J111*100,2),0)</f>
        <v>26.64</v>
      </c>
      <c r="X111" s="9">
        <f>IF(K111=3%,ROUND($J$360*'Decile Rankings'!K115,0),0)</f>
        <v>0</v>
      </c>
      <c r="Y111" s="31">
        <f t="shared" si="16"/>
        <v>75210</v>
      </c>
      <c r="Z111" s="31">
        <f>IF(Y111&gt;J111,J111-V111,X111)</f>
        <v>0</v>
      </c>
      <c r="AA111" s="9">
        <f t="shared" si="17"/>
        <v>75210</v>
      </c>
      <c r="AB111" s="31">
        <f>IF(AA111&gt;J111,1,0)</f>
        <v>0</v>
      </c>
      <c r="AC111" s="11">
        <f>IF(AA111&gt;0,ROUND(AA111/J111*100,2),0)</f>
        <v>26.64</v>
      </c>
    </row>
    <row r="112" spans="1:29" ht="12.75">
      <c r="A112">
        <v>111</v>
      </c>
      <c r="B112" s="7" t="s">
        <v>308</v>
      </c>
      <c r="C112" s="7" t="s">
        <v>11</v>
      </c>
      <c r="D112" s="3" t="s">
        <v>309</v>
      </c>
      <c r="F112" s="4"/>
      <c r="G112" s="4"/>
      <c r="H112" s="4"/>
      <c r="I112" s="4">
        <f t="shared" si="9"/>
        <v>0</v>
      </c>
      <c r="J112" s="5">
        <f t="shared" si="10"/>
        <v>0</v>
      </c>
      <c r="K112" s="6"/>
      <c r="L112">
        <f t="shared" si="11"/>
        <v>0</v>
      </c>
      <c r="M112">
        <f t="shared" si="12"/>
        <v>0</v>
      </c>
      <c r="N112" s="9"/>
      <c r="O112" s="14">
        <f>ROUND(($J$356/$J$354)*J112,5)</f>
        <v>0</v>
      </c>
      <c r="P112" s="14">
        <f t="shared" si="13"/>
        <v>0</v>
      </c>
      <c r="Q112" s="9">
        <f>ROUND(($J$356/$J$354)*J112,0)</f>
        <v>0</v>
      </c>
      <c r="R112">
        <f>IF(Q112&gt;0,ROUND((Q112/J112)*100,2),0)</f>
        <v>0</v>
      </c>
      <c r="S112" s="9">
        <f>ROUND(IF(K112=3%,$J$358*'Decile Rankings'!K116,0),0)</f>
        <v>0</v>
      </c>
      <c r="T112" s="9">
        <f t="shared" si="14"/>
        <v>0</v>
      </c>
      <c r="U112" s="9">
        <f>IF(T112&gt;J112,J112-Q112,S112)</f>
        <v>0</v>
      </c>
      <c r="V112" s="9">
        <f t="shared" si="15"/>
        <v>0</v>
      </c>
      <c r="W112" s="11">
        <f>IF(J112&gt;0,ROUND(V112/J112*100,2),0)</f>
        <v>0</v>
      </c>
      <c r="X112" s="9">
        <f>IF(K112=3%,ROUND($J$360*'Decile Rankings'!K116,0),0)</f>
        <v>0</v>
      </c>
      <c r="Y112" s="31">
        <f t="shared" si="16"/>
        <v>0</v>
      </c>
      <c r="Z112" s="31">
        <f>IF(Y112&gt;J112,J112-V112,X112)</f>
        <v>0</v>
      </c>
      <c r="AA112" s="9">
        <f t="shared" si="17"/>
        <v>0</v>
      </c>
      <c r="AB112" s="31">
        <f>IF(AA112&gt;J112,1,0)</f>
        <v>0</v>
      </c>
      <c r="AC112" s="11">
        <f>IF(AA112&gt;0,ROUND(AA112/J112*100,2),0)</f>
        <v>0</v>
      </c>
    </row>
    <row r="113" spans="1:29" ht="12.75">
      <c r="A113">
        <v>112</v>
      </c>
      <c r="B113" s="7" t="s">
        <v>310</v>
      </c>
      <c r="C113" s="7" t="s">
        <v>11</v>
      </c>
      <c r="D113" s="3" t="s">
        <v>311</v>
      </c>
      <c r="E113">
        <v>2009</v>
      </c>
      <c r="F113" s="4">
        <v>21014.73</v>
      </c>
      <c r="G113" s="4">
        <v>260.44</v>
      </c>
      <c r="H113" s="4">
        <v>0</v>
      </c>
      <c r="I113" s="4">
        <f t="shared" si="9"/>
        <v>20754.29</v>
      </c>
      <c r="J113" s="5">
        <f t="shared" si="10"/>
        <v>20754</v>
      </c>
      <c r="K113" s="6">
        <v>0.015</v>
      </c>
      <c r="L113">
        <f t="shared" si="11"/>
        <v>26.64</v>
      </c>
      <c r="M113">
        <f t="shared" si="12"/>
        <v>26.64</v>
      </c>
      <c r="N113" s="9"/>
      <c r="O113" s="14">
        <f>ROUND(($J$356/$J$354)*J113,5)</f>
        <v>5528.67444</v>
      </c>
      <c r="P113" s="14">
        <f t="shared" si="13"/>
        <v>-0.3255600000002232</v>
      </c>
      <c r="Q113" s="9">
        <f>ROUND(($J$356/$J$354)*J113,0)</f>
        <v>5529</v>
      </c>
      <c r="R113">
        <f>IF(Q113&gt;0,ROUND((Q113/J113)*100,2),0)</f>
        <v>26.64</v>
      </c>
      <c r="S113" s="9">
        <f>ROUND(IF(K113=3%,$J$358*'Decile Rankings'!K117,0),0)</f>
        <v>0</v>
      </c>
      <c r="T113" s="9">
        <f t="shared" si="14"/>
        <v>5529</v>
      </c>
      <c r="U113" s="9">
        <f>IF(T113&gt;J113,J113-Q113,S113)</f>
        <v>0</v>
      </c>
      <c r="V113" s="9">
        <f t="shared" si="15"/>
        <v>5529</v>
      </c>
      <c r="W113" s="11">
        <f>IF(J113&gt;0,ROUND(V113/J113*100,2),0)</f>
        <v>26.64</v>
      </c>
      <c r="X113" s="9">
        <f>IF(K113=3%,ROUND($J$360*'Decile Rankings'!K117,0),0)</f>
        <v>0</v>
      </c>
      <c r="Y113" s="31">
        <f t="shared" si="16"/>
        <v>5529</v>
      </c>
      <c r="Z113" s="31">
        <f>IF(Y113&gt;J113,J113-V113,X113)</f>
        <v>0</v>
      </c>
      <c r="AA113" s="9">
        <f t="shared" si="17"/>
        <v>5529</v>
      </c>
      <c r="AB113" s="31">
        <f>IF(AA113&gt;J113,1,0)</f>
        <v>0</v>
      </c>
      <c r="AC113" s="11">
        <f>IF(AA113&gt;0,ROUND(AA113/J113*100,2),0)</f>
        <v>26.64</v>
      </c>
    </row>
    <row r="114" spans="1:29" ht="12.75">
      <c r="A114">
        <v>113</v>
      </c>
      <c r="B114" s="7" t="s">
        <v>312</v>
      </c>
      <c r="C114" s="7" t="s">
        <v>11</v>
      </c>
      <c r="D114" s="3" t="s">
        <v>313</v>
      </c>
      <c r="F114" s="4"/>
      <c r="G114" s="4"/>
      <c r="H114" s="4"/>
      <c r="I114" s="4">
        <f t="shared" si="9"/>
        <v>0</v>
      </c>
      <c r="J114" s="5">
        <f t="shared" si="10"/>
        <v>0</v>
      </c>
      <c r="K114" s="6"/>
      <c r="L114">
        <f t="shared" si="11"/>
        <v>0</v>
      </c>
      <c r="M114">
        <f t="shared" si="12"/>
        <v>0</v>
      </c>
      <c r="N114" s="9"/>
      <c r="O114" s="14">
        <f>ROUND(($J$356/$J$354)*J114,5)</f>
        <v>0</v>
      </c>
      <c r="P114" s="14">
        <f t="shared" si="13"/>
        <v>0</v>
      </c>
      <c r="Q114" s="9">
        <f>ROUND(($J$356/$J$354)*J114,0)</f>
        <v>0</v>
      </c>
      <c r="R114">
        <f>IF(Q114&gt;0,ROUND((Q114/J114)*100,2),0)</f>
        <v>0</v>
      </c>
      <c r="S114" s="9">
        <f>ROUND(IF(K114=3%,$J$358*'Decile Rankings'!K118,0),0)</f>
        <v>0</v>
      </c>
      <c r="T114" s="9">
        <f t="shared" si="14"/>
        <v>0</v>
      </c>
      <c r="U114" s="9">
        <f>IF(T114&gt;J114,J114-Q114,S114)</f>
        <v>0</v>
      </c>
      <c r="V114" s="9">
        <f t="shared" si="15"/>
        <v>0</v>
      </c>
      <c r="W114" s="11">
        <f>IF(J114&gt;0,ROUND(V114/J114*100,2),0)</f>
        <v>0</v>
      </c>
      <c r="X114" s="9">
        <f>IF(K114=3%,ROUND($J$360*'Decile Rankings'!K118,0),0)</f>
        <v>0</v>
      </c>
      <c r="Y114" s="31">
        <f t="shared" si="16"/>
        <v>0</v>
      </c>
      <c r="Z114" s="31">
        <f>IF(Y114&gt;J114,J114-V114,X114)</f>
        <v>0</v>
      </c>
      <c r="AA114" s="9">
        <f t="shared" si="17"/>
        <v>0</v>
      </c>
      <c r="AB114" s="31">
        <f>IF(AA114&gt;J114,1,0)</f>
        <v>0</v>
      </c>
      <c r="AC114" s="11">
        <f>IF(AA114&gt;0,ROUND(AA114/J114*100,2),0)</f>
        <v>0</v>
      </c>
    </row>
    <row r="115" spans="1:29" ht="12.75">
      <c r="A115">
        <v>114</v>
      </c>
      <c r="B115" s="7" t="s">
        <v>314</v>
      </c>
      <c r="C115" s="7" t="s">
        <v>11</v>
      </c>
      <c r="D115" s="3" t="s">
        <v>315</v>
      </c>
      <c r="F115" s="4"/>
      <c r="G115" s="4"/>
      <c r="H115" s="4"/>
      <c r="I115" s="4">
        <f t="shared" si="9"/>
        <v>0</v>
      </c>
      <c r="J115" s="5">
        <f t="shared" si="10"/>
        <v>0</v>
      </c>
      <c r="K115" s="6"/>
      <c r="L115">
        <f t="shared" si="11"/>
        <v>0</v>
      </c>
      <c r="M115">
        <f t="shared" si="12"/>
        <v>0</v>
      </c>
      <c r="N115" s="9"/>
      <c r="O115" s="14">
        <f>ROUND(($J$356/$J$354)*J115,5)</f>
        <v>0</v>
      </c>
      <c r="P115" s="14">
        <f t="shared" si="13"/>
        <v>0</v>
      </c>
      <c r="Q115" s="9">
        <f>ROUND(($J$356/$J$354)*J115,0)</f>
        <v>0</v>
      </c>
      <c r="R115">
        <f>IF(Q115&gt;0,ROUND((Q115/J115)*100,2),0)</f>
        <v>0</v>
      </c>
      <c r="S115" s="9">
        <f>ROUND(IF(K115=3%,$J$358*'Decile Rankings'!K119,0),0)</f>
        <v>0</v>
      </c>
      <c r="T115" s="9">
        <f t="shared" si="14"/>
        <v>0</v>
      </c>
      <c r="U115" s="9">
        <f>IF(T115&gt;J115,J115-Q115,S115)</f>
        <v>0</v>
      </c>
      <c r="V115" s="9">
        <f t="shared" si="15"/>
        <v>0</v>
      </c>
      <c r="W115" s="11">
        <f>IF(J115&gt;0,ROUND(V115/J115*100,2),0)</f>
        <v>0</v>
      </c>
      <c r="X115" s="9">
        <f>IF(K115=3%,ROUND($J$360*'Decile Rankings'!K119,0),0)</f>
        <v>0</v>
      </c>
      <c r="Y115" s="31">
        <f t="shared" si="16"/>
        <v>0</v>
      </c>
      <c r="Z115" s="31">
        <f>IF(Y115&gt;J115,J115-V115,X115)</f>
        <v>0</v>
      </c>
      <c r="AA115" s="9">
        <f t="shared" si="17"/>
        <v>0</v>
      </c>
      <c r="AB115" s="31">
        <f>IF(AA115&gt;J115,1,0)</f>
        <v>0</v>
      </c>
      <c r="AC115" s="11">
        <f>IF(AA115&gt;0,ROUND(AA115/J115*100,2),0)</f>
        <v>0</v>
      </c>
    </row>
    <row r="116" spans="1:29" ht="12.75">
      <c r="A116">
        <v>115</v>
      </c>
      <c r="B116" s="7" t="s">
        <v>316</v>
      </c>
      <c r="C116" s="7" t="s">
        <v>11</v>
      </c>
      <c r="D116" s="3" t="s">
        <v>317</v>
      </c>
      <c r="E116">
        <v>2006</v>
      </c>
      <c r="F116" s="4">
        <v>540114.6</v>
      </c>
      <c r="G116" s="4">
        <v>7162.04</v>
      </c>
      <c r="H116" s="4">
        <v>107.85</v>
      </c>
      <c r="I116" s="4">
        <f t="shared" si="9"/>
        <v>532844.71</v>
      </c>
      <c r="J116" s="5">
        <f t="shared" si="10"/>
        <v>532845</v>
      </c>
      <c r="K116" s="6">
        <v>0.03</v>
      </c>
      <c r="L116">
        <f t="shared" si="11"/>
        <v>26.64</v>
      </c>
      <c r="M116">
        <f t="shared" si="12"/>
        <v>37.24</v>
      </c>
      <c r="N116" s="9"/>
      <c r="O116" s="14">
        <f>ROUND(($J$356/$J$354)*J116,5)</f>
        <v>141945.00016</v>
      </c>
      <c r="P116" s="14">
        <f t="shared" si="13"/>
        <v>0.00015999999595806003</v>
      </c>
      <c r="Q116" s="9">
        <f>ROUND(($J$356/$J$354)*J116,0)</f>
        <v>141945</v>
      </c>
      <c r="R116">
        <f>IF(Q116&gt;0,ROUND((Q116/J116)*100,2),0)</f>
        <v>26.64</v>
      </c>
      <c r="S116" s="9">
        <f>ROUND(IF(K116=3%,$J$358*'Decile Rankings'!K120,0),0)</f>
        <v>35563</v>
      </c>
      <c r="T116" s="9">
        <f t="shared" si="14"/>
        <v>177508</v>
      </c>
      <c r="U116" s="9">
        <f>IF(T116&gt;J116,J116-Q116,S116)</f>
        <v>35563</v>
      </c>
      <c r="V116" s="9">
        <f t="shared" si="15"/>
        <v>177508</v>
      </c>
      <c r="W116" s="11">
        <f>IF(J116&gt;0,ROUND(V116/J116*100,2),0)</f>
        <v>33.31</v>
      </c>
      <c r="X116" s="9">
        <f>IF(K116=3%,ROUND($J$360*'Decile Rankings'!K120,0),0)</f>
        <v>20927</v>
      </c>
      <c r="Y116" s="31">
        <f t="shared" si="16"/>
        <v>198435</v>
      </c>
      <c r="Z116" s="31">
        <f>IF(Y116&gt;J116,J116-V116,X116)</f>
        <v>20927</v>
      </c>
      <c r="AA116" s="9">
        <f t="shared" si="17"/>
        <v>198435</v>
      </c>
      <c r="AB116" s="31">
        <f>IF(AA116&gt;J116,1,0)</f>
        <v>0</v>
      </c>
      <c r="AC116" s="11">
        <f>IF(AA116&gt;0,ROUND(AA116/J116*100,2),0)</f>
        <v>37.24</v>
      </c>
    </row>
    <row r="117" spans="1:29" ht="12.75">
      <c r="A117">
        <v>116</v>
      </c>
      <c r="B117" s="7" t="s">
        <v>318</v>
      </c>
      <c r="C117" s="7" t="s">
        <v>11</v>
      </c>
      <c r="D117" s="3" t="s">
        <v>319</v>
      </c>
      <c r="E117">
        <v>2005</v>
      </c>
      <c r="F117" s="4">
        <v>223743.17</v>
      </c>
      <c r="G117" s="4">
        <v>1073.3</v>
      </c>
      <c r="H117" s="4">
        <v>0</v>
      </c>
      <c r="I117" s="4">
        <f t="shared" si="9"/>
        <v>222669.87000000002</v>
      </c>
      <c r="J117" s="5">
        <f t="shared" si="10"/>
        <v>222670</v>
      </c>
      <c r="K117" s="6">
        <v>0.03</v>
      </c>
      <c r="L117">
        <f t="shared" si="11"/>
        <v>26.64</v>
      </c>
      <c r="M117">
        <f t="shared" si="12"/>
        <v>60.46</v>
      </c>
      <c r="N117" s="9"/>
      <c r="O117" s="14">
        <f>ROUND(($J$356/$J$354)*J117,5)</f>
        <v>59317.23707</v>
      </c>
      <c r="P117" s="14">
        <f t="shared" si="13"/>
        <v>0.23707000000285916</v>
      </c>
      <c r="Q117" s="9">
        <f>ROUND(($J$356/$J$354)*J117,0)</f>
        <v>59317</v>
      </c>
      <c r="R117">
        <f>IF(Q117&gt;0,ROUND((Q117/J117)*100,2),0)</f>
        <v>26.64</v>
      </c>
      <c r="S117" s="9">
        <f>ROUND(IF(K117=3%,$J$358*'Decile Rankings'!K121,0),0)</f>
        <v>47417</v>
      </c>
      <c r="T117" s="9">
        <f t="shared" si="14"/>
        <v>106734</v>
      </c>
      <c r="U117" s="9">
        <f>IF(T117&gt;J117,J117-Q117,S117)</f>
        <v>47417</v>
      </c>
      <c r="V117" s="9">
        <f t="shared" si="15"/>
        <v>106734</v>
      </c>
      <c r="W117" s="11">
        <f>IF(J117&gt;0,ROUND(V117/J117*100,2),0)</f>
        <v>47.93</v>
      </c>
      <c r="X117" s="9">
        <f>IF(K117=3%,ROUND($J$360*'Decile Rankings'!K121,0),0)</f>
        <v>27902</v>
      </c>
      <c r="Y117" s="31">
        <f t="shared" si="16"/>
        <v>134636</v>
      </c>
      <c r="Z117" s="31">
        <f>IF(Y117&gt;J117,J117-V117,X117)</f>
        <v>27902</v>
      </c>
      <c r="AA117" s="9">
        <f t="shared" si="17"/>
        <v>134636</v>
      </c>
      <c r="AB117" s="31">
        <f>IF(AA117&gt;J117,1,0)</f>
        <v>0</v>
      </c>
      <c r="AC117" s="11">
        <f>IF(AA117&gt;0,ROUND(AA117/J117*100,2),0)</f>
        <v>60.46</v>
      </c>
    </row>
    <row r="118" spans="1:29" ht="12.75">
      <c r="A118">
        <v>117</v>
      </c>
      <c r="B118" s="7" t="s">
        <v>320</v>
      </c>
      <c r="C118" s="7" t="s">
        <v>11</v>
      </c>
      <c r="D118" s="3" t="s">
        <v>321</v>
      </c>
      <c r="E118">
        <v>2005</v>
      </c>
      <c r="F118" s="4">
        <v>206430.92</v>
      </c>
      <c r="G118" s="4">
        <v>1038.42</v>
      </c>
      <c r="H118" s="4">
        <v>2389.27</v>
      </c>
      <c r="I118" s="4">
        <f t="shared" si="9"/>
        <v>203003.23</v>
      </c>
      <c r="J118" s="5">
        <f t="shared" si="10"/>
        <v>203003</v>
      </c>
      <c r="K118" s="6">
        <v>0.03</v>
      </c>
      <c r="L118">
        <f t="shared" si="11"/>
        <v>26.64</v>
      </c>
      <c r="M118">
        <f t="shared" si="12"/>
        <v>54.47</v>
      </c>
      <c r="N118" s="9"/>
      <c r="O118" s="14">
        <f>ROUND(($J$356/$J$354)*J118,5)</f>
        <v>54078.12941</v>
      </c>
      <c r="P118" s="14">
        <f t="shared" si="13"/>
        <v>0.12941000000137137</v>
      </c>
      <c r="Q118" s="9">
        <f>ROUND(($J$356/$J$354)*J118,0)</f>
        <v>54078</v>
      </c>
      <c r="R118">
        <f>IF(Q118&gt;0,ROUND((Q118/J118)*100,2),0)</f>
        <v>26.64</v>
      </c>
      <c r="S118" s="9">
        <f>ROUND(IF(K118=3%,$J$358*'Decile Rankings'!K122,0),0)</f>
        <v>35563</v>
      </c>
      <c r="T118" s="9">
        <f t="shared" si="14"/>
        <v>89641</v>
      </c>
      <c r="U118" s="9">
        <f>IF(T118&gt;J118,J118-Q118,S118)</f>
        <v>35563</v>
      </c>
      <c r="V118" s="9">
        <f t="shared" si="15"/>
        <v>89641</v>
      </c>
      <c r="W118" s="11">
        <f>IF(J118&gt;0,ROUND(V118/J118*100,2),0)</f>
        <v>44.16</v>
      </c>
      <c r="X118" s="9">
        <f>IF(K118=3%,ROUND($J$360*'Decile Rankings'!K122,0),0)</f>
        <v>20927</v>
      </c>
      <c r="Y118" s="31">
        <f t="shared" si="16"/>
        <v>110568</v>
      </c>
      <c r="Z118" s="31">
        <f>IF(Y118&gt;J118,J118-V118,X118)</f>
        <v>20927</v>
      </c>
      <c r="AA118" s="9">
        <f t="shared" si="17"/>
        <v>110568</v>
      </c>
      <c r="AB118" s="31">
        <f>IF(AA118&gt;J118,1,0)</f>
        <v>0</v>
      </c>
      <c r="AC118" s="11">
        <f>IF(AA118&gt;0,ROUND(AA118/J118*100,2),0)</f>
        <v>54.47</v>
      </c>
    </row>
    <row r="119" spans="1:29" ht="12.75">
      <c r="A119">
        <v>118</v>
      </c>
      <c r="B119" s="7" t="s">
        <v>322</v>
      </c>
      <c r="C119" s="7" t="s">
        <v>11</v>
      </c>
      <c r="D119" s="3" t="s">
        <v>323</v>
      </c>
      <c r="F119" s="4"/>
      <c r="G119" s="4"/>
      <c r="H119" s="4"/>
      <c r="I119" s="4">
        <f t="shared" si="9"/>
        <v>0</v>
      </c>
      <c r="J119" s="5">
        <f t="shared" si="10"/>
        <v>0</v>
      </c>
      <c r="K119" s="6"/>
      <c r="L119">
        <f t="shared" si="11"/>
        <v>0</v>
      </c>
      <c r="M119">
        <f t="shared" si="12"/>
        <v>0</v>
      </c>
      <c r="N119" s="9"/>
      <c r="O119" s="14">
        <f>ROUND(($J$356/$J$354)*J119,5)</f>
        <v>0</v>
      </c>
      <c r="P119" s="14">
        <f t="shared" si="13"/>
        <v>0</v>
      </c>
      <c r="Q119" s="9">
        <f>ROUND(($J$356/$J$354)*J119,0)</f>
        <v>0</v>
      </c>
      <c r="R119">
        <f>IF(Q119&gt;0,ROUND((Q119/J119)*100,2),0)</f>
        <v>0</v>
      </c>
      <c r="S119" s="9">
        <f>ROUND(IF(K119=3%,$J$358*'Decile Rankings'!K123,0),0)</f>
        <v>0</v>
      </c>
      <c r="T119" s="9">
        <f t="shared" si="14"/>
        <v>0</v>
      </c>
      <c r="U119" s="9">
        <f>IF(T119&gt;J119,J119-Q119,S119)</f>
        <v>0</v>
      </c>
      <c r="V119" s="9">
        <f t="shared" si="15"/>
        <v>0</v>
      </c>
      <c r="W119" s="11">
        <f>IF(J119&gt;0,ROUND(V119/J119*100,2),0)</f>
        <v>0</v>
      </c>
      <c r="X119" s="9">
        <f>IF(K119=3%,ROUND($J$360*'Decile Rankings'!K123,0),0)</f>
        <v>0</v>
      </c>
      <c r="Y119" s="31">
        <f t="shared" si="16"/>
        <v>0</v>
      </c>
      <c r="Z119" s="31">
        <f>IF(Y119&gt;J119,J119-V119,X119)</f>
        <v>0</v>
      </c>
      <c r="AA119" s="9">
        <f t="shared" si="17"/>
        <v>0</v>
      </c>
      <c r="AB119" s="31">
        <f>IF(AA119&gt;J119,1,0)</f>
        <v>0</v>
      </c>
      <c r="AC119" s="11">
        <f>IF(AA119&gt;0,ROUND(AA119/J119*100,2),0)</f>
        <v>0</v>
      </c>
    </row>
    <row r="120" spans="1:29" ht="12.75">
      <c r="A120">
        <v>119</v>
      </c>
      <c r="B120" s="7" t="s">
        <v>324</v>
      </c>
      <c r="C120" s="7" t="s">
        <v>11</v>
      </c>
      <c r="D120" s="3" t="s">
        <v>325</v>
      </c>
      <c r="E120">
        <v>2006</v>
      </c>
      <c r="F120" s="4">
        <v>363602.4</v>
      </c>
      <c r="G120" s="4">
        <v>8124.42</v>
      </c>
      <c r="H120" s="4">
        <v>26.26</v>
      </c>
      <c r="I120" s="4">
        <f t="shared" si="9"/>
        <v>355451.72000000003</v>
      </c>
      <c r="J120" s="5">
        <f t="shared" si="10"/>
        <v>355452</v>
      </c>
      <c r="K120" s="6">
        <v>0.02</v>
      </c>
      <c r="L120">
        <f t="shared" si="11"/>
        <v>26.64</v>
      </c>
      <c r="M120">
        <f t="shared" si="12"/>
        <v>26.64</v>
      </c>
      <c r="N120" s="9"/>
      <c r="O120" s="14">
        <f>ROUND(($J$356/$J$354)*J120,5)</f>
        <v>94689.13886</v>
      </c>
      <c r="P120" s="14">
        <f t="shared" si="13"/>
        <v>0.13886000000638887</v>
      </c>
      <c r="Q120" s="9">
        <f>ROUND(($J$356/$J$354)*J120,0)</f>
        <v>94689</v>
      </c>
      <c r="R120">
        <f>IF(Q120&gt;0,ROUND((Q120/J120)*100,2),0)</f>
        <v>26.64</v>
      </c>
      <c r="S120" s="9">
        <f>ROUND(IF(K120=3%,$J$358*'Decile Rankings'!K124,0),0)</f>
        <v>0</v>
      </c>
      <c r="T120" s="9">
        <f t="shared" si="14"/>
        <v>94689</v>
      </c>
      <c r="U120" s="9">
        <f>IF(T120&gt;J120,J120-Q120,S120)</f>
        <v>0</v>
      </c>
      <c r="V120" s="9">
        <f t="shared" si="15"/>
        <v>94689</v>
      </c>
      <c r="W120" s="11">
        <f>IF(J120&gt;0,ROUND(V120/J120*100,2),0)</f>
        <v>26.64</v>
      </c>
      <c r="X120" s="9">
        <f>IF(K120=3%,ROUND($J$360*'Decile Rankings'!K124,0),0)</f>
        <v>0</v>
      </c>
      <c r="Y120" s="31">
        <f t="shared" si="16"/>
        <v>94689</v>
      </c>
      <c r="Z120" s="31">
        <f>IF(Y120&gt;J120,J120-V120,X120)</f>
        <v>0</v>
      </c>
      <c r="AA120" s="9">
        <f t="shared" si="17"/>
        <v>94689</v>
      </c>
      <c r="AB120" s="31">
        <f>IF(AA120&gt;J120,1,0)</f>
        <v>0</v>
      </c>
      <c r="AC120" s="11">
        <f>IF(AA120&gt;0,ROUND(AA120/J120*100,2),0)</f>
        <v>26.64</v>
      </c>
    </row>
    <row r="121" spans="1:29" ht="12.75">
      <c r="A121">
        <v>120</v>
      </c>
      <c r="B121" s="7" t="s">
        <v>57</v>
      </c>
      <c r="C121" s="7" t="s">
        <v>11</v>
      </c>
      <c r="D121" s="3" t="s">
        <v>58</v>
      </c>
      <c r="E121">
        <v>2002</v>
      </c>
      <c r="F121" s="4">
        <v>54297.75</v>
      </c>
      <c r="G121" s="4">
        <v>355.28</v>
      </c>
      <c r="H121" s="4">
        <v>8.03</v>
      </c>
      <c r="I121" s="4">
        <f t="shared" si="9"/>
        <v>53934.44</v>
      </c>
      <c r="J121" s="5">
        <f t="shared" si="10"/>
        <v>53934</v>
      </c>
      <c r="K121" s="6">
        <v>0.01</v>
      </c>
      <c r="L121">
        <f t="shared" si="11"/>
        <v>26.64</v>
      </c>
      <c r="M121">
        <f t="shared" si="12"/>
        <v>26.64</v>
      </c>
      <c r="N121" s="9"/>
      <c r="O121" s="14">
        <f>ROUND(($J$356/$J$354)*J121,5)</f>
        <v>14367.52083</v>
      </c>
      <c r="P121" s="14">
        <f t="shared" si="13"/>
        <v>-0.4791700000005221</v>
      </c>
      <c r="Q121" s="9">
        <f>ROUND(($J$356/$J$354)*J121,0)</f>
        <v>14368</v>
      </c>
      <c r="R121">
        <f>IF(Q121&gt;0,ROUND((Q121/J121)*100,2),0)</f>
        <v>26.64</v>
      </c>
      <c r="S121" s="9">
        <f>ROUND(IF(K121=3%,$J$358*'Decile Rankings'!K125,0),0)</f>
        <v>0</v>
      </c>
      <c r="T121" s="9">
        <f t="shared" si="14"/>
        <v>14368</v>
      </c>
      <c r="U121" s="9">
        <f>IF(T121&gt;J121,J121-Q121,S121)</f>
        <v>0</v>
      </c>
      <c r="V121" s="9">
        <f t="shared" si="15"/>
        <v>14368</v>
      </c>
      <c r="W121" s="11">
        <f>IF(J121&gt;0,ROUND(V121/J121*100,2),0)</f>
        <v>26.64</v>
      </c>
      <c r="X121" s="9">
        <f>IF(K121=3%,ROUND($J$360*'Decile Rankings'!K125,0),0)</f>
        <v>0</v>
      </c>
      <c r="Y121" s="31">
        <f t="shared" si="16"/>
        <v>14368</v>
      </c>
      <c r="Z121" s="31">
        <f>IF(Y121&gt;J121,J121-V121,X121)</f>
        <v>0</v>
      </c>
      <c r="AA121" s="9">
        <f t="shared" si="17"/>
        <v>14368</v>
      </c>
      <c r="AB121" s="31">
        <f>IF(AA121&gt;J121,1,0)</f>
        <v>0</v>
      </c>
      <c r="AC121" s="11">
        <f>IF(AA121&gt;0,ROUND(AA121/J121*100,2),0)</f>
        <v>26.64</v>
      </c>
    </row>
    <row r="122" spans="1:29" ht="12.75">
      <c r="A122">
        <v>121</v>
      </c>
      <c r="B122" s="7" t="s">
        <v>326</v>
      </c>
      <c r="C122" s="7" t="s">
        <v>11</v>
      </c>
      <c r="D122" s="3" t="s">
        <v>327</v>
      </c>
      <c r="F122" s="4"/>
      <c r="G122" s="4"/>
      <c r="H122" s="4"/>
      <c r="I122" s="4">
        <f t="shared" si="9"/>
        <v>0</v>
      </c>
      <c r="J122" s="5">
        <f t="shared" si="10"/>
        <v>0</v>
      </c>
      <c r="K122" s="6"/>
      <c r="L122">
        <f t="shared" si="11"/>
        <v>0</v>
      </c>
      <c r="M122">
        <f t="shared" si="12"/>
        <v>0</v>
      </c>
      <c r="N122" s="9"/>
      <c r="O122" s="14">
        <f>ROUND(($J$356/$J$354)*J122,5)</f>
        <v>0</v>
      </c>
      <c r="P122" s="14">
        <f t="shared" si="13"/>
        <v>0</v>
      </c>
      <c r="Q122" s="9">
        <f>ROUND(($J$356/$J$354)*J122,0)</f>
        <v>0</v>
      </c>
      <c r="R122">
        <f>IF(Q122&gt;0,ROUND((Q122/J122)*100,2),0)</f>
        <v>0</v>
      </c>
      <c r="S122" s="9">
        <f>ROUND(IF(K122=3%,$J$358*'Decile Rankings'!K126,0),0)</f>
        <v>0</v>
      </c>
      <c r="T122" s="9">
        <f t="shared" si="14"/>
        <v>0</v>
      </c>
      <c r="U122" s="9">
        <f>IF(T122&gt;J122,J122-Q122,S122)</f>
        <v>0</v>
      </c>
      <c r="V122" s="9">
        <f t="shared" si="15"/>
        <v>0</v>
      </c>
      <c r="W122" s="11">
        <f>IF(J122&gt;0,ROUND(V122/J122*100,2),0)</f>
        <v>0</v>
      </c>
      <c r="X122" s="9">
        <f>IF(K122=3%,ROUND($J$360*'Decile Rankings'!K126,0),0)</f>
        <v>0</v>
      </c>
      <c r="Y122" s="31">
        <f t="shared" si="16"/>
        <v>0</v>
      </c>
      <c r="Z122" s="31">
        <f>IF(Y122&gt;J122,J122-V122,X122)</f>
        <v>0</v>
      </c>
      <c r="AA122" s="9">
        <f t="shared" si="17"/>
        <v>0</v>
      </c>
      <c r="AB122" s="31">
        <f>IF(AA122&gt;J122,1,0)</f>
        <v>0</v>
      </c>
      <c r="AC122" s="11">
        <f>IF(AA122&gt;0,ROUND(AA122/J122*100,2),0)</f>
        <v>0</v>
      </c>
    </row>
    <row r="123" spans="1:29" ht="12.75">
      <c r="A123">
        <v>122</v>
      </c>
      <c r="B123" s="7" t="s">
        <v>328</v>
      </c>
      <c r="C123" s="7" t="s">
        <v>11</v>
      </c>
      <c r="D123" s="3" t="s">
        <v>329</v>
      </c>
      <c r="E123">
        <v>2006</v>
      </c>
      <c r="F123" s="4">
        <v>755228.85</v>
      </c>
      <c r="G123" s="4">
        <v>24485.74</v>
      </c>
      <c r="H123" s="4">
        <v>993.48</v>
      </c>
      <c r="I123" s="4">
        <f t="shared" si="9"/>
        <v>729749.63</v>
      </c>
      <c r="J123" s="5">
        <f t="shared" si="10"/>
        <v>729750</v>
      </c>
      <c r="K123" s="6">
        <v>0.03</v>
      </c>
      <c r="L123">
        <f t="shared" si="11"/>
        <v>26.64</v>
      </c>
      <c r="M123">
        <f t="shared" si="12"/>
        <v>32.66</v>
      </c>
      <c r="N123" s="9"/>
      <c r="O123" s="14">
        <f>ROUND(($J$356/$J$354)*J123,5)</f>
        <v>194398.67854</v>
      </c>
      <c r="P123" s="14">
        <f t="shared" si="13"/>
        <v>-0.321460000006482</v>
      </c>
      <c r="Q123" s="9">
        <f>ROUND(($J$356/$J$354)*J123,0)</f>
        <v>194399</v>
      </c>
      <c r="R123">
        <f>IF(Q123&gt;0,ROUND((Q123/J123)*100,2),0)</f>
        <v>26.64</v>
      </c>
      <c r="S123" s="9">
        <f>ROUND(IF(K123=3%,$J$358*'Decile Rankings'!K127,0),0)</f>
        <v>27660</v>
      </c>
      <c r="T123" s="9">
        <f t="shared" si="14"/>
        <v>222059</v>
      </c>
      <c r="U123" s="9">
        <f>IF(T123&gt;J123,J123-Q123,S123)</f>
        <v>27660</v>
      </c>
      <c r="V123" s="9">
        <f t="shared" si="15"/>
        <v>222059</v>
      </c>
      <c r="W123" s="11">
        <f>IF(J123&gt;0,ROUND(V123/J123*100,2),0)</f>
        <v>30.43</v>
      </c>
      <c r="X123" s="9">
        <f>IF(K123=3%,ROUND($J$360*'Decile Rankings'!K127,0),0)</f>
        <v>16276</v>
      </c>
      <c r="Y123" s="31">
        <f t="shared" si="16"/>
        <v>238335</v>
      </c>
      <c r="Z123" s="31">
        <f>IF(Y123&gt;J123,J123-V123,X123)</f>
        <v>16276</v>
      </c>
      <c r="AA123" s="9">
        <f t="shared" si="17"/>
        <v>238335</v>
      </c>
      <c r="AB123" s="31">
        <f>IF(AA123&gt;J123,1,0)</f>
        <v>0</v>
      </c>
      <c r="AC123" s="11">
        <f>IF(AA123&gt;0,ROUND(AA123/J123*100,2),0)</f>
        <v>32.66</v>
      </c>
    </row>
    <row r="124" spans="1:29" ht="12.75">
      <c r="A124">
        <v>123</v>
      </c>
      <c r="B124" s="7" t="s">
        <v>330</v>
      </c>
      <c r="C124" s="7" t="s">
        <v>11</v>
      </c>
      <c r="D124" s="3" t="s">
        <v>331</v>
      </c>
      <c r="E124">
        <v>2009</v>
      </c>
      <c r="F124" s="4">
        <v>152144.93</v>
      </c>
      <c r="G124" s="4">
        <v>3273.49</v>
      </c>
      <c r="H124" s="4">
        <v>0</v>
      </c>
      <c r="I124" s="4">
        <f t="shared" si="9"/>
        <v>148871.44</v>
      </c>
      <c r="J124" s="5">
        <f t="shared" si="10"/>
        <v>148871</v>
      </c>
      <c r="K124" s="6">
        <v>0.015</v>
      </c>
      <c r="L124">
        <f t="shared" si="11"/>
        <v>26.64</v>
      </c>
      <c r="M124">
        <f t="shared" si="12"/>
        <v>26.64</v>
      </c>
      <c r="N124" s="9"/>
      <c r="O124" s="14">
        <f>ROUND(($J$356/$J$354)*J124,5)</f>
        <v>39657.8632</v>
      </c>
      <c r="P124" s="14">
        <f t="shared" si="13"/>
        <v>-0.1368000000002212</v>
      </c>
      <c r="Q124" s="9">
        <f>ROUND(($J$356/$J$354)*J124,0)</f>
        <v>39658</v>
      </c>
      <c r="R124">
        <f>IF(Q124&gt;0,ROUND((Q124/J124)*100,2),0)</f>
        <v>26.64</v>
      </c>
      <c r="S124" s="9">
        <f>ROUND(IF(K124=3%,$J$358*'Decile Rankings'!K128,0),0)</f>
        <v>0</v>
      </c>
      <c r="T124" s="9">
        <f t="shared" si="14"/>
        <v>39658</v>
      </c>
      <c r="U124" s="9">
        <f>IF(T124&gt;J124,J124-Q124,S124)</f>
        <v>0</v>
      </c>
      <c r="V124" s="9">
        <f t="shared" si="15"/>
        <v>39658</v>
      </c>
      <c r="W124" s="11">
        <f>IF(J124&gt;0,ROUND(V124/J124*100,2),0)</f>
        <v>26.64</v>
      </c>
      <c r="X124" s="9">
        <f>IF(K124=3%,ROUND($J$360*'Decile Rankings'!K128,0),0)</f>
        <v>0</v>
      </c>
      <c r="Y124" s="31">
        <f t="shared" si="16"/>
        <v>39658</v>
      </c>
      <c r="Z124" s="31">
        <f>IF(Y124&gt;J124,J124-V124,X124)</f>
        <v>0</v>
      </c>
      <c r="AA124" s="9">
        <f t="shared" si="17"/>
        <v>39658</v>
      </c>
      <c r="AB124" s="31">
        <f>IF(AA124&gt;J124,1,0)</f>
        <v>0</v>
      </c>
      <c r="AC124" s="11">
        <f>IF(AA124&gt;0,ROUND(AA124/J124*100,2),0)</f>
        <v>26.64</v>
      </c>
    </row>
    <row r="125" spans="1:29" ht="12.75">
      <c r="A125">
        <v>124</v>
      </c>
      <c r="B125" s="7" t="s">
        <v>332</v>
      </c>
      <c r="C125" s="7" t="s">
        <v>11</v>
      </c>
      <c r="D125" s="3" t="s">
        <v>333</v>
      </c>
      <c r="F125" s="4"/>
      <c r="G125" s="4"/>
      <c r="H125" s="4"/>
      <c r="I125" s="4">
        <f t="shared" si="9"/>
        <v>0</v>
      </c>
      <c r="J125" s="5">
        <f t="shared" si="10"/>
        <v>0</v>
      </c>
      <c r="K125" s="6"/>
      <c r="L125">
        <f t="shared" si="11"/>
        <v>0</v>
      </c>
      <c r="M125">
        <f t="shared" si="12"/>
        <v>0</v>
      </c>
      <c r="N125" s="9"/>
      <c r="O125" s="14">
        <f>ROUND(($J$356/$J$354)*J125,5)</f>
        <v>0</v>
      </c>
      <c r="P125" s="14">
        <f t="shared" si="13"/>
        <v>0</v>
      </c>
      <c r="Q125" s="9">
        <f>ROUND(($J$356/$J$354)*J125,0)</f>
        <v>0</v>
      </c>
      <c r="R125">
        <f>IF(Q125&gt;0,ROUND((Q125/J125)*100,2),0)</f>
        <v>0</v>
      </c>
      <c r="S125" s="9">
        <f>ROUND(IF(K125=3%,$J$358*'Decile Rankings'!K129,0),0)</f>
        <v>0</v>
      </c>
      <c r="T125" s="9">
        <f t="shared" si="14"/>
        <v>0</v>
      </c>
      <c r="U125" s="9">
        <f>IF(T125&gt;J125,J125-Q125,S125)</f>
        <v>0</v>
      </c>
      <c r="V125" s="9">
        <f t="shared" si="15"/>
        <v>0</v>
      </c>
      <c r="W125" s="11">
        <f>IF(J125&gt;0,ROUND(V125/J125*100,2),0)</f>
        <v>0</v>
      </c>
      <c r="X125" s="9">
        <f>IF(K125=3%,ROUND($J$360*'Decile Rankings'!K129,0),0)</f>
        <v>0</v>
      </c>
      <c r="Y125" s="31">
        <f t="shared" si="16"/>
        <v>0</v>
      </c>
      <c r="Z125" s="31">
        <f>IF(Y125&gt;J125,J125-V125,X125)</f>
        <v>0</v>
      </c>
      <c r="AA125" s="9">
        <f t="shared" si="17"/>
        <v>0</v>
      </c>
      <c r="AB125" s="31">
        <f>IF(AA125&gt;J125,1,0)</f>
        <v>0</v>
      </c>
      <c r="AC125" s="11">
        <f>IF(AA125&gt;0,ROUND(AA125/J125*100,2),0)</f>
        <v>0</v>
      </c>
    </row>
    <row r="126" spans="1:29" ht="12.75">
      <c r="A126">
        <v>125</v>
      </c>
      <c r="B126" s="7" t="s">
        <v>59</v>
      </c>
      <c r="C126" s="7" t="s">
        <v>11</v>
      </c>
      <c r="D126" s="3" t="s">
        <v>60</v>
      </c>
      <c r="E126">
        <v>2002</v>
      </c>
      <c r="F126" s="4">
        <v>181423.84</v>
      </c>
      <c r="G126" s="4">
        <v>485.9</v>
      </c>
      <c r="H126" s="4">
        <v>0</v>
      </c>
      <c r="I126" s="4">
        <f t="shared" si="9"/>
        <v>180937.94</v>
      </c>
      <c r="J126" s="5">
        <f t="shared" si="10"/>
        <v>180938</v>
      </c>
      <c r="K126" s="6">
        <v>0.011</v>
      </c>
      <c r="L126">
        <f t="shared" si="11"/>
        <v>26.64</v>
      </c>
      <c r="M126">
        <f t="shared" si="12"/>
        <v>26.64</v>
      </c>
      <c r="N126" s="9"/>
      <c r="O126" s="14">
        <f>ROUND(($J$356/$J$354)*J126,5)</f>
        <v>48200.21665</v>
      </c>
      <c r="P126" s="14">
        <f t="shared" si="13"/>
        <v>0.21665000000211876</v>
      </c>
      <c r="Q126" s="9">
        <f>ROUND(($J$356/$J$354)*J126,0)</f>
        <v>48200</v>
      </c>
      <c r="R126">
        <f>IF(Q126&gt;0,ROUND((Q126/J126)*100,2),0)</f>
        <v>26.64</v>
      </c>
      <c r="S126" s="9">
        <f>ROUND(IF(K126=3%,$J$358*'Decile Rankings'!K130,0),0)</f>
        <v>0</v>
      </c>
      <c r="T126" s="9">
        <f t="shared" si="14"/>
        <v>48200</v>
      </c>
      <c r="U126" s="9">
        <f>IF(T126&gt;J126,J126-Q126,S126)</f>
        <v>0</v>
      </c>
      <c r="V126" s="9">
        <f t="shared" si="15"/>
        <v>48200</v>
      </c>
      <c r="W126" s="11">
        <f>IF(J126&gt;0,ROUND(V126/J126*100,2),0)</f>
        <v>26.64</v>
      </c>
      <c r="X126" s="9">
        <f>IF(K126=3%,ROUND($J$360*'Decile Rankings'!K130,0),0)</f>
        <v>0</v>
      </c>
      <c r="Y126" s="31">
        <f t="shared" si="16"/>
        <v>48200</v>
      </c>
      <c r="Z126" s="31">
        <f>IF(Y126&gt;J126,J126-V126,X126)</f>
        <v>0</v>
      </c>
      <c r="AA126" s="9">
        <f t="shared" si="17"/>
        <v>48200</v>
      </c>
      <c r="AB126" s="31">
        <f>IF(AA126&gt;J126,1,0)</f>
        <v>0</v>
      </c>
      <c r="AC126" s="11">
        <f>IF(AA126&gt;0,ROUND(AA126/J126*100,2),0)</f>
        <v>26.64</v>
      </c>
    </row>
    <row r="127" spans="1:29" ht="12.75">
      <c r="A127">
        <v>126</v>
      </c>
      <c r="B127" s="7" t="s">
        <v>334</v>
      </c>
      <c r="C127" s="7" t="s">
        <v>11</v>
      </c>
      <c r="D127" s="3" t="s">
        <v>335</v>
      </c>
      <c r="E127">
        <v>2006</v>
      </c>
      <c r="F127" s="4">
        <v>1059753.1</v>
      </c>
      <c r="G127" s="4">
        <v>7671.67</v>
      </c>
      <c r="H127" s="4">
        <v>284.88</v>
      </c>
      <c r="I127" s="4">
        <f t="shared" si="9"/>
        <v>1051796.5500000003</v>
      </c>
      <c r="J127" s="5">
        <f t="shared" si="10"/>
        <v>1051797</v>
      </c>
      <c r="K127" s="6">
        <v>0.03</v>
      </c>
      <c r="L127">
        <f t="shared" si="11"/>
        <v>26.64</v>
      </c>
      <c r="M127">
        <f t="shared" si="12"/>
        <v>30.22</v>
      </c>
      <c r="N127" s="9"/>
      <c r="O127" s="14">
        <f>ROUND(($J$356/$J$354)*J127,5)</f>
        <v>280189.03308</v>
      </c>
      <c r="P127" s="14">
        <f t="shared" si="13"/>
        <v>0.03308000002289191</v>
      </c>
      <c r="Q127" s="9">
        <f>ROUND(($J$356/$J$354)*J127,0)</f>
        <v>280189</v>
      </c>
      <c r="R127">
        <f>IF(Q127&gt;0,ROUND((Q127/J127)*100,2),0)</f>
        <v>26.64</v>
      </c>
      <c r="S127" s="9">
        <f>ROUND(IF(K127=3%,$J$358*'Decile Rankings'!K131,0),0)</f>
        <v>23708</v>
      </c>
      <c r="T127" s="9">
        <f t="shared" si="14"/>
        <v>303897</v>
      </c>
      <c r="U127" s="9">
        <f>IF(T127&gt;J127,J127-Q127,S127)</f>
        <v>23708</v>
      </c>
      <c r="V127" s="9">
        <f t="shared" si="15"/>
        <v>303897</v>
      </c>
      <c r="W127" s="11">
        <f>IF(J127&gt;0,ROUND(V127/J127*100,2),0)</f>
        <v>28.89</v>
      </c>
      <c r="X127" s="9">
        <f>IF(K127=3%,ROUND($J$360*'Decile Rankings'!K131,0),0)</f>
        <v>13951</v>
      </c>
      <c r="Y127" s="31">
        <f t="shared" si="16"/>
        <v>317848</v>
      </c>
      <c r="Z127" s="31">
        <f>IF(Y127&gt;J127,J127-V127,X127)</f>
        <v>13951</v>
      </c>
      <c r="AA127" s="9">
        <f t="shared" si="17"/>
        <v>317848</v>
      </c>
      <c r="AB127" s="31">
        <f>IF(AA127&gt;J127,1,0)</f>
        <v>0</v>
      </c>
      <c r="AC127" s="11">
        <f>IF(AA127&gt;0,ROUND(AA127/J127*100,2),0)</f>
        <v>30.22</v>
      </c>
    </row>
    <row r="128" spans="1:29" ht="12.75">
      <c r="A128">
        <v>127</v>
      </c>
      <c r="B128" s="7" t="s">
        <v>336</v>
      </c>
      <c r="C128" s="7" t="s">
        <v>11</v>
      </c>
      <c r="D128" s="3" t="s">
        <v>337</v>
      </c>
      <c r="E128">
        <v>2008</v>
      </c>
      <c r="F128" s="4">
        <v>93997.39</v>
      </c>
      <c r="G128" s="4">
        <v>1338.48</v>
      </c>
      <c r="H128" s="4">
        <v>0</v>
      </c>
      <c r="I128" s="4">
        <f t="shared" si="9"/>
        <v>92658.91</v>
      </c>
      <c r="J128" s="5">
        <f t="shared" si="10"/>
        <v>92659</v>
      </c>
      <c r="K128" s="6">
        <v>0.03</v>
      </c>
      <c r="L128">
        <f t="shared" si="11"/>
        <v>26.64</v>
      </c>
      <c r="M128">
        <f t="shared" si="12"/>
        <v>100</v>
      </c>
      <c r="N128" s="9"/>
      <c r="O128" s="14">
        <f>ROUND(($J$356/$J$354)*J128,5)</f>
        <v>24683.50415</v>
      </c>
      <c r="P128" s="14">
        <f t="shared" si="13"/>
        <v>0.5041500000006636</v>
      </c>
      <c r="Q128" s="9">
        <f>ROUND(($J$356/$J$354)*J128,0)-1</f>
        <v>24683</v>
      </c>
      <c r="R128">
        <f>IF(Q128&gt;0,ROUND((Q128/J128)*100,2),0)</f>
        <v>26.64</v>
      </c>
      <c r="S128" s="9">
        <f>ROUND(IF(K128=3%,$J$358*'Decile Rankings'!K132,0),0)</f>
        <v>43465</v>
      </c>
      <c r="T128" s="9">
        <f t="shared" si="14"/>
        <v>68148</v>
      </c>
      <c r="U128" s="9">
        <f>IF(T128&gt;J128,J128-Q128,S128)</f>
        <v>43465</v>
      </c>
      <c r="V128" s="9">
        <f t="shared" si="15"/>
        <v>68148</v>
      </c>
      <c r="W128" s="11">
        <f>IF(J128&gt;0,ROUND(V128/J128*100,2),0)</f>
        <v>73.55</v>
      </c>
      <c r="X128" s="9">
        <f>IF(K128=3%,ROUND($J$360*'Decile Rankings'!K132,0),0)</f>
        <v>25577</v>
      </c>
      <c r="Y128" s="31">
        <f t="shared" si="16"/>
        <v>93725</v>
      </c>
      <c r="Z128" s="31">
        <f>IF(Y128&gt;J128,J128-V128,X128)</f>
        <v>24511</v>
      </c>
      <c r="AA128" s="9">
        <f t="shared" si="17"/>
        <v>92659</v>
      </c>
      <c r="AB128" s="31">
        <f>IF(AA128&gt;J128,1,0)</f>
        <v>0</v>
      </c>
      <c r="AC128" s="11">
        <f>IF(AA128&gt;0,ROUND(AA128/J128*100,2),0)</f>
        <v>100</v>
      </c>
    </row>
    <row r="129" spans="1:29" ht="12.75">
      <c r="A129">
        <v>128</v>
      </c>
      <c r="B129" s="7" t="s">
        <v>338</v>
      </c>
      <c r="C129" s="7" t="s">
        <v>11</v>
      </c>
      <c r="D129" s="3" t="s">
        <v>339</v>
      </c>
      <c r="F129" s="4"/>
      <c r="G129" s="4"/>
      <c r="H129" s="4"/>
      <c r="I129" s="4">
        <f t="shared" si="9"/>
        <v>0</v>
      </c>
      <c r="J129" s="5">
        <f t="shared" si="10"/>
        <v>0</v>
      </c>
      <c r="K129" s="6"/>
      <c r="L129">
        <f t="shared" si="11"/>
        <v>0</v>
      </c>
      <c r="M129">
        <f t="shared" si="12"/>
        <v>0</v>
      </c>
      <c r="N129" s="9"/>
      <c r="O129" s="14">
        <f>ROUND(($J$356/$J$354)*J129,5)</f>
        <v>0</v>
      </c>
      <c r="P129" s="14">
        <f t="shared" si="13"/>
        <v>0</v>
      </c>
      <c r="Q129" s="9">
        <f>ROUND(($J$356/$J$354)*J129,0)</f>
        <v>0</v>
      </c>
      <c r="R129">
        <f>IF(Q129&gt;0,ROUND((Q129/J129)*100,2),0)</f>
        <v>0</v>
      </c>
      <c r="S129" s="9">
        <f>ROUND(IF(K129=3%,$J$358*'Decile Rankings'!K133,0),0)</f>
        <v>0</v>
      </c>
      <c r="T129" s="9">
        <f t="shared" si="14"/>
        <v>0</v>
      </c>
      <c r="U129" s="9">
        <f>IF(T129&gt;J129,J129-Q129,S129)</f>
        <v>0</v>
      </c>
      <c r="V129" s="9">
        <f t="shared" si="15"/>
        <v>0</v>
      </c>
      <c r="W129" s="11">
        <f>IF(J129&gt;0,ROUND(V129/J129*100,2),0)</f>
        <v>0</v>
      </c>
      <c r="X129" s="9">
        <f>IF(K129=3%,ROUND($J$360*'Decile Rankings'!K133,0),0)</f>
        <v>0</v>
      </c>
      <c r="Y129" s="31">
        <f t="shared" si="16"/>
        <v>0</v>
      </c>
      <c r="Z129" s="31">
        <f>IF(Y129&gt;J129,J129-V129,X129)</f>
        <v>0</v>
      </c>
      <c r="AA129" s="9">
        <f t="shared" si="17"/>
        <v>0</v>
      </c>
      <c r="AB129" s="31">
        <f>IF(AA129&gt;J129,1,0)</f>
        <v>0</v>
      </c>
      <c r="AC129" s="11">
        <f>IF(AA129&gt;0,ROUND(AA129/J129*100,2),0)</f>
        <v>0</v>
      </c>
    </row>
    <row r="130" spans="1:29" ht="12.75">
      <c r="A130">
        <v>129</v>
      </c>
      <c r="B130" s="7" t="s">
        <v>340</v>
      </c>
      <c r="C130" s="7" t="s">
        <v>11</v>
      </c>
      <c r="D130" s="3" t="s">
        <v>341</v>
      </c>
      <c r="F130" s="4"/>
      <c r="G130" s="4"/>
      <c r="H130" s="4"/>
      <c r="I130" s="4">
        <f aca="true" t="shared" si="18" ref="I130:I193">F130-G130-H130</f>
        <v>0</v>
      </c>
      <c r="J130" s="5">
        <f aca="true" t="shared" si="19" ref="J130:J193">ROUND(I130,0)</f>
        <v>0</v>
      </c>
      <c r="K130" s="6"/>
      <c r="L130">
        <f aca="true" t="shared" si="20" ref="L130:L193">R130</f>
        <v>0</v>
      </c>
      <c r="M130">
        <f aca="true" t="shared" si="21" ref="M130:M193">AC130</f>
        <v>0</v>
      </c>
      <c r="N130" s="9"/>
      <c r="O130" s="14">
        <f>ROUND(($J$356/$J$354)*J130,5)</f>
        <v>0</v>
      </c>
      <c r="P130" s="14">
        <f aca="true" t="shared" si="22" ref="P130:P193">O130-Q130</f>
        <v>0</v>
      </c>
      <c r="Q130" s="9">
        <f>ROUND(($J$356/$J$354)*J130,0)</f>
        <v>0</v>
      </c>
      <c r="R130">
        <f>IF(Q130&gt;0,ROUND((Q130/J130)*100,2),0)</f>
        <v>0</v>
      </c>
      <c r="S130" s="9">
        <f>ROUND(IF(K130=3%,$J$358*'Decile Rankings'!K134,0),0)</f>
        <v>0</v>
      </c>
      <c r="T130" s="9">
        <f aca="true" t="shared" si="23" ref="T130:T193">S130+Q130</f>
        <v>0</v>
      </c>
      <c r="U130" s="9">
        <f>IF(T130&gt;J130,J130-Q130,S130)</f>
        <v>0</v>
      </c>
      <c r="V130" s="9">
        <f aca="true" t="shared" si="24" ref="V130:V193">Q130+U130</f>
        <v>0</v>
      </c>
      <c r="W130" s="11">
        <f>IF(J130&gt;0,ROUND(V130/J130*100,2),0)</f>
        <v>0</v>
      </c>
      <c r="X130" s="9">
        <f>IF(K130=3%,ROUND($J$360*'Decile Rankings'!K134,0),0)</f>
        <v>0</v>
      </c>
      <c r="Y130" s="31">
        <f aca="true" t="shared" si="25" ref="Y130:Y193">V130+X130</f>
        <v>0</v>
      </c>
      <c r="Z130" s="31">
        <f>IF(Y130&gt;J130,J130-V130,X130)</f>
        <v>0</v>
      </c>
      <c r="AA130" s="9">
        <f aca="true" t="shared" si="26" ref="AA130:AA193">V130+Z130</f>
        <v>0</v>
      </c>
      <c r="AB130" s="31">
        <f>IF(AA130&gt;J130,1,0)</f>
        <v>0</v>
      </c>
      <c r="AC130" s="11">
        <f>IF(AA130&gt;0,ROUND(AA130/J130*100,2),0)</f>
        <v>0</v>
      </c>
    </row>
    <row r="131" spans="1:29" ht="12.75">
      <c r="A131">
        <v>130</v>
      </c>
      <c r="B131" s="7" t="s">
        <v>342</v>
      </c>
      <c r="C131" s="7" t="s">
        <v>11</v>
      </c>
      <c r="D131" s="3" t="s">
        <v>343</v>
      </c>
      <c r="F131" s="4"/>
      <c r="G131" s="4"/>
      <c r="H131" s="4"/>
      <c r="I131" s="4">
        <f t="shared" si="18"/>
        <v>0</v>
      </c>
      <c r="J131" s="5">
        <f t="shared" si="19"/>
        <v>0</v>
      </c>
      <c r="K131" s="6"/>
      <c r="L131">
        <f t="shared" si="20"/>
        <v>0</v>
      </c>
      <c r="M131">
        <f t="shared" si="21"/>
        <v>0</v>
      </c>
      <c r="N131" s="9"/>
      <c r="O131" s="14">
        <f>ROUND(($J$356/$J$354)*J131,5)</f>
        <v>0</v>
      </c>
      <c r="P131" s="14">
        <f t="shared" si="22"/>
        <v>0</v>
      </c>
      <c r="Q131" s="9">
        <f>ROUND(($J$356/$J$354)*J131,0)</f>
        <v>0</v>
      </c>
      <c r="R131">
        <f>IF(Q131&gt;0,ROUND((Q131/J131)*100,2),0)</f>
        <v>0</v>
      </c>
      <c r="S131" s="9">
        <f>ROUND(IF(K131=3%,$J$358*'Decile Rankings'!K135,0),0)</f>
        <v>0</v>
      </c>
      <c r="T131" s="9">
        <f t="shared" si="23"/>
        <v>0</v>
      </c>
      <c r="U131" s="9">
        <f>IF(T131&gt;J131,J131-Q131,S131)</f>
        <v>0</v>
      </c>
      <c r="V131" s="9">
        <f t="shared" si="24"/>
        <v>0</v>
      </c>
      <c r="W131" s="11">
        <f>IF(J131&gt;0,ROUND(V131/J131*100,2),0)</f>
        <v>0</v>
      </c>
      <c r="X131" s="9">
        <f>IF(K131=3%,ROUND($J$360*'Decile Rankings'!K135,0),0)</f>
        <v>0</v>
      </c>
      <c r="Y131" s="31">
        <f t="shared" si="25"/>
        <v>0</v>
      </c>
      <c r="Z131" s="31">
        <f>IF(Y131&gt;J131,J131-V131,X131)</f>
        <v>0</v>
      </c>
      <c r="AA131" s="9">
        <f t="shared" si="26"/>
        <v>0</v>
      </c>
      <c r="AB131" s="31">
        <f>IF(AA131&gt;J131,1,0)</f>
        <v>0</v>
      </c>
      <c r="AC131" s="11">
        <f>IF(AA131&gt;0,ROUND(AA131/J131*100,2),0)</f>
        <v>0</v>
      </c>
    </row>
    <row r="132" spans="1:29" ht="12.75">
      <c r="A132">
        <v>131</v>
      </c>
      <c r="B132" s="7" t="s">
        <v>61</v>
      </c>
      <c r="C132" s="7" t="s">
        <v>11</v>
      </c>
      <c r="D132" s="3" t="s">
        <v>62</v>
      </c>
      <c r="E132">
        <v>2002</v>
      </c>
      <c r="F132" s="4">
        <v>792556.53</v>
      </c>
      <c r="G132" s="4">
        <v>13649.13</v>
      </c>
      <c r="H132" s="4">
        <v>69.2</v>
      </c>
      <c r="I132" s="4">
        <f t="shared" si="18"/>
        <v>778838.2000000001</v>
      </c>
      <c r="J132" s="5">
        <f t="shared" si="19"/>
        <v>778838</v>
      </c>
      <c r="K132" s="6">
        <v>0.015</v>
      </c>
      <c r="L132">
        <f t="shared" si="20"/>
        <v>26.64</v>
      </c>
      <c r="M132">
        <f t="shared" si="21"/>
        <v>26.64</v>
      </c>
      <c r="N132" s="9"/>
      <c r="O132" s="14">
        <f>ROUND(($J$356/$J$354)*J132,5)</f>
        <v>207475.2696</v>
      </c>
      <c r="P132" s="14">
        <f t="shared" si="22"/>
        <v>0.26959999999962747</v>
      </c>
      <c r="Q132" s="9">
        <f>ROUND(($J$356/$J$354)*J132,0)</f>
        <v>207475</v>
      </c>
      <c r="R132">
        <f>IF(Q132&gt;0,ROUND((Q132/J132)*100,2),0)</f>
        <v>26.64</v>
      </c>
      <c r="S132" s="9">
        <f>ROUND(IF(K132=3%,$J$358*'Decile Rankings'!K136,0),0)</f>
        <v>0</v>
      </c>
      <c r="T132" s="9">
        <f t="shared" si="23"/>
        <v>207475</v>
      </c>
      <c r="U132" s="9">
        <f>IF(T132&gt;J132,J132-Q132,S132)</f>
        <v>0</v>
      </c>
      <c r="V132" s="9">
        <f t="shared" si="24"/>
        <v>207475</v>
      </c>
      <c r="W132" s="11">
        <f>IF(J132&gt;0,ROUND(V132/J132*100,2),0)</f>
        <v>26.64</v>
      </c>
      <c r="X132" s="9">
        <f>IF(K132=3%,ROUND($J$360*'Decile Rankings'!K136,0),0)</f>
        <v>0</v>
      </c>
      <c r="Y132" s="31">
        <f t="shared" si="25"/>
        <v>207475</v>
      </c>
      <c r="Z132" s="31">
        <f>IF(Y132&gt;J132,J132-V132,X132)</f>
        <v>0</v>
      </c>
      <c r="AA132" s="9">
        <f t="shared" si="26"/>
        <v>207475</v>
      </c>
      <c r="AB132" s="31">
        <f>IF(AA132&gt;J132,1,0)</f>
        <v>0</v>
      </c>
      <c r="AC132" s="11">
        <f>IF(AA132&gt;0,ROUND(AA132/J132*100,2),0)</f>
        <v>26.64</v>
      </c>
    </row>
    <row r="133" spans="1:29" ht="12.75">
      <c r="A133">
        <v>132</v>
      </c>
      <c r="B133" s="7" t="s">
        <v>344</v>
      </c>
      <c r="C133" s="7" t="s">
        <v>11</v>
      </c>
      <c r="D133" s="3" t="s">
        <v>345</v>
      </c>
      <c r="F133" s="4"/>
      <c r="G133" s="4"/>
      <c r="H133" s="4"/>
      <c r="I133" s="4">
        <f t="shared" si="18"/>
        <v>0</v>
      </c>
      <c r="J133" s="5">
        <f t="shared" si="19"/>
        <v>0</v>
      </c>
      <c r="K133" s="6"/>
      <c r="L133">
        <f t="shared" si="20"/>
        <v>0</v>
      </c>
      <c r="M133">
        <f t="shared" si="21"/>
        <v>0</v>
      </c>
      <c r="N133" s="9"/>
      <c r="O133" s="14">
        <f>ROUND(($J$356/$J$354)*J133,5)</f>
        <v>0</v>
      </c>
      <c r="P133" s="14">
        <f t="shared" si="22"/>
        <v>0</v>
      </c>
      <c r="Q133" s="9">
        <f>ROUND(($J$356/$J$354)*J133,0)</f>
        <v>0</v>
      </c>
      <c r="R133">
        <f>IF(Q133&gt;0,ROUND((Q133/J133)*100,2),0)</f>
        <v>0</v>
      </c>
      <c r="S133" s="9">
        <f>ROUND(IF(K133=3%,$J$358*'Decile Rankings'!K137,0),0)</f>
        <v>0</v>
      </c>
      <c r="T133" s="9">
        <f t="shared" si="23"/>
        <v>0</v>
      </c>
      <c r="U133" s="9">
        <f>IF(T133&gt;J133,J133-Q133,S133)</f>
        <v>0</v>
      </c>
      <c r="V133" s="9">
        <f t="shared" si="24"/>
        <v>0</v>
      </c>
      <c r="W133" s="11">
        <f>IF(J133&gt;0,ROUND(V133/J133*100,2),0)</f>
        <v>0</v>
      </c>
      <c r="X133" s="9">
        <f>IF(K133=3%,ROUND($J$360*'Decile Rankings'!K137,0),0)</f>
        <v>0</v>
      </c>
      <c r="Y133" s="31">
        <f t="shared" si="25"/>
        <v>0</v>
      </c>
      <c r="Z133" s="31">
        <f>IF(Y133&gt;J133,J133-V133,X133)</f>
        <v>0</v>
      </c>
      <c r="AA133" s="9">
        <f t="shared" si="26"/>
        <v>0</v>
      </c>
      <c r="AB133" s="31">
        <f>IF(AA133&gt;J133,1,0)</f>
        <v>0</v>
      </c>
      <c r="AC133" s="11">
        <f>IF(AA133&gt;0,ROUND(AA133/J133*100,2),0)</f>
        <v>0</v>
      </c>
    </row>
    <row r="134" spans="1:29" ht="12.75">
      <c r="A134">
        <v>133</v>
      </c>
      <c r="B134" s="7" t="s">
        <v>346</v>
      </c>
      <c r="C134" s="7" t="s">
        <v>11</v>
      </c>
      <c r="D134" s="3" t="s">
        <v>347</v>
      </c>
      <c r="F134" s="4"/>
      <c r="G134" s="4"/>
      <c r="H134" s="4"/>
      <c r="I134" s="4">
        <f t="shared" si="18"/>
        <v>0</v>
      </c>
      <c r="J134" s="5">
        <f t="shared" si="19"/>
        <v>0</v>
      </c>
      <c r="K134" s="6"/>
      <c r="L134">
        <f t="shared" si="20"/>
        <v>0</v>
      </c>
      <c r="M134">
        <f t="shared" si="21"/>
        <v>0</v>
      </c>
      <c r="N134" s="9"/>
      <c r="O134" s="14">
        <f>ROUND(($J$356/$J$354)*J134,5)</f>
        <v>0</v>
      </c>
      <c r="P134" s="14">
        <f t="shared" si="22"/>
        <v>0</v>
      </c>
      <c r="Q134" s="9">
        <f>ROUND(($J$356/$J$354)*J134,0)</f>
        <v>0</v>
      </c>
      <c r="R134">
        <f>IF(Q134&gt;0,ROUND((Q134/J134)*100,2),0)</f>
        <v>0</v>
      </c>
      <c r="S134" s="9">
        <f>ROUND(IF(K134=3%,$J$358*'Decile Rankings'!K138,0),0)</f>
        <v>0</v>
      </c>
      <c r="T134" s="9">
        <f t="shared" si="23"/>
        <v>0</v>
      </c>
      <c r="U134" s="9">
        <f>IF(T134&gt;J134,J134-Q134,S134)</f>
        <v>0</v>
      </c>
      <c r="V134" s="9">
        <f t="shared" si="24"/>
        <v>0</v>
      </c>
      <c r="W134" s="11">
        <f>IF(J134&gt;0,ROUND(V134/J134*100,2),0)</f>
        <v>0</v>
      </c>
      <c r="X134" s="9">
        <f>IF(K134=3%,ROUND($J$360*'Decile Rankings'!K138,0),0)</f>
        <v>0</v>
      </c>
      <c r="Y134" s="31">
        <f t="shared" si="25"/>
        <v>0</v>
      </c>
      <c r="Z134" s="31">
        <f>IF(Y134&gt;J134,J134-V134,X134)</f>
        <v>0</v>
      </c>
      <c r="AA134" s="9">
        <f t="shared" si="26"/>
        <v>0</v>
      </c>
      <c r="AB134" s="31">
        <f>IF(AA134&gt;J134,1,0)</f>
        <v>0</v>
      </c>
      <c r="AC134" s="11">
        <f>IF(AA134&gt;0,ROUND(AA134/J134*100,2),0)</f>
        <v>0</v>
      </c>
    </row>
    <row r="135" spans="1:29" ht="12.75">
      <c r="A135">
        <v>134</v>
      </c>
      <c r="B135" s="7" t="s">
        <v>348</v>
      </c>
      <c r="C135" s="7" t="s">
        <v>11</v>
      </c>
      <c r="D135" s="3" t="s">
        <v>349</v>
      </c>
      <c r="F135" s="4"/>
      <c r="G135" s="4"/>
      <c r="H135" s="4"/>
      <c r="I135" s="4">
        <f t="shared" si="18"/>
        <v>0</v>
      </c>
      <c r="J135" s="5">
        <f t="shared" si="19"/>
        <v>0</v>
      </c>
      <c r="K135" s="6"/>
      <c r="L135">
        <f t="shared" si="20"/>
        <v>0</v>
      </c>
      <c r="M135">
        <f t="shared" si="21"/>
        <v>0</v>
      </c>
      <c r="N135" s="9"/>
      <c r="O135" s="14">
        <f>ROUND(($J$356/$J$354)*J135,5)</f>
        <v>0</v>
      </c>
      <c r="P135" s="14">
        <f t="shared" si="22"/>
        <v>0</v>
      </c>
      <c r="Q135" s="9">
        <f>ROUND(($J$356/$J$354)*J135,0)</f>
        <v>0</v>
      </c>
      <c r="R135">
        <f>IF(Q135&gt;0,ROUND((Q135/J135)*100,2),0)</f>
        <v>0</v>
      </c>
      <c r="S135" s="9">
        <f>ROUND(IF(K135=3%,$J$358*'Decile Rankings'!K139,0),0)</f>
        <v>0</v>
      </c>
      <c r="T135" s="9">
        <f t="shared" si="23"/>
        <v>0</v>
      </c>
      <c r="U135" s="9">
        <f>IF(T135&gt;J135,J135-Q135,S135)</f>
        <v>0</v>
      </c>
      <c r="V135" s="9">
        <f t="shared" si="24"/>
        <v>0</v>
      </c>
      <c r="W135" s="11">
        <f>IF(J135&gt;0,ROUND(V135/J135*100,2),0)</f>
        <v>0</v>
      </c>
      <c r="X135" s="9">
        <f>IF(K135=3%,ROUND($J$360*'Decile Rankings'!K139,0),0)</f>
        <v>0</v>
      </c>
      <c r="Y135" s="31">
        <f t="shared" si="25"/>
        <v>0</v>
      </c>
      <c r="Z135" s="31">
        <f>IF(Y135&gt;J135,J135-V135,X135)</f>
        <v>0</v>
      </c>
      <c r="AA135" s="9">
        <f t="shared" si="26"/>
        <v>0</v>
      </c>
      <c r="AB135" s="31">
        <f>IF(AA135&gt;J135,1,0)</f>
        <v>0</v>
      </c>
      <c r="AC135" s="11">
        <f>IF(AA135&gt;0,ROUND(AA135/J135*100,2),0)</f>
        <v>0</v>
      </c>
    </row>
    <row r="136" spans="1:29" ht="12.75">
      <c r="A136">
        <v>135</v>
      </c>
      <c r="B136" s="7" t="s">
        <v>350</v>
      </c>
      <c r="C136" s="7" t="s">
        <v>11</v>
      </c>
      <c r="D136" s="3" t="s">
        <v>351</v>
      </c>
      <c r="F136" s="4"/>
      <c r="G136" s="4"/>
      <c r="H136" s="4"/>
      <c r="I136" s="4">
        <f t="shared" si="18"/>
        <v>0</v>
      </c>
      <c r="J136" s="5">
        <f t="shared" si="19"/>
        <v>0</v>
      </c>
      <c r="K136" s="6"/>
      <c r="L136">
        <f t="shared" si="20"/>
        <v>0</v>
      </c>
      <c r="M136">
        <f t="shared" si="21"/>
        <v>0</v>
      </c>
      <c r="N136" s="9"/>
      <c r="O136" s="14">
        <f>ROUND(($J$356/$J$354)*J136,5)</f>
        <v>0</v>
      </c>
      <c r="P136" s="14">
        <f t="shared" si="22"/>
        <v>0</v>
      </c>
      <c r="Q136" s="9">
        <f>ROUND(($J$356/$J$354)*J136,0)</f>
        <v>0</v>
      </c>
      <c r="R136">
        <f>IF(Q136&gt;0,ROUND((Q136/J136)*100,2),0)</f>
        <v>0</v>
      </c>
      <c r="S136" s="9">
        <f>ROUND(IF(K136=3%,$J$358*'Decile Rankings'!K140,0),0)</f>
        <v>0</v>
      </c>
      <c r="T136" s="9">
        <f t="shared" si="23"/>
        <v>0</v>
      </c>
      <c r="U136" s="9">
        <f>IF(T136&gt;J136,J136-Q136,S136)</f>
        <v>0</v>
      </c>
      <c r="V136" s="9">
        <f t="shared" si="24"/>
        <v>0</v>
      </c>
      <c r="W136" s="11">
        <f>IF(J136&gt;0,ROUND(V136/J136*100,2),0)</f>
        <v>0</v>
      </c>
      <c r="X136" s="9">
        <f>IF(K136=3%,ROUND($J$360*'Decile Rankings'!K140,0),0)</f>
        <v>0</v>
      </c>
      <c r="Y136" s="31">
        <f t="shared" si="25"/>
        <v>0</v>
      </c>
      <c r="Z136" s="31">
        <f>IF(Y136&gt;J136,J136-V136,X136)</f>
        <v>0</v>
      </c>
      <c r="AA136" s="9">
        <f t="shared" si="26"/>
        <v>0</v>
      </c>
      <c r="AB136" s="31">
        <f>IF(AA136&gt;J136,1,0)</f>
        <v>0</v>
      </c>
      <c r="AC136" s="11">
        <f>IF(AA136&gt;0,ROUND(AA136/J136*100,2),0)</f>
        <v>0</v>
      </c>
    </row>
    <row r="137" spans="1:29" ht="12.75">
      <c r="A137">
        <v>136</v>
      </c>
      <c r="B137" s="7" t="s">
        <v>63</v>
      </c>
      <c r="C137" s="7" t="s">
        <v>11</v>
      </c>
      <c r="D137" s="3" t="s">
        <v>64</v>
      </c>
      <c r="E137">
        <v>2002</v>
      </c>
      <c r="F137" s="4">
        <v>389056.69</v>
      </c>
      <c r="G137" s="4">
        <v>3726.75</v>
      </c>
      <c r="H137" s="4">
        <v>292.64</v>
      </c>
      <c r="I137" s="4">
        <f t="shared" si="18"/>
        <v>385037.3</v>
      </c>
      <c r="J137" s="5">
        <f t="shared" si="19"/>
        <v>385037</v>
      </c>
      <c r="K137" s="6">
        <v>0.015</v>
      </c>
      <c r="L137">
        <f t="shared" si="20"/>
        <v>26.64</v>
      </c>
      <c r="M137">
        <f t="shared" si="21"/>
        <v>26.64</v>
      </c>
      <c r="N137" s="9"/>
      <c r="O137" s="14">
        <f>ROUND(($J$356/$J$354)*J137,5)</f>
        <v>102570.31036</v>
      </c>
      <c r="P137" s="14">
        <f t="shared" si="22"/>
        <v>0.31036000000312924</v>
      </c>
      <c r="Q137" s="9">
        <f>ROUND(($J$356/$J$354)*J137,0)</f>
        <v>102570</v>
      </c>
      <c r="R137">
        <f>IF(Q137&gt;0,ROUND((Q137/J137)*100,2),0)</f>
        <v>26.64</v>
      </c>
      <c r="S137" s="9">
        <f>ROUND(IF(K137=3%,$J$358*'Decile Rankings'!K141,0),0)</f>
        <v>0</v>
      </c>
      <c r="T137" s="9">
        <f t="shared" si="23"/>
        <v>102570</v>
      </c>
      <c r="U137" s="9">
        <f>IF(T137&gt;J137,J137-Q137,S137)</f>
        <v>0</v>
      </c>
      <c r="V137" s="9">
        <f t="shared" si="24"/>
        <v>102570</v>
      </c>
      <c r="W137" s="11">
        <f>IF(J137&gt;0,ROUND(V137/J137*100,2),0)</f>
        <v>26.64</v>
      </c>
      <c r="X137" s="9">
        <f>IF(K137=3%,ROUND($J$360*'Decile Rankings'!K141,0),0)</f>
        <v>0</v>
      </c>
      <c r="Y137" s="31">
        <f t="shared" si="25"/>
        <v>102570</v>
      </c>
      <c r="Z137" s="31">
        <f>IF(Y137&gt;J137,J137-V137,X137)</f>
        <v>0</v>
      </c>
      <c r="AA137" s="9">
        <f t="shared" si="26"/>
        <v>102570</v>
      </c>
      <c r="AB137" s="31">
        <f>IF(AA137&gt;J137,1,0)</f>
        <v>0</v>
      </c>
      <c r="AC137" s="11">
        <f>IF(AA137&gt;0,ROUND(AA137/J137*100,2),0)</f>
        <v>26.64</v>
      </c>
    </row>
    <row r="138" spans="1:29" ht="12.75">
      <c r="A138">
        <v>137</v>
      </c>
      <c r="B138" s="7" t="s">
        <v>352</v>
      </c>
      <c r="C138" s="7" t="s">
        <v>11</v>
      </c>
      <c r="D138" s="3" t="s">
        <v>353</v>
      </c>
      <c r="F138" s="4"/>
      <c r="G138" s="4"/>
      <c r="H138" s="4"/>
      <c r="I138" s="4">
        <f t="shared" si="18"/>
        <v>0</v>
      </c>
      <c r="J138" s="5">
        <f t="shared" si="19"/>
        <v>0</v>
      </c>
      <c r="K138" s="6"/>
      <c r="L138">
        <f t="shared" si="20"/>
        <v>0</v>
      </c>
      <c r="M138">
        <f t="shared" si="21"/>
        <v>0</v>
      </c>
      <c r="N138" s="9"/>
      <c r="O138" s="14">
        <f>ROUND(($J$356/$J$354)*J138,5)</f>
        <v>0</v>
      </c>
      <c r="P138" s="14">
        <f t="shared" si="22"/>
        <v>0</v>
      </c>
      <c r="Q138" s="9">
        <f>ROUND(($J$356/$J$354)*J138,0)</f>
        <v>0</v>
      </c>
      <c r="R138">
        <f>IF(Q138&gt;0,ROUND((Q138/J138)*100,2),0)</f>
        <v>0</v>
      </c>
      <c r="S138" s="9">
        <f>ROUND(IF(K138=3%,$J$358*'Decile Rankings'!K142,0),0)</f>
        <v>0</v>
      </c>
      <c r="T138" s="9">
        <f t="shared" si="23"/>
        <v>0</v>
      </c>
      <c r="U138" s="9">
        <f>IF(T138&gt;J138,J138-Q138,S138)</f>
        <v>0</v>
      </c>
      <c r="V138" s="9">
        <f t="shared" si="24"/>
        <v>0</v>
      </c>
      <c r="W138" s="11">
        <f>IF(J138&gt;0,ROUND(V138/J138*100,2),0)</f>
        <v>0</v>
      </c>
      <c r="X138" s="9">
        <f>IF(K138=3%,ROUND($J$360*'Decile Rankings'!K142,0),0)</f>
        <v>0</v>
      </c>
      <c r="Y138" s="31">
        <f t="shared" si="25"/>
        <v>0</v>
      </c>
      <c r="Z138" s="31">
        <f>IF(Y138&gt;J138,J138-V138,X138)</f>
        <v>0</v>
      </c>
      <c r="AA138" s="9">
        <f t="shared" si="26"/>
        <v>0</v>
      </c>
      <c r="AB138" s="31">
        <f>IF(AA138&gt;J138,1,0)</f>
        <v>0</v>
      </c>
      <c r="AC138" s="11">
        <f>IF(AA138&gt;0,ROUND(AA138/J138*100,2),0)</f>
        <v>0</v>
      </c>
    </row>
    <row r="139" spans="1:29" ht="12.75">
      <c r="A139">
        <v>138</v>
      </c>
      <c r="B139" s="7" t="s">
        <v>354</v>
      </c>
      <c r="C139" s="7" t="s">
        <v>11</v>
      </c>
      <c r="D139" s="3" t="s">
        <v>355</v>
      </c>
      <c r="F139" s="4"/>
      <c r="G139" s="4"/>
      <c r="H139" s="4"/>
      <c r="I139" s="4">
        <f t="shared" si="18"/>
        <v>0</v>
      </c>
      <c r="J139" s="5">
        <f t="shared" si="19"/>
        <v>0</v>
      </c>
      <c r="K139" s="6"/>
      <c r="L139">
        <f t="shared" si="20"/>
        <v>0</v>
      </c>
      <c r="M139">
        <f t="shared" si="21"/>
        <v>0</v>
      </c>
      <c r="N139" s="9"/>
      <c r="O139" s="14">
        <f>ROUND(($J$356/$J$354)*J139,5)</f>
        <v>0</v>
      </c>
      <c r="P139" s="14">
        <f t="shared" si="22"/>
        <v>0</v>
      </c>
      <c r="Q139" s="9">
        <f>ROUND(($J$356/$J$354)*J139,0)</f>
        <v>0</v>
      </c>
      <c r="R139">
        <f>IF(Q139&gt;0,ROUND((Q139/J139)*100,2),0)</f>
        <v>0</v>
      </c>
      <c r="S139" s="9">
        <f>ROUND(IF(K139=3%,$J$358*'Decile Rankings'!K143,0),0)</f>
        <v>0</v>
      </c>
      <c r="T139" s="9">
        <f t="shared" si="23"/>
        <v>0</v>
      </c>
      <c r="U139" s="9">
        <f>IF(T139&gt;J139,J139-Q139,S139)</f>
        <v>0</v>
      </c>
      <c r="V139" s="9">
        <f t="shared" si="24"/>
        <v>0</v>
      </c>
      <c r="W139" s="11">
        <f>IF(J139&gt;0,ROUND(V139/J139*100,2),0)</f>
        <v>0</v>
      </c>
      <c r="X139" s="9">
        <f>IF(K139=3%,ROUND($J$360*'Decile Rankings'!K143,0),0)</f>
        <v>0</v>
      </c>
      <c r="Y139" s="31">
        <f t="shared" si="25"/>
        <v>0</v>
      </c>
      <c r="Z139" s="31">
        <f>IF(Y139&gt;J139,J139-V139,X139)</f>
        <v>0</v>
      </c>
      <c r="AA139" s="9">
        <f t="shared" si="26"/>
        <v>0</v>
      </c>
      <c r="AB139" s="31">
        <f>IF(AA139&gt;J139,1,0)</f>
        <v>0</v>
      </c>
      <c r="AC139" s="11">
        <f>IF(AA139&gt;0,ROUND(AA139/J139*100,2),0)</f>
        <v>0</v>
      </c>
    </row>
    <row r="140" spans="1:29" ht="12.75">
      <c r="A140">
        <v>139</v>
      </c>
      <c r="B140" s="7" t="s">
        <v>65</v>
      </c>
      <c r="C140" s="7" t="s">
        <v>11</v>
      </c>
      <c r="D140" s="3" t="s">
        <v>66</v>
      </c>
      <c r="E140">
        <v>2002</v>
      </c>
      <c r="F140" s="4">
        <v>706464.45</v>
      </c>
      <c r="G140" s="4">
        <v>9047.03</v>
      </c>
      <c r="H140" s="4">
        <v>0</v>
      </c>
      <c r="I140" s="4">
        <f t="shared" si="18"/>
        <v>697417.4199999999</v>
      </c>
      <c r="J140" s="5">
        <f t="shared" si="19"/>
        <v>697417</v>
      </c>
      <c r="K140" s="6">
        <v>0.02</v>
      </c>
      <c r="L140">
        <f t="shared" si="20"/>
        <v>26.64</v>
      </c>
      <c r="M140">
        <f t="shared" si="21"/>
        <v>26.64</v>
      </c>
      <c r="N140" s="9"/>
      <c r="O140" s="14">
        <f>ROUND(($J$356/$J$354)*J140,5)</f>
        <v>185785.46514</v>
      </c>
      <c r="P140" s="14">
        <f t="shared" si="22"/>
        <v>0.4651399999856949</v>
      </c>
      <c r="Q140" s="9">
        <f>ROUND(($J$356/$J$354)*J140,0)</f>
        <v>185785</v>
      </c>
      <c r="R140">
        <f>IF(Q140&gt;0,ROUND((Q140/J140)*100,2),0)</f>
        <v>26.64</v>
      </c>
      <c r="S140" s="9">
        <f>ROUND(IF(K140=3%,$J$358*'Decile Rankings'!K144,0),0)</f>
        <v>0</v>
      </c>
      <c r="T140" s="9">
        <f t="shared" si="23"/>
        <v>185785</v>
      </c>
      <c r="U140" s="9">
        <f>IF(T140&gt;J140,J140-Q140,S140)</f>
        <v>0</v>
      </c>
      <c r="V140" s="9">
        <f t="shared" si="24"/>
        <v>185785</v>
      </c>
      <c r="W140" s="11">
        <f>IF(J140&gt;0,ROUND(V140/J140*100,2),0)</f>
        <v>26.64</v>
      </c>
      <c r="X140" s="9">
        <f>IF(K140=3%,ROUND($J$360*'Decile Rankings'!K144,0),0)</f>
        <v>0</v>
      </c>
      <c r="Y140" s="31">
        <f t="shared" si="25"/>
        <v>185785</v>
      </c>
      <c r="Z140" s="31">
        <f>IF(Y140&gt;J140,J140-V140,X140)</f>
        <v>0</v>
      </c>
      <c r="AA140" s="9">
        <f t="shared" si="26"/>
        <v>185785</v>
      </c>
      <c r="AB140" s="31">
        <f>IF(AA140&gt;J140,1,0)</f>
        <v>0</v>
      </c>
      <c r="AC140" s="11">
        <f>IF(AA140&gt;0,ROUND(AA140/J140*100,2),0)</f>
        <v>26.64</v>
      </c>
    </row>
    <row r="141" spans="1:29" ht="12.75">
      <c r="A141">
        <v>140</v>
      </c>
      <c r="B141" s="7" t="s">
        <v>356</v>
      </c>
      <c r="C141" s="7" t="s">
        <v>11</v>
      </c>
      <c r="D141" s="3" t="s">
        <v>357</v>
      </c>
      <c r="E141">
        <v>2007</v>
      </c>
      <c r="F141" s="4">
        <v>43633.97</v>
      </c>
      <c r="G141" s="4">
        <v>475.84</v>
      </c>
      <c r="H141" s="4">
        <v>1957.29</v>
      </c>
      <c r="I141" s="4">
        <f t="shared" si="18"/>
        <v>41200.840000000004</v>
      </c>
      <c r="J141" s="5">
        <f t="shared" si="19"/>
        <v>41201</v>
      </c>
      <c r="K141" s="6">
        <v>0.015</v>
      </c>
      <c r="L141">
        <f t="shared" si="20"/>
        <v>26.64</v>
      </c>
      <c r="M141">
        <f t="shared" si="21"/>
        <v>26.64</v>
      </c>
      <c r="N141" s="9"/>
      <c r="O141" s="14">
        <f>ROUND(($J$356/$J$354)*J141,5)</f>
        <v>10975.56691</v>
      </c>
      <c r="P141" s="14">
        <f t="shared" si="22"/>
        <v>-0.4330900000004476</v>
      </c>
      <c r="Q141" s="9">
        <f>ROUND(($J$356/$J$354)*J141,0)</f>
        <v>10976</v>
      </c>
      <c r="R141">
        <f>IF(Q141&gt;0,ROUND((Q141/J141)*100,2),0)</f>
        <v>26.64</v>
      </c>
      <c r="S141" s="9">
        <f>ROUND(IF(K141=3%,$J$358*'Decile Rankings'!K145,0),0)</f>
        <v>0</v>
      </c>
      <c r="T141" s="9">
        <f t="shared" si="23"/>
        <v>10976</v>
      </c>
      <c r="U141" s="9">
        <f>IF(T141&gt;J141,J141-Q141,S141)</f>
        <v>0</v>
      </c>
      <c r="V141" s="9">
        <f t="shared" si="24"/>
        <v>10976</v>
      </c>
      <c r="W141" s="11">
        <f>IF(J141&gt;0,ROUND(V141/J141*100,2),0)</f>
        <v>26.64</v>
      </c>
      <c r="X141" s="9">
        <f>IF(K141=3%,ROUND($J$360*'Decile Rankings'!K145,0),0)</f>
        <v>0</v>
      </c>
      <c r="Y141" s="31">
        <f t="shared" si="25"/>
        <v>10976</v>
      </c>
      <c r="Z141" s="31">
        <f>IF(Y141&gt;J141,J141-V141,X141)</f>
        <v>0</v>
      </c>
      <c r="AA141" s="9">
        <f t="shared" si="26"/>
        <v>10976</v>
      </c>
      <c r="AB141" s="31">
        <f>IF(AA141&gt;J141,1,0)</f>
        <v>0</v>
      </c>
      <c r="AC141" s="11">
        <f>IF(AA141&gt;0,ROUND(AA141/J141*100,2),0)</f>
        <v>26.64</v>
      </c>
    </row>
    <row r="142" spans="1:29" ht="12.75">
      <c r="A142">
        <v>141</v>
      </c>
      <c r="B142" s="7" t="s">
        <v>358</v>
      </c>
      <c r="C142" s="7" t="s">
        <v>11</v>
      </c>
      <c r="D142" s="3" t="s">
        <v>359</v>
      </c>
      <c r="E142">
        <v>2008</v>
      </c>
      <c r="F142" s="4">
        <v>358429</v>
      </c>
      <c r="G142" s="4">
        <v>547</v>
      </c>
      <c r="H142" s="4">
        <v>862</v>
      </c>
      <c r="I142" s="4">
        <f t="shared" si="18"/>
        <v>357020</v>
      </c>
      <c r="J142" s="5">
        <f t="shared" si="19"/>
        <v>357020</v>
      </c>
      <c r="K142" s="6">
        <v>0.01</v>
      </c>
      <c r="L142">
        <f t="shared" si="20"/>
        <v>26.64</v>
      </c>
      <c r="M142">
        <f t="shared" si="21"/>
        <v>26.64</v>
      </c>
      <c r="N142" s="9"/>
      <c r="O142" s="14">
        <f>ROUND(($J$356/$J$354)*J142,5)</f>
        <v>95106.83962</v>
      </c>
      <c r="P142" s="14">
        <f t="shared" si="22"/>
        <v>-0.1603800000011688</v>
      </c>
      <c r="Q142" s="9">
        <f>ROUND(($J$356/$J$354)*J142,0)</f>
        <v>95107</v>
      </c>
      <c r="R142">
        <f>IF(Q142&gt;0,ROUND((Q142/J142)*100,2),0)</f>
        <v>26.64</v>
      </c>
      <c r="S142" s="9">
        <f>ROUND(IF(K142=3%,$J$358*'Decile Rankings'!K146,0),0)</f>
        <v>0</v>
      </c>
      <c r="T142" s="9">
        <f t="shared" si="23"/>
        <v>95107</v>
      </c>
      <c r="U142" s="9">
        <f>IF(T142&gt;J142,J142-Q142,S142)</f>
        <v>0</v>
      </c>
      <c r="V142" s="9">
        <f t="shared" si="24"/>
        <v>95107</v>
      </c>
      <c r="W142" s="11">
        <f>IF(J142&gt;0,ROUND(V142/J142*100,2),0)</f>
        <v>26.64</v>
      </c>
      <c r="X142" s="9">
        <f>IF(K142=3%,ROUND($J$360*'Decile Rankings'!K146,0),0)</f>
        <v>0</v>
      </c>
      <c r="Y142" s="31">
        <f t="shared" si="25"/>
        <v>95107</v>
      </c>
      <c r="Z142" s="31">
        <f>IF(Y142&gt;J142,J142-V142,X142)</f>
        <v>0</v>
      </c>
      <c r="AA142" s="9">
        <f t="shared" si="26"/>
        <v>95107</v>
      </c>
      <c r="AB142" s="31">
        <f>IF(AA142&gt;J142,1,0)</f>
        <v>0</v>
      </c>
      <c r="AC142" s="11">
        <f>IF(AA142&gt;0,ROUND(AA142/J142*100,2),0)</f>
        <v>26.64</v>
      </c>
    </row>
    <row r="143" spans="1:29" ht="12.75">
      <c r="A143">
        <v>142</v>
      </c>
      <c r="B143" s="7" t="s">
        <v>360</v>
      </c>
      <c r="C143" s="7" t="s">
        <v>11</v>
      </c>
      <c r="D143" s="3" t="s">
        <v>361</v>
      </c>
      <c r="F143" s="4"/>
      <c r="G143" s="4"/>
      <c r="H143" s="4"/>
      <c r="I143" s="4">
        <f t="shared" si="18"/>
        <v>0</v>
      </c>
      <c r="J143" s="5">
        <f t="shared" si="19"/>
        <v>0</v>
      </c>
      <c r="K143" s="6"/>
      <c r="L143">
        <f t="shared" si="20"/>
        <v>0</v>
      </c>
      <c r="M143">
        <f t="shared" si="21"/>
        <v>0</v>
      </c>
      <c r="N143" s="9"/>
      <c r="O143" s="14">
        <f>ROUND(($J$356/$J$354)*J143,5)</f>
        <v>0</v>
      </c>
      <c r="P143" s="14">
        <f t="shared" si="22"/>
        <v>0</v>
      </c>
      <c r="Q143" s="9">
        <f>ROUND(($J$356/$J$354)*J143,0)</f>
        <v>0</v>
      </c>
      <c r="R143">
        <f>IF(Q143&gt;0,ROUND((Q143/J143)*100,2),0)</f>
        <v>0</v>
      </c>
      <c r="S143" s="9">
        <f>ROUND(IF(K143=3%,$J$358*'Decile Rankings'!K147,0),0)</f>
        <v>0</v>
      </c>
      <c r="T143" s="9">
        <f t="shared" si="23"/>
        <v>0</v>
      </c>
      <c r="U143" s="9">
        <f>IF(T143&gt;J143,J143-Q143,S143)</f>
        <v>0</v>
      </c>
      <c r="V143" s="9">
        <f t="shared" si="24"/>
        <v>0</v>
      </c>
      <c r="W143" s="11">
        <f>IF(J143&gt;0,ROUND(V143/J143*100,2),0)</f>
        <v>0</v>
      </c>
      <c r="X143" s="9">
        <f>IF(K143=3%,ROUND($J$360*'Decile Rankings'!K147,0),0)</f>
        <v>0</v>
      </c>
      <c r="Y143" s="31">
        <f t="shared" si="25"/>
        <v>0</v>
      </c>
      <c r="Z143" s="31">
        <f>IF(Y143&gt;J143,J143-V143,X143)</f>
        <v>0</v>
      </c>
      <c r="AA143" s="9">
        <f t="shared" si="26"/>
        <v>0</v>
      </c>
      <c r="AB143" s="31">
        <f>IF(AA143&gt;J143,1,0)</f>
        <v>0</v>
      </c>
      <c r="AC143" s="11">
        <f>IF(AA143&gt;0,ROUND(AA143/J143*100,2),0)</f>
        <v>0</v>
      </c>
    </row>
    <row r="144" spans="1:29" ht="12.75">
      <c r="A144">
        <v>143</v>
      </c>
      <c r="B144" s="7" t="s">
        <v>362</v>
      </c>
      <c r="C144" s="7" t="s">
        <v>11</v>
      </c>
      <c r="D144" s="3" t="s">
        <v>363</v>
      </c>
      <c r="F144" s="4"/>
      <c r="G144" s="4"/>
      <c r="H144" s="4"/>
      <c r="I144" s="4">
        <f t="shared" si="18"/>
        <v>0</v>
      </c>
      <c r="J144" s="5">
        <f t="shared" si="19"/>
        <v>0</v>
      </c>
      <c r="K144" s="6"/>
      <c r="L144">
        <f t="shared" si="20"/>
        <v>0</v>
      </c>
      <c r="M144">
        <f t="shared" si="21"/>
        <v>0</v>
      </c>
      <c r="N144" s="9"/>
      <c r="O144" s="14">
        <f>ROUND(($J$356/$J$354)*J144,5)</f>
        <v>0</v>
      </c>
      <c r="P144" s="14">
        <f t="shared" si="22"/>
        <v>0</v>
      </c>
      <c r="Q144" s="9">
        <f>ROUND(($J$356/$J$354)*J144,0)</f>
        <v>0</v>
      </c>
      <c r="R144">
        <f>IF(Q144&gt;0,ROUND((Q144/J144)*100,2),0)</f>
        <v>0</v>
      </c>
      <c r="S144" s="9">
        <f>ROUND(IF(K144=3%,$J$358*'Decile Rankings'!K148,0),0)</f>
        <v>0</v>
      </c>
      <c r="T144" s="9">
        <f t="shared" si="23"/>
        <v>0</v>
      </c>
      <c r="U144" s="9">
        <f>IF(T144&gt;J144,J144-Q144,S144)</f>
        <v>0</v>
      </c>
      <c r="V144" s="9">
        <f t="shared" si="24"/>
        <v>0</v>
      </c>
      <c r="W144" s="11">
        <f>IF(J144&gt;0,ROUND(V144/J144*100,2),0)</f>
        <v>0</v>
      </c>
      <c r="X144" s="9">
        <f>IF(K144=3%,ROUND($J$360*'Decile Rankings'!K148,0),0)</f>
        <v>0</v>
      </c>
      <c r="Y144" s="31">
        <f t="shared" si="25"/>
        <v>0</v>
      </c>
      <c r="Z144" s="31">
        <f>IF(Y144&gt;J144,J144-V144,X144)</f>
        <v>0</v>
      </c>
      <c r="AA144" s="9">
        <f t="shared" si="26"/>
        <v>0</v>
      </c>
      <c r="AB144" s="31">
        <f>IF(AA144&gt;J144,1,0)</f>
        <v>0</v>
      </c>
      <c r="AC144" s="11">
        <f>IF(AA144&gt;0,ROUND(AA144/J144*100,2),0)</f>
        <v>0</v>
      </c>
    </row>
    <row r="145" spans="1:29" ht="12.75">
      <c r="A145">
        <v>144</v>
      </c>
      <c r="B145" s="7" t="s">
        <v>364</v>
      </c>
      <c r="C145" s="7" t="s">
        <v>11</v>
      </c>
      <c r="D145" s="3" t="s">
        <v>365</v>
      </c>
      <c r="F145" s="4"/>
      <c r="G145" s="4"/>
      <c r="H145" s="4"/>
      <c r="I145" s="4">
        <f t="shared" si="18"/>
        <v>0</v>
      </c>
      <c r="J145" s="5">
        <f t="shared" si="19"/>
        <v>0</v>
      </c>
      <c r="K145" s="6"/>
      <c r="L145">
        <f t="shared" si="20"/>
        <v>0</v>
      </c>
      <c r="M145">
        <f t="shared" si="21"/>
        <v>0</v>
      </c>
      <c r="N145" s="9"/>
      <c r="O145" s="14">
        <f>ROUND(($J$356/$J$354)*J145,5)</f>
        <v>0</v>
      </c>
      <c r="P145" s="14">
        <f t="shared" si="22"/>
        <v>0</v>
      </c>
      <c r="Q145" s="9">
        <f>ROUND(($J$356/$J$354)*J145,0)</f>
        <v>0</v>
      </c>
      <c r="R145">
        <f>IF(Q145&gt;0,ROUND((Q145/J145)*100,2),0)</f>
        <v>0</v>
      </c>
      <c r="S145" s="9">
        <f>ROUND(IF(K145=3%,$J$358*'Decile Rankings'!K149,0),0)</f>
        <v>0</v>
      </c>
      <c r="T145" s="9">
        <f t="shared" si="23"/>
        <v>0</v>
      </c>
      <c r="U145" s="9">
        <f>IF(T145&gt;J145,J145-Q145,S145)</f>
        <v>0</v>
      </c>
      <c r="V145" s="9">
        <f t="shared" si="24"/>
        <v>0</v>
      </c>
      <c r="W145" s="11">
        <f>IF(J145&gt;0,ROUND(V145/J145*100,2),0)</f>
        <v>0</v>
      </c>
      <c r="X145" s="9">
        <f>IF(K145=3%,ROUND($J$360*'Decile Rankings'!K149,0),0)</f>
        <v>0</v>
      </c>
      <c r="Y145" s="31">
        <f t="shared" si="25"/>
        <v>0</v>
      </c>
      <c r="Z145" s="31">
        <f>IF(Y145&gt;J145,J145-V145,X145)</f>
        <v>0</v>
      </c>
      <c r="AA145" s="9">
        <f t="shared" si="26"/>
        <v>0</v>
      </c>
      <c r="AB145" s="31">
        <f>IF(AA145&gt;J145,1,0)</f>
        <v>0</v>
      </c>
      <c r="AC145" s="11">
        <f>IF(AA145&gt;0,ROUND(AA145/J145*100,2),0)</f>
        <v>0</v>
      </c>
    </row>
    <row r="146" spans="1:29" ht="12.75">
      <c r="A146">
        <v>145</v>
      </c>
      <c r="B146" s="7" t="s">
        <v>366</v>
      </c>
      <c r="C146" s="7" t="s">
        <v>11</v>
      </c>
      <c r="D146" s="3" t="s">
        <v>367</v>
      </c>
      <c r="E146">
        <v>2006</v>
      </c>
      <c r="F146" s="4">
        <v>548333.82</v>
      </c>
      <c r="G146" s="4">
        <v>10992.24</v>
      </c>
      <c r="H146" s="4">
        <v>0</v>
      </c>
      <c r="I146" s="4">
        <f t="shared" si="18"/>
        <v>537341.58</v>
      </c>
      <c r="J146" s="5">
        <f t="shared" si="19"/>
        <v>537342</v>
      </c>
      <c r="K146" s="6">
        <v>0.03</v>
      </c>
      <c r="L146">
        <f t="shared" si="20"/>
        <v>26.64</v>
      </c>
      <c r="M146">
        <f t="shared" si="21"/>
        <v>35.98</v>
      </c>
      <c r="N146" s="9"/>
      <c r="O146" s="14">
        <f>ROUND(($J$356/$J$354)*J146,5)</f>
        <v>143142.95954</v>
      </c>
      <c r="P146" s="14">
        <f t="shared" si="22"/>
        <v>-0.04045999998925254</v>
      </c>
      <c r="Q146" s="9">
        <f>ROUND(($J$356/$J$354)*J146,0)</f>
        <v>143143</v>
      </c>
      <c r="R146">
        <f>IF(Q146&gt;0,ROUND((Q146/J146)*100,2),0)</f>
        <v>26.64</v>
      </c>
      <c r="S146" s="9">
        <f>ROUND(IF(K146=3%,$J$358*'Decile Rankings'!K150,0),0)</f>
        <v>31611</v>
      </c>
      <c r="T146" s="9">
        <f t="shared" si="23"/>
        <v>174754</v>
      </c>
      <c r="U146" s="9">
        <f>IF(T146&gt;J146,J146-Q146,S146)</f>
        <v>31611</v>
      </c>
      <c r="V146" s="9">
        <f t="shared" si="24"/>
        <v>174754</v>
      </c>
      <c r="W146" s="11">
        <f>IF(J146&gt;0,ROUND(V146/J146*100,2),0)</f>
        <v>32.52</v>
      </c>
      <c r="X146" s="9">
        <f>IF(K146=3%,ROUND($J$360*'Decile Rankings'!K150,0),0)</f>
        <v>18602</v>
      </c>
      <c r="Y146" s="31">
        <f t="shared" si="25"/>
        <v>193356</v>
      </c>
      <c r="Z146" s="31">
        <f>IF(Y146&gt;J146,J146-V146,X146)</f>
        <v>18602</v>
      </c>
      <c r="AA146" s="9">
        <f t="shared" si="26"/>
        <v>193356</v>
      </c>
      <c r="AB146" s="31">
        <f>IF(AA146&gt;J146,1,0)</f>
        <v>0</v>
      </c>
      <c r="AC146" s="11">
        <f>IF(AA146&gt;0,ROUND(AA146/J146*100,2),0)</f>
        <v>35.98</v>
      </c>
    </row>
    <row r="147" spans="1:29" ht="12.75">
      <c r="A147">
        <v>146</v>
      </c>
      <c r="B147" s="7" t="s">
        <v>368</v>
      </c>
      <c r="C147" s="7" t="s">
        <v>11</v>
      </c>
      <c r="D147" s="3" t="s">
        <v>369</v>
      </c>
      <c r="F147" s="4"/>
      <c r="G147" s="4"/>
      <c r="H147" s="4"/>
      <c r="I147" s="4">
        <f t="shared" si="18"/>
        <v>0</v>
      </c>
      <c r="J147" s="5">
        <f t="shared" si="19"/>
        <v>0</v>
      </c>
      <c r="K147" s="6"/>
      <c r="L147">
        <f t="shared" si="20"/>
        <v>0</v>
      </c>
      <c r="M147">
        <f t="shared" si="21"/>
        <v>0</v>
      </c>
      <c r="N147" s="9"/>
      <c r="O147" s="14">
        <f>ROUND(($J$356/$J$354)*J147,5)</f>
        <v>0</v>
      </c>
      <c r="P147" s="14">
        <f t="shared" si="22"/>
        <v>0</v>
      </c>
      <c r="Q147" s="9">
        <f>ROUND(($J$356/$J$354)*J147,0)</f>
        <v>0</v>
      </c>
      <c r="R147">
        <f>IF(Q147&gt;0,ROUND((Q147/J147)*100,2),0)</f>
        <v>0</v>
      </c>
      <c r="S147" s="9">
        <f>ROUND(IF(K147=3%,$J$358*'Decile Rankings'!K151,0),0)</f>
        <v>0</v>
      </c>
      <c r="T147" s="9">
        <f t="shared" si="23"/>
        <v>0</v>
      </c>
      <c r="U147" s="9">
        <f>IF(T147&gt;J147,J147-Q147,S147)</f>
        <v>0</v>
      </c>
      <c r="V147" s="9">
        <f t="shared" si="24"/>
        <v>0</v>
      </c>
      <c r="W147" s="11">
        <f>IF(J147&gt;0,ROUND(V147/J147*100,2),0)</f>
        <v>0</v>
      </c>
      <c r="X147" s="9">
        <f>IF(K147=3%,ROUND($J$360*'Decile Rankings'!K151,0),0)</f>
        <v>0</v>
      </c>
      <c r="Y147" s="31">
        <f t="shared" si="25"/>
        <v>0</v>
      </c>
      <c r="Z147" s="31">
        <f>IF(Y147&gt;J147,J147-V147,X147)</f>
        <v>0</v>
      </c>
      <c r="AA147" s="9">
        <f t="shared" si="26"/>
        <v>0</v>
      </c>
      <c r="AB147" s="31">
        <f>IF(AA147&gt;J147,1,0)</f>
        <v>0</v>
      </c>
      <c r="AC147" s="11">
        <f>IF(AA147&gt;0,ROUND(AA147/J147*100,2),0)</f>
        <v>0</v>
      </c>
    </row>
    <row r="148" spans="1:29" ht="12.75">
      <c r="A148">
        <v>147</v>
      </c>
      <c r="B148" s="7" t="s">
        <v>370</v>
      </c>
      <c r="C148" s="7" t="s">
        <v>11</v>
      </c>
      <c r="D148" s="3" t="s">
        <v>371</v>
      </c>
      <c r="F148" s="4"/>
      <c r="G148" s="4"/>
      <c r="H148" s="4"/>
      <c r="I148" s="4">
        <f t="shared" si="18"/>
        <v>0</v>
      </c>
      <c r="J148" s="5">
        <f t="shared" si="19"/>
        <v>0</v>
      </c>
      <c r="K148" s="6"/>
      <c r="L148">
        <f t="shared" si="20"/>
        <v>0</v>
      </c>
      <c r="M148">
        <f t="shared" si="21"/>
        <v>0</v>
      </c>
      <c r="N148" s="9"/>
      <c r="O148" s="14">
        <f>ROUND(($J$356/$J$354)*J148,5)</f>
        <v>0</v>
      </c>
      <c r="P148" s="14">
        <f t="shared" si="22"/>
        <v>0</v>
      </c>
      <c r="Q148" s="9">
        <f>ROUND(($J$356/$J$354)*J148,0)</f>
        <v>0</v>
      </c>
      <c r="R148">
        <f>IF(Q148&gt;0,ROUND((Q148/J148)*100,2),0)</f>
        <v>0</v>
      </c>
      <c r="S148" s="9">
        <f>ROUND(IF(K148=3%,$J$358*'Decile Rankings'!K152,0),0)</f>
        <v>0</v>
      </c>
      <c r="T148" s="9">
        <f t="shared" si="23"/>
        <v>0</v>
      </c>
      <c r="U148" s="9">
        <f>IF(T148&gt;J148,J148-Q148,S148)</f>
        <v>0</v>
      </c>
      <c r="V148" s="9">
        <f t="shared" si="24"/>
        <v>0</v>
      </c>
      <c r="W148" s="11">
        <f>IF(J148&gt;0,ROUND(V148/J148*100,2),0)</f>
        <v>0</v>
      </c>
      <c r="X148" s="9">
        <f>IF(K148=3%,ROUND($J$360*'Decile Rankings'!K152,0),0)</f>
        <v>0</v>
      </c>
      <c r="Y148" s="31">
        <f t="shared" si="25"/>
        <v>0</v>
      </c>
      <c r="Z148" s="31">
        <f>IF(Y148&gt;J148,J148-V148,X148)</f>
        <v>0</v>
      </c>
      <c r="AA148" s="9">
        <f t="shared" si="26"/>
        <v>0</v>
      </c>
      <c r="AB148" s="31">
        <f>IF(AA148&gt;J148,1,0)</f>
        <v>0</v>
      </c>
      <c r="AC148" s="11">
        <f>IF(AA148&gt;0,ROUND(AA148/J148*100,2),0)</f>
        <v>0</v>
      </c>
    </row>
    <row r="149" spans="1:29" ht="12.75">
      <c r="A149">
        <v>148</v>
      </c>
      <c r="B149" s="7" t="s">
        <v>372</v>
      </c>
      <c r="C149" s="7" t="s">
        <v>11</v>
      </c>
      <c r="D149" s="3" t="s">
        <v>373</v>
      </c>
      <c r="F149" s="4"/>
      <c r="G149" s="4"/>
      <c r="H149" s="4"/>
      <c r="I149" s="4">
        <f t="shared" si="18"/>
        <v>0</v>
      </c>
      <c r="J149" s="5">
        <f t="shared" si="19"/>
        <v>0</v>
      </c>
      <c r="K149" s="6"/>
      <c r="L149">
        <f t="shared" si="20"/>
        <v>0</v>
      </c>
      <c r="M149">
        <f t="shared" si="21"/>
        <v>0</v>
      </c>
      <c r="N149" s="9"/>
      <c r="O149" s="14">
        <f>ROUND(($J$356/$J$354)*J149,5)</f>
        <v>0</v>
      </c>
      <c r="P149" s="14">
        <f t="shared" si="22"/>
        <v>0</v>
      </c>
      <c r="Q149" s="9">
        <f>ROUND(($J$356/$J$354)*J149,0)</f>
        <v>0</v>
      </c>
      <c r="R149">
        <f>IF(Q149&gt;0,ROUND((Q149/J149)*100,2),0)</f>
        <v>0</v>
      </c>
      <c r="S149" s="9">
        <f>ROUND(IF(K149=3%,$J$358*'Decile Rankings'!K153,0),0)</f>
        <v>0</v>
      </c>
      <c r="T149" s="9">
        <f t="shared" si="23"/>
        <v>0</v>
      </c>
      <c r="U149" s="9">
        <f>IF(T149&gt;J149,J149-Q149,S149)</f>
        <v>0</v>
      </c>
      <c r="V149" s="9">
        <f t="shared" si="24"/>
        <v>0</v>
      </c>
      <c r="W149" s="11">
        <f>IF(J149&gt;0,ROUND(V149/J149*100,2),0)</f>
        <v>0</v>
      </c>
      <c r="X149" s="9">
        <f>IF(K149=3%,ROUND($J$360*'Decile Rankings'!K153,0),0)</f>
        <v>0</v>
      </c>
      <c r="Y149" s="31">
        <f t="shared" si="25"/>
        <v>0</v>
      </c>
      <c r="Z149" s="31">
        <f>IF(Y149&gt;J149,J149-V149,X149)</f>
        <v>0</v>
      </c>
      <c r="AA149" s="9">
        <f t="shared" si="26"/>
        <v>0</v>
      </c>
      <c r="AB149" s="31">
        <f>IF(AA149&gt;J149,1,0)</f>
        <v>0</v>
      </c>
      <c r="AC149" s="11">
        <f>IF(AA149&gt;0,ROUND(AA149/J149*100,2),0)</f>
        <v>0</v>
      </c>
    </row>
    <row r="150" spans="1:29" ht="12.75">
      <c r="A150">
        <v>149</v>
      </c>
      <c r="B150" s="7" t="s">
        <v>374</v>
      </c>
      <c r="C150" s="7" t="s">
        <v>11</v>
      </c>
      <c r="D150" s="3" t="s">
        <v>375</v>
      </c>
      <c r="F150" s="4"/>
      <c r="G150" s="4"/>
      <c r="H150" s="4"/>
      <c r="I150" s="4">
        <f t="shared" si="18"/>
        <v>0</v>
      </c>
      <c r="J150" s="5">
        <f t="shared" si="19"/>
        <v>0</v>
      </c>
      <c r="K150" s="6"/>
      <c r="L150">
        <f t="shared" si="20"/>
        <v>0</v>
      </c>
      <c r="M150">
        <f t="shared" si="21"/>
        <v>0</v>
      </c>
      <c r="N150" s="9"/>
      <c r="O150" s="14">
        <f>ROUND(($J$356/$J$354)*J150,5)</f>
        <v>0</v>
      </c>
      <c r="P150" s="14">
        <f t="shared" si="22"/>
        <v>0</v>
      </c>
      <c r="Q150" s="9">
        <f>ROUND(($J$356/$J$354)*J150,0)</f>
        <v>0</v>
      </c>
      <c r="R150">
        <f>IF(Q150&gt;0,ROUND((Q150/J150)*100,2),0)</f>
        <v>0</v>
      </c>
      <c r="S150" s="9">
        <f>ROUND(IF(K150=3%,$J$358*'Decile Rankings'!K154,0),0)</f>
        <v>0</v>
      </c>
      <c r="T150" s="9">
        <f t="shared" si="23"/>
        <v>0</v>
      </c>
      <c r="U150" s="9">
        <f>IF(T150&gt;J150,J150-Q150,S150)</f>
        <v>0</v>
      </c>
      <c r="V150" s="9">
        <f t="shared" si="24"/>
        <v>0</v>
      </c>
      <c r="W150" s="11">
        <f>IF(J150&gt;0,ROUND(V150/J150*100,2),0)</f>
        <v>0</v>
      </c>
      <c r="X150" s="9">
        <f>IF(K150=3%,ROUND($J$360*'Decile Rankings'!K154,0),0)</f>
        <v>0</v>
      </c>
      <c r="Y150" s="31">
        <f t="shared" si="25"/>
        <v>0</v>
      </c>
      <c r="Z150" s="31">
        <f>IF(Y150&gt;J150,J150-V150,X150)</f>
        <v>0</v>
      </c>
      <c r="AA150" s="9">
        <f t="shared" si="26"/>
        <v>0</v>
      </c>
      <c r="AB150" s="31">
        <f>IF(AA150&gt;J150,1,0)</f>
        <v>0</v>
      </c>
      <c r="AC150" s="11">
        <f>IF(AA150&gt;0,ROUND(AA150/J150*100,2),0)</f>
        <v>0</v>
      </c>
    </row>
    <row r="151" spans="1:29" ht="12.75">
      <c r="A151">
        <v>150</v>
      </c>
      <c r="B151" s="7" t="s">
        <v>376</v>
      </c>
      <c r="C151" s="7" t="s">
        <v>11</v>
      </c>
      <c r="D151" s="3" t="s">
        <v>377</v>
      </c>
      <c r="F151" s="4"/>
      <c r="G151" s="4"/>
      <c r="H151" s="4"/>
      <c r="I151" s="4">
        <f t="shared" si="18"/>
        <v>0</v>
      </c>
      <c r="J151" s="5">
        <f t="shared" si="19"/>
        <v>0</v>
      </c>
      <c r="K151" s="6"/>
      <c r="L151">
        <f t="shared" si="20"/>
        <v>0</v>
      </c>
      <c r="M151">
        <f t="shared" si="21"/>
        <v>0</v>
      </c>
      <c r="N151" s="9"/>
      <c r="O151" s="14">
        <f>ROUND(($J$356/$J$354)*J151,5)</f>
        <v>0</v>
      </c>
      <c r="P151" s="14">
        <f t="shared" si="22"/>
        <v>0</v>
      </c>
      <c r="Q151" s="9">
        <f>ROUND(($J$356/$J$354)*J151,0)</f>
        <v>0</v>
      </c>
      <c r="R151">
        <f>IF(Q151&gt;0,ROUND((Q151/J151)*100,2),0)</f>
        <v>0</v>
      </c>
      <c r="S151" s="9">
        <f>ROUND(IF(K151=3%,$J$358*'Decile Rankings'!K155,0),0)</f>
        <v>0</v>
      </c>
      <c r="T151" s="9">
        <f t="shared" si="23"/>
        <v>0</v>
      </c>
      <c r="U151" s="9">
        <f>IF(T151&gt;J151,J151-Q151,S151)</f>
        <v>0</v>
      </c>
      <c r="V151" s="9">
        <f t="shared" si="24"/>
        <v>0</v>
      </c>
      <c r="W151" s="11">
        <f>IF(J151&gt;0,ROUND(V151/J151*100,2),0)</f>
        <v>0</v>
      </c>
      <c r="X151" s="9">
        <f>IF(K151=3%,ROUND($J$360*'Decile Rankings'!K155,0),0)</f>
        <v>0</v>
      </c>
      <c r="Y151" s="31">
        <f t="shared" si="25"/>
        <v>0</v>
      </c>
      <c r="Z151" s="31">
        <f>IF(Y151&gt;J151,J151-V151,X151)</f>
        <v>0</v>
      </c>
      <c r="AA151" s="9">
        <f t="shared" si="26"/>
        <v>0</v>
      </c>
      <c r="AB151" s="31">
        <f>IF(AA151&gt;J151,1,0)</f>
        <v>0</v>
      </c>
      <c r="AC151" s="11">
        <f>IF(AA151&gt;0,ROUND(AA151/J151*100,2),0)</f>
        <v>0</v>
      </c>
    </row>
    <row r="152" spans="1:29" ht="12.75">
      <c r="A152">
        <v>151</v>
      </c>
      <c r="B152" s="7" t="s">
        <v>378</v>
      </c>
      <c r="C152" s="7" t="s">
        <v>11</v>
      </c>
      <c r="D152" s="3" t="s">
        <v>379</v>
      </c>
      <c r="F152" s="4"/>
      <c r="G152" s="4"/>
      <c r="H152" s="4"/>
      <c r="I152" s="4">
        <f t="shared" si="18"/>
        <v>0</v>
      </c>
      <c r="J152" s="5">
        <f t="shared" si="19"/>
        <v>0</v>
      </c>
      <c r="K152" s="6"/>
      <c r="L152">
        <f t="shared" si="20"/>
        <v>0</v>
      </c>
      <c r="M152">
        <f t="shared" si="21"/>
        <v>0</v>
      </c>
      <c r="N152" s="9"/>
      <c r="O152" s="14">
        <f>ROUND(($J$356/$J$354)*J152,5)</f>
        <v>0</v>
      </c>
      <c r="P152" s="14">
        <f t="shared" si="22"/>
        <v>0</v>
      </c>
      <c r="Q152" s="9">
        <f>ROUND(($J$356/$J$354)*J152,0)</f>
        <v>0</v>
      </c>
      <c r="R152">
        <f>IF(Q152&gt;0,ROUND((Q152/J152)*100,2),0)</f>
        <v>0</v>
      </c>
      <c r="S152" s="9">
        <f>ROUND(IF(K152=3%,$J$358*'Decile Rankings'!K156,0),0)</f>
        <v>0</v>
      </c>
      <c r="T152" s="9">
        <f t="shared" si="23"/>
        <v>0</v>
      </c>
      <c r="U152" s="9">
        <f>IF(T152&gt;J152,J152-Q152,S152)</f>
        <v>0</v>
      </c>
      <c r="V152" s="9">
        <f t="shared" si="24"/>
        <v>0</v>
      </c>
      <c r="W152" s="11">
        <f>IF(J152&gt;0,ROUND(V152/J152*100,2),0)</f>
        <v>0</v>
      </c>
      <c r="X152" s="9">
        <f>IF(K152=3%,ROUND($J$360*'Decile Rankings'!K156,0),0)</f>
        <v>0</v>
      </c>
      <c r="Y152" s="31">
        <f t="shared" si="25"/>
        <v>0</v>
      </c>
      <c r="Z152" s="31">
        <f>IF(Y152&gt;J152,J152-V152,X152)</f>
        <v>0</v>
      </c>
      <c r="AA152" s="9">
        <f t="shared" si="26"/>
        <v>0</v>
      </c>
      <c r="AB152" s="31">
        <f>IF(AA152&gt;J152,1,0)</f>
        <v>0</v>
      </c>
      <c r="AC152" s="11">
        <f>IF(AA152&gt;0,ROUND(AA152/J152*100,2),0)</f>
        <v>0</v>
      </c>
    </row>
    <row r="153" spans="1:29" ht="12.75">
      <c r="A153">
        <v>152</v>
      </c>
      <c r="B153" s="7" t="s">
        <v>380</v>
      </c>
      <c r="C153" s="7" t="s">
        <v>11</v>
      </c>
      <c r="D153" s="3" t="s">
        <v>381</v>
      </c>
      <c r="E153">
        <v>2008</v>
      </c>
      <c r="F153" s="4">
        <v>299954.83</v>
      </c>
      <c r="G153" s="4">
        <v>21918.93</v>
      </c>
      <c r="H153" s="4">
        <v>12.53</v>
      </c>
      <c r="I153" s="4">
        <f t="shared" si="18"/>
        <v>278023.37</v>
      </c>
      <c r="J153" s="5">
        <f t="shared" si="19"/>
        <v>278023</v>
      </c>
      <c r="K153" s="6">
        <v>0.03</v>
      </c>
      <c r="L153">
        <f t="shared" si="20"/>
        <v>26.64</v>
      </c>
      <c r="M153">
        <f t="shared" si="21"/>
        <v>44.7</v>
      </c>
      <c r="N153" s="9"/>
      <c r="O153" s="14">
        <f>ROUND(($J$356/$J$354)*J153,5)</f>
        <v>74062.76643</v>
      </c>
      <c r="P153" s="14">
        <f t="shared" si="22"/>
        <v>-0.23356999999668915</v>
      </c>
      <c r="Q153" s="9">
        <f>ROUND(($J$356/$J$354)*J153,0)</f>
        <v>74063</v>
      </c>
      <c r="R153">
        <f>IF(Q153&gt;0,ROUND((Q153/J153)*100,2),0)</f>
        <v>26.64</v>
      </c>
      <c r="S153" s="9">
        <f>ROUND(IF(K153=3%,$J$358*'Decile Rankings'!K157,0),0)</f>
        <v>31611</v>
      </c>
      <c r="T153" s="9">
        <f t="shared" si="23"/>
        <v>105674</v>
      </c>
      <c r="U153" s="9">
        <f>IF(T153&gt;J153,J153-Q153,S153)</f>
        <v>31611</v>
      </c>
      <c r="V153" s="9">
        <f t="shared" si="24"/>
        <v>105674</v>
      </c>
      <c r="W153" s="11">
        <f>IF(J153&gt;0,ROUND(V153/J153*100,2),0)</f>
        <v>38.01</v>
      </c>
      <c r="X153" s="9">
        <f>IF(K153=3%,ROUND($J$360*'Decile Rankings'!K157,0),0)</f>
        <v>18602</v>
      </c>
      <c r="Y153" s="31">
        <f t="shared" si="25"/>
        <v>124276</v>
      </c>
      <c r="Z153" s="31">
        <f>IF(Y153&gt;J153,J153-V153,X153)</f>
        <v>18602</v>
      </c>
      <c r="AA153" s="9">
        <f t="shared" si="26"/>
        <v>124276</v>
      </c>
      <c r="AB153" s="31">
        <f>IF(AA153&gt;J153,1,0)</f>
        <v>0</v>
      </c>
      <c r="AC153" s="11">
        <f>IF(AA153&gt;0,ROUND(AA153/J153*100,2),0)</f>
        <v>44.7</v>
      </c>
    </row>
    <row r="154" spans="1:29" ht="12.75">
      <c r="A154">
        <v>153</v>
      </c>
      <c r="B154" s="7" t="s">
        <v>382</v>
      </c>
      <c r="C154" s="7" t="s">
        <v>11</v>
      </c>
      <c r="D154" s="3" t="s">
        <v>383</v>
      </c>
      <c r="F154" s="4"/>
      <c r="G154" s="4"/>
      <c r="H154" s="4"/>
      <c r="I154" s="4">
        <f t="shared" si="18"/>
        <v>0</v>
      </c>
      <c r="J154" s="5">
        <f t="shared" si="19"/>
        <v>0</v>
      </c>
      <c r="K154" s="6"/>
      <c r="L154">
        <f t="shared" si="20"/>
        <v>0</v>
      </c>
      <c r="M154">
        <f t="shared" si="21"/>
        <v>0</v>
      </c>
      <c r="N154" s="9"/>
      <c r="O154" s="14">
        <f>ROUND(($J$356/$J$354)*J154,5)</f>
        <v>0</v>
      </c>
      <c r="P154" s="14">
        <f t="shared" si="22"/>
        <v>0</v>
      </c>
      <c r="Q154" s="9">
        <f>ROUND(($J$356/$J$354)*J154,0)</f>
        <v>0</v>
      </c>
      <c r="R154">
        <f>IF(Q154&gt;0,ROUND((Q154/J154)*100,2),0)</f>
        <v>0</v>
      </c>
      <c r="S154" s="9">
        <f>ROUND(IF(K154=3%,$J$358*'Decile Rankings'!K158,0),0)</f>
        <v>0</v>
      </c>
      <c r="T154" s="9">
        <f t="shared" si="23"/>
        <v>0</v>
      </c>
      <c r="U154" s="9">
        <f>IF(T154&gt;J154,J154-Q154,S154)</f>
        <v>0</v>
      </c>
      <c r="V154" s="9">
        <f t="shared" si="24"/>
        <v>0</v>
      </c>
      <c r="W154" s="11">
        <f>IF(J154&gt;0,ROUND(V154/J154*100,2),0)</f>
        <v>0</v>
      </c>
      <c r="X154" s="9">
        <f>IF(K154=3%,ROUND($J$360*'Decile Rankings'!K158,0),0)</f>
        <v>0</v>
      </c>
      <c r="Y154" s="31">
        <f t="shared" si="25"/>
        <v>0</v>
      </c>
      <c r="Z154" s="31">
        <f>IF(Y154&gt;J154,J154-V154,X154)</f>
        <v>0</v>
      </c>
      <c r="AA154" s="9">
        <f t="shared" si="26"/>
        <v>0</v>
      </c>
      <c r="AB154" s="31">
        <f>IF(AA154&gt;J154,1,0)</f>
        <v>0</v>
      </c>
      <c r="AC154" s="11">
        <f>IF(AA154&gt;0,ROUND(AA154/J154*100,2),0)</f>
        <v>0</v>
      </c>
    </row>
    <row r="155" spans="1:29" ht="12.75">
      <c r="A155">
        <v>154</v>
      </c>
      <c r="B155" s="7" t="s">
        <v>67</v>
      </c>
      <c r="C155" s="7" t="s">
        <v>11</v>
      </c>
      <c r="D155" s="3" t="s">
        <v>68</v>
      </c>
      <c r="E155">
        <v>2003</v>
      </c>
      <c r="F155" s="4">
        <v>84545.99</v>
      </c>
      <c r="G155" s="4">
        <v>2220.84</v>
      </c>
      <c r="H155" s="4">
        <v>0</v>
      </c>
      <c r="I155" s="4">
        <f t="shared" si="18"/>
        <v>82325.15000000001</v>
      </c>
      <c r="J155" s="5">
        <f t="shared" si="19"/>
        <v>82325</v>
      </c>
      <c r="K155" s="6">
        <v>0.03</v>
      </c>
      <c r="L155">
        <f t="shared" si="20"/>
        <v>26.64</v>
      </c>
      <c r="M155">
        <f t="shared" si="21"/>
        <v>100</v>
      </c>
      <c r="N155" s="9"/>
      <c r="O155" s="14">
        <f>ROUND(($J$356/$J$354)*J155,5)</f>
        <v>21930.62173</v>
      </c>
      <c r="P155" s="14">
        <f t="shared" si="22"/>
        <v>-0.37827000000106636</v>
      </c>
      <c r="Q155" s="9">
        <f>ROUND(($J$356/$J$354)*J155,0)</f>
        <v>21931</v>
      </c>
      <c r="R155">
        <f>IF(Q155&gt;0,ROUND((Q155/J155)*100,2),0)</f>
        <v>26.64</v>
      </c>
      <c r="S155" s="9">
        <f>ROUND(IF(K155=3%,$J$358*'Decile Rankings'!K159,0),0)</f>
        <v>47417</v>
      </c>
      <c r="T155" s="9">
        <f t="shared" si="23"/>
        <v>69348</v>
      </c>
      <c r="U155" s="9">
        <f>IF(T155&gt;J155,J155-Q155,S155)</f>
        <v>47417</v>
      </c>
      <c r="V155" s="9">
        <f t="shared" si="24"/>
        <v>69348</v>
      </c>
      <c r="W155" s="11">
        <f>IF(J155&gt;0,ROUND(V155/J155*100,2),0)</f>
        <v>84.24</v>
      </c>
      <c r="X155" s="9">
        <f>IF(K155=3%,ROUND($J$360*'Decile Rankings'!K159,0),0)</f>
        <v>27902</v>
      </c>
      <c r="Y155" s="31">
        <f t="shared" si="25"/>
        <v>97250</v>
      </c>
      <c r="Z155" s="31">
        <f>IF(Y155&gt;J155,J155-V155,X155)</f>
        <v>12977</v>
      </c>
      <c r="AA155" s="9">
        <f t="shared" si="26"/>
        <v>82325</v>
      </c>
      <c r="AB155" s="31">
        <f>IF(AA155&gt;J155,1,0)</f>
        <v>0</v>
      </c>
      <c r="AC155" s="11">
        <f>IF(AA155&gt;0,ROUND(AA155/J155*100,2),0)</f>
        <v>100</v>
      </c>
    </row>
    <row r="156" spans="1:29" ht="12.75">
      <c r="A156">
        <v>155</v>
      </c>
      <c r="B156" s="7" t="s">
        <v>384</v>
      </c>
      <c r="C156" s="7" t="s">
        <v>11</v>
      </c>
      <c r="D156" s="3" t="s">
        <v>385</v>
      </c>
      <c r="E156">
        <v>2007</v>
      </c>
      <c r="F156" s="4">
        <v>3242467.72</v>
      </c>
      <c r="G156" s="4">
        <v>32257.5</v>
      </c>
      <c r="H156" s="4">
        <v>4093.59</v>
      </c>
      <c r="I156" s="4">
        <f t="shared" si="18"/>
        <v>3206116.6300000004</v>
      </c>
      <c r="J156" s="5">
        <f t="shared" si="19"/>
        <v>3206117</v>
      </c>
      <c r="K156" s="6">
        <v>0.03</v>
      </c>
      <c r="L156">
        <f t="shared" si="20"/>
        <v>26.64</v>
      </c>
      <c r="M156">
        <f t="shared" si="21"/>
        <v>27.62</v>
      </c>
      <c r="N156" s="9"/>
      <c r="O156" s="14">
        <f>ROUND(($J$356/$J$354)*J156,5)</f>
        <v>854080.03841</v>
      </c>
      <c r="P156" s="14">
        <f t="shared" si="22"/>
        <v>0.038410000037401915</v>
      </c>
      <c r="Q156" s="9">
        <f>ROUND(($J$356/$J$354)*J156,0)</f>
        <v>854080</v>
      </c>
      <c r="R156">
        <f>IF(Q156&gt;0,ROUND((Q156/J156)*100,2),0)</f>
        <v>26.64</v>
      </c>
      <c r="S156" s="9">
        <f>ROUND(IF(K156=3%,$J$358*'Decile Rankings'!K160,0),0)</f>
        <v>19757</v>
      </c>
      <c r="T156" s="9">
        <f t="shared" si="23"/>
        <v>873837</v>
      </c>
      <c r="U156" s="9">
        <f>IF(T156&gt;J156,J156-Q156,S156)</f>
        <v>19757</v>
      </c>
      <c r="V156" s="9">
        <f t="shared" si="24"/>
        <v>873837</v>
      </c>
      <c r="W156" s="11">
        <f>IF(J156&gt;0,ROUND(V156/J156*100,2),0)</f>
        <v>27.26</v>
      </c>
      <c r="X156" s="9">
        <f>IF(K156=3%,ROUND($J$360*'Decile Rankings'!K160,0),0)</f>
        <v>11626</v>
      </c>
      <c r="Y156" s="31">
        <f t="shared" si="25"/>
        <v>885463</v>
      </c>
      <c r="Z156" s="31">
        <f>IF(Y156&gt;J156,J156-V156,X156)</f>
        <v>11626</v>
      </c>
      <c r="AA156" s="9">
        <f t="shared" si="26"/>
        <v>885463</v>
      </c>
      <c r="AB156" s="31">
        <f>IF(AA156&gt;J156,1,0)</f>
        <v>0</v>
      </c>
      <c r="AC156" s="11">
        <f>IF(AA156&gt;0,ROUND(AA156/J156*100,2),0)</f>
        <v>27.62</v>
      </c>
    </row>
    <row r="157" spans="1:29" ht="12.75">
      <c r="A157">
        <v>156</v>
      </c>
      <c r="B157" s="7" t="s">
        <v>386</v>
      </c>
      <c r="C157" s="7" t="s">
        <v>11</v>
      </c>
      <c r="D157" s="3" t="s">
        <v>387</v>
      </c>
      <c r="F157" s="4"/>
      <c r="G157" s="4"/>
      <c r="H157" s="4"/>
      <c r="I157" s="4">
        <f t="shared" si="18"/>
        <v>0</v>
      </c>
      <c r="J157" s="5">
        <f t="shared" si="19"/>
        <v>0</v>
      </c>
      <c r="K157" s="6"/>
      <c r="L157">
        <f t="shared" si="20"/>
        <v>0</v>
      </c>
      <c r="M157">
        <f t="shared" si="21"/>
        <v>0</v>
      </c>
      <c r="N157" s="9"/>
      <c r="O157" s="14">
        <f>ROUND(($J$356/$J$354)*J157,5)</f>
        <v>0</v>
      </c>
      <c r="P157" s="14">
        <f t="shared" si="22"/>
        <v>0</v>
      </c>
      <c r="Q157" s="9">
        <f>ROUND(($J$356/$J$354)*J157,0)</f>
        <v>0</v>
      </c>
      <c r="R157">
        <f>IF(Q157&gt;0,ROUND((Q157/J157)*100,2),0)</f>
        <v>0</v>
      </c>
      <c r="S157" s="9">
        <f>ROUND(IF(K157=3%,$J$358*'Decile Rankings'!K161,0),0)</f>
        <v>0</v>
      </c>
      <c r="T157" s="9">
        <f t="shared" si="23"/>
        <v>0</v>
      </c>
      <c r="U157" s="9">
        <f>IF(T157&gt;J157,J157-Q157,S157)</f>
        <v>0</v>
      </c>
      <c r="V157" s="9">
        <f t="shared" si="24"/>
        <v>0</v>
      </c>
      <c r="W157" s="11">
        <f>IF(J157&gt;0,ROUND(V157/J157*100,2),0)</f>
        <v>0</v>
      </c>
      <c r="X157" s="9">
        <f>IF(K157=3%,ROUND($J$360*'Decile Rankings'!K161,0),0)</f>
        <v>0</v>
      </c>
      <c r="Y157" s="31">
        <f t="shared" si="25"/>
        <v>0</v>
      </c>
      <c r="Z157" s="31">
        <f>IF(Y157&gt;J157,J157-V157,X157)</f>
        <v>0</v>
      </c>
      <c r="AA157" s="9">
        <f t="shared" si="26"/>
        <v>0</v>
      </c>
      <c r="AB157" s="31">
        <f>IF(AA157&gt;J157,1,0)</f>
        <v>0</v>
      </c>
      <c r="AC157" s="11">
        <f>IF(AA157&gt;0,ROUND(AA157/J157*100,2),0)</f>
        <v>0</v>
      </c>
    </row>
    <row r="158" spans="1:29" ht="12.75">
      <c r="A158">
        <v>157</v>
      </c>
      <c r="B158" s="7" t="s">
        <v>69</v>
      </c>
      <c r="C158" s="7" t="s">
        <v>11</v>
      </c>
      <c r="D158" s="3" t="s">
        <v>70</v>
      </c>
      <c r="E158">
        <v>2005</v>
      </c>
      <c r="F158" s="4">
        <v>610937.92</v>
      </c>
      <c r="G158" s="4">
        <v>1853.45</v>
      </c>
      <c r="H158" s="4">
        <v>0</v>
      </c>
      <c r="I158" s="4">
        <f t="shared" si="18"/>
        <v>609084.4700000001</v>
      </c>
      <c r="J158" s="5">
        <f t="shared" si="19"/>
        <v>609084</v>
      </c>
      <c r="K158" s="6">
        <v>0.03</v>
      </c>
      <c r="L158">
        <f t="shared" si="20"/>
        <v>26.64</v>
      </c>
      <c r="M158">
        <f t="shared" si="21"/>
        <v>33.85</v>
      </c>
      <c r="N158" s="9"/>
      <c r="O158" s="14">
        <f>ROUND(($J$356/$J$354)*J158,5)</f>
        <v>162254.36755</v>
      </c>
      <c r="P158" s="14">
        <f t="shared" si="22"/>
        <v>0.36754999999538995</v>
      </c>
      <c r="Q158" s="9">
        <f>ROUND(($J$356/$J$354)*J158,0)</f>
        <v>162254</v>
      </c>
      <c r="R158">
        <f>IF(Q158&gt;0,ROUND((Q158/J158)*100,2),0)</f>
        <v>26.64</v>
      </c>
      <c r="S158" s="9">
        <f>ROUND(IF(K158=3%,$J$358*'Decile Rankings'!K162,0),0)</f>
        <v>27660</v>
      </c>
      <c r="T158" s="9">
        <f t="shared" si="23"/>
        <v>189914</v>
      </c>
      <c r="U158" s="9">
        <f>IF(T158&gt;J158,J158-Q158,S158)</f>
        <v>27660</v>
      </c>
      <c r="V158" s="9">
        <f t="shared" si="24"/>
        <v>189914</v>
      </c>
      <c r="W158" s="11">
        <f>IF(J158&gt;0,ROUND(V158/J158*100,2),0)</f>
        <v>31.18</v>
      </c>
      <c r="X158" s="9">
        <f>IF(K158=3%,ROUND($J$360*'Decile Rankings'!K162,0),0)</f>
        <v>16276</v>
      </c>
      <c r="Y158" s="31">
        <f t="shared" si="25"/>
        <v>206190</v>
      </c>
      <c r="Z158" s="31">
        <f>IF(Y158&gt;J158,J158-V158,X158)</f>
        <v>16276</v>
      </c>
      <c r="AA158" s="9">
        <f t="shared" si="26"/>
        <v>206190</v>
      </c>
      <c r="AB158" s="31">
        <f>IF(AA158&gt;J158,1,0)</f>
        <v>0</v>
      </c>
      <c r="AC158" s="11">
        <f>IF(AA158&gt;0,ROUND(AA158/J158*100,2),0)</f>
        <v>33.85</v>
      </c>
    </row>
    <row r="159" spans="1:29" ht="12.75">
      <c r="A159">
        <v>158</v>
      </c>
      <c r="B159" s="7" t="s">
        <v>388</v>
      </c>
      <c r="C159" s="7" t="s">
        <v>11</v>
      </c>
      <c r="D159" s="3" t="s">
        <v>389</v>
      </c>
      <c r="E159">
        <v>2008</v>
      </c>
      <c r="F159" s="4">
        <v>128243.45</v>
      </c>
      <c r="G159" s="4">
        <v>1894.2</v>
      </c>
      <c r="H159" s="4">
        <v>24.83</v>
      </c>
      <c r="I159" s="4">
        <f t="shared" si="18"/>
        <v>126324.42</v>
      </c>
      <c r="J159" s="5">
        <f t="shared" si="19"/>
        <v>126324</v>
      </c>
      <c r="K159" s="6">
        <v>0.01</v>
      </c>
      <c r="L159">
        <f t="shared" si="20"/>
        <v>26.64</v>
      </c>
      <c r="M159">
        <f t="shared" si="21"/>
        <v>26.64</v>
      </c>
      <c r="N159" s="9"/>
      <c r="O159" s="14">
        <f>ROUND(($J$356/$J$354)*J159,5)</f>
        <v>33651.55008</v>
      </c>
      <c r="P159" s="14">
        <f t="shared" si="22"/>
        <v>-0.4499199999991106</v>
      </c>
      <c r="Q159" s="9">
        <f>ROUND(($J$356/$J$354)*J159,0)</f>
        <v>33652</v>
      </c>
      <c r="R159">
        <f>IF(Q159&gt;0,ROUND((Q159/J159)*100,2),0)</f>
        <v>26.64</v>
      </c>
      <c r="S159" s="9">
        <f>ROUND(IF(K159=3%,$J$358*'Decile Rankings'!K163,0),0)</f>
        <v>0</v>
      </c>
      <c r="T159" s="9">
        <f t="shared" si="23"/>
        <v>33652</v>
      </c>
      <c r="U159" s="9">
        <f>IF(T159&gt;J159,J159-Q159,S159)</f>
        <v>0</v>
      </c>
      <c r="V159" s="9">
        <f t="shared" si="24"/>
        <v>33652</v>
      </c>
      <c r="W159" s="11">
        <f>IF(J159&gt;0,ROUND(V159/J159*100,2),0)</f>
        <v>26.64</v>
      </c>
      <c r="X159" s="9">
        <f>IF(K159=3%,ROUND($J$360*'Decile Rankings'!K163,0),0)</f>
        <v>0</v>
      </c>
      <c r="Y159" s="31">
        <f t="shared" si="25"/>
        <v>33652</v>
      </c>
      <c r="Z159" s="31">
        <f>IF(Y159&gt;J159,J159-V159,X159)</f>
        <v>0</v>
      </c>
      <c r="AA159" s="9">
        <f t="shared" si="26"/>
        <v>33652</v>
      </c>
      <c r="AB159" s="31">
        <f>IF(AA159&gt;J159,1,0)</f>
        <v>0</v>
      </c>
      <c r="AC159" s="11">
        <f>IF(AA159&gt;0,ROUND(AA159/J159*100,2),0)</f>
        <v>26.64</v>
      </c>
    </row>
    <row r="160" spans="1:29" ht="12.75">
      <c r="A160">
        <v>159</v>
      </c>
      <c r="B160" s="7" t="s">
        <v>390</v>
      </c>
      <c r="C160" s="7" t="s">
        <v>11</v>
      </c>
      <c r="D160" s="3" t="s">
        <v>391</v>
      </c>
      <c r="E160">
        <v>2007</v>
      </c>
      <c r="F160" s="4">
        <v>283036.12</v>
      </c>
      <c r="G160" s="4">
        <v>2200.1</v>
      </c>
      <c r="H160" s="4">
        <v>690.94</v>
      </c>
      <c r="I160" s="4">
        <f t="shared" si="18"/>
        <v>280145.08</v>
      </c>
      <c r="J160" s="5">
        <f t="shared" si="19"/>
        <v>280145</v>
      </c>
      <c r="K160" s="6">
        <v>0.01</v>
      </c>
      <c r="L160">
        <f t="shared" si="20"/>
        <v>26.64</v>
      </c>
      <c r="M160">
        <f t="shared" si="21"/>
        <v>26.64</v>
      </c>
      <c r="N160" s="9"/>
      <c r="O160" s="14">
        <f>ROUND(($J$356/$J$354)*J160,5)</f>
        <v>74628.04769</v>
      </c>
      <c r="P160" s="14">
        <f t="shared" si="22"/>
        <v>0.04769000000669621</v>
      </c>
      <c r="Q160" s="9">
        <f>ROUND(($J$356/$J$354)*J160,0)</f>
        <v>74628</v>
      </c>
      <c r="R160">
        <f>IF(Q160&gt;0,ROUND((Q160/J160)*100,2),0)</f>
        <v>26.64</v>
      </c>
      <c r="S160" s="9">
        <f>ROUND(IF(K160=3%,$J$358*'Decile Rankings'!K164,0),0)</f>
        <v>0</v>
      </c>
      <c r="T160" s="9">
        <f t="shared" si="23"/>
        <v>74628</v>
      </c>
      <c r="U160" s="9">
        <f>IF(T160&gt;J160,J160-Q160,S160)</f>
        <v>0</v>
      </c>
      <c r="V160" s="9">
        <f t="shared" si="24"/>
        <v>74628</v>
      </c>
      <c r="W160" s="11">
        <f>IF(J160&gt;0,ROUND(V160/J160*100,2),0)</f>
        <v>26.64</v>
      </c>
      <c r="X160" s="9">
        <f>IF(K160=3%,ROUND($J$360*'Decile Rankings'!K164,0),0)</f>
        <v>0</v>
      </c>
      <c r="Y160" s="31">
        <f t="shared" si="25"/>
        <v>74628</v>
      </c>
      <c r="Z160" s="31">
        <f>IF(Y160&gt;J160,J160-V160,X160)</f>
        <v>0</v>
      </c>
      <c r="AA160" s="9">
        <f t="shared" si="26"/>
        <v>74628</v>
      </c>
      <c r="AB160" s="31">
        <f>IF(AA160&gt;J160,1,0)</f>
        <v>0</v>
      </c>
      <c r="AC160" s="11">
        <f>IF(AA160&gt;0,ROUND(AA160/J160*100,2),0)</f>
        <v>26.64</v>
      </c>
    </row>
    <row r="161" spans="1:29" ht="12.75">
      <c r="A161">
        <v>160</v>
      </c>
      <c r="B161" s="7" t="s">
        <v>392</v>
      </c>
      <c r="C161" s="7" t="s">
        <v>11</v>
      </c>
      <c r="D161" s="3" t="s">
        <v>393</v>
      </c>
      <c r="F161" s="4"/>
      <c r="G161" s="4"/>
      <c r="H161" s="4"/>
      <c r="I161" s="4">
        <f t="shared" si="18"/>
        <v>0</v>
      </c>
      <c r="J161" s="5">
        <f t="shared" si="19"/>
        <v>0</v>
      </c>
      <c r="K161" s="6"/>
      <c r="L161">
        <f t="shared" si="20"/>
        <v>0</v>
      </c>
      <c r="M161">
        <f t="shared" si="21"/>
        <v>0</v>
      </c>
      <c r="N161" s="9"/>
      <c r="O161" s="14">
        <f>ROUND(($J$356/$J$354)*J161,5)</f>
        <v>0</v>
      </c>
      <c r="P161" s="14">
        <f t="shared" si="22"/>
        <v>0</v>
      </c>
      <c r="Q161" s="9">
        <f>ROUND(($J$356/$J$354)*J161,0)</f>
        <v>0</v>
      </c>
      <c r="R161">
        <f>IF(Q161&gt;0,ROUND((Q161/J161)*100,2),0)</f>
        <v>0</v>
      </c>
      <c r="S161" s="9">
        <f>ROUND(IF(K161=3%,$J$358*'Decile Rankings'!K165,0),0)</f>
        <v>0</v>
      </c>
      <c r="T161" s="9">
        <f t="shared" si="23"/>
        <v>0</v>
      </c>
      <c r="U161" s="9">
        <f>IF(T161&gt;J161,J161-Q161,S161)</f>
        <v>0</v>
      </c>
      <c r="V161" s="9">
        <f t="shared" si="24"/>
        <v>0</v>
      </c>
      <c r="W161" s="11">
        <f>IF(J161&gt;0,ROUND(V161/J161*100,2),0)</f>
        <v>0</v>
      </c>
      <c r="X161" s="9">
        <f>IF(K161=3%,ROUND($J$360*'Decile Rankings'!K165,0),0)</f>
        <v>0</v>
      </c>
      <c r="Y161" s="31">
        <f t="shared" si="25"/>
        <v>0</v>
      </c>
      <c r="Z161" s="31">
        <f>IF(Y161&gt;J161,J161-V161,X161)</f>
        <v>0</v>
      </c>
      <c r="AA161" s="9">
        <f t="shared" si="26"/>
        <v>0</v>
      </c>
      <c r="AB161" s="31">
        <f>IF(AA161&gt;J161,1,0)</f>
        <v>0</v>
      </c>
      <c r="AC161" s="11">
        <f>IF(AA161&gt;0,ROUND(AA161/J161*100,2),0)</f>
        <v>0</v>
      </c>
    </row>
    <row r="162" spans="1:29" ht="12.75">
      <c r="A162">
        <v>161</v>
      </c>
      <c r="B162" s="7" t="s">
        <v>394</v>
      </c>
      <c r="C162" s="7" t="s">
        <v>11</v>
      </c>
      <c r="D162" s="3" t="s">
        <v>395</v>
      </c>
      <c r="F162" s="4"/>
      <c r="G162" s="4"/>
      <c r="H162" s="4"/>
      <c r="I162" s="4">
        <f t="shared" si="18"/>
        <v>0</v>
      </c>
      <c r="J162" s="5">
        <f t="shared" si="19"/>
        <v>0</v>
      </c>
      <c r="K162" s="6"/>
      <c r="L162">
        <f t="shared" si="20"/>
        <v>0</v>
      </c>
      <c r="M162">
        <f t="shared" si="21"/>
        <v>0</v>
      </c>
      <c r="N162" s="9"/>
      <c r="O162" s="14">
        <f>ROUND(($J$356/$J$354)*J162,5)</f>
        <v>0</v>
      </c>
      <c r="P162" s="14">
        <f t="shared" si="22"/>
        <v>0</v>
      </c>
      <c r="Q162" s="9">
        <f>ROUND(($J$356/$J$354)*J162,0)</f>
        <v>0</v>
      </c>
      <c r="R162">
        <f>IF(Q162&gt;0,ROUND((Q162/J162)*100,2),0)</f>
        <v>0</v>
      </c>
      <c r="S162" s="9">
        <f>ROUND(IF(K162=3%,$J$358*'Decile Rankings'!K166,0),0)</f>
        <v>0</v>
      </c>
      <c r="T162" s="9">
        <f t="shared" si="23"/>
        <v>0</v>
      </c>
      <c r="U162" s="9">
        <f>IF(T162&gt;J162,J162-Q162,S162)</f>
        <v>0</v>
      </c>
      <c r="V162" s="9">
        <f t="shared" si="24"/>
        <v>0</v>
      </c>
      <c r="W162" s="11">
        <f>IF(J162&gt;0,ROUND(V162/J162*100,2),0)</f>
        <v>0</v>
      </c>
      <c r="X162" s="9">
        <f>IF(K162=3%,ROUND($J$360*'Decile Rankings'!K166,0),0)</f>
        <v>0</v>
      </c>
      <c r="Y162" s="31">
        <f t="shared" si="25"/>
        <v>0</v>
      </c>
      <c r="Z162" s="31">
        <f>IF(Y162&gt;J162,J162-V162,X162)</f>
        <v>0</v>
      </c>
      <c r="AA162" s="9">
        <f t="shared" si="26"/>
        <v>0</v>
      </c>
      <c r="AB162" s="31">
        <f>IF(AA162&gt;J162,1,0)</f>
        <v>0</v>
      </c>
      <c r="AC162" s="11">
        <f>IF(AA162&gt;0,ROUND(AA162/J162*100,2),0)</f>
        <v>0</v>
      </c>
    </row>
    <row r="163" spans="1:29" ht="12.75">
      <c r="A163">
        <v>162</v>
      </c>
      <c r="B163" s="7" t="s">
        <v>396</v>
      </c>
      <c r="C163" s="7" t="s">
        <v>11</v>
      </c>
      <c r="D163" s="3" t="s">
        <v>397</v>
      </c>
      <c r="F163" s="4"/>
      <c r="G163" s="4"/>
      <c r="H163" s="4"/>
      <c r="I163" s="4">
        <f t="shared" si="18"/>
        <v>0</v>
      </c>
      <c r="J163" s="5">
        <f t="shared" si="19"/>
        <v>0</v>
      </c>
      <c r="K163" s="6"/>
      <c r="L163">
        <f t="shared" si="20"/>
        <v>0</v>
      </c>
      <c r="M163">
        <f t="shared" si="21"/>
        <v>0</v>
      </c>
      <c r="N163" s="9"/>
      <c r="O163" s="14">
        <f>ROUND(($J$356/$J$354)*J163,5)</f>
        <v>0</v>
      </c>
      <c r="P163" s="14">
        <f t="shared" si="22"/>
        <v>0</v>
      </c>
      <c r="Q163" s="9">
        <f>ROUND(($J$356/$J$354)*J163,0)</f>
        <v>0</v>
      </c>
      <c r="R163">
        <f>IF(Q163&gt;0,ROUND((Q163/J163)*100,2),0)</f>
        <v>0</v>
      </c>
      <c r="S163" s="9">
        <f>ROUND(IF(K163=3%,$J$358*'Decile Rankings'!K167,0),0)</f>
        <v>0</v>
      </c>
      <c r="T163" s="9">
        <f t="shared" si="23"/>
        <v>0</v>
      </c>
      <c r="U163" s="9">
        <f>IF(T163&gt;J163,J163-Q163,S163)</f>
        <v>0</v>
      </c>
      <c r="V163" s="9">
        <f t="shared" si="24"/>
        <v>0</v>
      </c>
      <c r="W163" s="11">
        <f>IF(J163&gt;0,ROUND(V163/J163*100,2),0)</f>
        <v>0</v>
      </c>
      <c r="X163" s="9">
        <f>IF(K163=3%,ROUND($J$360*'Decile Rankings'!K167,0),0)</f>
        <v>0</v>
      </c>
      <c r="Y163" s="31">
        <f t="shared" si="25"/>
        <v>0</v>
      </c>
      <c r="Z163" s="31">
        <f>IF(Y163&gt;J163,J163-V163,X163)</f>
        <v>0</v>
      </c>
      <c r="AA163" s="9">
        <f t="shared" si="26"/>
        <v>0</v>
      </c>
      <c r="AB163" s="31">
        <f>IF(AA163&gt;J163,1,0)</f>
        <v>0</v>
      </c>
      <c r="AC163" s="11">
        <f>IF(AA163&gt;0,ROUND(AA163/J163*100,2),0)</f>
        <v>0</v>
      </c>
    </row>
    <row r="164" spans="1:29" ht="12.75">
      <c r="A164">
        <v>163</v>
      </c>
      <c r="B164" s="7" t="s">
        <v>398</v>
      </c>
      <c r="C164" s="7" t="s">
        <v>11</v>
      </c>
      <c r="D164" s="3" t="s">
        <v>399</v>
      </c>
      <c r="F164" s="4"/>
      <c r="G164" s="4"/>
      <c r="H164" s="4"/>
      <c r="I164" s="4">
        <f t="shared" si="18"/>
        <v>0</v>
      </c>
      <c r="J164" s="5">
        <f t="shared" si="19"/>
        <v>0</v>
      </c>
      <c r="K164" s="6"/>
      <c r="L164">
        <f t="shared" si="20"/>
        <v>0</v>
      </c>
      <c r="M164">
        <f t="shared" si="21"/>
        <v>0</v>
      </c>
      <c r="N164" s="9"/>
      <c r="O164" s="14">
        <f>ROUND(($J$356/$J$354)*J164,5)</f>
        <v>0</v>
      </c>
      <c r="P164" s="14">
        <f t="shared" si="22"/>
        <v>0</v>
      </c>
      <c r="Q164" s="9">
        <f>ROUND(($J$356/$J$354)*J164,0)</f>
        <v>0</v>
      </c>
      <c r="R164">
        <f>IF(Q164&gt;0,ROUND((Q164/J164)*100,2),0)</f>
        <v>0</v>
      </c>
      <c r="S164" s="9">
        <f>ROUND(IF(K164=3%,$J$358*'Decile Rankings'!K168,0),0)</f>
        <v>0</v>
      </c>
      <c r="T164" s="9">
        <f t="shared" si="23"/>
        <v>0</v>
      </c>
      <c r="U164" s="9">
        <f>IF(T164&gt;J164,J164-Q164,S164)</f>
        <v>0</v>
      </c>
      <c r="V164" s="9">
        <f t="shared" si="24"/>
        <v>0</v>
      </c>
      <c r="W164" s="11">
        <f>IF(J164&gt;0,ROUND(V164/J164*100,2),0)</f>
        <v>0</v>
      </c>
      <c r="X164" s="9">
        <f>IF(K164=3%,ROUND($J$360*'Decile Rankings'!K168,0),0)</f>
        <v>0</v>
      </c>
      <c r="Y164" s="31">
        <f t="shared" si="25"/>
        <v>0</v>
      </c>
      <c r="Z164" s="31">
        <f>IF(Y164&gt;J164,J164-V164,X164)</f>
        <v>0</v>
      </c>
      <c r="AA164" s="9">
        <f t="shared" si="26"/>
        <v>0</v>
      </c>
      <c r="AB164" s="31">
        <f>IF(AA164&gt;J164,1,0)</f>
        <v>0</v>
      </c>
      <c r="AC164" s="11">
        <f>IF(AA164&gt;0,ROUND(AA164/J164*100,2),0)</f>
        <v>0</v>
      </c>
    </row>
    <row r="165" spans="1:29" ht="12.75">
      <c r="A165">
        <v>164</v>
      </c>
      <c r="B165" s="7" t="s">
        <v>400</v>
      </c>
      <c r="C165" s="7" t="s">
        <v>11</v>
      </c>
      <c r="D165" s="3" t="s">
        <v>401</v>
      </c>
      <c r="F165" s="4"/>
      <c r="G165" s="4"/>
      <c r="H165" s="4"/>
      <c r="I165" s="4">
        <f t="shared" si="18"/>
        <v>0</v>
      </c>
      <c r="J165" s="5">
        <f t="shared" si="19"/>
        <v>0</v>
      </c>
      <c r="K165" s="6"/>
      <c r="L165">
        <f t="shared" si="20"/>
        <v>0</v>
      </c>
      <c r="M165">
        <f t="shared" si="21"/>
        <v>0</v>
      </c>
      <c r="N165" s="9"/>
      <c r="O165" s="14">
        <f>ROUND(($J$356/$J$354)*J165,5)</f>
        <v>0</v>
      </c>
      <c r="P165" s="14">
        <f t="shared" si="22"/>
        <v>0</v>
      </c>
      <c r="Q165" s="9">
        <f>ROUND(($J$356/$J$354)*J165,0)</f>
        <v>0</v>
      </c>
      <c r="R165">
        <f>IF(Q165&gt;0,ROUND((Q165/J165)*100,2),0)</f>
        <v>0</v>
      </c>
      <c r="S165" s="9">
        <f>ROUND(IF(K165=3%,$J$358*'Decile Rankings'!K169,0),0)</f>
        <v>0</v>
      </c>
      <c r="T165" s="9">
        <f t="shared" si="23"/>
        <v>0</v>
      </c>
      <c r="U165" s="9">
        <f>IF(T165&gt;J165,J165-Q165,S165)</f>
        <v>0</v>
      </c>
      <c r="V165" s="9">
        <f t="shared" si="24"/>
        <v>0</v>
      </c>
      <c r="W165" s="11">
        <f>IF(J165&gt;0,ROUND(V165/J165*100,2),0)</f>
        <v>0</v>
      </c>
      <c r="X165" s="9">
        <f>IF(K165=3%,ROUND($J$360*'Decile Rankings'!K169,0),0)</f>
        <v>0</v>
      </c>
      <c r="Y165" s="31">
        <f t="shared" si="25"/>
        <v>0</v>
      </c>
      <c r="Z165" s="31">
        <f>IF(Y165&gt;J165,J165-V165,X165)</f>
        <v>0</v>
      </c>
      <c r="AA165" s="9">
        <f t="shared" si="26"/>
        <v>0</v>
      </c>
      <c r="AB165" s="31">
        <f>IF(AA165&gt;J165,1,0)</f>
        <v>0</v>
      </c>
      <c r="AC165" s="11">
        <f>IF(AA165&gt;0,ROUND(AA165/J165*100,2),0)</f>
        <v>0</v>
      </c>
    </row>
    <row r="166" spans="1:29" ht="12.75">
      <c r="A166">
        <v>165</v>
      </c>
      <c r="B166" s="7" t="s">
        <v>402</v>
      </c>
      <c r="C166" s="7" t="s">
        <v>11</v>
      </c>
      <c r="D166" s="3" t="s">
        <v>403</v>
      </c>
      <c r="F166" s="4"/>
      <c r="G166" s="4"/>
      <c r="H166" s="4"/>
      <c r="I166" s="4">
        <f t="shared" si="18"/>
        <v>0</v>
      </c>
      <c r="J166" s="5">
        <f t="shared" si="19"/>
        <v>0</v>
      </c>
      <c r="K166" s="6"/>
      <c r="L166">
        <f t="shared" si="20"/>
        <v>0</v>
      </c>
      <c r="M166">
        <f t="shared" si="21"/>
        <v>0</v>
      </c>
      <c r="N166" s="9"/>
      <c r="O166" s="14">
        <f>ROUND(($J$356/$J$354)*J166,5)</f>
        <v>0</v>
      </c>
      <c r="P166" s="14">
        <f t="shared" si="22"/>
        <v>0</v>
      </c>
      <c r="Q166" s="9">
        <f>ROUND(($J$356/$J$354)*J166,0)</f>
        <v>0</v>
      </c>
      <c r="R166">
        <f>IF(Q166&gt;0,ROUND((Q166/J166)*100,2),0)</f>
        <v>0</v>
      </c>
      <c r="S166" s="9">
        <f>ROUND(IF(K166=3%,$J$358*'Decile Rankings'!K170,0),0)</f>
        <v>0</v>
      </c>
      <c r="T166" s="9">
        <f t="shared" si="23"/>
        <v>0</v>
      </c>
      <c r="U166" s="9">
        <f>IF(T166&gt;J166,J166-Q166,S166)</f>
        <v>0</v>
      </c>
      <c r="V166" s="9">
        <f t="shared" si="24"/>
        <v>0</v>
      </c>
      <c r="W166" s="11">
        <f>IF(J166&gt;0,ROUND(V166/J166*100,2),0)</f>
        <v>0</v>
      </c>
      <c r="X166" s="9">
        <f>IF(K166=3%,ROUND($J$360*'Decile Rankings'!K170,0),0)</f>
        <v>0</v>
      </c>
      <c r="Y166" s="31">
        <f t="shared" si="25"/>
        <v>0</v>
      </c>
      <c r="Z166" s="31">
        <f>IF(Y166&gt;J166,J166-V166,X166)</f>
        <v>0</v>
      </c>
      <c r="AA166" s="9">
        <f t="shared" si="26"/>
        <v>0</v>
      </c>
      <c r="AB166" s="31">
        <f>IF(AA166&gt;J166,1,0)</f>
        <v>0</v>
      </c>
      <c r="AC166" s="11">
        <f>IF(AA166&gt;0,ROUND(AA166/J166*100,2),0)</f>
        <v>0</v>
      </c>
    </row>
    <row r="167" spans="1:29" ht="12.75">
      <c r="A167">
        <v>166</v>
      </c>
      <c r="B167" s="7" t="s">
        <v>404</v>
      </c>
      <c r="C167" s="7" t="s">
        <v>11</v>
      </c>
      <c r="D167" s="3" t="s">
        <v>405</v>
      </c>
      <c r="E167">
        <v>2006</v>
      </c>
      <c r="F167" s="4">
        <v>258316.03</v>
      </c>
      <c r="G167" s="4">
        <v>1254.85</v>
      </c>
      <c r="H167" s="4">
        <v>641.59</v>
      </c>
      <c r="I167" s="4">
        <f t="shared" si="18"/>
        <v>256419.59</v>
      </c>
      <c r="J167" s="5">
        <f t="shared" si="19"/>
        <v>256420</v>
      </c>
      <c r="K167" s="6">
        <v>0.015</v>
      </c>
      <c r="L167">
        <f t="shared" si="20"/>
        <v>26.64</v>
      </c>
      <c r="M167">
        <f t="shared" si="21"/>
        <v>26.64</v>
      </c>
      <c r="N167" s="9"/>
      <c r="O167" s="14">
        <f>ROUND(($J$356/$J$354)*J167,5)</f>
        <v>68307.92621</v>
      </c>
      <c r="P167" s="14">
        <f t="shared" si="22"/>
        <v>-0.07378999999491498</v>
      </c>
      <c r="Q167" s="9">
        <f>ROUND(($J$356/$J$354)*J167,0)</f>
        <v>68308</v>
      </c>
      <c r="R167">
        <f>IF(Q167&gt;0,ROUND((Q167/J167)*100,2),0)</f>
        <v>26.64</v>
      </c>
      <c r="S167" s="9">
        <f>ROUND(IF(K167=3%,$J$358*'Decile Rankings'!K171,0),0)</f>
        <v>0</v>
      </c>
      <c r="T167" s="9">
        <f t="shared" si="23"/>
        <v>68308</v>
      </c>
      <c r="U167" s="9">
        <f>IF(T167&gt;J167,J167-Q167,S167)</f>
        <v>0</v>
      </c>
      <c r="V167" s="9">
        <f t="shared" si="24"/>
        <v>68308</v>
      </c>
      <c r="W167" s="11">
        <f>IF(J167&gt;0,ROUND(V167/J167*100,2),0)</f>
        <v>26.64</v>
      </c>
      <c r="X167" s="9">
        <f>IF(K167=3%,ROUND($J$360*'Decile Rankings'!K171,0),0)</f>
        <v>0</v>
      </c>
      <c r="Y167" s="31">
        <f t="shared" si="25"/>
        <v>68308</v>
      </c>
      <c r="Z167" s="31">
        <f>IF(Y167&gt;J167,J167-V167,X167)</f>
        <v>0</v>
      </c>
      <c r="AA167" s="9">
        <f t="shared" si="26"/>
        <v>68308</v>
      </c>
      <c r="AB167" s="31">
        <f>IF(AA167&gt;J167,1,0)</f>
        <v>0</v>
      </c>
      <c r="AC167" s="11">
        <f>IF(AA167&gt;0,ROUND(AA167/J167*100,2),0)</f>
        <v>26.64</v>
      </c>
    </row>
    <row r="168" spans="1:29" ht="12.75">
      <c r="A168">
        <v>167</v>
      </c>
      <c r="B168" s="7" t="s">
        <v>406</v>
      </c>
      <c r="C168" s="7" t="s">
        <v>11</v>
      </c>
      <c r="D168" s="3" t="s">
        <v>407</v>
      </c>
      <c r="F168" s="4"/>
      <c r="G168" s="4"/>
      <c r="H168" s="4"/>
      <c r="I168" s="4">
        <f t="shared" si="18"/>
        <v>0</v>
      </c>
      <c r="J168" s="5">
        <f t="shared" si="19"/>
        <v>0</v>
      </c>
      <c r="K168" s="6"/>
      <c r="L168">
        <f t="shared" si="20"/>
        <v>0</v>
      </c>
      <c r="M168">
        <f t="shared" si="21"/>
        <v>0</v>
      </c>
      <c r="N168" s="9"/>
      <c r="O168" s="14">
        <f>ROUND(($J$356/$J$354)*J168,5)</f>
        <v>0</v>
      </c>
      <c r="P168" s="14">
        <f t="shared" si="22"/>
        <v>0</v>
      </c>
      <c r="Q168" s="9">
        <f>ROUND(($J$356/$J$354)*J168,0)</f>
        <v>0</v>
      </c>
      <c r="R168">
        <f>IF(Q168&gt;0,ROUND((Q168/J168)*100,2),0)</f>
        <v>0</v>
      </c>
      <c r="S168" s="9">
        <f>ROUND(IF(K168=3%,$J$358*'Decile Rankings'!K172,0),0)</f>
        <v>0</v>
      </c>
      <c r="T168" s="9">
        <f t="shared" si="23"/>
        <v>0</v>
      </c>
      <c r="U168" s="9">
        <f>IF(T168&gt;J168,J168-Q168,S168)</f>
        <v>0</v>
      </c>
      <c r="V168" s="9">
        <f t="shared" si="24"/>
        <v>0</v>
      </c>
      <c r="W168" s="11">
        <f>IF(J168&gt;0,ROUND(V168/J168*100,2),0)</f>
        <v>0</v>
      </c>
      <c r="X168" s="9">
        <f>IF(K168=3%,ROUND($J$360*'Decile Rankings'!K172,0),0)</f>
        <v>0</v>
      </c>
      <c r="Y168" s="31">
        <f t="shared" si="25"/>
        <v>0</v>
      </c>
      <c r="Z168" s="31">
        <f>IF(Y168&gt;J168,J168-V168,X168)</f>
        <v>0</v>
      </c>
      <c r="AA168" s="9">
        <f t="shared" si="26"/>
        <v>0</v>
      </c>
      <c r="AB168" s="31">
        <f>IF(AA168&gt;J168,1,0)</f>
        <v>0</v>
      </c>
      <c r="AC168" s="11">
        <f>IF(AA168&gt;0,ROUND(AA168/J168*100,2),0)</f>
        <v>0</v>
      </c>
    </row>
    <row r="169" spans="1:29" ht="12.75">
      <c r="A169">
        <v>168</v>
      </c>
      <c r="B169" s="7" t="s">
        <v>408</v>
      </c>
      <c r="C169" s="7" t="s">
        <v>11</v>
      </c>
      <c r="D169" s="3" t="s">
        <v>409</v>
      </c>
      <c r="F169" s="4"/>
      <c r="G169" s="4"/>
      <c r="H169" s="4"/>
      <c r="I169" s="4">
        <f t="shared" si="18"/>
        <v>0</v>
      </c>
      <c r="J169" s="5">
        <f t="shared" si="19"/>
        <v>0</v>
      </c>
      <c r="K169" s="6"/>
      <c r="L169">
        <f t="shared" si="20"/>
        <v>0</v>
      </c>
      <c r="M169">
        <f t="shared" si="21"/>
        <v>0</v>
      </c>
      <c r="N169" s="9"/>
      <c r="O169" s="14">
        <f>ROUND(($J$356/$J$354)*J169,5)</f>
        <v>0</v>
      </c>
      <c r="P169" s="14">
        <f t="shared" si="22"/>
        <v>0</v>
      </c>
      <c r="Q169" s="9">
        <f>ROUND(($J$356/$J$354)*J169,0)</f>
        <v>0</v>
      </c>
      <c r="R169">
        <f>IF(Q169&gt;0,ROUND((Q169/J169)*100,2),0)</f>
        <v>0</v>
      </c>
      <c r="S169" s="9">
        <f>ROUND(IF(K169=3%,$J$358*'Decile Rankings'!K173,0),0)</f>
        <v>0</v>
      </c>
      <c r="T169" s="9">
        <f t="shared" si="23"/>
        <v>0</v>
      </c>
      <c r="U169" s="9">
        <f>IF(T169&gt;J169,J169-Q169,S169)</f>
        <v>0</v>
      </c>
      <c r="V169" s="9">
        <f t="shared" si="24"/>
        <v>0</v>
      </c>
      <c r="W169" s="11">
        <f>IF(J169&gt;0,ROUND(V169/J169*100,2),0)</f>
        <v>0</v>
      </c>
      <c r="X169" s="9">
        <f>IF(K169=3%,ROUND($J$360*'Decile Rankings'!K173,0),0)</f>
        <v>0</v>
      </c>
      <c r="Y169" s="31">
        <f t="shared" si="25"/>
        <v>0</v>
      </c>
      <c r="Z169" s="31">
        <f>IF(Y169&gt;J169,J169-V169,X169)</f>
        <v>0</v>
      </c>
      <c r="AA169" s="9">
        <f t="shared" si="26"/>
        <v>0</v>
      </c>
      <c r="AB169" s="31">
        <f>IF(AA169&gt;J169,1,0)</f>
        <v>0</v>
      </c>
      <c r="AC169" s="11">
        <f>IF(AA169&gt;0,ROUND(AA169/J169*100,2),0)</f>
        <v>0</v>
      </c>
    </row>
    <row r="170" spans="1:29" ht="12.75">
      <c r="A170">
        <v>169</v>
      </c>
      <c r="B170" s="7" t="s">
        <v>410</v>
      </c>
      <c r="C170" s="7" t="s">
        <v>11</v>
      </c>
      <c r="D170" s="3" t="s">
        <v>411</v>
      </c>
      <c r="E170">
        <v>2006</v>
      </c>
      <c r="F170" s="4">
        <v>239502.09</v>
      </c>
      <c r="G170" s="4">
        <v>1683.98</v>
      </c>
      <c r="H170" s="4">
        <v>0</v>
      </c>
      <c r="I170" s="4">
        <f t="shared" si="18"/>
        <v>237818.11</v>
      </c>
      <c r="J170" s="5">
        <f t="shared" si="19"/>
        <v>237818</v>
      </c>
      <c r="K170" s="6">
        <v>0.02</v>
      </c>
      <c r="L170">
        <f t="shared" si="20"/>
        <v>26.64</v>
      </c>
      <c r="M170">
        <f t="shared" si="21"/>
        <v>26.64</v>
      </c>
      <c r="N170" s="9"/>
      <c r="O170" s="14">
        <f>ROUND(($J$356/$J$354)*J170,5)</f>
        <v>63352.52474</v>
      </c>
      <c r="P170" s="14">
        <f t="shared" si="22"/>
        <v>-0.4752599999992526</v>
      </c>
      <c r="Q170" s="9">
        <f>ROUND(($J$356/$J$354)*J170,0)</f>
        <v>63353</v>
      </c>
      <c r="R170">
        <f>IF(Q170&gt;0,ROUND((Q170/J170)*100,2),0)</f>
        <v>26.64</v>
      </c>
      <c r="S170" s="9">
        <f>ROUND(IF(K170=3%,$J$358*'Decile Rankings'!K174,0),0)</f>
        <v>0</v>
      </c>
      <c r="T170" s="9">
        <f t="shared" si="23"/>
        <v>63353</v>
      </c>
      <c r="U170" s="9">
        <f>IF(T170&gt;J170,J170-Q170,S170)</f>
        <v>0</v>
      </c>
      <c r="V170" s="9">
        <f t="shared" si="24"/>
        <v>63353</v>
      </c>
      <c r="W170" s="11">
        <f>IF(J170&gt;0,ROUND(V170/J170*100,2),0)</f>
        <v>26.64</v>
      </c>
      <c r="X170" s="9">
        <f>IF(K170=3%,ROUND($J$360*'Decile Rankings'!K174,0),0)</f>
        <v>0</v>
      </c>
      <c r="Y170" s="31">
        <f t="shared" si="25"/>
        <v>63353</v>
      </c>
      <c r="Z170" s="31">
        <f>IF(Y170&gt;J170,J170-V170,X170)</f>
        <v>0</v>
      </c>
      <c r="AA170" s="9">
        <f t="shared" si="26"/>
        <v>63353</v>
      </c>
      <c r="AB170" s="31">
        <f>IF(AA170&gt;J170,1,0)</f>
        <v>0</v>
      </c>
      <c r="AC170" s="11">
        <f>IF(AA170&gt;0,ROUND(AA170/J170*100,2),0)</f>
        <v>26.64</v>
      </c>
    </row>
    <row r="171" spans="1:29" ht="12.75">
      <c r="A171">
        <v>170</v>
      </c>
      <c r="B171" s="7" t="s">
        <v>412</v>
      </c>
      <c r="C171" s="7" t="s">
        <v>11</v>
      </c>
      <c r="D171" s="3" t="s">
        <v>413</v>
      </c>
      <c r="F171" s="4"/>
      <c r="G171" s="4"/>
      <c r="H171" s="4"/>
      <c r="I171" s="4">
        <f t="shared" si="18"/>
        <v>0</v>
      </c>
      <c r="J171" s="5">
        <f t="shared" si="19"/>
        <v>0</v>
      </c>
      <c r="K171" s="6"/>
      <c r="L171">
        <f t="shared" si="20"/>
        <v>0</v>
      </c>
      <c r="M171">
        <f t="shared" si="21"/>
        <v>0</v>
      </c>
      <c r="N171" s="9"/>
      <c r="O171" s="14">
        <f>ROUND(($J$356/$J$354)*J171,5)</f>
        <v>0</v>
      </c>
      <c r="P171" s="14">
        <f t="shared" si="22"/>
        <v>0</v>
      </c>
      <c r="Q171" s="9">
        <f>ROUND(($J$356/$J$354)*J171,0)</f>
        <v>0</v>
      </c>
      <c r="R171">
        <f>IF(Q171&gt;0,ROUND((Q171/J171)*100,2),0)</f>
        <v>0</v>
      </c>
      <c r="S171" s="9">
        <f>ROUND(IF(K171=3%,$J$358*'Decile Rankings'!K175,0),0)</f>
        <v>0</v>
      </c>
      <c r="T171" s="9">
        <f t="shared" si="23"/>
        <v>0</v>
      </c>
      <c r="U171" s="9">
        <f>IF(T171&gt;J171,J171-Q171,S171)</f>
        <v>0</v>
      </c>
      <c r="V171" s="9">
        <f t="shared" si="24"/>
        <v>0</v>
      </c>
      <c r="W171" s="11">
        <f>IF(J171&gt;0,ROUND(V171/J171*100,2),0)</f>
        <v>0</v>
      </c>
      <c r="X171" s="9">
        <f>IF(K171=3%,ROUND($J$360*'Decile Rankings'!K175,0),0)</f>
        <v>0</v>
      </c>
      <c r="Y171" s="31">
        <f t="shared" si="25"/>
        <v>0</v>
      </c>
      <c r="Z171" s="31">
        <f>IF(Y171&gt;J171,J171-V171,X171)</f>
        <v>0</v>
      </c>
      <c r="AA171" s="9">
        <f t="shared" si="26"/>
        <v>0</v>
      </c>
      <c r="AB171" s="31">
        <f>IF(AA171&gt;J171,1,0)</f>
        <v>0</v>
      </c>
      <c r="AC171" s="11">
        <f>IF(AA171&gt;0,ROUND(AA171/J171*100,2),0)</f>
        <v>0</v>
      </c>
    </row>
    <row r="172" spans="1:29" ht="12.75">
      <c r="A172">
        <v>171</v>
      </c>
      <c r="B172" s="7" t="s">
        <v>71</v>
      </c>
      <c r="C172" s="7" t="s">
        <v>11</v>
      </c>
      <c r="D172" s="3" t="s">
        <v>72</v>
      </c>
      <c r="E172">
        <v>2002</v>
      </c>
      <c r="F172" s="4">
        <v>1048692.94</v>
      </c>
      <c r="G172" s="4">
        <v>25246.51</v>
      </c>
      <c r="H172" s="4">
        <v>1232.06</v>
      </c>
      <c r="I172" s="4">
        <f t="shared" si="18"/>
        <v>1022214.3699999999</v>
      </c>
      <c r="J172" s="5">
        <f t="shared" si="19"/>
        <v>1022214</v>
      </c>
      <c r="K172" s="6">
        <v>0.03</v>
      </c>
      <c r="L172">
        <f t="shared" si="20"/>
        <v>26.64</v>
      </c>
      <c r="M172">
        <f t="shared" si="21"/>
        <v>29.71</v>
      </c>
      <c r="N172" s="9"/>
      <c r="O172" s="14">
        <f>ROUND(($J$356/$J$354)*J172,5)</f>
        <v>272308.39435</v>
      </c>
      <c r="P172" s="14">
        <f t="shared" si="22"/>
        <v>0.39435000001685694</v>
      </c>
      <c r="Q172" s="9">
        <f>ROUND(($J$356/$J$354)*J172,0)</f>
        <v>272308</v>
      </c>
      <c r="R172">
        <f>IF(Q172&gt;0,ROUND((Q172/J172)*100,2),0)</f>
        <v>26.64</v>
      </c>
      <c r="S172" s="9">
        <f>ROUND(IF(K172=3%,$J$358*'Decile Rankings'!K176,0),0)</f>
        <v>19757</v>
      </c>
      <c r="T172" s="9">
        <f t="shared" si="23"/>
        <v>292065</v>
      </c>
      <c r="U172" s="9">
        <f>IF(T172&gt;J172,J172-Q172,S172)</f>
        <v>19757</v>
      </c>
      <c r="V172" s="9">
        <f t="shared" si="24"/>
        <v>292065</v>
      </c>
      <c r="W172" s="11">
        <f>IF(J172&gt;0,ROUND(V172/J172*100,2),0)</f>
        <v>28.57</v>
      </c>
      <c r="X172" s="9">
        <f>IF(K172=3%,ROUND($J$360*'Decile Rankings'!K176,0),0)</f>
        <v>11626</v>
      </c>
      <c r="Y172" s="31">
        <f t="shared" si="25"/>
        <v>303691</v>
      </c>
      <c r="Z172" s="31">
        <f>IF(Y172&gt;J172,J172-V172,X172)</f>
        <v>11626</v>
      </c>
      <c r="AA172" s="9">
        <f t="shared" si="26"/>
        <v>303691</v>
      </c>
      <c r="AB172" s="31">
        <f>IF(AA172&gt;J172,1,0)</f>
        <v>0</v>
      </c>
      <c r="AC172" s="11">
        <f>IF(AA172&gt;0,ROUND(AA172/J172*100,2),0)</f>
        <v>29.71</v>
      </c>
    </row>
    <row r="173" spans="1:29" ht="12.75">
      <c r="A173">
        <v>172</v>
      </c>
      <c r="B173" s="7" t="s">
        <v>414</v>
      </c>
      <c r="C173" s="7" t="s">
        <v>11</v>
      </c>
      <c r="D173" s="3" t="s">
        <v>415</v>
      </c>
      <c r="E173">
        <v>2006</v>
      </c>
      <c r="F173" s="4">
        <v>1106934</v>
      </c>
      <c r="G173" s="4">
        <v>5512</v>
      </c>
      <c r="H173" s="4">
        <v>17</v>
      </c>
      <c r="I173" s="4">
        <f t="shared" si="18"/>
        <v>1101405</v>
      </c>
      <c r="J173" s="5">
        <f t="shared" si="19"/>
        <v>1101405</v>
      </c>
      <c r="K173" s="6">
        <v>0.03</v>
      </c>
      <c r="L173">
        <f t="shared" si="20"/>
        <v>26.64</v>
      </c>
      <c r="M173">
        <f t="shared" si="21"/>
        <v>29.49</v>
      </c>
      <c r="N173" s="9"/>
      <c r="O173" s="14">
        <f>ROUND(($J$356/$J$354)*J173,5)</f>
        <v>293404.14735</v>
      </c>
      <c r="P173" s="14">
        <f t="shared" si="22"/>
        <v>0.1473499999847263</v>
      </c>
      <c r="Q173" s="9">
        <f>ROUND(($J$356/$J$354)*J173,0)</f>
        <v>293404</v>
      </c>
      <c r="R173">
        <f>IF(Q173&gt;0,ROUND((Q173/J173)*100,2),0)</f>
        <v>26.64</v>
      </c>
      <c r="S173" s="9">
        <f>ROUND(IF(K173=3%,$J$358*'Decile Rankings'!K177,0),0)</f>
        <v>19757</v>
      </c>
      <c r="T173" s="9">
        <f t="shared" si="23"/>
        <v>313161</v>
      </c>
      <c r="U173" s="9">
        <f>IF(T173&gt;J173,J173-Q173,S173)</f>
        <v>19757</v>
      </c>
      <c r="V173" s="9">
        <f t="shared" si="24"/>
        <v>313161</v>
      </c>
      <c r="W173" s="11">
        <f>IF(J173&gt;0,ROUND(V173/J173*100,2),0)</f>
        <v>28.43</v>
      </c>
      <c r="X173" s="9">
        <f>IF(K173=3%,ROUND($J$360*'Decile Rankings'!K177,0),0)</f>
        <v>11626</v>
      </c>
      <c r="Y173" s="31">
        <f t="shared" si="25"/>
        <v>324787</v>
      </c>
      <c r="Z173" s="31">
        <f>IF(Y173&gt;J173,J173-V173,X173)</f>
        <v>11626</v>
      </c>
      <c r="AA173" s="9">
        <f t="shared" si="26"/>
        <v>324787</v>
      </c>
      <c r="AB173" s="31">
        <f>IF(AA173&gt;J173,1,0)</f>
        <v>0</v>
      </c>
      <c r="AC173" s="11">
        <f>IF(AA173&gt;0,ROUND(AA173/J173*100,2),0)</f>
        <v>29.49</v>
      </c>
    </row>
    <row r="174" spans="1:29" ht="12.75">
      <c r="A174">
        <v>173</v>
      </c>
      <c r="B174" s="7" t="s">
        <v>416</v>
      </c>
      <c r="C174" s="7" t="s">
        <v>11</v>
      </c>
      <c r="D174" s="3" t="s">
        <v>417</v>
      </c>
      <c r="E174">
        <v>2008</v>
      </c>
      <c r="F174" s="4">
        <v>136734.58</v>
      </c>
      <c r="G174" s="4">
        <v>339.92</v>
      </c>
      <c r="H174" s="4">
        <v>212.32</v>
      </c>
      <c r="I174" s="4">
        <f t="shared" si="18"/>
        <v>136182.33999999997</v>
      </c>
      <c r="J174" s="5">
        <f t="shared" si="19"/>
        <v>136182</v>
      </c>
      <c r="K174" s="6">
        <v>0.01</v>
      </c>
      <c r="L174">
        <f t="shared" si="20"/>
        <v>26.64</v>
      </c>
      <c r="M174">
        <f t="shared" si="21"/>
        <v>26.64</v>
      </c>
      <c r="N174" s="9"/>
      <c r="O174" s="14">
        <f>ROUND(($J$356/$J$354)*J174,5)</f>
        <v>36277.63048</v>
      </c>
      <c r="P174" s="14">
        <f t="shared" si="22"/>
        <v>-0.36952000000019325</v>
      </c>
      <c r="Q174" s="9">
        <f>ROUND(($J$356/$J$354)*J174,0)</f>
        <v>36278</v>
      </c>
      <c r="R174">
        <f>IF(Q174&gt;0,ROUND((Q174/J174)*100,2),0)</f>
        <v>26.64</v>
      </c>
      <c r="S174" s="9">
        <f>ROUND(IF(K174=3%,$J$358*'Decile Rankings'!K178,0),0)</f>
        <v>0</v>
      </c>
      <c r="T174" s="9">
        <f t="shared" si="23"/>
        <v>36278</v>
      </c>
      <c r="U174" s="9">
        <f>IF(T174&gt;J174,J174-Q174,S174)</f>
        <v>0</v>
      </c>
      <c r="V174" s="9">
        <f t="shared" si="24"/>
        <v>36278</v>
      </c>
      <c r="W174" s="11">
        <f>IF(J174&gt;0,ROUND(V174/J174*100,2),0)</f>
        <v>26.64</v>
      </c>
      <c r="X174" s="9">
        <f>IF(K174=3%,ROUND($J$360*'Decile Rankings'!K178,0),0)</f>
        <v>0</v>
      </c>
      <c r="Y174" s="31">
        <f t="shared" si="25"/>
        <v>36278</v>
      </c>
      <c r="Z174" s="31">
        <f>IF(Y174&gt;J174,J174-V174,X174)</f>
        <v>0</v>
      </c>
      <c r="AA174" s="9">
        <f t="shared" si="26"/>
        <v>36278</v>
      </c>
      <c r="AB174" s="31">
        <f>IF(AA174&gt;J174,1,0)</f>
        <v>0</v>
      </c>
      <c r="AC174" s="11">
        <f>IF(AA174&gt;0,ROUND(AA174/J174*100,2),0)</f>
        <v>26.64</v>
      </c>
    </row>
    <row r="175" spans="1:29" ht="12.75">
      <c r="A175">
        <v>174</v>
      </c>
      <c r="B175" s="7" t="s">
        <v>418</v>
      </c>
      <c r="C175" s="7" t="s">
        <v>11</v>
      </c>
      <c r="D175" s="3" t="s">
        <v>419</v>
      </c>
      <c r="E175">
        <v>2007</v>
      </c>
      <c r="F175" s="4">
        <v>186723.96</v>
      </c>
      <c r="G175" s="4">
        <v>4441.28</v>
      </c>
      <c r="H175" s="4">
        <v>0</v>
      </c>
      <c r="I175" s="4">
        <f t="shared" si="18"/>
        <v>182282.68</v>
      </c>
      <c r="J175" s="5">
        <f t="shared" si="19"/>
        <v>182283</v>
      </c>
      <c r="K175" s="6">
        <v>0.015</v>
      </c>
      <c r="L175">
        <f t="shared" si="20"/>
        <v>26.64</v>
      </c>
      <c r="M175">
        <f t="shared" si="21"/>
        <v>26.64</v>
      </c>
      <c r="N175" s="9"/>
      <c r="O175" s="14">
        <f>ROUND(($J$356/$J$354)*J175,5)</f>
        <v>48558.51226</v>
      </c>
      <c r="P175" s="14">
        <f t="shared" si="22"/>
        <v>0.5122600000031525</v>
      </c>
      <c r="Q175" s="9">
        <f>ROUND(($J$356/$J$354)*J175,0)-1</f>
        <v>48558</v>
      </c>
      <c r="R175">
        <f>IF(Q175&gt;0,ROUND((Q175/J175)*100,2),0)</f>
        <v>26.64</v>
      </c>
      <c r="S175" s="9">
        <f>ROUND(IF(K175=3%,$J$358*'Decile Rankings'!K179,0),0)</f>
        <v>0</v>
      </c>
      <c r="T175" s="9">
        <f t="shared" si="23"/>
        <v>48558</v>
      </c>
      <c r="U175" s="9">
        <f>IF(T175&gt;J175,J175-Q175,S175)</f>
        <v>0</v>
      </c>
      <c r="V175" s="9">
        <f t="shared" si="24"/>
        <v>48558</v>
      </c>
      <c r="W175" s="11">
        <f>IF(J175&gt;0,ROUND(V175/J175*100,2),0)</f>
        <v>26.64</v>
      </c>
      <c r="X175" s="9">
        <f>IF(K175=3%,ROUND($J$360*'Decile Rankings'!K179,0),0)</f>
        <v>0</v>
      </c>
      <c r="Y175" s="31">
        <f t="shared" si="25"/>
        <v>48558</v>
      </c>
      <c r="Z175" s="31">
        <f>IF(Y175&gt;J175,J175-V175,X175)</f>
        <v>0</v>
      </c>
      <c r="AA175" s="9">
        <f t="shared" si="26"/>
        <v>48558</v>
      </c>
      <c r="AB175" s="31">
        <f>IF(AA175&gt;J175,1,0)</f>
        <v>0</v>
      </c>
      <c r="AC175" s="11">
        <f>IF(AA175&gt;0,ROUND(AA175/J175*100,2),0)</f>
        <v>26.64</v>
      </c>
    </row>
    <row r="176" spans="1:29" ht="12.75">
      <c r="A176">
        <v>175</v>
      </c>
      <c r="B176" s="7" t="s">
        <v>420</v>
      </c>
      <c r="C176" s="7" t="s">
        <v>11</v>
      </c>
      <c r="D176" s="3" t="s">
        <v>421</v>
      </c>
      <c r="F176" s="4"/>
      <c r="G176" s="4"/>
      <c r="H176" s="4"/>
      <c r="I176" s="4">
        <f t="shared" si="18"/>
        <v>0</v>
      </c>
      <c r="J176" s="5">
        <f t="shared" si="19"/>
        <v>0</v>
      </c>
      <c r="K176" s="6"/>
      <c r="L176">
        <f t="shared" si="20"/>
        <v>0</v>
      </c>
      <c r="M176">
        <f t="shared" si="21"/>
        <v>0</v>
      </c>
      <c r="N176" s="9"/>
      <c r="O176" s="14">
        <f>ROUND(($J$356/$J$354)*J176,5)</f>
        <v>0</v>
      </c>
      <c r="P176" s="14">
        <f t="shared" si="22"/>
        <v>0</v>
      </c>
      <c r="Q176" s="9">
        <f>ROUND(($J$356/$J$354)*J176,0)</f>
        <v>0</v>
      </c>
      <c r="R176">
        <f>IF(Q176&gt;0,ROUND((Q176/J176)*100,2),0)</f>
        <v>0</v>
      </c>
      <c r="S176" s="9">
        <f>ROUND(IF(K176=3%,$J$358*'Decile Rankings'!K180,0),0)</f>
        <v>0</v>
      </c>
      <c r="T176" s="9">
        <f t="shared" si="23"/>
        <v>0</v>
      </c>
      <c r="U176" s="9">
        <f>IF(T176&gt;J176,J176-Q176,S176)</f>
        <v>0</v>
      </c>
      <c r="V176" s="9">
        <f t="shared" si="24"/>
        <v>0</v>
      </c>
      <c r="W176" s="11">
        <f>IF(J176&gt;0,ROUND(V176/J176*100,2),0)</f>
        <v>0</v>
      </c>
      <c r="X176" s="9">
        <f>IF(K176=3%,ROUND($J$360*'Decile Rankings'!K180,0),0)</f>
        <v>0</v>
      </c>
      <c r="Y176" s="31">
        <f t="shared" si="25"/>
        <v>0</v>
      </c>
      <c r="Z176" s="31">
        <f>IF(Y176&gt;J176,J176-V176,X176)</f>
        <v>0</v>
      </c>
      <c r="AA176" s="9">
        <f t="shared" si="26"/>
        <v>0</v>
      </c>
      <c r="AB176" s="31">
        <f>IF(AA176&gt;J176,1,0)</f>
        <v>0</v>
      </c>
      <c r="AC176" s="11">
        <f>IF(AA176&gt;0,ROUND(AA176/J176*100,2),0)</f>
        <v>0</v>
      </c>
    </row>
    <row r="177" spans="1:29" ht="12.75">
      <c r="A177">
        <v>176</v>
      </c>
      <c r="B177" s="7" t="s">
        <v>422</v>
      </c>
      <c r="C177" s="7" t="s">
        <v>11</v>
      </c>
      <c r="D177" s="3" t="s">
        <v>423</v>
      </c>
      <c r="F177" s="4"/>
      <c r="G177" s="4"/>
      <c r="H177" s="4"/>
      <c r="I177" s="4">
        <f t="shared" si="18"/>
        <v>0</v>
      </c>
      <c r="J177" s="5">
        <f t="shared" si="19"/>
        <v>0</v>
      </c>
      <c r="K177" s="6"/>
      <c r="L177">
        <f t="shared" si="20"/>
        <v>0</v>
      </c>
      <c r="M177">
        <f t="shared" si="21"/>
        <v>0</v>
      </c>
      <c r="N177" s="9"/>
      <c r="O177" s="14">
        <f>ROUND(($J$356/$J$354)*J177,5)</f>
        <v>0</v>
      </c>
      <c r="P177" s="14">
        <f t="shared" si="22"/>
        <v>0</v>
      </c>
      <c r="Q177" s="9">
        <f>ROUND(($J$356/$J$354)*J177,0)</f>
        <v>0</v>
      </c>
      <c r="R177">
        <f>IF(Q177&gt;0,ROUND((Q177/J177)*100,2),0)</f>
        <v>0</v>
      </c>
      <c r="S177" s="9">
        <f>ROUND(IF(K177=3%,$J$358*'Decile Rankings'!K181,0),0)</f>
        <v>0</v>
      </c>
      <c r="T177" s="9">
        <f t="shared" si="23"/>
        <v>0</v>
      </c>
      <c r="U177" s="9">
        <f>IF(T177&gt;J177,J177-Q177,S177)</f>
        <v>0</v>
      </c>
      <c r="V177" s="9">
        <f t="shared" si="24"/>
        <v>0</v>
      </c>
      <c r="W177" s="11">
        <f>IF(J177&gt;0,ROUND(V177/J177*100,2),0)</f>
        <v>0</v>
      </c>
      <c r="X177" s="9">
        <f>IF(K177=3%,ROUND($J$360*'Decile Rankings'!K181,0),0)</f>
        <v>0</v>
      </c>
      <c r="Y177" s="31">
        <f t="shared" si="25"/>
        <v>0</v>
      </c>
      <c r="Z177" s="31">
        <f>IF(Y177&gt;J177,J177-V177,X177)</f>
        <v>0</v>
      </c>
      <c r="AA177" s="9">
        <f t="shared" si="26"/>
        <v>0</v>
      </c>
      <c r="AB177" s="31">
        <f>IF(AA177&gt;J177,1,0)</f>
        <v>0</v>
      </c>
      <c r="AC177" s="11">
        <f>IF(AA177&gt;0,ROUND(AA177/J177*100,2),0)</f>
        <v>0</v>
      </c>
    </row>
    <row r="178" spans="1:29" ht="12.75">
      <c r="A178">
        <v>177</v>
      </c>
      <c r="B178" s="7" t="s">
        <v>73</v>
      </c>
      <c r="C178" s="7" t="s">
        <v>11</v>
      </c>
      <c r="D178" s="3" t="s">
        <v>74</v>
      </c>
      <c r="E178">
        <v>2002</v>
      </c>
      <c r="F178" s="4">
        <v>567650</v>
      </c>
      <c r="G178" s="4">
        <v>12228</v>
      </c>
      <c r="H178" s="4">
        <v>256</v>
      </c>
      <c r="I178" s="4">
        <f t="shared" si="18"/>
        <v>555166</v>
      </c>
      <c r="J178" s="5">
        <f t="shared" si="19"/>
        <v>555166</v>
      </c>
      <c r="K178" s="6">
        <v>0.03</v>
      </c>
      <c r="L178">
        <f t="shared" si="20"/>
        <v>26.64</v>
      </c>
      <c r="M178">
        <f t="shared" si="21"/>
        <v>37.94</v>
      </c>
      <c r="N178" s="9"/>
      <c r="O178" s="14">
        <f>ROUND(($J$356/$J$354)*J178,5)</f>
        <v>147891.10897</v>
      </c>
      <c r="P178" s="14">
        <f t="shared" si="22"/>
        <v>0.10897000000113621</v>
      </c>
      <c r="Q178" s="9">
        <f>ROUND(($J$356/$J$354)*J178,0)</f>
        <v>147891</v>
      </c>
      <c r="R178">
        <f>IF(Q178&gt;0,ROUND((Q178/J178)*100,2),0)</f>
        <v>26.64</v>
      </c>
      <c r="S178" s="9">
        <f>ROUND(IF(K178=3%,$J$358*'Decile Rankings'!K182,0),0)</f>
        <v>39514</v>
      </c>
      <c r="T178" s="9">
        <f t="shared" si="23"/>
        <v>187405</v>
      </c>
      <c r="U178" s="9">
        <f>IF(T178&gt;J178,J178-Q178,S178)</f>
        <v>39514</v>
      </c>
      <c r="V178" s="9">
        <f t="shared" si="24"/>
        <v>187405</v>
      </c>
      <c r="W178" s="11">
        <f>IF(J178&gt;0,ROUND(V178/J178*100,2),0)</f>
        <v>33.76</v>
      </c>
      <c r="X178" s="9">
        <f>IF(K178=3%,ROUND($J$360*'Decile Rankings'!K182,0),0)</f>
        <v>23252</v>
      </c>
      <c r="Y178" s="31">
        <f t="shared" si="25"/>
        <v>210657</v>
      </c>
      <c r="Z178" s="31">
        <f>IF(Y178&gt;J178,J178-V178,X178)</f>
        <v>23252</v>
      </c>
      <c r="AA178" s="9">
        <f t="shared" si="26"/>
        <v>210657</v>
      </c>
      <c r="AB178" s="31">
        <f>IF(AA178&gt;J178,1,0)</f>
        <v>0</v>
      </c>
      <c r="AC178" s="11">
        <f>IF(AA178&gt;0,ROUND(AA178/J178*100,2),0)</f>
        <v>37.94</v>
      </c>
    </row>
    <row r="179" spans="1:29" ht="12.75">
      <c r="A179">
        <v>178</v>
      </c>
      <c r="B179" s="7" t="s">
        <v>424</v>
      </c>
      <c r="C179" s="7" t="s">
        <v>11</v>
      </c>
      <c r="D179" s="3" t="s">
        <v>425</v>
      </c>
      <c r="F179" s="4"/>
      <c r="G179" s="4"/>
      <c r="H179" s="4"/>
      <c r="I179" s="4">
        <f t="shared" si="18"/>
        <v>0</v>
      </c>
      <c r="J179" s="5">
        <f t="shared" si="19"/>
        <v>0</v>
      </c>
      <c r="K179" s="6"/>
      <c r="L179">
        <f t="shared" si="20"/>
        <v>0</v>
      </c>
      <c r="M179">
        <f t="shared" si="21"/>
        <v>0</v>
      </c>
      <c r="N179" s="9"/>
      <c r="O179" s="14">
        <f>ROUND(($J$356/$J$354)*J179,5)</f>
        <v>0</v>
      </c>
      <c r="P179" s="14">
        <f t="shared" si="22"/>
        <v>0</v>
      </c>
      <c r="Q179" s="9">
        <f>ROUND(($J$356/$J$354)*J179,0)</f>
        <v>0</v>
      </c>
      <c r="R179">
        <f>IF(Q179&gt;0,ROUND((Q179/J179)*100,2),0)</f>
        <v>0</v>
      </c>
      <c r="S179" s="9">
        <f>ROUND(IF(K179=3%,$J$358*'Decile Rankings'!K183,0),0)</f>
        <v>0</v>
      </c>
      <c r="T179" s="9">
        <f t="shared" si="23"/>
        <v>0</v>
      </c>
      <c r="U179" s="9">
        <f>IF(T179&gt;J179,J179-Q179,S179)</f>
        <v>0</v>
      </c>
      <c r="V179" s="9">
        <f t="shared" si="24"/>
        <v>0</v>
      </c>
      <c r="W179" s="11">
        <f>IF(J179&gt;0,ROUND(V179/J179*100,2),0)</f>
        <v>0</v>
      </c>
      <c r="X179" s="9">
        <f>IF(K179=3%,ROUND($J$360*'Decile Rankings'!K183,0),0)</f>
        <v>0</v>
      </c>
      <c r="Y179" s="31">
        <f t="shared" si="25"/>
        <v>0</v>
      </c>
      <c r="Z179" s="31">
        <f>IF(Y179&gt;J179,J179-V179,X179)</f>
        <v>0</v>
      </c>
      <c r="AA179" s="9">
        <f t="shared" si="26"/>
        <v>0</v>
      </c>
      <c r="AB179" s="31">
        <f>IF(AA179&gt;J179,1,0)</f>
        <v>0</v>
      </c>
      <c r="AC179" s="11">
        <f>IF(AA179&gt;0,ROUND(AA179/J179*100,2),0)</f>
        <v>0</v>
      </c>
    </row>
    <row r="180" spans="1:29" ht="12.75">
      <c r="A180">
        <v>179</v>
      </c>
      <c r="B180" s="7" t="s">
        <v>75</v>
      </c>
      <c r="C180" s="7" t="s">
        <v>11</v>
      </c>
      <c r="D180" s="3" t="s">
        <v>76</v>
      </c>
      <c r="E180">
        <v>2004</v>
      </c>
      <c r="F180" s="4">
        <v>226368.23</v>
      </c>
      <c r="G180" s="4">
        <v>1545.25</v>
      </c>
      <c r="H180" s="4">
        <v>0</v>
      </c>
      <c r="I180" s="4">
        <f t="shared" si="18"/>
        <v>224822.98</v>
      </c>
      <c r="J180" s="5">
        <f t="shared" si="19"/>
        <v>224823</v>
      </c>
      <c r="K180" s="6">
        <v>0.03</v>
      </c>
      <c r="L180">
        <f t="shared" si="20"/>
        <v>26.64</v>
      </c>
      <c r="M180">
        <f t="shared" si="21"/>
        <v>57.35</v>
      </c>
      <c r="N180" s="9"/>
      <c r="O180" s="14">
        <f>ROUND(($J$356/$J$354)*J180,5)</f>
        <v>59890.77644</v>
      </c>
      <c r="P180" s="14">
        <f t="shared" si="22"/>
        <v>-0.22355999999854248</v>
      </c>
      <c r="Q180" s="9">
        <f>ROUND(($J$356/$J$354)*J180,0)</f>
        <v>59891</v>
      </c>
      <c r="R180">
        <f>IF(Q180&gt;0,ROUND((Q180/J180)*100,2),0)</f>
        <v>26.64</v>
      </c>
      <c r="S180" s="9">
        <f>ROUND(IF(K180=3%,$J$358*'Decile Rankings'!K184,0),0)</f>
        <v>43465</v>
      </c>
      <c r="T180" s="9">
        <f t="shared" si="23"/>
        <v>103356</v>
      </c>
      <c r="U180" s="9">
        <f>IF(T180&gt;J180,J180-Q180,S180)</f>
        <v>43465</v>
      </c>
      <c r="V180" s="9">
        <f t="shared" si="24"/>
        <v>103356</v>
      </c>
      <c r="W180" s="11">
        <f>IF(J180&gt;0,ROUND(V180/J180*100,2),0)</f>
        <v>45.97</v>
      </c>
      <c r="X180" s="9">
        <f>IF(K180=3%,ROUND($J$360*'Decile Rankings'!K184,0),0)</f>
        <v>25577</v>
      </c>
      <c r="Y180" s="31">
        <f t="shared" si="25"/>
        <v>128933</v>
      </c>
      <c r="Z180" s="31">
        <f>IF(Y180&gt;J180,J180-V180,X180)</f>
        <v>25577</v>
      </c>
      <c r="AA180" s="9">
        <f t="shared" si="26"/>
        <v>128933</v>
      </c>
      <c r="AB180" s="31">
        <f>IF(AA180&gt;J180,1,0)</f>
        <v>0</v>
      </c>
      <c r="AC180" s="11">
        <f>IF(AA180&gt;0,ROUND(AA180/J180*100,2),0)</f>
        <v>57.35</v>
      </c>
    </row>
    <row r="181" spans="1:29" ht="12.75">
      <c r="A181">
        <v>180</v>
      </c>
      <c r="B181" s="7" t="s">
        <v>426</v>
      </c>
      <c r="C181" s="7" t="s">
        <v>11</v>
      </c>
      <c r="D181" s="3" t="s">
        <v>427</v>
      </c>
      <c r="F181" s="4"/>
      <c r="G181" s="4"/>
      <c r="H181" s="4"/>
      <c r="I181" s="4">
        <f t="shared" si="18"/>
        <v>0</v>
      </c>
      <c r="J181" s="5">
        <f t="shared" si="19"/>
        <v>0</v>
      </c>
      <c r="K181" s="6"/>
      <c r="L181">
        <f t="shared" si="20"/>
        <v>0</v>
      </c>
      <c r="M181">
        <f t="shared" si="21"/>
        <v>0</v>
      </c>
      <c r="N181" s="9"/>
      <c r="O181" s="14">
        <f>ROUND(($J$356/$J$354)*J181,5)</f>
        <v>0</v>
      </c>
      <c r="P181" s="14">
        <f t="shared" si="22"/>
        <v>0</v>
      </c>
      <c r="Q181" s="9">
        <f>ROUND(($J$356/$J$354)*J181,0)</f>
        <v>0</v>
      </c>
      <c r="R181">
        <f>IF(Q181&gt;0,ROUND((Q181/J181)*100,2),0)</f>
        <v>0</v>
      </c>
      <c r="S181" s="9">
        <f>ROUND(IF(K181=3%,$J$358*'Decile Rankings'!K185,0),0)</f>
        <v>0</v>
      </c>
      <c r="T181" s="9">
        <f t="shared" si="23"/>
        <v>0</v>
      </c>
      <c r="U181" s="9">
        <f>IF(T181&gt;J181,J181-Q181,S181)</f>
        <v>0</v>
      </c>
      <c r="V181" s="9">
        <f t="shared" si="24"/>
        <v>0</v>
      </c>
      <c r="W181" s="11">
        <f>IF(J181&gt;0,ROUND(V181/J181*100,2),0)</f>
        <v>0</v>
      </c>
      <c r="X181" s="9">
        <f>IF(K181=3%,ROUND($J$360*'Decile Rankings'!K185,0),0)</f>
        <v>0</v>
      </c>
      <c r="Y181" s="31">
        <f t="shared" si="25"/>
        <v>0</v>
      </c>
      <c r="Z181" s="31">
        <f>IF(Y181&gt;J181,J181-V181,X181)</f>
        <v>0</v>
      </c>
      <c r="AA181" s="9">
        <f t="shared" si="26"/>
        <v>0</v>
      </c>
      <c r="AB181" s="31">
        <f>IF(AA181&gt;J181,1,0)</f>
        <v>0</v>
      </c>
      <c r="AC181" s="11">
        <f>IF(AA181&gt;0,ROUND(AA181/J181*100,2),0)</f>
        <v>0</v>
      </c>
    </row>
    <row r="182" spans="1:29" ht="12.75">
      <c r="A182">
        <v>181</v>
      </c>
      <c r="B182" s="7" t="s">
        <v>428</v>
      </c>
      <c r="C182" s="7" t="s">
        <v>11</v>
      </c>
      <c r="D182" s="3" t="s">
        <v>429</v>
      </c>
      <c r="F182" s="4"/>
      <c r="G182" s="4"/>
      <c r="H182" s="4"/>
      <c r="I182" s="4">
        <f t="shared" si="18"/>
        <v>0</v>
      </c>
      <c r="J182" s="5">
        <f t="shared" si="19"/>
        <v>0</v>
      </c>
      <c r="K182" s="6"/>
      <c r="L182">
        <f t="shared" si="20"/>
        <v>0</v>
      </c>
      <c r="M182">
        <f t="shared" si="21"/>
        <v>0</v>
      </c>
      <c r="N182" s="9"/>
      <c r="O182" s="14">
        <f>ROUND(($J$356/$J$354)*J182,5)</f>
        <v>0</v>
      </c>
      <c r="P182" s="14">
        <f t="shared" si="22"/>
        <v>0</v>
      </c>
      <c r="Q182" s="9">
        <f>ROUND(($J$356/$J$354)*J182,0)</f>
        <v>0</v>
      </c>
      <c r="R182">
        <f>IF(Q182&gt;0,ROUND((Q182/J182)*100,2),0)</f>
        <v>0</v>
      </c>
      <c r="S182" s="9">
        <f>ROUND(IF(K182=3%,$J$358*'Decile Rankings'!K186,0),0)</f>
        <v>0</v>
      </c>
      <c r="T182" s="9">
        <f t="shared" si="23"/>
        <v>0</v>
      </c>
      <c r="U182" s="9">
        <f>IF(T182&gt;J182,J182-Q182,S182)</f>
        <v>0</v>
      </c>
      <c r="V182" s="9">
        <f t="shared" si="24"/>
        <v>0</v>
      </c>
      <c r="W182" s="11">
        <f>IF(J182&gt;0,ROUND(V182/J182*100,2),0)</f>
        <v>0</v>
      </c>
      <c r="X182" s="9">
        <f>IF(K182=3%,ROUND($J$360*'Decile Rankings'!K186,0),0)</f>
        <v>0</v>
      </c>
      <c r="Y182" s="31">
        <f t="shared" si="25"/>
        <v>0</v>
      </c>
      <c r="Z182" s="31">
        <f>IF(Y182&gt;J182,J182-V182,X182)</f>
        <v>0</v>
      </c>
      <c r="AA182" s="9">
        <f t="shared" si="26"/>
        <v>0</v>
      </c>
      <c r="AB182" s="31">
        <f>IF(AA182&gt;J182,1,0)</f>
        <v>0</v>
      </c>
      <c r="AC182" s="11">
        <f>IF(AA182&gt;0,ROUND(AA182/J182*100,2),0)</f>
        <v>0</v>
      </c>
    </row>
    <row r="183" spans="1:29" ht="12.75">
      <c r="A183">
        <v>182</v>
      </c>
      <c r="B183" s="7" t="s">
        <v>430</v>
      </c>
      <c r="C183" s="7" t="s">
        <v>11</v>
      </c>
      <c r="D183" s="3" t="s">
        <v>431</v>
      </c>
      <c r="F183" s="4"/>
      <c r="G183" s="4"/>
      <c r="H183" s="4"/>
      <c r="I183" s="4">
        <f t="shared" si="18"/>
        <v>0</v>
      </c>
      <c r="J183" s="5">
        <f t="shared" si="19"/>
        <v>0</v>
      </c>
      <c r="K183" s="6"/>
      <c r="L183">
        <f t="shared" si="20"/>
        <v>0</v>
      </c>
      <c r="M183">
        <f t="shared" si="21"/>
        <v>0</v>
      </c>
      <c r="N183" s="9"/>
      <c r="O183" s="14">
        <f>ROUND(($J$356/$J$354)*J183,5)</f>
        <v>0</v>
      </c>
      <c r="P183" s="14">
        <f t="shared" si="22"/>
        <v>0</v>
      </c>
      <c r="Q183" s="9">
        <f>ROUND(($J$356/$J$354)*J183,0)</f>
        <v>0</v>
      </c>
      <c r="R183">
        <f>IF(Q183&gt;0,ROUND((Q183/J183)*100,2),0)</f>
        <v>0</v>
      </c>
      <c r="S183" s="9">
        <f>ROUND(IF(K183=3%,$J$358*'Decile Rankings'!K187,0),0)</f>
        <v>0</v>
      </c>
      <c r="T183" s="9">
        <f t="shared" si="23"/>
        <v>0</v>
      </c>
      <c r="U183" s="9">
        <f>IF(T183&gt;J183,J183-Q183,S183)</f>
        <v>0</v>
      </c>
      <c r="V183" s="9">
        <f t="shared" si="24"/>
        <v>0</v>
      </c>
      <c r="W183" s="11">
        <f>IF(J183&gt;0,ROUND(V183/J183*100,2),0)</f>
        <v>0</v>
      </c>
      <c r="X183" s="9">
        <f>IF(K183=3%,ROUND($J$360*'Decile Rankings'!K187,0),0)</f>
        <v>0</v>
      </c>
      <c r="Y183" s="31">
        <f t="shared" si="25"/>
        <v>0</v>
      </c>
      <c r="Z183" s="31">
        <f>IF(Y183&gt;J183,J183-V183,X183)</f>
        <v>0</v>
      </c>
      <c r="AA183" s="9">
        <f t="shared" si="26"/>
        <v>0</v>
      </c>
      <c r="AB183" s="31">
        <f>IF(AA183&gt;J183,1,0)</f>
        <v>0</v>
      </c>
      <c r="AC183" s="11">
        <f>IF(AA183&gt;0,ROUND(AA183/J183*100,2),0)</f>
        <v>0</v>
      </c>
    </row>
    <row r="184" spans="1:29" ht="12.75">
      <c r="A184">
        <v>183</v>
      </c>
      <c r="B184" s="7" t="s">
        <v>432</v>
      </c>
      <c r="C184" s="7" t="s">
        <v>11</v>
      </c>
      <c r="D184" s="3" t="s">
        <v>433</v>
      </c>
      <c r="F184" s="4"/>
      <c r="G184" s="4"/>
      <c r="H184" s="4"/>
      <c r="I184" s="4">
        <f t="shared" si="18"/>
        <v>0</v>
      </c>
      <c r="J184" s="5">
        <f t="shared" si="19"/>
        <v>0</v>
      </c>
      <c r="K184" s="6"/>
      <c r="L184">
        <f t="shared" si="20"/>
        <v>0</v>
      </c>
      <c r="M184">
        <f t="shared" si="21"/>
        <v>0</v>
      </c>
      <c r="N184" s="9"/>
      <c r="O184" s="14">
        <f>ROUND(($J$356/$J$354)*J184,5)</f>
        <v>0</v>
      </c>
      <c r="P184" s="14">
        <f t="shared" si="22"/>
        <v>0</v>
      </c>
      <c r="Q184" s="9">
        <f>ROUND(($J$356/$J$354)*J184,0)</f>
        <v>0</v>
      </c>
      <c r="R184">
        <f>IF(Q184&gt;0,ROUND((Q184/J184)*100,2),0)</f>
        <v>0</v>
      </c>
      <c r="S184" s="9">
        <f>ROUND(IF(K184=3%,$J$358*'Decile Rankings'!K188,0),0)</f>
        <v>0</v>
      </c>
      <c r="T184" s="9">
        <f t="shared" si="23"/>
        <v>0</v>
      </c>
      <c r="U184" s="9">
        <f>IF(T184&gt;J184,J184-Q184,S184)</f>
        <v>0</v>
      </c>
      <c r="V184" s="9">
        <f t="shared" si="24"/>
        <v>0</v>
      </c>
      <c r="W184" s="11">
        <f>IF(J184&gt;0,ROUND(V184/J184*100,2),0)</f>
        <v>0</v>
      </c>
      <c r="X184" s="9">
        <f>IF(K184=3%,ROUND($J$360*'Decile Rankings'!K188,0),0)</f>
        <v>0</v>
      </c>
      <c r="Y184" s="31">
        <f t="shared" si="25"/>
        <v>0</v>
      </c>
      <c r="Z184" s="31">
        <f>IF(Y184&gt;J184,J184-V184,X184)</f>
        <v>0</v>
      </c>
      <c r="AA184" s="9">
        <f t="shared" si="26"/>
        <v>0</v>
      </c>
      <c r="AB184" s="31">
        <f>IF(AA184&gt;J184,1,0)</f>
        <v>0</v>
      </c>
      <c r="AC184" s="11">
        <f>IF(AA184&gt;0,ROUND(AA184/J184*100,2),0)</f>
        <v>0</v>
      </c>
    </row>
    <row r="185" spans="1:29" ht="12.75">
      <c r="A185">
        <v>184</v>
      </c>
      <c r="B185" s="7" t="s">
        <v>434</v>
      </c>
      <c r="C185" s="7" t="s">
        <v>11</v>
      </c>
      <c r="D185" s="3" t="s">
        <v>435</v>
      </c>
      <c r="E185">
        <v>2005</v>
      </c>
      <c r="F185" s="4">
        <v>151230.95</v>
      </c>
      <c r="G185" s="4">
        <v>3264.01</v>
      </c>
      <c r="H185" s="4">
        <v>57.36</v>
      </c>
      <c r="I185" s="4">
        <f t="shared" si="18"/>
        <v>147909.58000000002</v>
      </c>
      <c r="J185" s="5">
        <f t="shared" si="19"/>
        <v>147910</v>
      </c>
      <c r="K185" s="6">
        <v>0.01</v>
      </c>
      <c r="L185">
        <f t="shared" si="20"/>
        <v>26.64</v>
      </c>
      <c r="M185">
        <f t="shared" si="21"/>
        <v>26.64</v>
      </c>
      <c r="N185" s="9"/>
      <c r="O185" s="14">
        <f>ROUND(($J$356/$J$354)*J185,5)</f>
        <v>39401.86165</v>
      </c>
      <c r="P185" s="14">
        <f t="shared" si="22"/>
        <v>-0.13835000000108266</v>
      </c>
      <c r="Q185" s="9">
        <f>ROUND(($J$356/$J$354)*J185,0)</f>
        <v>39402</v>
      </c>
      <c r="R185">
        <f>IF(Q185&gt;0,ROUND((Q185/J185)*100,2),0)</f>
        <v>26.64</v>
      </c>
      <c r="S185" s="9">
        <f>ROUND(IF(K185=3%,$J$358*'Decile Rankings'!K189,0),0)</f>
        <v>0</v>
      </c>
      <c r="T185" s="9">
        <f t="shared" si="23"/>
        <v>39402</v>
      </c>
      <c r="U185" s="9">
        <f>IF(T185&gt;J185,J185-Q185,S185)</f>
        <v>0</v>
      </c>
      <c r="V185" s="9">
        <f t="shared" si="24"/>
        <v>39402</v>
      </c>
      <c r="W185" s="11">
        <f>IF(J185&gt;0,ROUND(V185/J185*100,2),0)</f>
        <v>26.64</v>
      </c>
      <c r="X185" s="9">
        <f>IF(K185=3%,ROUND($J$360*'Decile Rankings'!K189,0),0)</f>
        <v>0</v>
      </c>
      <c r="Y185" s="31">
        <f t="shared" si="25"/>
        <v>39402</v>
      </c>
      <c r="Z185" s="31">
        <f>IF(Y185&gt;J185,J185-V185,X185)</f>
        <v>0</v>
      </c>
      <c r="AA185" s="9">
        <f t="shared" si="26"/>
        <v>39402</v>
      </c>
      <c r="AB185" s="31">
        <f>IF(AA185&gt;J185,1,0)</f>
        <v>0</v>
      </c>
      <c r="AC185" s="11">
        <f>IF(AA185&gt;0,ROUND(AA185/J185*100,2),0)</f>
        <v>26.64</v>
      </c>
    </row>
    <row r="186" spans="1:29" ht="12.75">
      <c r="A186">
        <v>185</v>
      </c>
      <c r="B186" s="7" t="s">
        <v>436</v>
      </c>
      <c r="C186" s="7" t="s">
        <v>11</v>
      </c>
      <c r="D186" s="3" t="s">
        <v>437</v>
      </c>
      <c r="F186" s="4"/>
      <c r="G186" s="4"/>
      <c r="H186" s="4"/>
      <c r="I186" s="4">
        <f t="shared" si="18"/>
        <v>0</v>
      </c>
      <c r="J186" s="5">
        <f t="shared" si="19"/>
        <v>0</v>
      </c>
      <c r="K186" s="6"/>
      <c r="L186">
        <f t="shared" si="20"/>
        <v>0</v>
      </c>
      <c r="M186">
        <f t="shared" si="21"/>
        <v>0</v>
      </c>
      <c r="N186" s="9"/>
      <c r="O186" s="14">
        <f>ROUND(($J$356/$J$354)*J186,5)</f>
        <v>0</v>
      </c>
      <c r="P186" s="14">
        <f t="shared" si="22"/>
        <v>0</v>
      </c>
      <c r="Q186" s="9">
        <f>ROUND(($J$356/$J$354)*J186,0)</f>
        <v>0</v>
      </c>
      <c r="R186">
        <f>IF(Q186&gt;0,ROUND((Q186/J186)*100,2),0)</f>
        <v>0</v>
      </c>
      <c r="S186" s="9">
        <f>ROUND(IF(K186=3%,$J$358*'Decile Rankings'!K190,0),0)</f>
        <v>0</v>
      </c>
      <c r="T186" s="9">
        <f t="shared" si="23"/>
        <v>0</v>
      </c>
      <c r="U186" s="9">
        <f>IF(T186&gt;J186,J186-Q186,S186)</f>
        <v>0</v>
      </c>
      <c r="V186" s="9">
        <f t="shared" si="24"/>
        <v>0</v>
      </c>
      <c r="W186" s="11">
        <f>IF(J186&gt;0,ROUND(V186/J186*100,2),0)</f>
        <v>0</v>
      </c>
      <c r="X186" s="9">
        <f>IF(K186=3%,ROUND($J$360*'Decile Rankings'!K190,0),0)</f>
        <v>0</v>
      </c>
      <c r="Y186" s="31">
        <f t="shared" si="25"/>
        <v>0</v>
      </c>
      <c r="Z186" s="31">
        <f>IF(Y186&gt;J186,J186-V186,X186)</f>
        <v>0</v>
      </c>
      <c r="AA186" s="9">
        <f t="shared" si="26"/>
        <v>0</v>
      </c>
      <c r="AB186" s="31">
        <f>IF(AA186&gt;J186,1,0)</f>
        <v>0</v>
      </c>
      <c r="AC186" s="11">
        <f>IF(AA186&gt;0,ROUND(AA186/J186*100,2),0)</f>
        <v>0</v>
      </c>
    </row>
    <row r="187" spans="1:29" ht="12.75">
      <c r="A187">
        <v>186</v>
      </c>
      <c r="B187" s="7" t="s">
        <v>438</v>
      </c>
      <c r="C187" s="7" t="s">
        <v>11</v>
      </c>
      <c r="D187" s="3" t="s">
        <v>439</v>
      </c>
      <c r="F187" s="4"/>
      <c r="G187" s="4"/>
      <c r="H187" s="4"/>
      <c r="I187" s="4">
        <f t="shared" si="18"/>
        <v>0</v>
      </c>
      <c r="J187" s="5">
        <f t="shared" si="19"/>
        <v>0</v>
      </c>
      <c r="K187" s="6"/>
      <c r="L187">
        <f t="shared" si="20"/>
        <v>0</v>
      </c>
      <c r="M187">
        <f t="shared" si="21"/>
        <v>0</v>
      </c>
      <c r="N187" s="9"/>
      <c r="O187" s="14">
        <f>ROUND(($J$356/$J$354)*J187,5)</f>
        <v>0</v>
      </c>
      <c r="P187" s="14">
        <f t="shared" si="22"/>
        <v>0</v>
      </c>
      <c r="Q187" s="9">
        <f>ROUND(($J$356/$J$354)*J187,0)</f>
        <v>0</v>
      </c>
      <c r="R187">
        <f>IF(Q187&gt;0,ROUND((Q187/J187)*100,2),0)</f>
        <v>0</v>
      </c>
      <c r="S187" s="9">
        <f>ROUND(IF(K187=3%,$J$358*'Decile Rankings'!K191,0),0)</f>
        <v>0</v>
      </c>
      <c r="T187" s="9">
        <f t="shared" si="23"/>
        <v>0</v>
      </c>
      <c r="U187" s="9">
        <f>IF(T187&gt;J187,J187-Q187,S187)</f>
        <v>0</v>
      </c>
      <c r="V187" s="9">
        <f t="shared" si="24"/>
        <v>0</v>
      </c>
      <c r="W187" s="11">
        <f>IF(J187&gt;0,ROUND(V187/J187*100,2),0)</f>
        <v>0</v>
      </c>
      <c r="X187" s="9">
        <f>IF(K187=3%,ROUND($J$360*'Decile Rankings'!K191,0),0)</f>
        <v>0</v>
      </c>
      <c r="Y187" s="31">
        <f t="shared" si="25"/>
        <v>0</v>
      </c>
      <c r="Z187" s="31">
        <f>IF(Y187&gt;J187,J187-V187,X187)</f>
        <v>0</v>
      </c>
      <c r="AA187" s="9">
        <f t="shared" si="26"/>
        <v>0</v>
      </c>
      <c r="AB187" s="31">
        <f>IF(AA187&gt;J187,1,0)</f>
        <v>0</v>
      </c>
      <c r="AC187" s="11">
        <f>IF(AA187&gt;0,ROUND(AA187/J187*100,2),0)</f>
        <v>0</v>
      </c>
    </row>
    <row r="188" spans="1:29" ht="12.75">
      <c r="A188">
        <v>187</v>
      </c>
      <c r="B188" s="7" t="s">
        <v>440</v>
      </c>
      <c r="C188" s="7" t="s">
        <v>11</v>
      </c>
      <c r="D188" s="3" t="s">
        <v>441</v>
      </c>
      <c r="E188">
        <v>2008</v>
      </c>
      <c r="F188" s="4">
        <v>106810</v>
      </c>
      <c r="G188" s="4">
        <v>805</v>
      </c>
      <c r="H188" s="4">
        <v>73</v>
      </c>
      <c r="I188" s="4">
        <f t="shared" si="18"/>
        <v>105932</v>
      </c>
      <c r="J188" s="5">
        <f t="shared" si="19"/>
        <v>105932</v>
      </c>
      <c r="K188" s="6">
        <v>0.01</v>
      </c>
      <c r="L188">
        <f t="shared" si="20"/>
        <v>26.64</v>
      </c>
      <c r="M188">
        <f t="shared" si="21"/>
        <v>26.64</v>
      </c>
      <c r="N188" s="9"/>
      <c r="O188" s="14">
        <f>ROUND(($J$356/$J$354)*J188,5)</f>
        <v>28219.3091</v>
      </c>
      <c r="P188" s="14">
        <f t="shared" si="22"/>
        <v>0.30909999999857973</v>
      </c>
      <c r="Q188" s="9">
        <f>ROUND(($J$356/$J$354)*J188,0)</f>
        <v>28219</v>
      </c>
      <c r="R188">
        <f>IF(Q188&gt;0,ROUND((Q188/J188)*100,2),0)</f>
        <v>26.64</v>
      </c>
      <c r="S188" s="9">
        <f>ROUND(IF(K188=3%,$J$358*'Decile Rankings'!K192,0),0)</f>
        <v>0</v>
      </c>
      <c r="T188" s="9">
        <f t="shared" si="23"/>
        <v>28219</v>
      </c>
      <c r="U188" s="9">
        <f>IF(T188&gt;J188,J188-Q188,S188)</f>
        <v>0</v>
      </c>
      <c r="V188" s="9">
        <f t="shared" si="24"/>
        <v>28219</v>
      </c>
      <c r="W188" s="11">
        <f>IF(J188&gt;0,ROUND(V188/J188*100,2),0)</f>
        <v>26.64</v>
      </c>
      <c r="X188" s="9">
        <f>IF(K188=3%,ROUND($J$360*'Decile Rankings'!K192,0),0)</f>
        <v>0</v>
      </c>
      <c r="Y188" s="31">
        <f t="shared" si="25"/>
        <v>28219</v>
      </c>
      <c r="Z188" s="31">
        <f>IF(Y188&gt;J188,J188-V188,X188)</f>
        <v>0</v>
      </c>
      <c r="AA188" s="9">
        <f t="shared" si="26"/>
        <v>28219</v>
      </c>
      <c r="AB188" s="31">
        <f>IF(AA188&gt;J188,1,0)</f>
        <v>0</v>
      </c>
      <c r="AC188" s="11">
        <f>IF(AA188&gt;0,ROUND(AA188/J188*100,2),0)</f>
        <v>26.64</v>
      </c>
    </row>
    <row r="189" spans="1:29" ht="12.75">
      <c r="A189">
        <v>188</v>
      </c>
      <c r="B189" s="7" t="s">
        <v>442</v>
      </c>
      <c r="C189" s="7" t="s">
        <v>11</v>
      </c>
      <c r="D189" s="3" t="s">
        <v>443</v>
      </c>
      <c r="F189" s="4"/>
      <c r="G189" s="4"/>
      <c r="H189" s="4"/>
      <c r="I189" s="4">
        <f t="shared" si="18"/>
        <v>0</v>
      </c>
      <c r="J189" s="5">
        <f t="shared" si="19"/>
        <v>0</v>
      </c>
      <c r="K189" s="6"/>
      <c r="L189">
        <f t="shared" si="20"/>
        <v>0</v>
      </c>
      <c r="M189">
        <f t="shared" si="21"/>
        <v>0</v>
      </c>
      <c r="N189" s="9"/>
      <c r="O189" s="14">
        <f>ROUND(($J$356/$J$354)*J189,5)</f>
        <v>0</v>
      </c>
      <c r="P189" s="14">
        <f t="shared" si="22"/>
        <v>0</v>
      </c>
      <c r="Q189" s="9">
        <f>ROUND(($J$356/$J$354)*J189,0)</f>
        <v>0</v>
      </c>
      <c r="R189">
        <f>IF(Q189&gt;0,ROUND((Q189/J189)*100,2),0)</f>
        <v>0</v>
      </c>
      <c r="S189" s="9">
        <f>ROUND(IF(K189=3%,$J$358*'Decile Rankings'!K193,0),0)</f>
        <v>0</v>
      </c>
      <c r="T189" s="9">
        <f t="shared" si="23"/>
        <v>0</v>
      </c>
      <c r="U189" s="9">
        <f>IF(T189&gt;J189,J189-Q189,S189)</f>
        <v>0</v>
      </c>
      <c r="V189" s="9">
        <f t="shared" si="24"/>
        <v>0</v>
      </c>
      <c r="W189" s="11">
        <f>IF(J189&gt;0,ROUND(V189/J189*100,2),0)</f>
        <v>0</v>
      </c>
      <c r="X189" s="9">
        <f>IF(K189=3%,ROUND($J$360*'Decile Rankings'!K193,0),0)</f>
        <v>0</v>
      </c>
      <c r="Y189" s="31">
        <f t="shared" si="25"/>
        <v>0</v>
      </c>
      <c r="Z189" s="31">
        <f>IF(Y189&gt;J189,J189-V189,X189)</f>
        <v>0</v>
      </c>
      <c r="AA189" s="9">
        <f t="shared" si="26"/>
        <v>0</v>
      </c>
      <c r="AB189" s="31">
        <f>IF(AA189&gt;J189,1,0)</f>
        <v>0</v>
      </c>
      <c r="AC189" s="11">
        <f>IF(AA189&gt;0,ROUND(AA189/J189*100,2),0)</f>
        <v>0</v>
      </c>
    </row>
    <row r="190" spans="1:29" ht="12.75">
      <c r="A190">
        <v>189</v>
      </c>
      <c r="B190" s="7" t="s">
        <v>444</v>
      </c>
      <c r="C190" s="7" t="s">
        <v>11</v>
      </c>
      <c r="D190" s="3" t="s">
        <v>445</v>
      </c>
      <c r="F190" s="4"/>
      <c r="G190" s="4"/>
      <c r="H190" s="4"/>
      <c r="I190" s="4">
        <f t="shared" si="18"/>
        <v>0</v>
      </c>
      <c r="J190" s="5">
        <f t="shared" si="19"/>
        <v>0</v>
      </c>
      <c r="K190" s="6"/>
      <c r="L190">
        <f t="shared" si="20"/>
        <v>0</v>
      </c>
      <c r="M190">
        <f t="shared" si="21"/>
        <v>0</v>
      </c>
      <c r="N190" s="9"/>
      <c r="O190" s="14">
        <f>ROUND(($J$356/$J$354)*J190,5)</f>
        <v>0</v>
      </c>
      <c r="P190" s="14">
        <f t="shared" si="22"/>
        <v>0</v>
      </c>
      <c r="Q190" s="9">
        <f>ROUND(($J$356/$J$354)*J190,0)</f>
        <v>0</v>
      </c>
      <c r="R190">
        <f>IF(Q190&gt;0,ROUND((Q190/J190)*100,2),0)</f>
        <v>0</v>
      </c>
      <c r="S190" s="9">
        <f>ROUND(IF(K190=3%,$J$358*'Decile Rankings'!K194,0),0)</f>
        <v>0</v>
      </c>
      <c r="T190" s="9">
        <f t="shared" si="23"/>
        <v>0</v>
      </c>
      <c r="U190" s="9">
        <f>IF(T190&gt;J190,J190-Q190,S190)</f>
        <v>0</v>
      </c>
      <c r="V190" s="9">
        <f t="shared" si="24"/>
        <v>0</v>
      </c>
      <c r="W190" s="11">
        <f>IF(J190&gt;0,ROUND(V190/J190*100,2),0)</f>
        <v>0</v>
      </c>
      <c r="X190" s="9">
        <f>IF(K190=3%,ROUND($J$360*'Decile Rankings'!K194,0),0)</f>
        <v>0</v>
      </c>
      <c r="Y190" s="31">
        <f t="shared" si="25"/>
        <v>0</v>
      </c>
      <c r="Z190" s="31">
        <f>IF(Y190&gt;J190,J190-V190,X190)</f>
        <v>0</v>
      </c>
      <c r="AA190" s="9">
        <f t="shared" si="26"/>
        <v>0</v>
      </c>
      <c r="AB190" s="31">
        <f>IF(AA190&gt;J190,1,0)</f>
        <v>0</v>
      </c>
      <c r="AC190" s="11">
        <f>IF(AA190&gt;0,ROUND(AA190/J190*100,2),0)</f>
        <v>0</v>
      </c>
    </row>
    <row r="191" spans="1:29" ht="12.75">
      <c r="A191">
        <v>190</v>
      </c>
      <c r="B191" s="7" t="s">
        <v>446</v>
      </c>
      <c r="C191" s="7" t="s">
        <v>11</v>
      </c>
      <c r="D191" s="3" t="s">
        <v>447</v>
      </c>
      <c r="F191" s="4"/>
      <c r="G191" s="4"/>
      <c r="H191" s="4"/>
      <c r="I191" s="4">
        <f t="shared" si="18"/>
        <v>0</v>
      </c>
      <c r="J191" s="5">
        <f t="shared" si="19"/>
        <v>0</v>
      </c>
      <c r="K191" s="6"/>
      <c r="L191">
        <f t="shared" si="20"/>
        <v>0</v>
      </c>
      <c r="M191">
        <f t="shared" si="21"/>
        <v>0</v>
      </c>
      <c r="N191" s="9"/>
      <c r="O191" s="14">
        <f>ROUND(($J$356/$J$354)*J191,5)</f>
        <v>0</v>
      </c>
      <c r="P191" s="14">
        <f t="shared" si="22"/>
        <v>0</v>
      </c>
      <c r="Q191" s="9">
        <f>ROUND(($J$356/$J$354)*J191,0)</f>
        <v>0</v>
      </c>
      <c r="R191">
        <f>IF(Q191&gt;0,ROUND((Q191/J191)*100,2),0)</f>
        <v>0</v>
      </c>
      <c r="S191" s="9">
        <f>ROUND(IF(K191=3%,$J$358*'Decile Rankings'!K195,0),0)</f>
        <v>0</v>
      </c>
      <c r="T191" s="9">
        <f t="shared" si="23"/>
        <v>0</v>
      </c>
      <c r="U191" s="9">
        <f>IF(T191&gt;J191,J191-Q191,S191)</f>
        <v>0</v>
      </c>
      <c r="V191" s="9">
        <f t="shared" si="24"/>
        <v>0</v>
      </c>
      <c r="W191" s="11">
        <f>IF(J191&gt;0,ROUND(V191/J191*100,2),0)</f>
        <v>0</v>
      </c>
      <c r="X191" s="9">
        <f>IF(K191=3%,ROUND($J$360*'Decile Rankings'!K195,0),0)</f>
        <v>0</v>
      </c>
      <c r="Y191" s="31">
        <f t="shared" si="25"/>
        <v>0</v>
      </c>
      <c r="Z191" s="31">
        <f>IF(Y191&gt;J191,J191-V191,X191)</f>
        <v>0</v>
      </c>
      <c r="AA191" s="9">
        <f t="shared" si="26"/>
        <v>0</v>
      </c>
      <c r="AB191" s="31">
        <f>IF(AA191&gt;J191,1,0)</f>
        <v>0</v>
      </c>
      <c r="AC191" s="11">
        <f>IF(AA191&gt;0,ROUND(AA191/J191*100,2),0)</f>
        <v>0</v>
      </c>
    </row>
    <row r="192" spans="1:29" ht="12.75">
      <c r="A192">
        <v>191</v>
      </c>
      <c r="B192" s="7" t="s">
        <v>448</v>
      </c>
      <c r="C192" s="7" t="s">
        <v>11</v>
      </c>
      <c r="D192" s="3" t="s">
        <v>449</v>
      </c>
      <c r="E192">
        <v>2008</v>
      </c>
      <c r="F192" s="4">
        <v>167846.2</v>
      </c>
      <c r="G192" s="4">
        <v>1501.4</v>
      </c>
      <c r="H192" s="4">
        <v>0</v>
      </c>
      <c r="I192" s="4">
        <f t="shared" si="18"/>
        <v>166344.80000000002</v>
      </c>
      <c r="J192" s="5">
        <f t="shared" si="19"/>
        <v>166345</v>
      </c>
      <c r="K192" s="6">
        <v>0.03</v>
      </c>
      <c r="L192">
        <f t="shared" si="20"/>
        <v>26.64</v>
      </c>
      <c r="M192">
        <f t="shared" si="21"/>
        <v>75.69</v>
      </c>
      <c r="N192" s="9"/>
      <c r="O192" s="14">
        <f>ROUND(($J$356/$J$354)*J192,5)</f>
        <v>44312.77586</v>
      </c>
      <c r="P192" s="14">
        <f t="shared" si="22"/>
        <v>-0.22413999999844236</v>
      </c>
      <c r="Q192" s="9">
        <f>ROUND(($J$356/$J$354)*J192,0)</f>
        <v>44313</v>
      </c>
      <c r="R192">
        <f>IF(Q192&gt;0,ROUND((Q192/J192)*100,2),0)</f>
        <v>26.64</v>
      </c>
      <c r="S192" s="9">
        <f>ROUND(IF(K192=3%,$J$358*'Decile Rankings'!K196,0),0)</f>
        <v>51368</v>
      </c>
      <c r="T192" s="9">
        <f t="shared" si="23"/>
        <v>95681</v>
      </c>
      <c r="U192" s="9">
        <f>IF(T192&gt;J192,J192-Q192,S192)</f>
        <v>51368</v>
      </c>
      <c r="V192" s="9">
        <f t="shared" si="24"/>
        <v>95681</v>
      </c>
      <c r="W192" s="11">
        <f>IF(J192&gt;0,ROUND(V192/J192*100,2),0)</f>
        <v>57.52</v>
      </c>
      <c r="X192" s="9">
        <f>IF(K192=3%,ROUND($J$360*'Decile Rankings'!K196,0),0)</f>
        <v>30228</v>
      </c>
      <c r="Y192" s="31">
        <f t="shared" si="25"/>
        <v>125909</v>
      </c>
      <c r="Z192" s="31">
        <f>IF(Y192&gt;J192,J192-V192,X192)</f>
        <v>30228</v>
      </c>
      <c r="AA192" s="9">
        <f t="shared" si="26"/>
        <v>125909</v>
      </c>
      <c r="AB192" s="31">
        <f>IF(AA192&gt;J192,1,0)</f>
        <v>0</v>
      </c>
      <c r="AC192" s="11">
        <f>IF(AA192&gt;0,ROUND(AA192/J192*100,2),0)</f>
        <v>75.69</v>
      </c>
    </row>
    <row r="193" spans="1:29" ht="12.75">
      <c r="A193">
        <v>192</v>
      </c>
      <c r="B193" s="7" t="s">
        <v>450</v>
      </c>
      <c r="C193" s="7" t="s">
        <v>11</v>
      </c>
      <c r="D193" s="3" t="s">
        <v>451</v>
      </c>
      <c r="F193" s="4"/>
      <c r="G193" s="4"/>
      <c r="H193" s="4"/>
      <c r="I193" s="4">
        <f t="shared" si="18"/>
        <v>0</v>
      </c>
      <c r="J193" s="5">
        <f t="shared" si="19"/>
        <v>0</v>
      </c>
      <c r="K193" s="6"/>
      <c r="L193">
        <f t="shared" si="20"/>
        <v>0</v>
      </c>
      <c r="M193">
        <f t="shared" si="21"/>
        <v>0</v>
      </c>
      <c r="N193" s="9"/>
      <c r="O193" s="14">
        <f>ROUND(($J$356/$J$354)*J193,5)</f>
        <v>0</v>
      </c>
      <c r="P193" s="14">
        <f t="shared" si="22"/>
        <v>0</v>
      </c>
      <c r="Q193" s="9">
        <f>ROUND(($J$356/$J$354)*J193,0)</f>
        <v>0</v>
      </c>
      <c r="R193">
        <f>IF(Q193&gt;0,ROUND((Q193/J193)*100,2),0)</f>
        <v>0</v>
      </c>
      <c r="S193" s="9">
        <f>ROUND(IF(K193=3%,$J$358*'Decile Rankings'!K197,0),0)</f>
        <v>0</v>
      </c>
      <c r="T193" s="9">
        <f t="shared" si="23"/>
        <v>0</v>
      </c>
      <c r="U193" s="9">
        <f>IF(T193&gt;J193,J193-Q193,S193)</f>
        <v>0</v>
      </c>
      <c r="V193" s="9">
        <f t="shared" si="24"/>
        <v>0</v>
      </c>
      <c r="W193" s="11">
        <f>IF(J193&gt;0,ROUND(V193/J193*100,2),0)</f>
        <v>0</v>
      </c>
      <c r="X193" s="9">
        <f>IF(K193=3%,ROUND($J$360*'Decile Rankings'!K197,0),0)</f>
        <v>0</v>
      </c>
      <c r="Y193" s="31">
        <f t="shared" si="25"/>
        <v>0</v>
      </c>
      <c r="Z193" s="31">
        <f>IF(Y193&gt;J193,J193-V193,X193)</f>
        <v>0</v>
      </c>
      <c r="AA193" s="9">
        <f t="shared" si="26"/>
        <v>0</v>
      </c>
      <c r="AB193" s="31">
        <f>IF(AA193&gt;J193,1,0)</f>
        <v>0</v>
      </c>
      <c r="AC193" s="11">
        <f>IF(AA193&gt;0,ROUND(AA193/J193*100,2),0)</f>
        <v>0</v>
      </c>
    </row>
    <row r="194" spans="1:29" ht="12.75">
      <c r="A194">
        <v>193</v>
      </c>
      <c r="B194" s="7" t="s">
        <v>452</v>
      </c>
      <c r="C194" s="7" t="s">
        <v>11</v>
      </c>
      <c r="D194" s="3" t="s">
        <v>453</v>
      </c>
      <c r="F194" s="4"/>
      <c r="G194" s="4"/>
      <c r="H194" s="4"/>
      <c r="I194" s="4">
        <f aca="true" t="shared" si="27" ref="I194:I257">F194-G194-H194</f>
        <v>0</v>
      </c>
      <c r="J194" s="5">
        <f aca="true" t="shared" si="28" ref="J194:J257">ROUND(I194,0)</f>
        <v>0</v>
      </c>
      <c r="K194" s="6"/>
      <c r="L194">
        <f aca="true" t="shared" si="29" ref="L194:L257">R194</f>
        <v>0</v>
      </c>
      <c r="M194">
        <f aca="true" t="shared" si="30" ref="M194:M257">AC194</f>
        <v>0</v>
      </c>
      <c r="N194" s="9"/>
      <c r="O194" s="14">
        <f>ROUND(($J$356/$J$354)*J194,5)</f>
        <v>0</v>
      </c>
      <c r="P194" s="14">
        <f aca="true" t="shared" si="31" ref="P194:P257">O194-Q194</f>
        <v>0</v>
      </c>
      <c r="Q194" s="9">
        <f>ROUND(($J$356/$J$354)*J194,0)</f>
        <v>0</v>
      </c>
      <c r="R194">
        <f>IF(Q194&gt;0,ROUND((Q194/J194)*100,2),0)</f>
        <v>0</v>
      </c>
      <c r="S194" s="9">
        <f>ROUND(IF(K194=3%,$J$358*'Decile Rankings'!K198,0),0)</f>
        <v>0</v>
      </c>
      <c r="T194" s="9">
        <f aca="true" t="shared" si="32" ref="T194:T257">S194+Q194</f>
        <v>0</v>
      </c>
      <c r="U194" s="9">
        <f>IF(T194&gt;J194,J194-Q194,S194)</f>
        <v>0</v>
      </c>
      <c r="V194" s="9">
        <f aca="true" t="shared" si="33" ref="V194:V257">Q194+U194</f>
        <v>0</v>
      </c>
      <c r="W194" s="11">
        <f>IF(J194&gt;0,ROUND(V194/J194*100,2),0)</f>
        <v>0</v>
      </c>
      <c r="X194" s="9">
        <f>IF(K194=3%,ROUND($J$360*'Decile Rankings'!K198,0),0)</f>
        <v>0</v>
      </c>
      <c r="Y194" s="31">
        <f aca="true" t="shared" si="34" ref="Y194:Y257">V194+X194</f>
        <v>0</v>
      </c>
      <c r="Z194" s="31">
        <f>IF(Y194&gt;J194,J194-V194,X194)</f>
        <v>0</v>
      </c>
      <c r="AA194" s="9">
        <f aca="true" t="shared" si="35" ref="AA194:AA257">V194+Z194</f>
        <v>0</v>
      </c>
      <c r="AB194" s="31">
        <f>IF(AA194&gt;J194,1,0)</f>
        <v>0</v>
      </c>
      <c r="AC194" s="11">
        <f>IF(AA194&gt;0,ROUND(AA194/J194*100,2),0)</f>
        <v>0</v>
      </c>
    </row>
    <row r="195" spans="1:29" ht="12.75">
      <c r="A195">
        <v>194</v>
      </c>
      <c r="B195" s="7" t="s">
        <v>454</v>
      </c>
      <c r="C195" s="7" t="s">
        <v>11</v>
      </c>
      <c r="D195" s="3" t="s">
        <v>455</v>
      </c>
      <c r="F195" s="4"/>
      <c r="G195" s="4"/>
      <c r="H195" s="4"/>
      <c r="I195" s="4">
        <f t="shared" si="27"/>
        <v>0</v>
      </c>
      <c r="J195" s="5">
        <f t="shared" si="28"/>
        <v>0</v>
      </c>
      <c r="K195" s="6"/>
      <c r="L195">
        <f t="shared" si="29"/>
        <v>0</v>
      </c>
      <c r="M195">
        <f t="shared" si="30"/>
        <v>0</v>
      </c>
      <c r="N195" s="9"/>
      <c r="O195" s="14">
        <f>ROUND(($J$356/$J$354)*J195,5)</f>
        <v>0</v>
      </c>
      <c r="P195" s="14">
        <f t="shared" si="31"/>
        <v>0</v>
      </c>
      <c r="Q195" s="9">
        <f>ROUND(($J$356/$J$354)*J195,0)</f>
        <v>0</v>
      </c>
      <c r="R195">
        <f>IF(Q195&gt;0,ROUND((Q195/J195)*100,2),0)</f>
        <v>0</v>
      </c>
      <c r="S195" s="9">
        <f>ROUND(IF(K195=3%,$J$358*'Decile Rankings'!K199,0),0)</f>
        <v>0</v>
      </c>
      <c r="T195" s="9">
        <f t="shared" si="32"/>
        <v>0</v>
      </c>
      <c r="U195" s="9">
        <f>IF(T195&gt;J195,J195-Q195,S195)</f>
        <v>0</v>
      </c>
      <c r="V195" s="9">
        <f t="shared" si="33"/>
        <v>0</v>
      </c>
      <c r="W195" s="11">
        <f>IF(J195&gt;0,ROUND(V195/J195*100,2),0)</f>
        <v>0</v>
      </c>
      <c r="X195" s="9">
        <f>IF(K195=3%,ROUND($J$360*'Decile Rankings'!K199,0),0)</f>
        <v>0</v>
      </c>
      <c r="Y195" s="31">
        <f t="shared" si="34"/>
        <v>0</v>
      </c>
      <c r="Z195" s="31">
        <f>IF(Y195&gt;J195,J195-V195,X195)</f>
        <v>0</v>
      </c>
      <c r="AA195" s="9">
        <f t="shared" si="35"/>
        <v>0</v>
      </c>
      <c r="AB195" s="31">
        <f>IF(AA195&gt;J195,1,0)</f>
        <v>0</v>
      </c>
      <c r="AC195" s="11">
        <f>IF(AA195&gt;0,ROUND(AA195/J195*100,2),0)</f>
        <v>0</v>
      </c>
    </row>
    <row r="196" spans="1:29" ht="12.75">
      <c r="A196">
        <v>195</v>
      </c>
      <c r="B196" s="7" t="s">
        <v>456</v>
      </c>
      <c r="C196" s="7" t="s">
        <v>11</v>
      </c>
      <c r="D196" s="3" t="s">
        <v>457</v>
      </c>
      <c r="F196" s="4"/>
      <c r="G196" s="4"/>
      <c r="H196" s="4"/>
      <c r="I196" s="4">
        <f t="shared" si="27"/>
        <v>0</v>
      </c>
      <c r="J196" s="5">
        <f t="shared" si="28"/>
        <v>0</v>
      </c>
      <c r="K196" s="6"/>
      <c r="L196">
        <f t="shared" si="29"/>
        <v>0</v>
      </c>
      <c r="M196">
        <f t="shared" si="30"/>
        <v>0</v>
      </c>
      <c r="N196" s="9"/>
      <c r="O196" s="14">
        <f>ROUND(($J$356/$J$354)*J196,5)</f>
        <v>0</v>
      </c>
      <c r="P196" s="14">
        <f t="shared" si="31"/>
        <v>0</v>
      </c>
      <c r="Q196" s="9">
        <f>ROUND(($J$356/$J$354)*J196,0)</f>
        <v>0</v>
      </c>
      <c r="R196">
        <f>IF(Q196&gt;0,ROUND((Q196/J196)*100,2),0)</f>
        <v>0</v>
      </c>
      <c r="S196" s="9">
        <f>ROUND(IF(K196=3%,$J$358*'Decile Rankings'!K200,0),0)</f>
        <v>0</v>
      </c>
      <c r="T196" s="9">
        <f t="shared" si="32"/>
        <v>0</v>
      </c>
      <c r="U196" s="9">
        <f>IF(T196&gt;J196,J196-Q196,S196)</f>
        <v>0</v>
      </c>
      <c r="V196" s="9">
        <f t="shared" si="33"/>
        <v>0</v>
      </c>
      <c r="W196" s="11">
        <f>IF(J196&gt;0,ROUND(V196/J196*100,2),0)</f>
        <v>0</v>
      </c>
      <c r="X196" s="9">
        <f>IF(K196=3%,ROUND($J$360*'Decile Rankings'!K200,0),0)</f>
        <v>0</v>
      </c>
      <c r="Y196" s="31">
        <f t="shared" si="34"/>
        <v>0</v>
      </c>
      <c r="Z196" s="31">
        <f>IF(Y196&gt;J196,J196-V196,X196)</f>
        <v>0</v>
      </c>
      <c r="AA196" s="9">
        <f t="shared" si="35"/>
        <v>0</v>
      </c>
      <c r="AB196" s="31">
        <f>IF(AA196&gt;J196,1,0)</f>
        <v>0</v>
      </c>
      <c r="AC196" s="11">
        <f>IF(AA196&gt;0,ROUND(AA196/J196*100,2),0)</f>
        <v>0</v>
      </c>
    </row>
    <row r="197" spans="1:29" ht="12.75">
      <c r="A197">
        <v>196</v>
      </c>
      <c r="B197" s="7" t="s">
        <v>458</v>
      </c>
      <c r="C197" s="7" t="s">
        <v>11</v>
      </c>
      <c r="D197" s="3" t="s">
        <v>459</v>
      </c>
      <c r="E197">
        <v>2005</v>
      </c>
      <c r="F197" s="4">
        <v>179434.13</v>
      </c>
      <c r="G197" s="4">
        <v>8989.71</v>
      </c>
      <c r="H197" s="4">
        <v>1501.49</v>
      </c>
      <c r="I197" s="4">
        <f t="shared" si="27"/>
        <v>168942.93000000002</v>
      </c>
      <c r="J197" s="5">
        <f t="shared" si="28"/>
        <v>168943</v>
      </c>
      <c r="K197" s="6">
        <v>0.03</v>
      </c>
      <c r="L197">
        <f t="shared" si="29"/>
        <v>26.64</v>
      </c>
      <c r="M197">
        <f t="shared" si="30"/>
        <v>60.08</v>
      </c>
      <c r="N197" s="9"/>
      <c r="O197" s="14">
        <f>ROUND(($J$356/$J$354)*J197,5)</f>
        <v>45004.85913</v>
      </c>
      <c r="P197" s="14">
        <f t="shared" si="31"/>
        <v>-0.14087000000290573</v>
      </c>
      <c r="Q197" s="9">
        <f>ROUND(($J$356/$J$354)*J197,0)</f>
        <v>45005</v>
      </c>
      <c r="R197">
        <f>IF(Q197&gt;0,ROUND((Q197/J197)*100,2),0)</f>
        <v>26.64</v>
      </c>
      <c r="S197" s="9">
        <f>ROUND(IF(K197=3%,$J$358*'Decile Rankings'!K201,0),0)</f>
        <v>35563</v>
      </c>
      <c r="T197" s="9">
        <f t="shared" si="32"/>
        <v>80568</v>
      </c>
      <c r="U197" s="9">
        <f>IF(T197&gt;J197,J197-Q197,S197)</f>
        <v>35563</v>
      </c>
      <c r="V197" s="9">
        <f t="shared" si="33"/>
        <v>80568</v>
      </c>
      <c r="W197" s="11">
        <f>IF(J197&gt;0,ROUND(V197/J197*100,2),0)</f>
        <v>47.69</v>
      </c>
      <c r="X197" s="9">
        <f>IF(K197=3%,ROUND($J$360*'Decile Rankings'!K201,0),0)</f>
        <v>20927</v>
      </c>
      <c r="Y197" s="31">
        <f t="shared" si="34"/>
        <v>101495</v>
      </c>
      <c r="Z197" s="31">
        <f>IF(Y197&gt;J197,J197-V197,X197)</f>
        <v>20927</v>
      </c>
      <c r="AA197" s="9">
        <f t="shared" si="35"/>
        <v>101495</v>
      </c>
      <c r="AB197" s="31">
        <f>IF(AA197&gt;J197,1,0)</f>
        <v>0</v>
      </c>
      <c r="AC197" s="11">
        <f>IF(AA197&gt;0,ROUND(AA197/J197*100,2),0)</f>
        <v>60.08</v>
      </c>
    </row>
    <row r="198" spans="1:29" ht="12.75">
      <c r="A198">
        <v>197</v>
      </c>
      <c r="B198" s="7" t="s">
        <v>77</v>
      </c>
      <c r="C198" s="7" t="s">
        <v>11</v>
      </c>
      <c r="D198" s="3" t="s">
        <v>78</v>
      </c>
      <c r="E198">
        <v>2002</v>
      </c>
      <c r="F198" s="4">
        <v>1743698.33</v>
      </c>
      <c r="G198" s="4">
        <v>14901.76</v>
      </c>
      <c r="H198" s="4">
        <v>21553.06</v>
      </c>
      <c r="I198" s="4">
        <f t="shared" si="27"/>
        <v>1707243.51</v>
      </c>
      <c r="J198" s="5">
        <f t="shared" si="28"/>
        <v>1707244</v>
      </c>
      <c r="K198" s="6">
        <v>0.03</v>
      </c>
      <c r="L198">
        <f t="shared" si="29"/>
        <v>26.64</v>
      </c>
      <c r="M198">
        <f t="shared" si="30"/>
        <v>28.48</v>
      </c>
      <c r="N198" s="9"/>
      <c r="O198" s="14">
        <f>ROUND(($J$356/$J$354)*J198,5)</f>
        <v>454794.07679</v>
      </c>
      <c r="P198" s="14">
        <f t="shared" si="31"/>
        <v>0.07679000002099201</v>
      </c>
      <c r="Q198" s="9">
        <f>ROUND(($J$356/$J$354)*J198,0)</f>
        <v>454794</v>
      </c>
      <c r="R198">
        <f>IF(Q198&gt;0,ROUND((Q198/J198)*100,2),0)</f>
        <v>26.64</v>
      </c>
      <c r="S198" s="9">
        <f>ROUND(IF(K198=3%,$J$358*'Decile Rankings'!K202,0),0)</f>
        <v>19757</v>
      </c>
      <c r="T198" s="9">
        <f t="shared" si="32"/>
        <v>474551</v>
      </c>
      <c r="U198" s="9">
        <f>IF(T198&gt;J198,J198-Q198,S198)</f>
        <v>19757</v>
      </c>
      <c r="V198" s="9">
        <f t="shared" si="33"/>
        <v>474551</v>
      </c>
      <c r="W198" s="11">
        <f>IF(J198&gt;0,ROUND(V198/J198*100,2),0)</f>
        <v>27.8</v>
      </c>
      <c r="X198" s="9">
        <f>IF(K198=3%,ROUND($J$360*'Decile Rankings'!K202,0),0)</f>
        <v>11626</v>
      </c>
      <c r="Y198" s="31">
        <f t="shared" si="34"/>
        <v>486177</v>
      </c>
      <c r="Z198" s="31">
        <f>IF(Y198&gt;J198,J198-V198,X198)</f>
        <v>11626</v>
      </c>
      <c r="AA198" s="9">
        <f t="shared" si="35"/>
        <v>486177</v>
      </c>
      <c r="AB198" s="31">
        <f>IF(AA198&gt;J198,1,0)</f>
        <v>0</v>
      </c>
      <c r="AC198" s="11">
        <f>IF(AA198&gt;0,ROUND(AA198/J198*100,2),0)</f>
        <v>28.48</v>
      </c>
    </row>
    <row r="199" spans="1:29" ht="12.75">
      <c r="A199">
        <v>198</v>
      </c>
      <c r="B199" s="7" t="s">
        <v>460</v>
      </c>
      <c r="C199" s="7" t="s">
        <v>11</v>
      </c>
      <c r="D199" s="3" t="s">
        <v>461</v>
      </c>
      <c r="F199" s="4"/>
      <c r="G199" s="4"/>
      <c r="H199" s="4"/>
      <c r="I199" s="4">
        <f t="shared" si="27"/>
        <v>0</v>
      </c>
      <c r="J199" s="5">
        <f t="shared" si="28"/>
        <v>0</v>
      </c>
      <c r="K199" s="6"/>
      <c r="L199">
        <f t="shared" si="29"/>
        <v>0</v>
      </c>
      <c r="M199">
        <f t="shared" si="30"/>
        <v>0</v>
      </c>
      <c r="N199" s="9"/>
      <c r="O199" s="14">
        <f>ROUND(($J$356/$J$354)*J199,5)</f>
        <v>0</v>
      </c>
      <c r="P199" s="14">
        <f t="shared" si="31"/>
        <v>0</v>
      </c>
      <c r="Q199" s="9">
        <f>ROUND(($J$356/$J$354)*J199,0)</f>
        <v>0</v>
      </c>
      <c r="R199">
        <f>IF(Q199&gt;0,ROUND((Q199/J199)*100,2),0)</f>
        <v>0</v>
      </c>
      <c r="S199" s="9">
        <f>ROUND(IF(K199=3%,$J$358*'Decile Rankings'!K203,0),0)</f>
        <v>0</v>
      </c>
      <c r="T199" s="9">
        <f t="shared" si="32"/>
        <v>0</v>
      </c>
      <c r="U199" s="9">
        <f>IF(T199&gt;J199,J199-Q199,S199)</f>
        <v>0</v>
      </c>
      <c r="V199" s="9">
        <f t="shared" si="33"/>
        <v>0</v>
      </c>
      <c r="W199" s="11">
        <f>IF(J199&gt;0,ROUND(V199/J199*100,2),0)</f>
        <v>0</v>
      </c>
      <c r="X199" s="9">
        <f>IF(K199=3%,ROUND($J$360*'Decile Rankings'!K203,0),0)</f>
        <v>0</v>
      </c>
      <c r="Y199" s="31">
        <f t="shared" si="34"/>
        <v>0</v>
      </c>
      <c r="Z199" s="31">
        <f>IF(Y199&gt;J199,J199-V199,X199)</f>
        <v>0</v>
      </c>
      <c r="AA199" s="9">
        <f t="shared" si="35"/>
        <v>0</v>
      </c>
      <c r="AB199" s="31">
        <f>IF(AA199&gt;J199,1,0)</f>
        <v>0</v>
      </c>
      <c r="AC199" s="11">
        <f>IF(AA199&gt;0,ROUND(AA199/J199*100,2),0)</f>
        <v>0</v>
      </c>
    </row>
    <row r="200" spans="1:29" ht="12.75">
      <c r="A200">
        <v>199</v>
      </c>
      <c r="B200" s="7" t="s">
        <v>462</v>
      </c>
      <c r="C200" s="7" t="s">
        <v>11</v>
      </c>
      <c r="D200" s="3" t="s">
        <v>463</v>
      </c>
      <c r="E200">
        <v>2006</v>
      </c>
      <c r="F200" s="4">
        <v>1581357.54</v>
      </c>
      <c r="G200" s="4">
        <v>14214</v>
      </c>
      <c r="H200" s="4">
        <v>758.11</v>
      </c>
      <c r="I200" s="4">
        <f t="shared" si="27"/>
        <v>1566385.43</v>
      </c>
      <c r="J200" s="5">
        <f t="shared" si="28"/>
        <v>1566385</v>
      </c>
      <c r="K200" s="6">
        <v>0.02</v>
      </c>
      <c r="L200">
        <f t="shared" si="29"/>
        <v>26.64</v>
      </c>
      <c r="M200">
        <f t="shared" si="30"/>
        <v>26.64</v>
      </c>
      <c r="N200" s="9"/>
      <c r="O200" s="14">
        <f>ROUND(($J$356/$J$354)*J200,5)</f>
        <v>417270.53659</v>
      </c>
      <c r="P200" s="14">
        <f t="shared" si="31"/>
        <v>-0.4634100000257604</v>
      </c>
      <c r="Q200" s="9">
        <f>ROUND(($J$356/$J$354)*J200,0)</f>
        <v>417271</v>
      </c>
      <c r="R200">
        <f>IF(Q200&gt;0,ROUND((Q200/J200)*100,2),0)</f>
        <v>26.64</v>
      </c>
      <c r="S200" s="9">
        <f>ROUND(IF(K200=3%,$J$358*'Decile Rankings'!K204,0),0)</f>
        <v>0</v>
      </c>
      <c r="T200" s="9">
        <f t="shared" si="32"/>
        <v>417271</v>
      </c>
      <c r="U200" s="9">
        <f>IF(T200&gt;J200,J200-Q200,S200)</f>
        <v>0</v>
      </c>
      <c r="V200" s="9">
        <f t="shared" si="33"/>
        <v>417271</v>
      </c>
      <c r="W200" s="11">
        <f>IF(J200&gt;0,ROUND(V200/J200*100,2),0)</f>
        <v>26.64</v>
      </c>
      <c r="X200" s="9">
        <f>IF(K200=3%,ROUND($J$360*'Decile Rankings'!K204,0),0)</f>
        <v>0</v>
      </c>
      <c r="Y200" s="31">
        <f t="shared" si="34"/>
        <v>417271</v>
      </c>
      <c r="Z200" s="31">
        <f>IF(Y200&gt;J200,J200-V200,X200)</f>
        <v>0</v>
      </c>
      <c r="AA200" s="9">
        <f t="shared" si="35"/>
        <v>417271</v>
      </c>
      <c r="AB200" s="31">
        <f>IF(AA200&gt;J200,1,0)</f>
        <v>0</v>
      </c>
      <c r="AC200" s="11">
        <f>IF(AA200&gt;0,ROUND(AA200/J200*100,2),0)</f>
        <v>26.64</v>
      </c>
    </row>
    <row r="201" spans="1:29" ht="12.75">
      <c r="A201">
        <v>200</v>
      </c>
      <c r="B201" s="7" t="s">
        <v>464</v>
      </c>
      <c r="C201" s="7" t="s">
        <v>11</v>
      </c>
      <c r="D201" s="3" t="s">
        <v>465</v>
      </c>
      <c r="F201" s="4"/>
      <c r="G201" s="4"/>
      <c r="H201" s="4"/>
      <c r="I201" s="4">
        <f t="shared" si="27"/>
        <v>0</v>
      </c>
      <c r="J201" s="5">
        <f t="shared" si="28"/>
        <v>0</v>
      </c>
      <c r="K201" s="6"/>
      <c r="L201">
        <f t="shared" si="29"/>
        <v>0</v>
      </c>
      <c r="M201">
        <f t="shared" si="30"/>
        <v>0</v>
      </c>
      <c r="N201" s="9"/>
      <c r="O201" s="14">
        <f>ROUND(($J$356/$J$354)*J201,5)</f>
        <v>0</v>
      </c>
      <c r="P201" s="14">
        <f t="shared" si="31"/>
        <v>0</v>
      </c>
      <c r="Q201" s="9">
        <f>ROUND(($J$356/$J$354)*J201,0)</f>
        <v>0</v>
      </c>
      <c r="R201">
        <f>IF(Q201&gt;0,ROUND((Q201/J201)*100,2),0)</f>
        <v>0</v>
      </c>
      <c r="S201" s="9">
        <f>ROUND(IF(K201=3%,$J$358*'Decile Rankings'!K205,0),0)</f>
        <v>0</v>
      </c>
      <c r="T201" s="9">
        <f t="shared" si="32"/>
        <v>0</v>
      </c>
      <c r="U201" s="9">
        <f>IF(T201&gt;J201,J201-Q201,S201)</f>
        <v>0</v>
      </c>
      <c r="V201" s="9">
        <f t="shared" si="33"/>
        <v>0</v>
      </c>
      <c r="W201" s="11">
        <f>IF(J201&gt;0,ROUND(V201/J201*100,2),0)</f>
        <v>0</v>
      </c>
      <c r="X201" s="9">
        <f>IF(K201=3%,ROUND($J$360*'Decile Rankings'!K205,0),0)</f>
        <v>0</v>
      </c>
      <c r="Y201" s="31">
        <f t="shared" si="34"/>
        <v>0</v>
      </c>
      <c r="Z201" s="31">
        <f>IF(Y201&gt;J201,J201-V201,X201)</f>
        <v>0</v>
      </c>
      <c r="AA201" s="9">
        <f t="shared" si="35"/>
        <v>0</v>
      </c>
      <c r="AB201" s="31">
        <f>IF(AA201&gt;J201,1,0)</f>
        <v>0</v>
      </c>
      <c r="AC201" s="11">
        <f>IF(AA201&gt;0,ROUND(AA201/J201*100,2),0)</f>
        <v>0</v>
      </c>
    </row>
    <row r="202" spans="1:29" ht="12.75">
      <c r="A202">
        <v>201</v>
      </c>
      <c r="B202" s="7" t="s">
        <v>466</v>
      </c>
      <c r="C202" s="7" t="s">
        <v>11</v>
      </c>
      <c r="D202" s="3" t="s">
        <v>467</v>
      </c>
      <c r="F202" s="4"/>
      <c r="G202" s="4"/>
      <c r="H202" s="4"/>
      <c r="I202" s="4">
        <f t="shared" si="27"/>
        <v>0</v>
      </c>
      <c r="J202" s="5">
        <f t="shared" si="28"/>
        <v>0</v>
      </c>
      <c r="K202" s="6"/>
      <c r="L202">
        <f t="shared" si="29"/>
        <v>0</v>
      </c>
      <c r="M202">
        <f t="shared" si="30"/>
        <v>0</v>
      </c>
      <c r="N202" s="9"/>
      <c r="O202" s="14">
        <f>ROUND(($J$356/$J$354)*J202,5)</f>
        <v>0</v>
      </c>
      <c r="P202" s="14">
        <f t="shared" si="31"/>
        <v>0</v>
      </c>
      <c r="Q202" s="9">
        <f>ROUND(($J$356/$J$354)*J202,0)</f>
        <v>0</v>
      </c>
      <c r="R202">
        <f>IF(Q202&gt;0,ROUND((Q202/J202)*100,2),0)</f>
        <v>0</v>
      </c>
      <c r="S202" s="9">
        <f>ROUND(IF(K202=3%,$J$358*'Decile Rankings'!K206,0),0)</f>
        <v>0</v>
      </c>
      <c r="T202" s="9">
        <f t="shared" si="32"/>
        <v>0</v>
      </c>
      <c r="U202" s="9">
        <f>IF(T202&gt;J202,J202-Q202,S202)</f>
        <v>0</v>
      </c>
      <c r="V202" s="9">
        <f t="shared" si="33"/>
        <v>0</v>
      </c>
      <c r="W202" s="11">
        <f>IF(J202&gt;0,ROUND(V202/J202*100,2),0)</f>
        <v>0</v>
      </c>
      <c r="X202" s="9">
        <f>IF(K202=3%,ROUND($J$360*'Decile Rankings'!K206,0),0)</f>
        <v>0</v>
      </c>
      <c r="Y202" s="31">
        <f t="shared" si="34"/>
        <v>0</v>
      </c>
      <c r="Z202" s="31">
        <f>IF(Y202&gt;J202,J202-V202,X202)</f>
        <v>0</v>
      </c>
      <c r="AA202" s="9">
        <f t="shared" si="35"/>
        <v>0</v>
      </c>
      <c r="AB202" s="31">
        <f>IF(AA202&gt;J202,1,0)</f>
        <v>0</v>
      </c>
      <c r="AC202" s="11">
        <f>IF(AA202&gt;0,ROUND(AA202/J202*100,2),0)</f>
        <v>0</v>
      </c>
    </row>
    <row r="203" spans="1:29" ht="12.75">
      <c r="A203">
        <v>202</v>
      </c>
      <c r="B203" s="7" t="s">
        <v>468</v>
      </c>
      <c r="C203" s="7" t="s">
        <v>11</v>
      </c>
      <c r="D203" s="3" t="s">
        <v>469</v>
      </c>
      <c r="F203" s="4"/>
      <c r="G203" s="4"/>
      <c r="H203" s="4"/>
      <c r="I203" s="4">
        <f t="shared" si="27"/>
        <v>0</v>
      </c>
      <c r="J203" s="5">
        <f t="shared" si="28"/>
        <v>0</v>
      </c>
      <c r="K203" s="6"/>
      <c r="L203">
        <f t="shared" si="29"/>
        <v>0</v>
      </c>
      <c r="M203">
        <f t="shared" si="30"/>
        <v>0</v>
      </c>
      <c r="N203" s="9"/>
      <c r="O203" s="14">
        <f>ROUND(($J$356/$J$354)*J203,5)</f>
        <v>0</v>
      </c>
      <c r="P203" s="14">
        <f t="shared" si="31"/>
        <v>0</v>
      </c>
      <c r="Q203" s="9">
        <f>ROUND(($J$356/$J$354)*J203,0)</f>
        <v>0</v>
      </c>
      <c r="R203">
        <f>IF(Q203&gt;0,ROUND((Q203/J203)*100,2),0)</f>
        <v>0</v>
      </c>
      <c r="S203" s="9">
        <f>ROUND(IF(K203=3%,$J$358*'Decile Rankings'!K207,0),0)</f>
        <v>0</v>
      </c>
      <c r="T203" s="9">
        <f t="shared" si="32"/>
        <v>0</v>
      </c>
      <c r="U203" s="9">
        <f>IF(T203&gt;J203,J203-Q203,S203)</f>
        <v>0</v>
      </c>
      <c r="V203" s="9">
        <f t="shared" si="33"/>
        <v>0</v>
      </c>
      <c r="W203" s="11">
        <f>IF(J203&gt;0,ROUND(V203/J203*100,2),0)</f>
        <v>0</v>
      </c>
      <c r="X203" s="9">
        <f>IF(K203=3%,ROUND($J$360*'Decile Rankings'!K207,0),0)</f>
        <v>0</v>
      </c>
      <c r="Y203" s="31">
        <f t="shared" si="34"/>
        <v>0</v>
      </c>
      <c r="Z203" s="31">
        <f>IF(Y203&gt;J203,J203-V203,X203)</f>
        <v>0</v>
      </c>
      <c r="AA203" s="9">
        <f t="shared" si="35"/>
        <v>0</v>
      </c>
      <c r="AB203" s="31">
        <f>IF(AA203&gt;J203,1,0)</f>
        <v>0</v>
      </c>
      <c r="AC203" s="11">
        <f>IF(AA203&gt;0,ROUND(AA203/J203*100,2),0)</f>
        <v>0</v>
      </c>
    </row>
    <row r="204" spans="1:29" ht="12.75">
      <c r="A204">
        <v>203</v>
      </c>
      <c r="B204" s="7" t="s">
        <v>470</v>
      </c>
      <c r="C204" s="7" t="s">
        <v>11</v>
      </c>
      <c r="D204" s="3" t="s">
        <v>471</v>
      </c>
      <c r="F204" s="4"/>
      <c r="G204" s="4"/>
      <c r="H204" s="4"/>
      <c r="I204" s="4">
        <f t="shared" si="27"/>
        <v>0</v>
      </c>
      <c r="J204" s="5">
        <f t="shared" si="28"/>
        <v>0</v>
      </c>
      <c r="K204" s="6"/>
      <c r="L204">
        <f t="shared" si="29"/>
        <v>0</v>
      </c>
      <c r="M204">
        <f t="shared" si="30"/>
        <v>0</v>
      </c>
      <c r="N204" s="9"/>
      <c r="O204" s="14">
        <f>ROUND(($J$356/$J$354)*J204,5)</f>
        <v>0</v>
      </c>
      <c r="P204" s="14">
        <f t="shared" si="31"/>
        <v>0</v>
      </c>
      <c r="Q204" s="9">
        <f>ROUND(($J$356/$J$354)*J204,0)</f>
        <v>0</v>
      </c>
      <c r="R204">
        <f>IF(Q204&gt;0,ROUND((Q204/J204)*100,2),0)</f>
        <v>0</v>
      </c>
      <c r="S204" s="9">
        <f>ROUND(IF(K204=3%,$J$358*'Decile Rankings'!K208,0),0)</f>
        <v>0</v>
      </c>
      <c r="T204" s="9">
        <f t="shared" si="32"/>
        <v>0</v>
      </c>
      <c r="U204" s="9">
        <f>IF(T204&gt;J204,J204-Q204,S204)</f>
        <v>0</v>
      </c>
      <c r="V204" s="9">
        <f t="shared" si="33"/>
        <v>0</v>
      </c>
      <c r="W204" s="11">
        <f>IF(J204&gt;0,ROUND(V204/J204*100,2),0)</f>
        <v>0</v>
      </c>
      <c r="X204" s="9">
        <f>IF(K204=3%,ROUND($J$360*'Decile Rankings'!K208,0),0)</f>
        <v>0</v>
      </c>
      <c r="Y204" s="31">
        <f t="shared" si="34"/>
        <v>0</v>
      </c>
      <c r="Z204" s="31">
        <f>IF(Y204&gt;J204,J204-V204,X204)</f>
        <v>0</v>
      </c>
      <c r="AA204" s="9">
        <f t="shared" si="35"/>
        <v>0</v>
      </c>
      <c r="AB204" s="31">
        <f>IF(AA204&gt;J204,1,0)</f>
        <v>0</v>
      </c>
      <c r="AC204" s="11">
        <f>IF(AA204&gt;0,ROUND(AA204/J204*100,2),0)</f>
        <v>0</v>
      </c>
    </row>
    <row r="205" spans="1:29" ht="12.75">
      <c r="A205">
        <v>204</v>
      </c>
      <c r="B205" s="7" t="s">
        <v>472</v>
      </c>
      <c r="C205" s="7" t="s">
        <v>11</v>
      </c>
      <c r="D205" s="3" t="s">
        <v>473</v>
      </c>
      <c r="F205" s="4"/>
      <c r="G205" s="4"/>
      <c r="H205" s="4"/>
      <c r="I205" s="4">
        <f t="shared" si="27"/>
        <v>0</v>
      </c>
      <c r="J205" s="5">
        <f t="shared" si="28"/>
        <v>0</v>
      </c>
      <c r="K205" s="6"/>
      <c r="L205">
        <f t="shared" si="29"/>
        <v>0</v>
      </c>
      <c r="M205">
        <f t="shared" si="30"/>
        <v>0</v>
      </c>
      <c r="N205" s="9"/>
      <c r="O205" s="14">
        <f>ROUND(($J$356/$J$354)*J205,5)</f>
        <v>0</v>
      </c>
      <c r="P205" s="14">
        <f t="shared" si="31"/>
        <v>0</v>
      </c>
      <c r="Q205" s="9">
        <f>ROUND(($J$356/$J$354)*J205,0)</f>
        <v>0</v>
      </c>
      <c r="R205">
        <f>IF(Q205&gt;0,ROUND((Q205/J205)*100,2),0)</f>
        <v>0</v>
      </c>
      <c r="S205" s="9">
        <f>ROUND(IF(K205=3%,$J$358*'Decile Rankings'!K209,0),0)</f>
        <v>0</v>
      </c>
      <c r="T205" s="9">
        <f t="shared" si="32"/>
        <v>0</v>
      </c>
      <c r="U205" s="9">
        <f>IF(T205&gt;J205,J205-Q205,S205)</f>
        <v>0</v>
      </c>
      <c r="V205" s="9">
        <f t="shared" si="33"/>
        <v>0</v>
      </c>
      <c r="W205" s="11">
        <f>IF(J205&gt;0,ROUND(V205/J205*100,2),0)</f>
        <v>0</v>
      </c>
      <c r="X205" s="9">
        <f>IF(K205=3%,ROUND($J$360*'Decile Rankings'!K209,0),0)</f>
        <v>0</v>
      </c>
      <c r="Y205" s="31">
        <f t="shared" si="34"/>
        <v>0</v>
      </c>
      <c r="Z205" s="31">
        <f>IF(Y205&gt;J205,J205-V205,X205)</f>
        <v>0</v>
      </c>
      <c r="AA205" s="9">
        <f t="shared" si="35"/>
        <v>0</v>
      </c>
      <c r="AB205" s="31">
        <f>IF(AA205&gt;J205,1,0)</f>
        <v>0</v>
      </c>
      <c r="AC205" s="11">
        <f>IF(AA205&gt;0,ROUND(AA205/J205*100,2),0)</f>
        <v>0</v>
      </c>
    </row>
    <row r="206" spans="1:29" ht="12.75">
      <c r="A206">
        <v>205</v>
      </c>
      <c r="B206" s="7" t="s">
        <v>474</v>
      </c>
      <c r="C206" s="7" t="s">
        <v>11</v>
      </c>
      <c r="D206" s="3" t="s">
        <v>475</v>
      </c>
      <c r="F206" s="4"/>
      <c r="G206" s="4"/>
      <c r="H206" s="4"/>
      <c r="I206" s="4">
        <f t="shared" si="27"/>
        <v>0</v>
      </c>
      <c r="J206" s="5">
        <f t="shared" si="28"/>
        <v>0</v>
      </c>
      <c r="K206" s="6"/>
      <c r="L206">
        <f t="shared" si="29"/>
        <v>0</v>
      </c>
      <c r="M206">
        <f t="shared" si="30"/>
        <v>0</v>
      </c>
      <c r="N206" s="9"/>
      <c r="O206" s="14">
        <f>ROUND(($J$356/$J$354)*J206,5)</f>
        <v>0</v>
      </c>
      <c r="P206" s="14">
        <f t="shared" si="31"/>
        <v>0</v>
      </c>
      <c r="Q206" s="9">
        <f>ROUND(($J$356/$J$354)*J206,0)</f>
        <v>0</v>
      </c>
      <c r="R206">
        <f>IF(Q206&gt;0,ROUND((Q206/J206)*100,2),0)</f>
        <v>0</v>
      </c>
      <c r="S206" s="9">
        <f>ROUND(IF(K206=3%,$J$358*'Decile Rankings'!K210,0),0)</f>
        <v>0</v>
      </c>
      <c r="T206" s="9">
        <f t="shared" si="32"/>
        <v>0</v>
      </c>
      <c r="U206" s="9">
        <f>IF(T206&gt;J206,J206-Q206,S206)</f>
        <v>0</v>
      </c>
      <c r="V206" s="9">
        <f t="shared" si="33"/>
        <v>0</v>
      </c>
      <c r="W206" s="11">
        <f>IF(J206&gt;0,ROUND(V206/J206*100,2),0)</f>
        <v>0</v>
      </c>
      <c r="X206" s="9">
        <f>IF(K206=3%,ROUND($J$360*'Decile Rankings'!K210,0),0)</f>
        <v>0</v>
      </c>
      <c r="Y206" s="31">
        <f t="shared" si="34"/>
        <v>0</v>
      </c>
      <c r="Z206" s="31">
        <f>IF(Y206&gt;J206,J206-V206,X206)</f>
        <v>0</v>
      </c>
      <c r="AA206" s="9">
        <f t="shared" si="35"/>
        <v>0</v>
      </c>
      <c r="AB206" s="31">
        <f>IF(AA206&gt;J206,1,0)</f>
        <v>0</v>
      </c>
      <c r="AC206" s="11">
        <f>IF(AA206&gt;0,ROUND(AA206/J206*100,2),0)</f>
        <v>0</v>
      </c>
    </row>
    <row r="207" spans="1:29" ht="12.75">
      <c r="A207">
        <v>206</v>
      </c>
      <c r="B207" s="7" t="s">
        <v>79</v>
      </c>
      <c r="C207" s="7" t="s">
        <v>11</v>
      </c>
      <c r="D207" s="3" t="s">
        <v>80</v>
      </c>
      <c r="E207">
        <v>2004</v>
      </c>
      <c r="F207" s="4">
        <v>626636.16</v>
      </c>
      <c r="G207" s="4">
        <v>10745.78</v>
      </c>
      <c r="H207" s="4">
        <v>572.5</v>
      </c>
      <c r="I207" s="4">
        <f t="shared" si="27"/>
        <v>615317.88</v>
      </c>
      <c r="J207" s="5">
        <f t="shared" si="28"/>
        <v>615318</v>
      </c>
      <c r="K207" s="6">
        <v>0.02</v>
      </c>
      <c r="L207">
        <f t="shared" si="29"/>
        <v>26.64</v>
      </c>
      <c r="M207">
        <f t="shared" si="30"/>
        <v>26.64</v>
      </c>
      <c r="N207" s="9"/>
      <c r="O207" s="14">
        <f>ROUND(($J$356/$J$354)*J207,5)</f>
        <v>163915.04773</v>
      </c>
      <c r="P207" s="14">
        <f t="shared" si="31"/>
        <v>0.04772999999113381</v>
      </c>
      <c r="Q207" s="9">
        <f>ROUND(($J$356/$J$354)*J207,0)</f>
        <v>163915</v>
      </c>
      <c r="R207">
        <f>IF(Q207&gt;0,ROUND((Q207/J207)*100,2),0)</f>
        <v>26.64</v>
      </c>
      <c r="S207" s="9">
        <f>ROUND(IF(K207=3%,$J$358*'Decile Rankings'!K211,0),0)</f>
        <v>0</v>
      </c>
      <c r="T207" s="9">
        <f t="shared" si="32"/>
        <v>163915</v>
      </c>
      <c r="U207" s="9">
        <f>IF(T207&gt;J207,J207-Q207,S207)</f>
        <v>0</v>
      </c>
      <c r="V207" s="9">
        <f t="shared" si="33"/>
        <v>163915</v>
      </c>
      <c r="W207" s="11">
        <f>IF(J207&gt;0,ROUND(V207/J207*100,2),0)</f>
        <v>26.64</v>
      </c>
      <c r="X207" s="9">
        <f>IF(K207=3%,ROUND($J$360*'Decile Rankings'!K211,0),0)</f>
        <v>0</v>
      </c>
      <c r="Y207" s="31">
        <f t="shared" si="34"/>
        <v>163915</v>
      </c>
      <c r="Z207" s="31">
        <f>IF(Y207&gt;J207,J207-V207,X207)</f>
        <v>0</v>
      </c>
      <c r="AA207" s="9">
        <f t="shared" si="35"/>
        <v>163915</v>
      </c>
      <c r="AB207" s="31">
        <f>IF(AA207&gt;J207,1,0)</f>
        <v>0</v>
      </c>
      <c r="AC207" s="11">
        <f>IF(AA207&gt;0,ROUND(AA207/J207*100,2),0)</f>
        <v>26.64</v>
      </c>
    </row>
    <row r="208" spans="1:29" ht="12.75">
      <c r="A208">
        <v>207</v>
      </c>
      <c r="B208" s="7" t="s">
        <v>81</v>
      </c>
      <c r="C208" s="7" t="s">
        <v>11</v>
      </c>
      <c r="D208" s="3" t="s">
        <v>82</v>
      </c>
      <c r="E208">
        <v>2002</v>
      </c>
      <c r="F208" s="4">
        <v>2359524.49</v>
      </c>
      <c r="G208" s="4">
        <v>7613.13</v>
      </c>
      <c r="H208" s="4">
        <v>2868.21</v>
      </c>
      <c r="I208" s="4">
        <f t="shared" si="27"/>
        <v>2349043.1500000004</v>
      </c>
      <c r="J208" s="5">
        <f t="shared" si="28"/>
        <v>2349043</v>
      </c>
      <c r="K208" s="6">
        <v>0.01</v>
      </c>
      <c r="L208">
        <f t="shared" si="29"/>
        <v>26.64</v>
      </c>
      <c r="M208">
        <f t="shared" si="30"/>
        <v>26.64</v>
      </c>
      <c r="N208" s="9"/>
      <c r="O208" s="14">
        <f>ROUND(($J$356/$J$354)*J208,5)</f>
        <v>625763.41901</v>
      </c>
      <c r="P208" s="14">
        <f t="shared" si="31"/>
        <v>0.4190099999541417</v>
      </c>
      <c r="Q208" s="9">
        <f>ROUND(($J$356/$J$354)*J208,0)</f>
        <v>625763</v>
      </c>
      <c r="R208">
        <f>IF(Q208&gt;0,ROUND((Q208/J208)*100,2),0)</f>
        <v>26.64</v>
      </c>
      <c r="S208" s="9">
        <f>ROUND(IF(K208=3%,$J$358*'Decile Rankings'!K212,0),0)</f>
        <v>0</v>
      </c>
      <c r="T208" s="9">
        <f t="shared" si="32"/>
        <v>625763</v>
      </c>
      <c r="U208" s="9">
        <f>IF(T208&gt;J208,J208-Q208,S208)</f>
        <v>0</v>
      </c>
      <c r="V208" s="9">
        <f t="shared" si="33"/>
        <v>625763</v>
      </c>
      <c r="W208" s="11">
        <f>IF(J208&gt;0,ROUND(V208/J208*100,2),0)</f>
        <v>26.64</v>
      </c>
      <c r="X208" s="9">
        <f>IF(K208=3%,ROUND($J$360*'Decile Rankings'!K212,0),0)</f>
        <v>0</v>
      </c>
      <c r="Y208" s="31">
        <f t="shared" si="34"/>
        <v>625763</v>
      </c>
      <c r="Z208" s="31">
        <f>IF(Y208&gt;J208,J208-V208,X208)</f>
        <v>0</v>
      </c>
      <c r="AA208" s="9">
        <f t="shared" si="35"/>
        <v>625763</v>
      </c>
      <c r="AB208" s="31">
        <f>IF(AA208&gt;J208,1,0)</f>
        <v>0</v>
      </c>
      <c r="AC208" s="11">
        <f>IF(AA208&gt;0,ROUND(AA208/J208*100,2),0)</f>
        <v>26.64</v>
      </c>
    </row>
    <row r="209" spans="1:29" ht="12.75">
      <c r="A209">
        <v>208</v>
      </c>
      <c r="B209" s="7" t="s">
        <v>83</v>
      </c>
      <c r="C209" s="7" t="s">
        <v>11</v>
      </c>
      <c r="D209" s="3" t="s">
        <v>84</v>
      </c>
      <c r="E209">
        <v>2002</v>
      </c>
      <c r="F209" s="4">
        <v>492655.75</v>
      </c>
      <c r="G209" s="4">
        <v>6612.42</v>
      </c>
      <c r="H209" s="4">
        <v>108.55</v>
      </c>
      <c r="I209" s="4">
        <f t="shared" si="27"/>
        <v>485934.78</v>
      </c>
      <c r="J209" s="5">
        <f t="shared" si="28"/>
        <v>485935</v>
      </c>
      <c r="K209" s="6">
        <v>0.03</v>
      </c>
      <c r="L209">
        <f t="shared" si="29"/>
        <v>26.64</v>
      </c>
      <c r="M209">
        <f t="shared" si="30"/>
        <v>39.56</v>
      </c>
      <c r="N209" s="9"/>
      <c r="O209" s="14">
        <f>ROUND(($J$356/$J$354)*J209,5)</f>
        <v>129448.60823</v>
      </c>
      <c r="P209" s="14">
        <f t="shared" si="31"/>
        <v>-0.3917700000019977</v>
      </c>
      <c r="Q209" s="9">
        <f>ROUND(($J$356/$J$354)*J209,0)</f>
        <v>129449</v>
      </c>
      <c r="R209">
        <f>IF(Q209&gt;0,ROUND((Q209/J209)*100,2),0)</f>
        <v>26.64</v>
      </c>
      <c r="S209" s="9">
        <f>ROUND(IF(K209=3%,$J$358*'Decile Rankings'!K213,0),0)</f>
        <v>39514</v>
      </c>
      <c r="T209" s="9">
        <f t="shared" si="32"/>
        <v>168963</v>
      </c>
      <c r="U209" s="9">
        <f>IF(T209&gt;J209,J209-Q209,S209)</f>
        <v>39514</v>
      </c>
      <c r="V209" s="9">
        <f t="shared" si="33"/>
        <v>168963</v>
      </c>
      <c r="W209" s="11">
        <f>IF(J209&gt;0,ROUND(V209/J209*100,2),0)</f>
        <v>34.77</v>
      </c>
      <c r="X209" s="9">
        <f>IF(K209=3%,ROUND($J$360*'Decile Rankings'!K213,0),0)</f>
        <v>23252</v>
      </c>
      <c r="Y209" s="31">
        <f t="shared" si="34"/>
        <v>192215</v>
      </c>
      <c r="Z209" s="31">
        <f>IF(Y209&gt;J209,J209-V209,X209)</f>
        <v>23252</v>
      </c>
      <c r="AA209" s="9">
        <f t="shared" si="35"/>
        <v>192215</v>
      </c>
      <c r="AB209" s="31">
        <f>IF(AA209&gt;J209,1,0)</f>
        <v>0</v>
      </c>
      <c r="AC209" s="11">
        <f>IF(AA209&gt;0,ROUND(AA209/J209*100,2),0)</f>
        <v>39.56</v>
      </c>
    </row>
    <row r="210" spans="1:29" ht="12.75">
      <c r="A210">
        <v>209</v>
      </c>
      <c r="B210" s="7" t="s">
        <v>476</v>
      </c>
      <c r="C210" s="7" t="s">
        <v>11</v>
      </c>
      <c r="D210" s="3" t="s">
        <v>477</v>
      </c>
      <c r="F210" s="4"/>
      <c r="G210" s="4"/>
      <c r="H210" s="4"/>
      <c r="I210" s="4">
        <f t="shared" si="27"/>
        <v>0</v>
      </c>
      <c r="J210" s="5">
        <f t="shared" si="28"/>
        <v>0</v>
      </c>
      <c r="K210" s="6"/>
      <c r="L210">
        <f t="shared" si="29"/>
        <v>0</v>
      </c>
      <c r="M210">
        <f t="shared" si="30"/>
        <v>0</v>
      </c>
      <c r="N210" s="9"/>
      <c r="O210" s="14">
        <f>ROUND(($J$356/$J$354)*J210,5)</f>
        <v>0</v>
      </c>
      <c r="P210" s="14">
        <f t="shared" si="31"/>
        <v>0</v>
      </c>
      <c r="Q210" s="9">
        <f>ROUND(($J$356/$J$354)*J210,0)</f>
        <v>0</v>
      </c>
      <c r="R210">
        <f>IF(Q210&gt;0,ROUND((Q210/J210)*100,2),0)</f>
        <v>0</v>
      </c>
      <c r="S210" s="9">
        <f>ROUND(IF(K210=3%,$J$358*'Decile Rankings'!K214,0),0)</f>
        <v>0</v>
      </c>
      <c r="T210" s="9">
        <f t="shared" si="32"/>
        <v>0</v>
      </c>
      <c r="U210" s="9">
        <f>IF(T210&gt;J210,J210-Q210,S210)</f>
        <v>0</v>
      </c>
      <c r="V210" s="9">
        <f t="shared" si="33"/>
        <v>0</v>
      </c>
      <c r="W210" s="11">
        <f>IF(J210&gt;0,ROUND(V210/J210*100,2),0)</f>
        <v>0</v>
      </c>
      <c r="X210" s="9">
        <f>IF(K210=3%,ROUND($J$360*'Decile Rankings'!K214,0),0)</f>
        <v>0</v>
      </c>
      <c r="Y210" s="31">
        <f t="shared" si="34"/>
        <v>0</v>
      </c>
      <c r="Z210" s="31">
        <f>IF(Y210&gt;J210,J210-V210,X210)</f>
        <v>0</v>
      </c>
      <c r="AA210" s="9">
        <f t="shared" si="35"/>
        <v>0</v>
      </c>
      <c r="AB210" s="31">
        <f>IF(AA210&gt;J210,1,0)</f>
        <v>0</v>
      </c>
      <c r="AC210" s="11">
        <f>IF(AA210&gt;0,ROUND(AA210/J210*100,2),0)</f>
        <v>0</v>
      </c>
    </row>
    <row r="211" spans="1:29" ht="12.75">
      <c r="A211">
        <v>210</v>
      </c>
      <c r="B211" s="7" t="s">
        <v>85</v>
      </c>
      <c r="C211" s="7" t="s">
        <v>11</v>
      </c>
      <c r="D211" s="3" t="s">
        <v>86</v>
      </c>
      <c r="E211">
        <v>2002</v>
      </c>
      <c r="F211" s="4">
        <v>1330349.9</v>
      </c>
      <c r="G211" s="4">
        <v>7785.07</v>
      </c>
      <c r="H211" s="4">
        <v>3621.29</v>
      </c>
      <c r="I211" s="4">
        <f t="shared" si="27"/>
        <v>1318943.5399999998</v>
      </c>
      <c r="J211" s="5">
        <f t="shared" si="28"/>
        <v>1318944</v>
      </c>
      <c r="K211" s="6">
        <v>0.03</v>
      </c>
      <c r="L211">
        <f t="shared" si="29"/>
        <v>26.64</v>
      </c>
      <c r="M211">
        <f t="shared" si="30"/>
        <v>29.49</v>
      </c>
      <c r="N211" s="9"/>
      <c r="O211" s="14">
        <f>ROUND(($J$356/$J$354)*J211,5)</f>
        <v>351354.53328</v>
      </c>
      <c r="P211" s="14">
        <f t="shared" si="31"/>
        <v>-0.46672000002581626</v>
      </c>
      <c r="Q211" s="9">
        <f>ROUND(($J$356/$J$354)*J211,0)</f>
        <v>351355</v>
      </c>
      <c r="R211">
        <f>IF(Q211&gt;0,ROUND((Q211/J211)*100,2),0)</f>
        <v>26.64</v>
      </c>
      <c r="S211" s="9">
        <f>ROUND(IF(K211=3%,$J$358*'Decile Rankings'!K215,0),0)</f>
        <v>23708</v>
      </c>
      <c r="T211" s="9">
        <f t="shared" si="32"/>
        <v>375063</v>
      </c>
      <c r="U211" s="9">
        <f>IF(T211&gt;J211,J211-Q211,S211)</f>
        <v>23708</v>
      </c>
      <c r="V211" s="9">
        <f t="shared" si="33"/>
        <v>375063</v>
      </c>
      <c r="W211" s="11">
        <f>IF(J211&gt;0,ROUND(V211/J211*100,2),0)</f>
        <v>28.44</v>
      </c>
      <c r="X211" s="9">
        <f>IF(K211=3%,ROUND($J$360*'Decile Rankings'!K215,0),0)</f>
        <v>13951</v>
      </c>
      <c r="Y211" s="31">
        <f t="shared" si="34"/>
        <v>389014</v>
      </c>
      <c r="Z211" s="31">
        <f>IF(Y211&gt;J211,J211-V211,X211)</f>
        <v>13951</v>
      </c>
      <c r="AA211" s="9">
        <f t="shared" si="35"/>
        <v>389014</v>
      </c>
      <c r="AB211" s="31">
        <f>IF(AA211&gt;J211,1,0)</f>
        <v>0</v>
      </c>
      <c r="AC211" s="11">
        <f>IF(AA211&gt;0,ROUND(AA211/J211*100,2),0)</f>
        <v>29.49</v>
      </c>
    </row>
    <row r="212" spans="1:29" ht="12.75">
      <c r="A212">
        <v>211</v>
      </c>
      <c r="B212" s="7" t="s">
        <v>478</v>
      </c>
      <c r="C212" s="7" t="s">
        <v>11</v>
      </c>
      <c r="D212" s="3" t="s">
        <v>479</v>
      </c>
      <c r="F212" s="4"/>
      <c r="G212" s="4"/>
      <c r="H212" s="4"/>
      <c r="I212" s="4">
        <f t="shared" si="27"/>
        <v>0</v>
      </c>
      <c r="J212" s="5">
        <f t="shared" si="28"/>
        <v>0</v>
      </c>
      <c r="K212" s="6"/>
      <c r="L212">
        <f t="shared" si="29"/>
        <v>0</v>
      </c>
      <c r="M212">
        <f t="shared" si="30"/>
        <v>0</v>
      </c>
      <c r="N212" s="9"/>
      <c r="O212" s="14">
        <f>ROUND(($J$356/$J$354)*J212,5)</f>
        <v>0</v>
      </c>
      <c r="P212" s="14">
        <f t="shared" si="31"/>
        <v>0</v>
      </c>
      <c r="Q212" s="9">
        <f>ROUND(($J$356/$J$354)*J212,0)</f>
        <v>0</v>
      </c>
      <c r="R212">
        <f>IF(Q212&gt;0,ROUND((Q212/J212)*100,2),0)</f>
        <v>0</v>
      </c>
      <c r="S212" s="9">
        <f>ROUND(IF(K212=3%,$J$358*'Decile Rankings'!K216,0),0)</f>
        <v>0</v>
      </c>
      <c r="T212" s="9">
        <f t="shared" si="32"/>
        <v>0</v>
      </c>
      <c r="U212" s="9">
        <f>IF(T212&gt;J212,J212-Q212,S212)</f>
        <v>0</v>
      </c>
      <c r="V212" s="9">
        <f t="shared" si="33"/>
        <v>0</v>
      </c>
      <c r="W212" s="11">
        <f>IF(J212&gt;0,ROUND(V212/J212*100,2),0)</f>
        <v>0</v>
      </c>
      <c r="X212" s="9">
        <f>IF(K212=3%,ROUND($J$360*'Decile Rankings'!K216,0),0)</f>
        <v>0</v>
      </c>
      <c r="Y212" s="31">
        <f t="shared" si="34"/>
        <v>0</v>
      </c>
      <c r="Z212" s="31">
        <f>IF(Y212&gt;J212,J212-V212,X212)</f>
        <v>0</v>
      </c>
      <c r="AA212" s="9">
        <f t="shared" si="35"/>
        <v>0</v>
      </c>
      <c r="AB212" s="31">
        <f>IF(AA212&gt;J212,1,0)</f>
        <v>0</v>
      </c>
      <c r="AC212" s="11">
        <f>IF(AA212&gt;0,ROUND(AA212/J212*100,2),0)</f>
        <v>0</v>
      </c>
    </row>
    <row r="213" spans="1:29" ht="12.75">
      <c r="A213">
        <v>212</v>
      </c>
      <c r="B213" s="7" t="s">
        <v>480</v>
      </c>
      <c r="C213" s="7" t="s">
        <v>11</v>
      </c>
      <c r="D213" s="3" t="s">
        <v>481</v>
      </c>
      <c r="F213" s="4"/>
      <c r="G213" s="4"/>
      <c r="H213" s="4"/>
      <c r="I213" s="4">
        <f t="shared" si="27"/>
        <v>0</v>
      </c>
      <c r="J213" s="5">
        <f t="shared" si="28"/>
        <v>0</v>
      </c>
      <c r="K213" s="6"/>
      <c r="L213">
        <f t="shared" si="29"/>
        <v>0</v>
      </c>
      <c r="M213">
        <f t="shared" si="30"/>
        <v>0</v>
      </c>
      <c r="N213" s="9"/>
      <c r="O213" s="14">
        <f>ROUND(($J$356/$J$354)*J213,5)</f>
        <v>0</v>
      </c>
      <c r="P213" s="14">
        <f t="shared" si="31"/>
        <v>0</v>
      </c>
      <c r="Q213" s="9">
        <f>ROUND(($J$356/$J$354)*J213,0)</f>
        <v>0</v>
      </c>
      <c r="R213">
        <f>IF(Q213&gt;0,ROUND((Q213/J213)*100,2),0)</f>
        <v>0</v>
      </c>
      <c r="S213" s="9">
        <f>ROUND(IF(K213=3%,$J$358*'Decile Rankings'!K217,0),0)</f>
        <v>0</v>
      </c>
      <c r="T213" s="9">
        <f t="shared" si="32"/>
        <v>0</v>
      </c>
      <c r="U213" s="9">
        <f>IF(T213&gt;J213,J213-Q213,S213)</f>
        <v>0</v>
      </c>
      <c r="V213" s="9">
        <f t="shared" si="33"/>
        <v>0</v>
      </c>
      <c r="W213" s="11">
        <f>IF(J213&gt;0,ROUND(V213/J213*100,2),0)</f>
        <v>0</v>
      </c>
      <c r="X213" s="9">
        <f>IF(K213=3%,ROUND($J$360*'Decile Rankings'!K217,0),0)</f>
        <v>0</v>
      </c>
      <c r="Y213" s="31">
        <f t="shared" si="34"/>
        <v>0</v>
      </c>
      <c r="Z213" s="31">
        <f>IF(Y213&gt;J213,J213-V213,X213)</f>
        <v>0</v>
      </c>
      <c r="AA213" s="9">
        <f t="shared" si="35"/>
        <v>0</v>
      </c>
      <c r="AB213" s="31">
        <f>IF(AA213&gt;J213,1,0)</f>
        <v>0</v>
      </c>
      <c r="AC213" s="11">
        <f>IF(AA213&gt;0,ROUND(AA213/J213*100,2),0)</f>
        <v>0</v>
      </c>
    </row>
    <row r="214" spans="1:29" ht="12.75">
      <c r="A214">
        <v>213</v>
      </c>
      <c r="B214" s="7" t="s">
        <v>482</v>
      </c>
      <c r="C214" s="7" t="s">
        <v>11</v>
      </c>
      <c r="D214" s="3" t="s">
        <v>483</v>
      </c>
      <c r="F214" s="4"/>
      <c r="G214" s="4"/>
      <c r="H214" s="4"/>
      <c r="I214" s="4">
        <f t="shared" si="27"/>
        <v>0</v>
      </c>
      <c r="J214" s="5">
        <f t="shared" si="28"/>
        <v>0</v>
      </c>
      <c r="K214" s="6"/>
      <c r="L214">
        <f t="shared" si="29"/>
        <v>0</v>
      </c>
      <c r="M214">
        <f t="shared" si="30"/>
        <v>0</v>
      </c>
      <c r="N214" s="9"/>
      <c r="O214" s="14">
        <f>ROUND(($J$356/$J$354)*J214,5)</f>
        <v>0</v>
      </c>
      <c r="P214" s="14">
        <f t="shared" si="31"/>
        <v>0</v>
      </c>
      <c r="Q214" s="9">
        <f>ROUND(($J$356/$J$354)*J214,0)</f>
        <v>0</v>
      </c>
      <c r="R214">
        <f>IF(Q214&gt;0,ROUND((Q214/J214)*100,2),0)</f>
        <v>0</v>
      </c>
      <c r="S214" s="9">
        <f>ROUND(IF(K214=3%,$J$358*'Decile Rankings'!K218,0),0)</f>
        <v>0</v>
      </c>
      <c r="T214" s="9">
        <f t="shared" si="32"/>
        <v>0</v>
      </c>
      <c r="U214" s="9">
        <f>IF(T214&gt;J214,J214-Q214,S214)</f>
        <v>0</v>
      </c>
      <c r="V214" s="9">
        <f t="shared" si="33"/>
        <v>0</v>
      </c>
      <c r="W214" s="11">
        <f>IF(J214&gt;0,ROUND(V214/J214*100,2),0)</f>
        <v>0</v>
      </c>
      <c r="X214" s="9">
        <f>IF(K214=3%,ROUND($J$360*'Decile Rankings'!K218,0),0)</f>
        <v>0</v>
      </c>
      <c r="Y214" s="31">
        <f t="shared" si="34"/>
        <v>0</v>
      </c>
      <c r="Z214" s="31">
        <f>IF(Y214&gt;J214,J214-V214,X214)</f>
        <v>0</v>
      </c>
      <c r="AA214" s="9">
        <f t="shared" si="35"/>
        <v>0</v>
      </c>
      <c r="AB214" s="31">
        <f>IF(AA214&gt;J214,1,0)</f>
        <v>0</v>
      </c>
      <c r="AC214" s="11">
        <f>IF(AA214&gt;0,ROUND(AA214/J214*100,2),0)</f>
        <v>0</v>
      </c>
    </row>
    <row r="215" spans="1:29" ht="12.75">
      <c r="A215">
        <v>214</v>
      </c>
      <c r="B215" s="7" t="s">
        <v>484</v>
      </c>
      <c r="C215" s="7" t="s">
        <v>11</v>
      </c>
      <c r="D215" s="3" t="s">
        <v>485</v>
      </c>
      <c r="E215">
        <v>2007</v>
      </c>
      <c r="F215" s="4">
        <v>874685.16</v>
      </c>
      <c r="G215" s="4">
        <v>19758.41</v>
      </c>
      <c r="H215" s="4">
        <v>0</v>
      </c>
      <c r="I215" s="4">
        <f t="shared" si="27"/>
        <v>854926.75</v>
      </c>
      <c r="J215" s="5">
        <f t="shared" si="28"/>
        <v>854927</v>
      </c>
      <c r="K215" s="6">
        <v>0.03</v>
      </c>
      <c r="L215">
        <f t="shared" si="29"/>
        <v>26.64</v>
      </c>
      <c r="M215">
        <f t="shared" si="30"/>
        <v>32.51</v>
      </c>
      <c r="N215" s="9"/>
      <c r="O215" s="14">
        <f>ROUND(($J$356/$J$354)*J215,5)</f>
        <v>227744.67837</v>
      </c>
      <c r="P215" s="14">
        <f t="shared" si="31"/>
        <v>-0.3216299999912735</v>
      </c>
      <c r="Q215" s="9">
        <f>ROUND(($J$356/$J$354)*J215,0)</f>
        <v>227745</v>
      </c>
      <c r="R215">
        <f>IF(Q215&gt;0,ROUND((Q215/J215)*100,2),0)</f>
        <v>26.64</v>
      </c>
      <c r="S215" s="9">
        <f>ROUND(IF(K215=3%,$J$358*'Decile Rankings'!K219,0),0)</f>
        <v>31611</v>
      </c>
      <c r="T215" s="9">
        <f t="shared" si="32"/>
        <v>259356</v>
      </c>
      <c r="U215" s="9">
        <f>IF(T215&gt;J215,J215-Q215,S215)</f>
        <v>31611</v>
      </c>
      <c r="V215" s="9">
        <f t="shared" si="33"/>
        <v>259356</v>
      </c>
      <c r="W215" s="11">
        <f>IF(J215&gt;0,ROUND(V215/J215*100,2),0)</f>
        <v>30.34</v>
      </c>
      <c r="X215" s="9">
        <f>IF(K215=3%,ROUND($J$360*'Decile Rankings'!K219,0),0)</f>
        <v>18602</v>
      </c>
      <c r="Y215" s="31">
        <f t="shared" si="34"/>
        <v>277958</v>
      </c>
      <c r="Z215" s="31">
        <f>IF(Y215&gt;J215,J215-V215,X215)</f>
        <v>18602</v>
      </c>
      <c r="AA215" s="9">
        <f t="shared" si="35"/>
        <v>277958</v>
      </c>
      <c r="AB215" s="31">
        <f>IF(AA215&gt;J215,1,0)</f>
        <v>0</v>
      </c>
      <c r="AC215" s="11">
        <f>IF(AA215&gt;0,ROUND(AA215/J215*100,2),0)</f>
        <v>32.51</v>
      </c>
    </row>
    <row r="216" spans="1:29" ht="12.75">
      <c r="A216">
        <v>215</v>
      </c>
      <c r="B216" s="7" t="s">
        <v>486</v>
      </c>
      <c r="C216" s="7" t="s">
        <v>11</v>
      </c>
      <c r="D216" s="3" t="s">
        <v>487</v>
      </c>
      <c r="E216">
        <v>2006</v>
      </c>
      <c r="F216" s="4">
        <v>420443.58</v>
      </c>
      <c r="G216" s="4">
        <v>6059.26</v>
      </c>
      <c r="H216" s="4">
        <v>1034.87</v>
      </c>
      <c r="I216" s="4">
        <f t="shared" si="27"/>
        <v>413349.45</v>
      </c>
      <c r="J216" s="5">
        <f t="shared" si="28"/>
        <v>413349</v>
      </c>
      <c r="K216" s="6">
        <v>0.015</v>
      </c>
      <c r="L216">
        <f t="shared" si="29"/>
        <v>26.64</v>
      </c>
      <c r="M216">
        <f t="shared" si="30"/>
        <v>26.64</v>
      </c>
      <c r="N216" s="9"/>
      <c r="O216" s="14">
        <f>ROUND(($J$356/$J$354)*J216,5)</f>
        <v>110112.36639</v>
      </c>
      <c r="P216" s="14">
        <f t="shared" si="31"/>
        <v>0.3663899999955902</v>
      </c>
      <c r="Q216" s="9">
        <f>ROUND(($J$356/$J$354)*J216,0)</f>
        <v>110112</v>
      </c>
      <c r="R216">
        <f>IF(Q216&gt;0,ROUND((Q216/J216)*100,2),0)</f>
        <v>26.64</v>
      </c>
      <c r="S216" s="9">
        <f>ROUND(IF(K216=3%,$J$358*'Decile Rankings'!K220,0),0)</f>
        <v>0</v>
      </c>
      <c r="T216" s="9">
        <f t="shared" si="32"/>
        <v>110112</v>
      </c>
      <c r="U216" s="9">
        <f>IF(T216&gt;J216,J216-Q216,S216)</f>
        <v>0</v>
      </c>
      <c r="V216" s="9">
        <f t="shared" si="33"/>
        <v>110112</v>
      </c>
      <c r="W216" s="11">
        <f>IF(J216&gt;0,ROUND(V216/J216*100,2),0)</f>
        <v>26.64</v>
      </c>
      <c r="X216" s="9">
        <f>IF(K216=3%,ROUND($J$360*'Decile Rankings'!K220,0),0)</f>
        <v>0</v>
      </c>
      <c r="Y216" s="31">
        <f t="shared" si="34"/>
        <v>110112</v>
      </c>
      <c r="Z216" s="31">
        <f>IF(Y216&gt;J216,J216-V216,X216)</f>
        <v>0</v>
      </c>
      <c r="AA216" s="9">
        <f t="shared" si="35"/>
        <v>110112</v>
      </c>
      <c r="AB216" s="31">
        <f>IF(AA216&gt;J216,1,0)</f>
        <v>0</v>
      </c>
      <c r="AC216" s="11">
        <f>IF(AA216&gt;0,ROUND(AA216/J216*100,2),0)</f>
        <v>26.64</v>
      </c>
    </row>
    <row r="217" spans="1:29" ht="12.75">
      <c r="A217">
        <v>216</v>
      </c>
      <c r="B217" s="7" t="s">
        <v>488</v>
      </c>
      <c r="C217" s="7" t="s">
        <v>11</v>
      </c>
      <c r="D217" s="3" t="s">
        <v>489</v>
      </c>
      <c r="F217" s="4"/>
      <c r="G217" s="4"/>
      <c r="H217" s="4"/>
      <c r="I217" s="4">
        <f t="shared" si="27"/>
        <v>0</v>
      </c>
      <c r="J217" s="5">
        <f t="shared" si="28"/>
        <v>0</v>
      </c>
      <c r="K217" s="6"/>
      <c r="L217">
        <f t="shared" si="29"/>
        <v>0</v>
      </c>
      <c r="M217">
        <f t="shared" si="30"/>
        <v>0</v>
      </c>
      <c r="N217" s="9"/>
      <c r="O217" s="14">
        <f>ROUND(($J$356/$J$354)*J217,5)</f>
        <v>0</v>
      </c>
      <c r="P217" s="14">
        <f t="shared" si="31"/>
        <v>0</v>
      </c>
      <c r="Q217" s="9">
        <f>ROUND(($J$356/$J$354)*J217,0)</f>
        <v>0</v>
      </c>
      <c r="R217">
        <f>IF(Q217&gt;0,ROUND((Q217/J217)*100,2),0)</f>
        <v>0</v>
      </c>
      <c r="S217" s="9">
        <f>ROUND(IF(K217=3%,$J$358*'Decile Rankings'!K221,0),0)</f>
        <v>0</v>
      </c>
      <c r="T217" s="9">
        <f t="shared" si="32"/>
        <v>0</v>
      </c>
      <c r="U217" s="9">
        <f>IF(T217&gt;J217,J217-Q217,S217)</f>
        <v>0</v>
      </c>
      <c r="V217" s="9">
        <f t="shared" si="33"/>
        <v>0</v>
      </c>
      <c r="W217" s="11">
        <f>IF(J217&gt;0,ROUND(V217/J217*100,2),0)</f>
        <v>0</v>
      </c>
      <c r="X217" s="9">
        <f>IF(K217=3%,ROUND($J$360*'Decile Rankings'!K221,0),0)</f>
        <v>0</v>
      </c>
      <c r="Y217" s="31">
        <f t="shared" si="34"/>
        <v>0</v>
      </c>
      <c r="Z217" s="31">
        <f>IF(Y217&gt;J217,J217-V217,X217)</f>
        <v>0</v>
      </c>
      <c r="AA217" s="9">
        <f t="shared" si="35"/>
        <v>0</v>
      </c>
      <c r="AB217" s="31">
        <f>IF(AA217&gt;J217,1,0)</f>
        <v>0</v>
      </c>
      <c r="AC217" s="11">
        <f>IF(AA217&gt;0,ROUND(AA217/J217*100,2),0)</f>
        <v>0</v>
      </c>
    </row>
    <row r="218" spans="1:29" ht="12.75">
      <c r="A218">
        <v>217</v>
      </c>
      <c r="B218" s="7" t="s">
        <v>490</v>
      </c>
      <c r="C218" s="7" t="s">
        <v>11</v>
      </c>
      <c r="D218" s="3" t="s">
        <v>491</v>
      </c>
      <c r="E218">
        <v>2010</v>
      </c>
      <c r="F218" s="4">
        <v>18205.66</v>
      </c>
      <c r="G218" s="4">
        <v>237.85</v>
      </c>
      <c r="H218" s="4">
        <v>0</v>
      </c>
      <c r="I218" s="4">
        <f t="shared" si="27"/>
        <v>17967.81</v>
      </c>
      <c r="J218" s="5">
        <f t="shared" si="28"/>
        <v>17968</v>
      </c>
      <c r="K218" s="6">
        <v>0.005</v>
      </c>
      <c r="L218">
        <f t="shared" si="29"/>
        <v>26.64</v>
      </c>
      <c r="M218">
        <f t="shared" si="30"/>
        <v>26.64</v>
      </c>
      <c r="N218" s="9"/>
      <c r="O218" s="14">
        <f>ROUND(($J$356/$J$354)*J218,5)</f>
        <v>4786.5097</v>
      </c>
      <c r="P218" s="14">
        <f t="shared" si="31"/>
        <v>0.5096999999996115</v>
      </c>
      <c r="Q218" s="9">
        <f>ROUND(($J$356/$J$354)*J218,0)-1</f>
        <v>4786</v>
      </c>
      <c r="R218">
        <f>IF(Q218&gt;0,ROUND((Q218/J218)*100,2),0)</f>
        <v>26.64</v>
      </c>
      <c r="S218" s="9">
        <f>ROUND(IF(K218=3%,$J$358*'Decile Rankings'!K222,0),0)</f>
        <v>0</v>
      </c>
      <c r="T218" s="9">
        <f t="shared" si="32"/>
        <v>4786</v>
      </c>
      <c r="U218" s="9">
        <f>IF(T218&gt;J218,J218-Q218,S218)</f>
        <v>0</v>
      </c>
      <c r="V218" s="9">
        <f t="shared" si="33"/>
        <v>4786</v>
      </c>
      <c r="W218" s="11">
        <f>IF(J218&gt;0,ROUND(V218/J218*100,2),0)</f>
        <v>26.64</v>
      </c>
      <c r="X218" s="9">
        <f>IF(K218=3%,ROUND($J$360*'Decile Rankings'!K222,0),0)</f>
        <v>0</v>
      </c>
      <c r="Y218" s="31">
        <f t="shared" si="34"/>
        <v>4786</v>
      </c>
      <c r="Z218" s="31">
        <f>IF(Y218&gt;J218,J218-V218,X218)</f>
        <v>0</v>
      </c>
      <c r="AA218" s="9">
        <f t="shared" si="35"/>
        <v>4786</v>
      </c>
      <c r="AB218" s="31">
        <f>IF(AA218&gt;J218,1,0)</f>
        <v>0</v>
      </c>
      <c r="AC218" s="11">
        <f>IF(AA218&gt;0,ROUND(AA218/J218*100,2),0)</f>
        <v>26.64</v>
      </c>
    </row>
    <row r="219" spans="1:29" ht="12.75">
      <c r="A219">
        <v>218</v>
      </c>
      <c r="B219" s="7" t="s">
        <v>492</v>
      </c>
      <c r="C219" s="7" t="s">
        <v>11</v>
      </c>
      <c r="D219" s="3" t="s">
        <v>493</v>
      </c>
      <c r="F219" s="4"/>
      <c r="G219" s="4"/>
      <c r="H219" s="4"/>
      <c r="I219" s="4">
        <f t="shared" si="27"/>
        <v>0</v>
      </c>
      <c r="J219" s="5">
        <f t="shared" si="28"/>
        <v>0</v>
      </c>
      <c r="K219" s="6"/>
      <c r="L219">
        <f t="shared" si="29"/>
        <v>0</v>
      </c>
      <c r="M219">
        <f t="shared" si="30"/>
        <v>0</v>
      </c>
      <c r="N219" s="9"/>
      <c r="O219" s="14">
        <f>ROUND(($J$356/$J$354)*J219,5)</f>
        <v>0</v>
      </c>
      <c r="P219" s="14">
        <f t="shared" si="31"/>
        <v>0</v>
      </c>
      <c r="Q219" s="9">
        <f>ROUND(($J$356/$J$354)*J219,0)</f>
        <v>0</v>
      </c>
      <c r="R219">
        <f>IF(Q219&gt;0,ROUND((Q219/J219)*100,2),0)</f>
        <v>0</v>
      </c>
      <c r="S219" s="9">
        <f>ROUND(IF(K219=3%,$J$358*'Decile Rankings'!K223,0),0)</f>
        <v>0</v>
      </c>
      <c r="T219" s="9">
        <f t="shared" si="32"/>
        <v>0</v>
      </c>
      <c r="U219" s="9">
        <f>IF(T219&gt;J219,J219-Q219,S219)</f>
        <v>0</v>
      </c>
      <c r="V219" s="9">
        <f t="shared" si="33"/>
        <v>0</v>
      </c>
      <c r="W219" s="11">
        <f>IF(J219&gt;0,ROUND(V219/J219*100,2),0)</f>
        <v>0</v>
      </c>
      <c r="X219" s="9">
        <f>IF(K219=3%,ROUND($J$360*'Decile Rankings'!K223,0),0)</f>
        <v>0</v>
      </c>
      <c r="Y219" s="31">
        <f t="shared" si="34"/>
        <v>0</v>
      </c>
      <c r="Z219" s="31">
        <f>IF(Y219&gt;J219,J219-V219,X219)</f>
        <v>0</v>
      </c>
      <c r="AA219" s="9">
        <f t="shared" si="35"/>
        <v>0</v>
      </c>
      <c r="AB219" s="31">
        <f>IF(AA219&gt;J219,1,0)</f>
        <v>0</v>
      </c>
      <c r="AC219" s="11">
        <f>IF(AA219&gt;0,ROUND(AA219/J219*100,2),0)</f>
        <v>0</v>
      </c>
    </row>
    <row r="220" spans="1:29" ht="12.75">
      <c r="A220">
        <v>219</v>
      </c>
      <c r="B220" s="7" t="s">
        <v>87</v>
      </c>
      <c r="C220" s="7" t="s">
        <v>11</v>
      </c>
      <c r="D220" s="3" t="s">
        <v>88</v>
      </c>
      <c r="E220">
        <v>2003</v>
      </c>
      <c r="F220" s="4">
        <v>761724.63</v>
      </c>
      <c r="G220" s="4">
        <v>1076.83</v>
      </c>
      <c r="H220" s="4">
        <v>0</v>
      </c>
      <c r="I220" s="4">
        <f t="shared" si="27"/>
        <v>760647.8</v>
      </c>
      <c r="J220" s="5">
        <f t="shared" si="28"/>
        <v>760648</v>
      </c>
      <c r="K220" s="6">
        <v>0.03</v>
      </c>
      <c r="L220">
        <f t="shared" si="29"/>
        <v>26.64</v>
      </c>
      <c r="M220">
        <f t="shared" si="30"/>
        <v>32.42</v>
      </c>
      <c r="N220" s="9"/>
      <c r="O220" s="14">
        <f>ROUND(($J$356/$J$354)*J220,5)</f>
        <v>202629.62114</v>
      </c>
      <c r="P220" s="14">
        <f t="shared" si="31"/>
        <v>-0.37885999999707565</v>
      </c>
      <c r="Q220" s="9">
        <f>ROUND(($J$356/$J$354)*J220,0)</f>
        <v>202630</v>
      </c>
      <c r="R220">
        <f>IF(Q220&gt;0,ROUND((Q220/J220)*100,2),0)</f>
        <v>26.64</v>
      </c>
      <c r="S220" s="9">
        <f>ROUND(IF(K220=3%,$J$358*'Decile Rankings'!K224,0),0)</f>
        <v>27660</v>
      </c>
      <c r="T220" s="9">
        <f t="shared" si="32"/>
        <v>230290</v>
      </c>
      <c r="U220" s="9">
        <f>IF(T220&gt;J220,J220-Q220,S220)</f>
        <v>27660</v>
      </c>
      <c r="V220" s="9">
        <f t="shared" si="33"/>
        <v>230290</v>
      </c>
      <c r="W220" s="11">
        <f>IF(J220&gt;0,ROUND(V220/J220*100,2),0)</f>
        <v>30.28</v>
      </c>
      <c r="X220" s="9">
        <f>IF(K220=3%,ROUND($J$360*'Decile Rankings'!K224,0),0)</f>
        <v>16276</v>
      </c>
      <c r="Y220" s="31">
        <f t="shared" si="34"/>
        <v>246566</v>
      </c>
      <c r="Z220" s="31">
        <f>IF(Y220&gt;J220,J220-V220,X220)</f>
        <v>16276</v>
      </c>
      <c r="AA220" s="9">
        <f t="shared" si="35"/>
        <v>246566</v>
      </c>
      <c r="AB220" s="31">
        <f>IF(AA220&gt;J220,1,0)</f>
        <v>0</v>
      </c>
      <c r="AC220" s="11">
        <f>IF(AA220&gt;0,ROUND(AA220/J220*100,2),0)</f>
        <v>32.42</v>
      </c>
    </row>
    <row r="221" spans="1:29" ht="12.75">
      <c r="A221">
        <v>220</v>
      </c>
      <c r="B221" s="7" t="s">
        <v>494</v>
      </c>
      <c r="C221" s="7" t="s">
        <v>11</v>
      </c>
      <c r="D221" s="3" t="s">
        <v>495</v>
      </c>
      <c r="F221" s="4"/>
      <c r="G221" s="4"/>
      <c r="H221" s="4"/>
      <c r="I221" s="4">
        <f t="shared" si="27"/>
        <v>0</v>
      </c>
      <c r="J221" s="5">
        <f t="shared" si="28"/>
        <v>0</v>
      </c>
      <c r="K221" s="6"/>
      <c r="L221">
        <f t="shared" si="29"/>
        <v>0</v>
      </c>
      <c r="M221">
        <f t="shared" si="30"/>
        <v>0</v>
      </c>
      <c r="N221" s="9"/>
      <c r="O221" s="14">
        <f>ROUND(($J$356/$J$354)*J221,5)</f>
        <v>0</v>
      </c>
      <c r="P221" s="14">
        <f t="shared" si="31"/>
        <v>0</v>
      </c>
      <c r="Q221" s="9">
        <f>ROUND(($J$356/$J$354)*J221,0)</f>
        <v>0</v>
      </c>
      <c r="R221">
        <f>IF(Q221&gt;0,ROUND((Q221/J221)*100,2),0)</f>
        <v>0</v>
      </c>
      <c r="S221" s="9">
        <f>ROUND(IF(K221=3%,$J$358*'Decile Rankings'!K225,0),0)</f>
        <v>0</v>
      </c>
      <c r="T221" s="9">
        <f t="shared" si="32"/>
        <v>0</v>
      </c>
      <c r="U221" s="9">
        <f>IF(T221&gt;J221,J221-Q221,S221)</f>
        <v>0</v>
      </c>
      <c r="V221" s="9">
        <f t="shared" si="33"/>
        <v>0</v>
      </c>
      <c r="W221" s="11">
        <f>IF(J221&gt;0,ROUND(V221/J221*100,2),0)</f>
        <v>0</v>
      </c>
      <c r="X221" s="9">
        <f>IF(K221=3%,ROUND($J$360*'Decile Rankings'!K225,0),0)</f>
        <v>0</v>
      </c>
      <c r="Y221" s="31">
        <f t="shared" si="34"/>
        <v>0</v>
      </c>
      <c r="Z221" s="31">
        <f>IF(Y221&gt;J221,J221-V221,X221)</f>
        <v>0</v>
      </c>
      <c r="AA221" s="9">
        <f t="shared" si="35"/>
        <v>0</v>
      </c>
      <c r="AB221" s="31">
        <f>IF(AA221&gt;J221,1,0)</f>
        <v>0</v>
      </c>
      <c r="AC221" s="11">
        <f>IF(AA221&gt;0,ROUND(AA221/J221*100,2),0)</f>
        <v>0</v>
      </c>
    </row>
    <row r="222" spans="1:29" ht="12.75">
      <c r="A222">
        <v>221</v>
      </c>
      <c r="B222" s="7" t="s">
        <v>496</v>
      </c>
      <c r="C222" s="7" t="s">
        <v>11</v>
      </c>
      <c r="D222" s="3" t="s">
        <v>497</v>
      </c>
      <c r="E222">
        <v>2006</v>
      </c>
      <c r="F222" s="4">
        <v>450917.17</v>
      </c>
      <c r="G222" s="4">
        <v>2734.65</v>
      </c>
      <c r="H222" s="4">
        <v>0</v>
      </c>
      <c r="I222" s="4">
        <f t="shared" si="27"/>
        <v>448182.51999999996</v>
      </c>
      <c r="J222" s="5">
        <f t="shared" si="28"/>
        <v>448183</v>
      </c>
      <c r="K222" s="6">
        <v>0.03</v>
      </c>
      <c r="L222">
        <f t="shared" si="29"/>
        <v>26.64</v>
      </c>
      <c r="M222">
        <f t="shared" si="30"/>
        <v>36.44</v>
      </c>
      <c r="N222" s="9"/>
      <c r="O222" s="14">
        <f>ROUND(($J$356/$J$354)*J222,5)</f>
        <v>119391.82315</v>
      </c>
      <c r="P222" s="14">
        <f t="shared" si="31"/>
        <v>-0.17685000000346918</v>
      </c>
      <c r="Q222" s="9">
        <f>ROUND(($J$356/$J$354)*J222,0)</f>
        <v>119392</v>
      </c>
      <c r="R222">
        <f>IF(Q222&gt;0,ROUND((Q222/J222)*100,2),0)</f>
        <v>26.64</v>
      </c>
      <c r="S222" s="9">
        <f>ROUND(IF(K222=3%,$J$358*'Decile Rankings'!K226,0),0)</f>
        <v>27660</v>
      </c>
      <c r="T222" s="9">
        <f t="shared" si="32"/>
        <v>147052</v>
      </c>
      <c r="U222" s="9">
        <f>IF(T222&gt;J222,J222-Q222,S222)</f>
        <v>27660</v>
      </c>
      <c r="V222" s="9">
        <f t="shared" si="33"/>
        <v>147052</v>
      </c>
      <c r="W222" s="11">
        <f>IF(J222&gt;0,ROUND(V222/J222*100,2),0)</f>
        <v>32.81</v>
      </c>
      <c r="X222" s="9">
        <f>IF(K222=3%,ROUND($J$360*'Decile Rankings'!K226,0),0)</f>
        <v>16276</v>
      </c>
      <c r="Y222" s="31">
        <f t="shared" si="34"/>
        <v>163328</v>
      </c>
      <c r="Z222" s="31">
        <f>IF(Y222&gt;J222,J222-V222,X222)</f>
        <v>16276</v>
      </c>
      <c r="AA222" s="9">
        <f t="shared" si="35"/>
        <v>163328</v>
      </c>
      <c r="AB222" s="31">
        <f>IF(AA222&gt;J222,1,0)</f>
        <v>0</v>
      </c>
      <c r="AC222" s="11">
        <f>IF(AA222&gt;0,ROUND(AA222/J222*100,2),0)</f>
        <v>36.44</v>
      </c>
    </row>
    <row r="223" spans="1:29" ht="12.75">
      <c r="A223">
        <v>222</v>
      </c>
      <c r="B223" s="7" t="s">
        <v>498</v>
      </c>
      <c r="C223" s="7" t="s">
        <v>11</v>
      </c>
      <c r="D223" s="3" t="s">
        <v>499</v>
      </c>
      <c r="F223" s="4"/>
      <c r="G223" s="4"/>
      <c r="H223" s="4"/>
      <c r="I223" s="4">
        <f t="shared" si="27"/>
        <v>0</v>
      </c>
      <c r="J223" s="5">
        <f t="shared" si="28"/>
        <v>0</v>
      </c>
      <c r="K223" s="6"/>
      <c r="L223">
        <f t="shared" si="29"/>
        <v>0</v>
      </c>
      <c r="M223">
        <f t="shared" si="30"/>
        <v>0</v>
      </c>
      <c r="N223" s="9"/>
      <c r="O223" s="14">
        <f>ROUND(($J$356/$J$354)*J223,5)</f>
        <v>0</v>
      </c>
      <c r="P223" s="14">
        <f t="shared" si="31"/>
        <v>0</v>
      </c>
      <c r="Q223" s="9">
        <f>ROUND(($J$356/$J$354)*J223,0)</f>
        <v>0</v>
      </c>
      <c r="R223">
        <f>IF(Q223&gt;0,ROUND((Q223/J223)*100,2),0)</f>
        <v>0</v>
      </c>
      <c r="S223" s="9">
        <f>ROUND(IF(K223=3%,$J$358*'Decile Rankings'!K227,0),0)</f>
        <v>0</v>
      </c>
      <c r="T223" s="9">
        <f t="shared" si="32"/>
        <v>0</v>
      </c>
      <c r="U223" s="9">
        <f>IF(T223&gt;J223,J223-Q223,S223)</f>
        <v>0</v>
      </c>
      <c r="V223" s="9">
        <f t="shared" si="33"/>
        <v>0</v>
      </c>
      <c r="W223" s="11">
        <f>IF(J223&gt;0,ROUND(V223/J223*100,2),0)</f>
        <v>0</v>
      </c>
      <c r="X223" s="9">
        <f>IF(K223=3%,ROUND($J$360*'Decile Rankings'!K227,0),0)</f>
        <v>0</v>
      </c>
      <c r="Y223" s="31">
        <f t="shared" si="34"/>
        <v>0</v>
      </c>
      <c r="Z223" s="31">
        <f>IF(Y223&gt;J223,J223-V223,X223)</f>
        <v>0</v>
      </c>
      <c r="AA223" s="9">
        <f t="shared" si="35"/>
        <v>0</v>
      </c>
      <c r="AB223" s="31">
        <f>IF(AA223&gt;J223,1,0)</f>
        <v>0</v>
      </c>
      <c r="AC223" s="11">
        <f>IF(AA223&gt;0,ROUND(AA223/J223*100,2),0)</f>
        <v>0</v>
      </c>
    </row>
    <row r="224" spans="1:29" ht="12.75">
      <c r="A224">
        <v>223</v>
      </c>
      <c r="B224" s="7" t="s">
        <v>500</v>
      </c>
      <c r="C224" s="7" t="s">
        <v>11</v>
      </c>
      <c r="D224" s="3" t="s">
        <v>501</v>
      </c>
      <c r="F224" s="4"/>
      <c r="G224" s="4"/>
      <c r="H224" s="4"/>
      <c r="I224" s="4">
        <f t="shared" si="27"/>
        <v>0</v>
      </c>
      <c r="J224" s="5">
        <f t="shared" si="28"/>
        <v>0</v>
      </c>
      <c r="K224" s="6"/>
      <c r="L224">
        <f t="shared" si="29"/>
        <v>0</v>
      </c>
      <c r="M224">
        <f t="shared" si="30"/>
        <v>0</v>
      </c>
      <c r="N224" s="9"/>
      <c r="O224" s="14">
        <f>ROUND(($J$356/$J$354)*J224,5)</f>
        <v>0</v>
      </c>
      <c r="P224" s="14">
        <f t="shared" si="31"/>
        <v>0</v>
      </c>
      <c r="Q224" s="9">
        <f>ROUND(($J$356/$J$354)*J224,0)</f>
        <v>0</v>
      </c>
      <c r="R224">
        <f>IF(Q224&gt;0,ROUND((Q224/J224)*100,2),0)</f>
        <v>0</v>
      </c>
      <c r="S224" s="9">
        <f>ROUND(IF(K224=3%,$J$358*'Decile Rankings'!K228,0),0)</f>
        <v>0</v>
      </c>
      <c r="T224" s="9">
        <f t="shared" si="32"/>
        <v>0</v>
      </c>
      <c r="U224" s="9">
        <f>IF(T224&gt;J224,J224-Q224,S224)</f>
        <v>0</v>
      </c>
      <c r="V224" s="9">
        <f t="shared" si="33"/>
        <v>0</v>
      </c>
      <c r="W224" s="11">
        <f>IF(J224&gt;0,ROUND(V224/J224*100,2),0)</f>
        <v>0</v>
      </c>
      <c r="X224" s="9">
        <f>IF(K224=3%,ROUND($J$360*'Decile Rankings'!K228,0),0)</f>
        <v>0</v>
      </c>
      <c r="Y224" s="31">
        <f t="shared" si="34"/>
        <v>0</v>
      </c>
      <c r="Z224" s="31">
        <f>IF(Y224&gt;J224,J224-V224,X224)</f>
        <v>0</v>
      </c>
      <c r="AA224" s="9">
        <f t="shared" si="35"/>
        <v>0</v>
      </c>
      <c r="AB224" s="31">
        <f>IF(AA224&gt;J224,1,0)</f>
        <v>0</v>
      </c>
      <c r="AC224" s="11">
        <f>IF(AA224&gt;0,ROUND(AA224/J224*100,2),0)</f>
        <v>0</v>
      </c>
    </row>
    <row r="225" spans="1:29" ht="12.75">
      <c r="A225">
        <v>224</v>
      </c>
      <c r="B225" s="7" t="s">
        <v>502</v>
      </c>
      <c r="C225" s="7" t="s">
        <v>11</v>
      </c>
      <c r="D225" s="3" t="s">
        <v>503</v>
      </c>
      <c r="E225">
        <v>2006</v>
      </c>
      <c r="F225" s="4">
        <v>595254.53</v>
      </c>
      <c r="G225" s="4">
        <v>4805.1</v>
      </c>
      <c r="H225" s="4">
        <v>0</v>
      </c>
      <c r="I225" s="4">
        <f t="shared" si="27"/>
        <v>590449.43</v>
      </c>
      <c r="J225" s="5">
        <f t="shared" si="28"/>
        <v>590449</v>
      </c>
      <c r="K225" s="6">
        <v>0.03</v>
      </c>
      <c r="L225">
        <f t="shared" si="29"/>
        <v>26.64</v>
      </c>
      <c r="M225">
        <f t="shared" si="30"/>
        <v>34.08</v>
      </c>
      <c r="N225" s="9"/>
      <c r="O225" s="14">
        <f>ROUND(($J$356/$J$354)*J225,5)</f>
        <v>157290.17519</v>
      </c>
      <c r="P225" s="14">
        <f t="shared" si="31"/>
        <v>0.17519000000902452</v>
      </c>
      <c r="Q225" s="9">
        <f>ROUND(($J$356/$J$354)*J225,0)</f>
        <v>157290</v>
      </c>
      <c r="R225">
        <f>IF(Q225&gt;0,ROUND((Q225/J225)*100,2),0)</f>
        <v>26.64</v>
      </c>
      <c r="S225" s="9">
        <f>ROUND(IF(K225=3%,$J$358*'Decile Rankings'!K229,0),0)</f>
        <v>27660</v>
      </c>
      <c r="T225" s="9">
        <f t="shared" si="32"/>
        <v>184950</v>
      </c>
      <c r="U225" s="9">
        <f>IF(T225&gt;J225,J225-Q225,S225)</f>
        <v>27660</v>
      </c>
      <c r="V225" s="9">
        <f t="shared" si="33"/>
        <v>184950</v>
      </c>
      <c r="W225" s="11">
        <f>IF(J225&gt;0,ROUND(V225/J225*100,2),0)</f>
        <v>31.32</v>
      </c>
      <c r="X225" s="9">
        <f>IF(K225=3%,ROUND($J$360*'Decile Rankings'!K229,0),0)</f>
        <v>16276</v>
      </c>
      <c r="Y225" s="31">
        <f t="shared" si="34"/>
        <v>201226</v>
      </c>
      <c r="Z225" s="31">
        <f>IF(Y225&gt;J225,J225-V225,X225)</f>
        <v>16276</v>
      </c>
      <c r="AA225" s="9">
        <f t="shared" si="35"/>
        <v>201226</v>
      </c>
      <c r="AB225" s="31">
        <f>IF(AA225&gt;J225,1,0)</f>
        <v>0</v>
      </c>
      <c r="AC225" s="11">
        <f>IF(AA225&gt;0,ROUND(AA225/J225*100,2),0)</f>
        <v>34.08</v>
      </c>
    </row>
    <row r="226" spans="1:29" ht="12.75">
      <c r="A226">
        <v>225</v>
      </c>
      <c r="B226" s="7" t="s">
        <v>504</v>
      </c>
      <c r="C226" s="7" t="s">
        <v>11</v>
      </c>
      <c r="D226" s="3" t="s">
        <v>505</v>
      </c>
      <c r="F226" s="4"/>
      <c r="G226" s="4"/>
      <c r="H226" s="4"/>
      <c r="I226" s="4">
        <f t="shared" si="27"/>
        <v>0</v>
      </c>
      <c r="J226" s="5">
        <f t="shared" si="28"/>
        <v>0</v>
      </c>
      <c r="K226" s="6"/>
      <c r="L226">
        <f t="shared" si="29"/>
        <v>0</v>
      </c>
      <c r="M226">
        <f t="shared" si="30"/>
        <v>0</v>
      </c>
      <c r="N226" s="9"/>
      <c r="O226" s="14">
        <f>ROUND(($J$356/$J$354)*J226,5)</f>
        <v>0</v>
      </c>
      <c r="P226" s="14">
        <f t="shared" si="31"/>
        <v>0</v>
      </c>
      <c r="Q226" s="9">
        <f>ROUND(($J$356/$J$354)*J226,0)</f>
        <v>0</v>
      </c>
      <c r="R226">
        <f>IF(Q226&gt;0,ROUND((Q226/J226)*100,2),0)</f>
        <v>0</v>
      </c>
      <c r="S226" s="9">
        <f>ROUND(IF(K226=3%,$J$358*'Decile Rankings'!K230,0),0)</f>
        <v>0</v>
      </c>
      <c r="T226" s="9">
        <f t="shared" si="32"/>
        <v>0</v>
      </c>
      <c r="U226" s="9">
        <f>IF(T226&gt;J226,J226-Q226,S226)</f>
        <v>0</v>
      </c>
      <c r="V226" s="9">
        <f t="shared" si="33"/>
        <v>0</v>
      </c>
      <c r="W226" s="11">
        <f>IF(J226&gt;0,ROUND(V226/J226*100,2),0)</f>
        <v>0</v>
      </c>
      <c r="X226" s="9">
        <f>IF(K226=3%,ROUND($J$360*'Decile Rankings'!K230,0),0)</f>
        <v>0</v>
      </c>
      <c r="Y226" s="31">
        <f t="shared" si="34"/>
        <v>0</v>
      </c>
      <c r="Z226" s="31">
        <f>IF(Y226&gt;J226,J226-V226,X226)</f>
        <v>0</v>
      </c>
      <c r="AA226" s="9">
        <f t="shared" si="35"/>
        <v>0</v>
      </c>
      <c r="AB226" s="31">
        <f>IF(AA226&gt;J226,1,0)</f>
        <v>0</v>
      </c>
      <c r="AC226" s="11">
        <f>IF(AA226&gt;0,ROUND(AA226/J226*100,2),0)</f>
        <v>0</v>
      </c>
    </row>
    <row r="227" spans="1:29" ht="12.75">
      <c r="A227">
        <v>226</v>
      </c>
      <c r="B227" s="7" t="s">
        <v>506</v>
      </c>
      <c r="C227" s="7" t="s">
        <v>11</v>
      </c>
      <c r="D227" s="3" t="s">
        <v>507</v>
      </c>
      <c r="F227" s="4"/>
      <c r="G227" s="4"/>
      <c r="H227" s="4"/>
      <c r="I227" s="4">
        <f t="shared" si="27"/>
        <v>0</v>
      </c>
      <c r="J227" s="5">
        <f t="shared" si="28"/>
        <v>0</v>
      </c>
      <c r="K227" s="6"/>
      <c r="L227">
        <f t="shared" si="29"/>
        <v>0</v>
      </c>
      <c r="M227">
        <f t="shared" si="30"/>
        <v>0</v>
      </c>
      <c r="N227" s="9"/>
      <c r="O227" s="14">
        <f>ROUND(($J$356/$J$354)*J227,5)</f>
        <v>0</v>
      </c>
      <c r="P227" s="14">
        <f t="shared" si="31"/>
        <v>0</v>
      </c>
      <c r="Q227" s="9">
        <f>ROUND(($J$356/$J$354)*J227,0)</f>
        <v>0</v>
      </c>
      <c r="R227">
        <f>IF(Q227&gt;0,ROUND((Q227/J227)*100,2),0)</f>
        <v>0</v>
      </c>
      <c r="S227" s="9">
        <f>ROUND(IF(K227=3%,$J$358*'Decile Rankings'!K231,0),0)</f>
        <v>0</v>
      </c>
      <c r="T227" s="9">
        <f t="shared" si="32"/>
        <v>0</v>
      </c>
      <c r="U227" s="9">
        <f>IF(T227&gt;J227,J227-Q227,S227)</f>
        <v>0</v>
      </c>
      <c r="V227" s="9">
        <f t="shared" si="33"/>
        <v>0</v>
      </c>
      <c r="W227" s="11">
        <f>IF(J227&gt;0,ROUND(V227/J227*100,2),0)</f>
        <v>0</v>
      </c>
      <c r="X227" s="9">
        <f>IF(K227=3%,ROUND($J$360*'Decile Rankings'!K231,0),0)</f>
        <v>0</v>
      </c>
      <c r="Y227" s="31">
        <f t="shared" si="34"/>
        <v>0</v>
      </c>
      <c r="Z227" s="31">
        <f>IF(Y227&gt;J227,J227-V227,X227)</f>
        <v>0</v>
      </c>
      <c r="AA227" s="9">
        <f t="shared" si="35"/>
        <v>0</v>
      </c>
      <c r="AB227" s="31">
        <f>IF(AA227&gt;J227,1,0)</f>
        <v>0</v>
      </c>
      <c r="AC227" s="11">
        <f>IF(AA227&gt;0,ROUND(AA227/J227*100,2),0)</f>
        <v>0</v>
      </c>
    </row>
    <row r="228" spans="1:29" ht="12.75">
      <c r="A228">
        <v>227</v>
      </c>
      <c r="B228" s="7" t="s">
        <v>508</v>
      </c>
      <c r="C228" s="7" t="s">
        <v>11</v>
      </c>
      <c r="D228" s="3" t="s">
        <v>509</v>
      </c>
      <c r="F228" s="4"/>
      <c r="G228" s="4"/>
      <c r="H228" s="4"/>
      <c r="I228" s="4">
        <f t="shared" si="27"/>
        <v>0</v>
      </c>
      <c r="J228" s="5">
        <f t="shared" si="28"/>
        <v>0</v>
      </c>
      <c r="K228" s="6"/>
      <c r="L228">
        <f t="shared" si="29"/>
        <v>0</v>
      </c>
      <c r="M228">
        <f t="shared" si="30"/>
        <v>0</v>
      </c>
      <c r="N228" s="9"/>
      <c r="O228" s="14">
        <f>ROUND(($J$356/$J$354)*J228,5)</f>
        <v>0</v>
      </c>
      <c r="P228" s="14">
        <f t="shared" si="31"/>
        <v>0</v>
      </c>
      <c r="Q228" s="9">
        <f>ROUND(($J$356/$J$354)*J228,0)</f>
        <v>0</v>
      </c>
      <c r="R228">
        <f>IF(Q228&gt;0,ROUND((Q228/J228)*100,2),0)</f>
        <v>0</v>
      </c>
      <c r="S228" s="9">
        <f>ROUND(IF(K228=3%,$J$358*'Decile Rankings'!K232,0),0)</f>
        <v>0</v>
      </c>
      <c r="T228" s="9">
        <f t="shared" si="32"/>
        <v>0</v>
      </c>
      <c r="U228" s="9">
        <f>IF(T228&gt;J228,J228-Q228,S228)</f>
        <v>0</v>
      </c>
      <c r="V228" s="9">
        <f t="shared" si="33"/>
        <v>0</v>
      </c>
      <c r="W228" s="11">
        <f>IF(J228&gt;0,ROUND(V228/J228*100,2),0)</f>
        <v>0</v>
      </c>
      <c r="X228" s="9">
        <f>IF(K228=3%,ROUND($J$360*'Decile Rankings'!K232,0),0)</f>
        <v>0</v>
      </c>
      <c r="Y228" s="31">
        <f t="shared" si="34"/>
        <v>0</v>
      </c>
      <c r="Z228" s="31">
        <f>IF(Y228&gt;J228,J228-V228,X228)</f>
        <v>0</v>
      </c>
      <c r="AA228" s="9">
        <f t="shared" si="35"/>
        <v>0</v>
      </c>
      <c r="AB228" s="31">
        <f>IF(AA228&gt;J228,1,0)</f>
        <v>0</v>
      </c>
      <c r="AC228" s="11">
        <f>IF(AA228&gt;0,ROUND(AA228/J228*100,2),0)</f>
        <v>0</v>
      </c>
    </row>
    <row r="229" spans="1:29" ht="12.75">
      <c r="A229">
        <v>228</v>
      </c>
      <c r="B229" s="7" t="s">
        <v>510</v>
      </c>
      <c r="C229" s="7" t="s">
        <v>11</v>
      </c>
      <c r="D229" s="3" t="s">
        <v>511</v>
      </c>
      <c r="F229" s="4"/>
      <c r="G229" s="4"/>
      <c r="H229" s="4"/>
      <c r="I229" s="4">
        <f t="shared" si="27"/>
        <v>0</v>
      </c>
      <c r="J229" s="5">
        <f t="shared" si="28"/>
        <v>0</v>
      </c>
      <c r="K229" s="6"/>
      <c r="L229">
        <f t="shared" si="29"/>
        <v>0</v>
      </c>
      <c r="M229">
        <f t="shared" si="30"/>
        <v>0</v>
      </c>
      <c r="N229" s="9"/>
      <c r="O229" s="14">
        <f>ROUND(($J$356/$J$354)*J229,5)</f>
        <v>0</v>
      </c>
      <c r="P229" s="14">
        <f t="shared" si="31"/>
        <v>0</v>
      </c>
      <c r="Q229" s="9">
        <f>ROUND(($J$356/$J$354)*J229,0)</f>
        <v>0</v>
      </c>
      <c r="R229">
        <f>IF(Q229&gt;0,ROUND((Q229/J229)*100,2),0)</f>
        <v>0</v>
      </c>
      <c r="S229" s="9">
        <f>ROUND(IF(K229=3%,$J$358*'Decile Rankings'!K233,0),0)</f>
        <v>0</v>
      </c>
      <c r="T229" s="9">
        <f t="shared" si="32"/>
        <v>0</v>
      </c>
      <c r="U229" s="9">
        <f>IF(T229&gt;J229,J229-Q229,S229)</f>
        <v>0</v>
      </c>
      <c r="V229" s="9">
        <f t="shared" si="33"/>
        <v>0</v>
      </c>
      <c r="W229" s="11">
        <f>IF(J229&gt;0,ROUND(V229/J229*100,2),0)</f>
        <v>0</v>
      </c>
      <c r="X229" s="9">
        <f>IF(K229=3%,ROUND($J$360*'Decile Rankings'!K233,0),0)</f>
        <v>0</v>
      </c>
      <c r="Y229" s="31">
        <f t="shared" si="34"/>
        <v>0</v>
      </c>
      <c r="Z229" s="31">
        <f>IF(Y229&gt;J229,J229-V229,X229)</f>
        <v>0</v>
      </c>
      <c r="AA229" s="9">
        <f t="shared" si="35"/>
        <v>0</v>
      </c>
      <c r="AB229" s="31">
        <f>IF(AA229&gt;J229,1,0)</f>
        <v>0</v>
      </c>
      <c r="AC229" s="11">
        <f>IF(AA229&gt;0,ROUND(AA229/J229*100,2),0)</f>
        <v>0</v>
      </c>
    </row>
    <row r="230" spans="1:29" ht="12.75">
      <c r="A230">
        <v>229</v>
      </c>
      <c r="B230" s="7" t="s">
        <v>89</v>
      </c>
      <c r="C230" s="7" t="s">
        <v>11</v>
      </c>
      <c r="D230" s="3" t="s">
        <v>90</v>
      </c>
      <c r="E230">
        <v>2002</v>
      </c>
      <c r="F230" s="4">
        <v>671321.1</v>
      </c>
      <c r="G230" s="4">
        <v>6466.55</v>
      </c>
      <c r="H230" s="4">
        <v>3370.24</v>
      </c>
      <c r="I230" s="4">
        <f t="shared" si="27"/>
        <v>661484.3099999999</v>
      </c>
      <c r="J230" s="5">
        <f t="shared" si="28"/>
        <v>661484</v>
      </c>
      <c r="K230" s="6">
        <v>0.01</v>
      </c>
      <c r="L230">
        <f t="shared" si="29"/>
        <v>26.64</v>
      </c>
      <c r="M230">
        <f t="shared" si="30"/>
        <v>26.64</v>
      </c>
      <c r="N230" s="9"/>
      <c r="O230" s="14">
        <f>ROUND(($J$356/$J$354)*J230,5)</f>
        <v>176213.24491</v>
      </c>
      <c r="P230" s="14">
        <f t="shared" si="31"/>
        <v>0.24491000000853091</v>
      </c>
      <c r="Q230" s="9">
        <f>ROUND(($J$356/$J$354)*J230,0)</f>
        <v>176213</v>
      </c>
      <c r="R230">
        <f>IF(Q230&gt;0,ROUND((Q230/J230)*100,2),0)</f>
        <v>26.64</v>
      </c>
      <c r="S230" s="9">
        <f>ROUND(IF(K230=3%,$J$358*'Decile Rankings'!K234,0),0)</f>
        <v>0</v>
      </c>
      <c r="T230" s="9">
        <f t="shared" si="32"/>
        <v>176213</v>
      </c>
      <c r="U230" s="9">
        <f>IF(T230&gt;J230,J230-Q230,S230)</f>
        <v>0</v>
      </c>
      <c r="V230" s="9">
        <f t="shared" si="33"/>
        <v>176213</v>
      </c>
      <c r="W230" s="11">
        <f>IF(J230&gt;0,ROUND(V230/J230*100,2),0)</f>
        <v>26.64</v>
      </c>
      <c r="X230" s="9">
        <f>IF(K230=3%,ROUND($J$360*'Decile Rankings'!K234,0),0)</f>
        <v>0</v>
      </c>
      <c r="Y230" s="31">
        <f t="shared" si="34"/>
        <v>176213</v>
      </c>
      <c r="Z230" s="31">
        <f>IF(Y230&gt;J230,J230-V230,X230)</f>
        <v>0</v>
      </c>
      <c r="AA230" s="9">
        <f t="shared" si="35"/>
        <v>176213</v>
      </c>
      <c r="AB230" s="31">
        <f>IF(AA230&gt;J230,1,0)</f>
        <v>0</v>
      </c>
      <c r="AC230" s="11">
        <f>IF(AA230&gt;0,ROUND(AA230/J230*100,2),0)</f>
        <v>26.64</v>
      </c>
    </row>
    <row r="231" spans="1:29" ht="12.75">
      <c r="A231">
        <v>230</v>
      </c>
      <c r="B231" s="7" t="s">
        <v>512</v>
      </c>
      <c r="C231" s="7" t="s">
        <v>11</v>
      </c>
      <c r="D231" s="3" t="s">
        <v>513</v>
      </c>
      <c r="F231" s="4"/>
      <c r="G231" s="4"/>
      <c r="H231" s="4"/>
      <c r="I231" s="4">
        <f t="shared" si="27"/>
        <v>0</v>
      </c>
      <c r="J231" s="5">
        <f t="shared" si="28"/>
        <v>0</v>
      </c>
      <c r="K231" s="6"/>
      <c r="L231">
        <f t="shared" si="29"/>
        <v>0</v>
      </c>
      <c r="M231">
        <f t="shared" si="30"/>
        <v>0</v>
      </c>
      <c r="N231" s="9"/>
      <c r="O231" s="14">
        <f>ROUND(($J$356/$J$354)*J231,5)</f>
        <v>0</v>
      </c>
      <c r="P231" s="14">
        <f t="shared" si="31"/>
        <v>0</v>
      </c>
      <c r="Q231" s="9">
        <f>ROUND(($J$356/$J$354)*J231,0)</f>
        <v>0</v>
      </c>
      <c r="R231">
        <f>IF(Q231&gt;0,ROUND((Q231/J231)*100,2),0)</f>
        <v>0</v>
      </c>
      <c r="S231" s="9">
        <f>ROUND(IF(K231=3%,$J$358*'Decile Rankings'!K235,0),0)</f>
        <v>0</v>
      </c>
      <c r="T231" s="9">
        <f t="shared" si="32"/>
        <v>0</v>
      </c>
      <c r="U231" s="9">
        <f>IF(T231&gt;J231,J231-Q231,S231)</f>
        <v>0</v>
      </c>
      <c r="V231" s="9">
        <f t="shared" si="33"/>
        <v>0</v>
      </c>
      <c r="W231" s="11">
        <f>IF(J231&gt;0,ROUND(V231/J231*100,2),0)</f>
        <v>0</v>
      </c>
      <c r="X231" s="9">
        <f>IF(K231=3%,ROUND($J$360*'Decile Rankings'!K235,0),0)</f>
        <v>0</v>
      </c>
      <c r="Y231" s="31">
        <f t="shared" si="34"/>
        <v>0</v>
      </c>
      <c r="Z231" s="31">
        <f>IF(Y231&gt;J231,J231-V231,X231)</f>
        <v>0</v>
      </c>
      <c r="AA231" s="9">
        <f t="shared" si="35"/>
        <v>0</v>
      </c>
      <c r="AB231" s="31">
        <f>IF(AA231&gt;J231,1,0)</f>
        <v>0</v>
      </c>
      <c r="AC231" s="11">
        <f>IF(AA231&gt;0,ROUND(AA231/J231*100,2),0)</f>
        <v>0</v>
      </c>
    </row>
    <row r="232" spans="1:29" ht="12.75">
      <c r="A232">
        <v>231</v>
      </c>
      <c r="B232" s="7" t="s">
        <v>514</v>
      </c>
      <c r="C232" s="7" t="s">
        <v>11</v>
      </c>
      <c r="D232" s="3" t="s">
        <v>515</v>
      </c>
      <c r="E232">
        <v>2008</v>
      </c>
      <c r="F232" s="4">
        <v>222707</v>
      </c>
      <c r="G232" s="4">
        <v>4260</v>
      </c>
      <c r="H232" s="4">
        <v>59</v>
      </c>
      <c r="I232" s="4">
        <f t="shared" si="27"/>
        <v>218388</v>
      </c>
      <c r="J232" s="5">
        <f t="shared" si="28"/>
        <v>218388</v>
      </c>
      <c r="K232" s="6">
        <v>0.01</v>
      </c>
      <c r="L232">
        <f t="shared" si="29"/>
        <v>26.64</v>
      </c>
      <c r="M232">
        <f t="shared" si="30"/>
        <v>26.64</v>
      </c>
      <c r="N232" s="9"/>
      <c r="O232" s="14">
        <f>ROUND(($J$356/$J$354)*J232,5)</f>
        <v>58176.55171</v>
      </c>
      <c r="P232" s="14">
        <f t="shared" si="31"/>
        <v>-0.4482900000002701</v>
      </c>
      <c r="Q232" s="9">
        <f>ROUND(($J$356/$J$354)*J232,0)</f>
        <v>58177</v>
      </c>
      <c r="R232">
        <f>IF(Q232&gt;0,ROUND((Q232/J232)*100,2),0)</f>
        <v>26.64</v>
      </c>
      <c r="S232" s="9">
        <f>ROUND(IF(K232=3%,$J$358*'Decile Rankings'!K236,0),0)</f>
        <v>0</v>
      </c>
      <c r="T232" s="9">
        <f t="shared" si="32"/>
        <v>58177</v>
      </c>
      <c r="U232" s="9">
        <f>IF(T232&gt;J232,J232-Q232,S232)</f>
        <v>0</v>
      </c>
      <c r="V232" s="9">
        <f t="shared" si="33"/>
        <v>58177</v>
      </c>
      <c r="W232" s="11">
        <f>IF(J232&gt;0,ROUND(V232/J232*100,2),0)</f>
        <v>26.64</v>
      </c>
      <c r="X232" s="9">
        <f>IF(K232=3%,ROUND($J$360*'Decile Rankings'!K236,0),0)</f>
        <v>0</v>
      </c>
      <c r="Y232" s="31">
        <f t="shared" si="34"/>
        <v>58177</v>
      </c>
      <c r="Z232" s="31">
        <f>IF(Y232&gt;J232,J232-V232,X232)</f>
        <v>0</v>
      </c>
      <c r="AA232" s="9">
        <f t="shared" si="35"/>
        <v>58177</v>
      </c>
      <c r="AB232" s="31">
        <f>IF(AA232&gt;J232,1,0)</f>
        <v>0</v>
      </c>
      <c r="AC232" s="11">
        <f>IF(AA232&gt;0,ROUND(AA232/J232*100,2),0)</f>
        <v>26.64</v>
      </c>
    </row>
    <row r="233" spans="1:29" ht="12.75">
      <c r="A233">
        <v>232</v>
      </c>
      <c r="B233" s="7" t="s">
        <v>516</v>
      </c>
      <c r="C233" s="7" t="s">
        <v>11</v>
      </c>
      <c r="D233" s="3" t="s">
        <v>517</v>
      </c>
      <c r="F233" s="4"/>
      <c r="G233" s="4"/>
      <c r="H233" s="4"/>
      <c r="I233" s="4">
        <f t="shared" si="27"/>
        <v>0</v>
      </c>
      <c r="J233" s="5">
        <f t="shared" si="28"/>
        <v>0</v>
      </c>
      <c r="K233" s="6"/>
      <c r="L233">
        <f t="shared" si="29"/>
        <v>0</v>
      </c>
      <c r="M233">
        <f t="shared" si="30"/>
        <v>0</v>
      </c>
      <c r="N233" s="9"/>
      <c r="O233" s="14">
        <f>ROUND(($J$356/$J$354)*J233,5)</f>
        <v>0</v>
      </c>
      <c r="P233" s="14">
        <f t="shared" si="31"/>
        <v>0</v>
      </c>
      <c r="Q233" s="9">
        <f>ROUND(($J$356/$J$354)*J233,0)</f>
        <v>0</v>
      </c>
      <c r="R233">
        <f>IF(Q233&gt;0,ROUND((Q233/J233)*100,2),0)</f>
        <v>0</v>
      </c>
      <c r="S233" s="9">
        <f>ROUND(IF(K233=3%,$J$358*'Decile Rankings'!K237,0),0)</f>
        <v>0</v>
      </c>
      <c r="T233" s="9">
        <f t="shared" si="32"/>
        <v>0</v>
      </c>
      <c r="U233" s="9">
        <f>IF(T233&gt;J233,J233-Q233,S233)</f>
        <v>0</v>
      </c>
      <c r="V233" s="9">
        <f t="shared" si="33"/>
        <v>0</v>
      </c>
      <c r="W233" s="11">
        <f>IF(J233&gt;0,ROUND(V233/J233*100,2),0)</f>
        <v>0</v>
      </c>
      <c r="X233" s="9">
        <f>IF(K233=3%,ROUND($J$360*'Decile Rankings'!K237,0),0)</f>
        <v>0</v>
      </c>
      <c r="Y233" s="31">
        <f t="shared" si="34"/>
        <v>0</v>
      </c>
      <c r="Z233" s="31">
        <f>IF(Y233&gt;J233,J233-V233,X233)</f>
        <v>0</v>
      </c>
      <c r="AA233" s="9">
        <f t="shared" si="35"/>
        <v>0</v>
      </c>
      <c r="AB233" s="31">
        <f>IF(AA233&gt;J233,1,0)</f>
        <v>0</v>
      </c>
      <c r="AC233" s="11">
        <f>IF(AA233&gt;0,ROUND(AA233/J233*100,2),0)</f>
        <v>0</v>
      </c>
    </row>
    <row r="234" spans="1:29" ht="12.75">
      <c r="A234">
        <v>233</v>
      </c>
      <c r="B234" s="7" t="s">
        <v>518</v>
      </c>
      <c r="C234" s="7" t="s">
        <v>11</v>
      </c>
      <c r="D234" s="3" t="s">
        <v>519</v>
      </c>
      <c r="F234" s="4"/>
      <c r="G234" s="4"/>
      <c r="H234" s="4"/>
      <c r="I234" s="4">
        <f t="shared" si="27"/>
        <v>0</v>
      </c>
      <c r="J234" s="5">
        <f t="shared" si="28"/>
        <v>0</v>
      </c>
      <c r="K234" s="6"/>
      <c r="L234">
        <f t="shared" si="29"/>
        <v>0</v>
      </c>
      <c r="M234">
        <f t="shared" si="30"/>
        <v>0</v>
      </c>
      <c r="N234" s="9"/>
      <c r="O234" s="14">
        <f>ROUND(($J$356/$J$354)*J234,5)</f>
        <v>0</v>
      </c>
      <c r="P234" s="14">
        <f t="shared" si="31"/>
        <v>0</v>
      </c>
      <c r="Q234" s="9">
        <f>ROUND(($J$356/$J$354)*J234,0)</f>
        <v>0</v>
      </c>
      <c r="R234">
        <f>IF(Q234&gt;0,ROUND((Q234/J234)*100,2),0)</f>
        <v>0</v>
      </c>
      <c r="S234" s="9">
        <f>ROUND(IF(K234=3%,$J$358*'Decile Rankings'!K238,0),0)</f>
        <v>0</v>
      </c>
      <c r="T234" s="9">
        <f t="shared" si="32"/>
        <v>0</v>
      </c>
      <c r="U234" s="9">
        <f>IF(T234&gt;J234,J234-Q234,S234)</f>
        <v>0</v>
      </c>
      <c r="V234" s="9">
        <f t="shared" si="33"/>
        <v>0</v>
      </c>
      <c r="W234" s="11">
        <f>IF(J234&gt;0,ROUND(V234/J234*100,2),0)</f>
        <v>0</v>
      </c>
      <c r="X234" s="9">
        <f>IF(K234=3%,ROUND($J$360*'Decile Rankings'!K238,0),0)</f>
        <v>0</v>
      </c>
      <c r="Y234" s="31">
        <f t="shared" si="34"/>
        <v>0</v>
      </c>
      <c r="Z234" s="31">
        <f>IF(Y234&gt;J234,J234-V234,X234)</f>
        <v>0</v>
      </c>
      <c r="AA234" s="9">
        <f t="shared" si="35"/>
        <v>0</v>
      </c>
      <c r="AB234" s="31">
        <f>IF(AA234&gt;J234,1,0)</f>
        <v>0</v>
      </c>
      <c r="AC234" s="11">
        <f>IF(AA234&gt;0,ROUND(AA234/J234*100,2),0)</f>
        <v>0</v>
      </c>
    </row>
    <row r="235" spans="1:29" ht="12.75">
      <c r="A235">
        <v>234</v>
      </c>
      <c r="B235" s="7" t="s">
        <v>520</v>
      </c>
      <c r="C235" s="7" t="s">
        <v>11</v>
      </c>
      <c r="D235" s="3" t="s">
        <v>521</v>
      </c>
      <c r="F235" s="4"/>
      <c r="G235" s="4"/>
      <c r="H235" s="4"/>
      <c r="I235" s="4">
        <f t="shared" si="27"/>
        <v>0</v>
      </c>
      <c r="J235" s="5">
        <f t="shared" si="28"/>
        <v>0</v>
      </c>
      <c r="K235" s="6"/>
      <c r="L235">
        <f t="shared" si="29"/>
        <v>0</v>
      </c>
      <c r="M235">
        <f t="shared" si="30"/>
        <v>0</v>
      </c>
      <c r="N235" s="9"/>
      <c r="O235" s="14">
        <f>ROUND(($J$356/$J$354)*J235,5)</f>
        <v>0</v>
      </c>
      <c r="P235" s="14">
        <f t="shared" si="31"/>
        <v>0</v>
      </c>
      <c r="Q235" s="9">
        <f>ROUND(($J$356/$J$354)*J235,0)</f>
        <v>0</v>
      </c>
      <c r="R235">
        <f>IF(Q235&gt;0,ROUND((Q235/J235)*100,2),0)</f>
        <v>0</v>
      </c>
      <c r="S235" s="9">
        <f>ROUND(IF(K235=3%,$J$358*'Decile Rankings'!K239,0),0)</f>
        <v>0</v>
      </c>
      <c r="T235" s="9">
        <f t="shared" si="32"/>
        <v>0</v>
      </c>
      <c r="U235" s="9">
        <f>IF(T235&gt;J235,J235-Q235,S235)</f>
        <v>0</v>
      </c>
      <c r="V235" s="9">
        <f t="shared" si="33"/>
        <v>0</v>
      </c>
      <c r="W235" s="11">
        <f>IF(J235&gt;0,ROUND(V235/J235*100,2),0)</f>
        <v>0</v>
      </c>
      <c r="X235" s="9">
        <f>IF(K235=3%,ROUND($J$360*'Decile Rankings'!K239,0),0)</f>
        <v>0</v>
      </c>
      <c r="Y235" s="31">
        <f t="shared" si="34"/>
        <v>0</v>
      </c>
      <c r="Z235" s="31">
        <f>IF(Y235&gt;J235,J235-V235,X235)</f>
        <v>0</v>
      </c>
      <c r="AA235" s="9">
        <f t="shared" si="35"/>
        <v>0</v>
      </c>
      <c r="AB235" s="31">
        <f>IF(AA235&gt;J235,1,0)</f>
        <v>0</v>
      </c>
      <c r="AC235" s="11">
        <f>IF(AA235&gt;0,ROUND(AA235/J235*100,2),0)</f>
        <v>0</v>
      </c>
    </row>
    <row r="236" spans="1:29" ht="12.75">
      <c r="A236">
        <v>235</v>
      </c>
      <c r="B236" s="7" t="s">
        <v>522</v>
      </c>
      <c r="C236" s="7" t="s">
        <v>11</v>
      </c>
      <c r="D236" s="3" t="s">
        <v>523</v>
      </c>
      <c r="E236">
        <v>2008</v>
      </c>
      <c r="F236" s="4">
        <v>60473.35</v>
      </c>
      <c r="G236" s="4">
        <v>1060.61</v>
      </c>
      <c r="H236" s="4">
        <v>0</v>
      </c>
      <c r="I236" s="4">
        <f t="shared" si="27"/>
        <v>59412.74</v>
      </c>
      <c r="J236" s="5">
        <f t="shared" si="28"/>
        <v>59413</v>
      </c>
      <c r="K236" s="6">
        <v>0.03</v>
      </c>
      <c r="L236">
        <f t="shared" si="29"/>
        <v>26.64</v>
      </c>
      <c r="M236">
        <f t="shared" si="30"/>
        <v>100</v>
      </c>
      <c r="N236" s="9"/>
      <c r="O236" s="14">
        <f>ROUND(($J$356/$J$354)*J236,5)</f>
        <v>15827.07597</v>
      </c>
      <c r="P236" s="14">
        <f t="shared" si="31"/>
        <v>0.0759699999998702</v>
      </c>
      <c r="Q236" s="9">
        <f>ROUND(($J$356/$J$354)*J236,0)</f>
        <v>15827</v>
      </c>
      <c r="R236">
        <f>IF(Q236&gt;0,ROUND((Q236/J236)*100,2),0)</f>
        <v>26.64</v>
      </c>
      <c r="S236" s="9">
        <f>ROUND(IF(K236=3%,$J$358*'Decile Rankings'!K240,0),0)</f>
        <v>51368</v>
      </c>
      <c r="T236" s="9">
        <f t="shared" si="32"/>
        <v>67195</v>
      </c>
      <c r="U236" s="9">
        <f>IF(T236&gt;J236,J236-Q236,S236)</f>
        <v>43586</v>
      </c>
      <c r="V236" s="9">
        <f t="shared" si="33"/>
        <v>59413</v>
      </c>
      <c r="W236" s="11">
        <f>IF(J236&gt;0,ROUND(V236/J236*100,2),0)</f>
        <v>100</v>
      </c>
      <c r="X236" s="9">
        <f>IF(K236=3%,ROUND($J$360*'Decile Rankings'!K240,0),0)</f>
        <v>30228</v>
      </c>
      <c r="Y236" s="31">
        <f t="shared" si="34"/>
        <v>89641</v>
      </c>
      <c r="Z236" s="31">
        <f>IF(Y236&gt;J236,J236-V236,X236)</f>
        <v>0</v>
      </c>
      <c r="AA236" s="9">
        <f t="shared" si="35"/>
        <v>59413</v>
      </c>
      <c r="AB236" s="31">
        <f>IF(AA236&gt;J236,1,0)</f>
        <v>0</v>
      </c>
      <c r="AC236" s="11">
        <f>IF(AA236&gt;0,ROUND(AA236/J236*100,2),0)</f>
        <v>100</v>
      </c>
    </row>
    <row r="237" spans="1:29" ht="12.75">
      <c r="A237">
        <v>236</v>
      </c>
      <c r="B237" s="7" t="s">
        <v>524</v>
      </c>
      <c r="C237" s="7" t="s">
        <v>11</v>
      </c>
      <c r="D237" s="3" t="s">
        <v>525</v>
      </c>
      <c r="F237" s="4"/>
      <c r="G237" s="4"/>
      <c r="H237" s="4"/>
      <c r="I237" s="4">
        <f t="shared" si="27"/>
        <v>0</v>
      </c>
      <c r="J237" s="5">
        <f t="shared" si="28"/>
        <v>0</v>
      </c>
      <c r="K237" s="6"/>
      <c r="L237">
        <f t="shared" si="29"/>
        <v>0</v>
      </c>
      <c r="M237">
        <f t="shared" si="30"/>
        <v>0</v>
      </c>
      <c r="N237" s="9"/>
      <c r="O237" s="14">
        <f>ROUND(($J$356/$J$354)*J237,5)</f>
        <v>0</v>
      </c>
      <c r="P237" s="14">
        <f t="shared" si="31"/>
        <v>0</v>
      </c>
      <c r="Q237" s="9">
        <f>ROUND(($J$356/$J$354)*J237,0)</f>
        <v>0</v>
      </c>
      <c r="R237">
        <f>IF(Q237&gt;0,ROUND((Q237/J237)*100,2),0)</f>
        <v>0</v>
      </c>
      <c r="S237" s="9">
        <f>ROUND(IF(K237=3%,$J$358*'Decile Rankings'!K241,0),0)</f>
        <v>0</v>
      </c>
      <c r="T237" s="9">
        <f t="shared" si="32"/>
        <v>0</v>
      </c>
      <c r="U237" s="9">
        <f>IF(T237&gt;J237,J237-Q237,S237)</f>
        <v>0</v>
      </c>
      <c r="V237" s="9">
        <f t="shared" si="33"/>
        <v>0</v>
      </c>
      <c r="W237" s="11">
        <f>IF(J237&gt;0,ROUND(V237/J237*100,2),0)</f>
        <v>0</v>
      </c>
      <c r="X237" s="9">
        <f>IF(K237=3%,ROUND($J$360*'Decile Rankings'!K241,0),0)</f>
        <v>0</v>
      </c>
      <c r="Y237" s="31">
        <f t="shared" si="34"/>
        <v>0</v>
      </c>
      <c r="Z237" s="31">
        <f>IF(Y237&gt;J237,J237-V237,X237)</f>
        <v>0</v>
      </c>
      <c r="AA237" s="9">
        <f t="shared" si="35"/>
        <v>0</v>
      </c>
      <c r="AB237" s="31">
        <f>IF(AA237&gt;J237,1,0)</f>
        <v>0</v>
      </c>
      <c r="AC237" s="11">
        <f>IF(AA237&gt;0,ROUND(AA237/J237*100,2),0)</f>
        <v>0</v>
      </c>
    </row>
    <row r="238" spans="1:29" ht="12.75">
      <c r="A238">
        <v>237</v>
      </c>
      <c r="B238" s="7" t="s">
        <v>526</v>
      </c>
      <c r="C238" s="7" t="s">
        <v>11</v>
      </c>
      <c r="D238" s="3" t="s">
        <v>527</v>
      </c>
      <c r="F238" s="4"/>
      <c r="G238" s="4"/>
      <c r="H238" s="4"/>
      <c r="I238" s="4">
        <f t="shared" si="27"/>
        <v>0</v>
      </c>
      <c r="J238" s="5">
        <f t="shared" si="28"/>
        <v>0</v>
      </c>
      <c r="K238" s="6"/>
      <c r="L238">
        <f t="shared" si="29"/>
        <v>0</v>
      </c>
      <c r="M238">
        <f t="shared" si="30"/>
        <v>0</v>
      </c>
      <c r="N238" s="9"/>
      <c r="O238" s="14">
        <f>ROUND(($J$356/$J$354)*J238,5)</f>
        <v>0</v>
      </c>
      <c r="P238" s="14">
        <f t="shared" si="31"/>
        <v>0</v>
      </c>
      <c r="Q238" s="9">
        <f>ROUND(($J$356/$J$354)*J238,0)</f>
        <v>0</v>
      </c>
      <c r="R238">
        <f>IF(Q238&gt;0,ROUND((Q238/J238)*100,2),0)</f>
        <v>0</v>
      </c>
      <c r="S238" s="9">
        <f>ROUND(IF(K238=3%,$J$358*'Decile Rankings'!K242,0),0)</f>
        <v>0</v>
      </c>
      <c r="T238" s="9">
        <f t="shared" si="32"/>
        <v>0</v>
      </c>
      <c r="U238" s="9">
        <f>IF(T238&gt;J238,J238-Q238,S238)</f>
        <v>0</v>
      </c>
      <c r="V238" s="9">
        <f t="shared" si="33"/>
        <v>0</v>
      </c>
      <c r="W238" s="11">
        <f>IF(J238&gt;0,ROUND(V238/J238*100,2),0)</f>
        <v>0</v>
      </c>
      <c r="X238" s="9">
        <f>IF(K238=3%,ROUND($J$360*'Decile Rankings'!K242,0),0)</f>
        <v>0</v>
      </c>
      <c r="Y238" s="31">
        <f t="shared" si="34"/>
        <v>0</v>
      </c>
      <c r="Z238" s="31">
        <f>IF(Y238&gt;J238,J238-V238,X238)</f>
        <v>0</v>
      </c>
      <c r="AA238" s="9">
        <f t="shared" si="35"/>
        <v>0</v>
      </c>
      <c r="AB238" s="31">
        <f>IF(AA238&gt;J238,1,0)</f>
        <v>0</v>
      </c>
      <c r="AC238" s="11">
        <f>IF(AA238&gt;0,ROUND(AA238/J238*100,2),0)</f>
        <v>0</v>
      </c>
    </row>
    <row r="239" spans="1:29" ht="12.75">
      <c r="A239">
        <v>238</v>
      </c>
      <c r="B239" s="7" t="s">
        <v>528</v>
      </c>
      <c r="C239" s="7" t="s">
        <v>11</v>
      </c>
      <c r="D239" s="3" t="s">
        <v>529</v>
      </c>
      <c r="F239" s="4"/>
      <c r="G239" s="4"/>
      <c r="H239" s="4"/>
      <c r="I239" s="4">
        <f t="shared" si="27"/>
        <v>0</v>
      </c>
      <c r="J239" s="5">
        <f t="shared" si="28"/>
        <v>0</v>
      </c>
      <c r="K239" s="6"/>
      <c r="L239">
        <f t="shared" si="29"/>
        <v>0</v>
      </c>
      <c r="M239">
        <f t="shared" si="30"/>
        <v>0</v>
      </c>
      <c r="N239" s="9"/>
      <c r="O239" s="14">
        <f>ROUND(($J$356/$J$354)*J239,5)</f>
        <v>0</v>
      </c>
      <c r="P239" s="14">
        <f t="shared" si="31"/>
        <v>0</v>
      </c>
      <c r="Q239" s="9">
        <f>ROUND(($J$356/$J$354)*J239,0)</f>
        <v>0</v>
      </c>
      <c r="R239">
        <f>IF(Q239&gt;0,ROUND((Q239/J239)*100,2),0)</f>
        <v>0</v>
      </c>
      <c r="S239" s="9">
        <f>ROUND(IF(K239=3%,$J$358*'Decile Rankings'!K243,0),0)</f>
        <v>0</v>
      </c>
      <c r="T239" s="9">
        <f t="shared" si="32"/>
        <v>0</v>
      </c>
      <c r="U239" s="9">
        <f>IF(T239&gt;J239,J239-Q239,S239)</f>
        <v>0</v>
      </c>
      <c r="V239" s="9">
        <f t="shared" si="33"/>
        <v>0</v>
      </c>
      <c r="W239" s="11">
        <f>IF(J239&gt;0,ROUND(V239/J239*100,2),0)</f>
        <v>0</v>
      </c>
      <c r="X239" s="9">
        <f>IF(K239=3%,ROUND($J$360*'Decile Rankings'!K243,0),0)</f>
        <v>0</v>
      </c>
      <c r="Y239" s="31">
        <f t="shared" si="34"/>
        <v>0</v>
      </c>
      <c r="Z239" s="31">
        <f>IF(Y239&gt;J239,J239-V239,X239)</f>
        <v>0</v>
      </c>
      <c r="AA239" s="9">
        <f t="shared" si="35"/>
        <v>0</v>
      </c>
      <c r="AB239" s="31">
        <f>IF(AA239&gt;J239,1,0)</f>
        <v>0</v>
      </c>
      <c r="AC239" s="11">
        <f>IF(AA239&gt;0,ROUND(AA239/J239*100,2),0)</f>
        <v>0</v>
      </c>
    </row>
    <row r="240" spans="1:29" ht="12.75">
      <c r="A240">
        <v>239</v>
      </c>
      <c r="B240" s="7" t="s">
        <v>91</v>
      </c>
      <c r="C240" s="7" t="s">
        <v>11</v>
      </c>
      <c r="D240" s="3" t="s">
        <v>92</v>
      </c>
      <c r="E240">
        <v>2003</v>
      </c>
      <c r="F240" s="4">
        <v>1670538.58</v>
      </c>
      <c r="G240" s="4">
        <v>7334.18</v>
      </c>
      <c r="H240" s="4">
        <v>433.63</v>
      </c>
      <c r="I240" s="4">
        <f t="shared" si="27"/>
        <v>1662770.7700000003</v>
      </c>
      <c r="J240" s="5">
        <f t="shared" si="28"/>
        <v>1662771</v>
      </c>
      <c r="K240" s="6">
        <v>0.015</v>
      </c>
      <c r="L240">
        <f t="shared" si="29"/>
        <v>26.64</v>
      </c>
      <c r="M240">
        <f t="shared" si="30"/>
        <v>26.64</v>
      </c>
      <c r="N240" s="9"/>
      <c r="O240" s="14">
        <f>ROUND(($J$356/$J$354)*J240,5)</f>
        <v>442946.87921</v>
      </c>
      <c r="P240" s="14">
        <f t="shared" si="31"/>
        <v>-0.12079000001540408</v>
      </c>
      <c r="Q240" s="9">
        <f>ROUND(($J$356/$J$354)*J240,0)</f>
        <v>442947</v>
      </c>
      <c r="R240">
        <f>IF(Q240&gt;0,ROUND((Q240/J240)*100,2),0)</f>
        <v>26.64</v>
      </c>
      <c r="S240" s="9">
        <f>ROUND(IF(K240=3%,$J$358*'Decile Rankings'!K244,0),0)</f>
        <v>0</v>
      </c>
      <c r="T240" s="9">
        <f t="shared" si="32"/>
        <v>442947</v>
      </c>
      <c r="U240" s="9">
        <f>IF(T240&gt;J240,J240-Q240,S240)</f>
        <v>0</v>
      </c>
      <c r="V240" s="9">
        <f t="shared" si="33"/>
        <v>442947</v>
      </c>
      <c r="W240" s="11">
        <f>IF(J240&gt;0,ROUND(V240/J240*100,2),0)</f>
        <v>26.64</v>
      </c>
      <c r="X240" s="9">
        <f>IF(K240=3%,ROUND($J$360*'Decile Rankings'!K244,0),0)</f>
        <v>0</v>
      </c>
      <c r="Y240" s="31">
        <f t="shared" si="34"/>
        <v>442947</v>
      </c>
      <c r="Z240" s="31">
        <f>IF(Y240&gt;J240,J240-V240,X240)</f>
        <v>0</v>
      </c>
      <c r="AA240" s="9">
        <f t="shared" si="35"/>
        <v>442947</v>
      </c>
      <c r="AB240" s="31">
        <f>IF(AA240&gt;J240,1,0)</f>
        <v>0</v>
      </c>
      <c r="AC240" s="11">
        <f>IF(AA240&gt;0,ROUND(AA240/J240*100,2),0)</f>
        <v>26.64</v>
      </c>
    </row>
    <row r="241" spans="1:29" ht="12.75">
      <c r="A241">
        <v>240</v>
      </c>
      <c r="B241" s="7" t="s">
        <v>530</v>
      </c>
      <c r="C241" s="7" t="s">
        <v>11</v>
      </c>
      <c r="D241" s="3" t="s">
        <v>531</v>
      </c>
      <c r="E241">
        <v>2009</v>
      </c>
      <c r="F241" s="4">
        <v>58605.43</v>
      </c>
      <c r="G241" s="4">
        <v>717.15</v>
      </c>
      <c r="H241" s="4">
        <v>0</v>
      </c>
      <c r="I241" s="4">
        <f t="shared" si="27"/>
        <v>57888.28</v>
      </c>
      <c r="J241" s="5">
        <f t="shared" si="28"/>
        <v>57888</v>
      </c>
      <c r="K241" s="6">
        <v>0.015</v>
      </c>
      <c r="L241">
        <f t="shared" si="29"/>
        <v>26.64</v>
      </c>
      <c r="M241">
        <f t="shared" si="30"/>
        <v>26.64</v>
      </c>
      <c r="N241" s="9"/>
      <c r="O241" s="14">
        <f>ROUND(($J$356/$J$354)*J241,5)</f>
        <v>15420.83001</v>
      </c>
      <c r="P241" s="14">
        <f t="shared" si="31"/>
        <v>-0.16999000000032538</v>
      </c>
      <c r="Q241" s="9">
        <f>ROUND(($J$356/$J$354)*J241,0)</f>
        <v>15421</v>
      </c>
      <c r="R241">
        <f>IF(Q241&gt;0,ROUND((Q241/J241)*100,2),0)</f>
        <v>26.64</v>
      </c>
      <c r="S241" s="9">
        <f>ROUND(IF(K241=3%,$J$358*'Decile Rankings'!K245,0),0)</f>
        <v>0</v>
      </c>
      <c r="T241" s="9">
        <f t="shared" si="32"/>
        <v>15421</v>
      </c>
      <c r="U241" s="9">
        <f>IF(T241&gt;J241,J241-Q241,S241)</f>
        <v>0</v>
      </c>
      <c r="V241" s="9">
        <f t="shared" si="33"/>
        <v>15421</v>
      </c>
      <c r="W241" s="11">
        <f>IF(J241&gt;0,ROUND(V241/J241*100,2),0)</f>
        <v>26.64</v>
      </c>
      <c r="X241" s="9">
        <f>IF(K241=3%,ROUND($J$360*'Decile Rankings'!K245,0),0)</f>
        <v>0</v>
      </c>
      <c r="Y241" s="31">
        <f t="shared" si="34"/>
        <v>15421</v>
      </c>
      <c r="Z241" s="31">
        <f>IF(Y241&gt;J241,J241-V241,X241)</f>
        <v>0</v>
      </c>
      <c r="AA241" s="9">
        <f t="shared" si="35"/>
        <v>15421</v>
      </c>
      <c r="AB241" s="31">
        <f>IF(AA241&gt;J241,1,0)</f>
        <v>0</v>
      </c>
      <c r="AC241" s="11">
        <f>IF(AA241&gt;0,ROUND(AA241/J241*100,2),0)</f>
        <v>26.64</v>
      </c>
    </row>
    <row r="242" spans="1:29" ht="12.75">
      <c r="A242">
        <v>241</v>
      </c>
      <c r="B242" s="7" t="s">
        <v>532</v>
      </c>
      <c r="C242" s="7" t="s">
        <v>11</v>
      </c>
      <c r="D242" s="3" t="s">
        <v>533</v>
      </c>
      <c r="F242" s="4"/>
      <c r="G242" s="4"/>
      <c r="H242" s="4"/>
      <c r="I242" s="4">
        <f t="shared" si="27"/>
        <v>0</v>
      </c>
      <c r="J242" s="5">
        <f t="shared" si="28"/>
        <v>0</v>
      </c>
      <c r="K242" s="6"/>
      <c r="L242">
        <f t="shared" si="29"/>
        <v>0</v>
      </c>
      <c r="M242">
        <f t="shared" si="30"/>
        <v>0</v>
      </c>
      <c r="N242" s="9"/>
      <c r="O242" s="14">
        <f>ROUND(($J$356/$J$354)*J242,5)</f>
        <v>0</v>
      </c>
      <c r="P242" s="14">
        <f t="shared" si="31"/>
        <v>0</v>
      </c>
      <c r="Q242" s="9">
        <f>ROUND(($J$356/$J$354)*J242,0)</f>
        <v>0</v>
      </c>
      <c r="R242">
        <f>IF(Q242&gt;0,ROUND((Q242/J242)*100,2),0)</f>
        <v>0</v>
      </c>
      <c r="S242" s="9">
        <f>ROUND(IF(K242=3%,$J$358*'Decile Rankings'!K246,0),0)</f>
        <v>0</v>
      </c>
      <c r="T242" s="9">
        <f t="shared" si="32"/>
        <v>0</v>
      </c>
      <c r="U242" s="9">
        <f>IF(T242&gt;J242,J242-Q242,S242)</f>
        <v>0</v>
      </c>
      <c r="V242" s="9">
        <f t="shared" si="33"/>
        <v>0</v>
      </c>
      <c r="W242" s="11">
        <f>IF(J242&gt;0,ROUND(V242/J242*100,2),0)</f>
        <v>0</v>
      </c>
      <c r="X242" s="9">
        <f>IF(K242=3%,ROUND($J$360*'Decile Rankings'!K246,0),0)</f>
        <v>0</v>
      </c>
      <c r="Y242" s="31">
        <f t="shared" si="34"/>
        <v>0</v>
      </c>
      <c r="Z242" s="31">
        <f>IF(Y242&gt;J242,J242-V242,X242)</f>
        <v>0</v>
      </c>
      <c r="AA242" s="9">
        <f t="shared" si="35"/>
        <v>0</v>
      </c>
      <c r="AB242" s="31">
        <f>IF(AA242&gt;J242,1,0)</f>
        <v>0</v>
      </c>
      <c r="AC242" s="11">
        <f>IF(AA242&gt;0,ROUND(AA242/J242*100,2),0)</f>
        <v>0</v>
      </c>
    </row>
    <row r="243" spans="1:29" ht="12.75">
      <c r="A243">
        <v>242</v>
      </c>
      <c r="B243" s="7" t="s">
        <v>534</v>
      </c>
      <c r="C243" s="7" t="s">
        <v>11</v>
      </c>
      <c r="D243" s="3" t="s">
        <v>535</v>
      </c>
      <c r="E243">
        <v>2005</v>
      </c>
      <c r="F243" s="4">
        <v>382307.75</v>
      </c>
      <c r="G243" s="4">
        <v>5231.97</v>
      </c>
      <c r="H243" s="4">
        <v>1541.91</v>
      </c>
      <c r="I243" s="4">
        <f t="shared" si="27"/>
        <v>375533.87000000005</v>
      </c>
      <c r="J243" s="5">
        <f t="shared" si="28"/>
        <v>375534</v>
      </c>
      <c r="K243" s="6">
        <v>0.03</v>
      </c>
      <c r="L243">
        <f t="shared" si="29"/>
        <v>26.64</v>
      </c>
      <c r="M243">
        <f t="shared" si="30"/>
        <v>38.34</v>
      </c>
      <c r="N243" s="9"/>
      <c r="O243" s="14">
        <f>ROUND(($J$356/$J$354)*J243,5)</f>
        <v>100038.79869</v>
      </c>
      <c r="P243" s="14">
        <f t="shared" si="31"/>
        <v>-0.201310000004014</v>
      </c>
      <c r="Q243" s="9">
        <f>ROUND(($J$356/$J$354)*J243,0)</f>
        <v>100039</v>
      </c>
      <c r="R243">
        <f>IF(Q243&gt;0,ROUND((Q243/J243)*100,2),0)</f>
        <v>26.64</v>
      </c>
      <c r="S243" s="9">
        <f>ROUND(IF(K243=3%,$J$358*'Decile Rankings'!K247,0),0)</f>
        <v>27660</v>
      </c>
      <c r="T243" s="9">
        <f t="shared" si="32"/>
        <v>127699</v>
      </c>
      <c r="U243" s="9">
        <f>IF(T243&gt;J243,J243-Q243,S243)</f>
        <v>27660</v>
      </c>
      <c r="V243" s="9">
        <f t="shared" si="33"/>
        <v>127699</v>
      </c>
      <c r="W243" s="11">
        <f>IF(J243&gt;0,ROUND(V243/J243*100,2),0)</f>
        <v>34</v>
      </c>
      <c r="X243" s="9">
        <f>IF(K243=3%,ROUND($J$360*'Decile Rankings'!K247,0),0)</f>
        <v>16276</v>
      </c>
      <c r="Y243" s="31">
        <f t="shared" si="34"/>
        <v>143975</v>
      </c>
      <c r="Z243" s="31">
        <f>IF(Y243&gt;J243,J243-V243,X243)</f>
        <v>16276</v>
      </c>
      <c r="AA243" s="9">
        <f t="shared" si="35"/>
        <v>143975</v>
      </c>
      <c r="AB243" s="31">
        <f>IF(AA243&gt;J243,1,0)</f>
        <v>0</v>
      </c>
      <c r="AC243" s="11">
        <f>IF(AA243&gt;0,ROUND(AA243/J243*100,2),0)</f>
        <v>38.34</v>
      </c>
    </row>
    <row r="244" spans="1:29" ht="12.75">
      <c r="A244">
        <v>243</v>
      </c>
      <c r="B244" s="7" t="s">
        <v>536</v>
      </c>
      <c r="C244" s="7" t="s">
        <v>11</v>
      </c>
      <c r="D244" s="3" t="s">
        <v>537</v>
      </c>
      <c r="E244">
        <v>2007</v>
      </c>
      <c r="F244" s="4">
        <v>1258365.94</v>
      </c>
      <c r="G244" s="4">
        <v>17698.38</v>
      </c>
      <c r="H244" s="4">
        <v>26625.78</v>
      </c>
      <c r="I244" s="4">
        <f t="shared" si="27"/>
        <v>1214041.78</v>
      </c>
      <c r="J244" s="5">
        <f t="shared" si="28"/>
        <v>1214042</v>
      </c>
      <c r="K244" s="6">
        <v>0.01</v>
      </c>
      <c r="L244">
        <f t="shared" si="29"/>
        <v>26.64</v>
      </c>
      <c r="M244">
        <f t="shared" si="30"/>
        <v>26.64</v>
      </c>
      <c r="N244" s="9"/>
      <c r="O244" s="14">
        <f>ROUND(($J$356/$J$354)*J244,5)</f>
        <v>323409.6067</v>
      </c>
      <c r="P244" s="14">
        <f t="shared" si="31"/>
        <v>-0.39329999999608845</v>
      </c>
      <c r="Q244" s="9">
        <f>ROUND(($J$356/$J$354)*J244,0)</f>
        <v>323410</v>
      </c>
      <c r="R244">
        <f>IF(Q244&gt;0,ROUND((Q244/J244)*100,2),0)</f>
        <v>26.64</v>
      </c>
      <c r="S244" s="9">
        <f>ROUND(IF(K244=3%,$J$358*'Decile Rankings'!K248,0),0)</f>
        <v>0</v>
      </c>
      <c r="T244" s="9">
        <f t="shared" si="32"/>
        <v>323410</v>
      </c>
      <c r="U244" s="9">
        <f>IF(T244&gt;J244,J244-Q244,S244)</f>
        <v>0</v>
      </c>
      <c r="V244" s="9">
        <f t="shared" si="33"/>
        <v>323410</v>
      </c>
      <c r="W244" s="11">
        <f>IF(J244&gt;0,ROUND(V244/J244*100,2),0)</f>
        <v>26.64</v>
      </c>
      <c r="X244" s="9">
        <f>IF(K244=3%,ROUND($J$360*'Decile Rankings'!K248,0),0)</f>
        <v>0</v>
      </c>
      <c r="Y244" s="31">
        <f t="shared" si="34"/>
        <v>323410</v>
      </c>
      <c r="Z244" s="31">
        <f>IF(Y244&gt;J244,J244-V244,X244)</f>
        <v>0</v>
      </c>
      <c r="AA244" s="9">
        <f t="shared" si="35"/>
        <v>323410</v>
      </c>
      <c r="AB244" s="31">
        <f>IF(AA244&gt;J244,1,0)</f>
        <v>0</v>
      </c>
      <c r="AC244" s="11">
        <f>IF(AA244&gt;0,ROUND(AA244/J244*100,2),0)</f>
        <v>26.64</v>
      </c>
    </row>
    <row r="245" spans="1:29" ht="12.75">
      <c r="A245">
        <v>244</v>
      </c>
      <c r="B245" s="7" t="s">
        <v>538</v>
      </c>
      <c r="C245" s="7" t="s">
        <v>11</v>
      </c>
      <c r="D245" s="3" t="s">
        <v>539</v>
      </c>
      <c r="E245">
        <v>2006</v>
      </c>
      <c r="F245" s="4">
        <v>636152.32</v>
      </c>
      <c r="G245" s="4">
        <v>8526.26</v>
      </c>
      <c r="H245" s="4">
        <v>2283.54</v>
      </c>
      <c r="I245" s="4">
        <f t="shared" si="27"/>
        <v>625342.5199999999</v>
      </c>
      <c r="J245" s="5">
        <f t="shared" si="28"/>
        <v>625343</v>
      </c>
      <c r="K245" s="6">
        <v>0.02</v>
      </c>
      <c r="L245">
        <f t="shared" si="29"/>
        <v>26.64</v>
      </c>
      <c r="M245">
        <f t="shared" si="30"/>
        <v>26.64</v>
      </c>
      <c r="N245" s="9"/>
      <c r="O245" s="14">
        <f>ROUND(($J$356/$J$354)*J245,5)</f>
        <v>166585.61539</v>
      </c>
      <c r="P245" s="14">
        <f t="shared" si="31"/>
        <v>-0.3846100000082515</v>
      </c>
      <c r="Q245" s="9">
        <f>ROUND(($J$356/$J$354)*J245,0)</f>
        <v>166586</v>
      </c>
      <c r="R245">
        <f>IF(Q245&gt;0,ROUND((Q245/J245)*100,2),0)</f>
        <v>26.64</v>
      </c>
      <c r="S245" s="9">
        <f>ROUND(IF(K245=3%,$J$358*'Decile Rankings'!K249,0),0)</f>
        <v>0</v>
      </c>
      <c r="T245" s="9">
        <f t="shared" si="32"/>
        <v>166586</v>
      </c>
      <c r="U245" s="9">
        <f>IF(T245&gt;J245,J245-Q245,S245)</f>
        <v>0</v>
      </c>
      <c r="V245" s="9">
        <f t="shared" si="33"/>
        <v>166586</v>
      </c>
      <c r="W245" s="11">
        <f>IF(J245&gt;0,ROUND(V245/J245*100,2),0)</f>
        <v>26.64</v>
      </c>
      <c r="X245" s="9">
        <f>IF(K245=3%,ROUND($J$360*'Decile Rankings'!K249,0),0)</f>
        <v>0</v>
      </c>
      <c r="Y245" s="31">
        <f t="shared" si="34"/>
        <v>166586</v>
      </c>
      <c r="Z245" s="31">
        <f>IF(Y245&gt;J245,J245-V245,X245)</f>
        <v>0</v>
      </c>
      <c r="AA245" s="9">
        <f t="shared" si="35"/>
        <v>166586</v>
      </c>
      <c r="AB245" s="31">
        <f>IF(AA245&gt;J245,1,0)</f>
        <v>0</v>
      </c>
      <c r="AC245" s="11">
        <f>IF(AA245&gt;0,ROUND(AA245/J245*100,2),0)</f>
        <v>26.64</v>
      </c>
    </row>
    <row r="246" spans="1:29" ht="12.75">
      <c r="A246">
        <v>245</v>
      </c>
      <c r="B246" s="7" t="s">
        <v>540</v>
      </c>
      <c r="C246" s="7" t="s">
        <v>11</v>
      </c>
      <c r="D246" s="3" t="s">
        <v>541</v>
      </c>
      <c r="F246" s="4"/>
      <c r="G246" s="4"/>
      <c r="H246" s="4"/>
      <c r="I246" s="4">
        <f t="shared" si="27"/>
        <v>0</v>
      </c>
      <c r="J246" s="5">
        <f t="shared" si="28"/>
        <v>0</v>
      </c>
      <c r="K246" s="6"/>
      <c r="L246">
        <f t="shared" si="29"/>
        <v>0</v>
      </c>
      <c r="M246">
        <f t="shared" si="30"/>
        <v>0</v>
      </c>
      <c r="N246" s="9"/>
      <c r="O246" s="14">
        <f>ROUND(($J$356/$J$354)*J246,5)</f>
        <v>0</v>
      </c>
      <c r="P246" s="14">
        <f t="shared" si="31"/>
        <v>0</v>
      </c>
      <c r="Q246" s="9">
        <f>ROUND(($J$356/$J$354)*J246,0)</f>
        <v>0</v>
      </c>
      <c r="R246">
        <f>IF(Q246&gt;0,ROUND((Q246/J246)*100,2),0)</f>
        <v>0</v>
      </c>
      <c r="S246" s="9">
        <f>ROUND(IF(K246=3%,$J$358*'Decile Rankings'!K250,0),0)</f>
        <v>0</v>
      </c>
      <c r="T246" s="9">
        <f t="shared" si="32"/>
        <v>0</v>
      </c>
      <c r="U246" s="9">
        <f>IF(T246&gt;J246,J246-Q246,S246)</f>
        <v>0</v>
      </c>
      <c r="V246" s="9">
        <f t="shared" si="33"/>
        <v>0</v>
      </c>
      <c r="W246" s="11">
        <f>IF(J246&gt;0,ROUND(V246/J246*100,2),0)</f>
        <v>0</v>
      </c>
      <c r="X246" s="9">
        <f>IF(K246=3%,ROUND($J$360*'Decile Rankings'!K250,0),0)</f>
        <v>0</v>
      </c>
      <c r="Y246" s="31">
        <f t="shared" si="34"/>
        <v>0</v>
      </c>
      <c r="Z246" s="31">
        <f>IF(Y246&gt;J246,J246-V246,X246)</f>
        <v>0</v>
      </c>
      <c r="AA246" s="9">
        <f t="shared" si="35"/>
        <v>0</v>
      </c>
      <c r="AB246" s="31">
        <f>IF(AA246&gt;J246,1,0)</f>
        <v>0</v>
      </c>
      <c r="AC246" s="11">
        <f>IF(AA246&gt;0,ROUND(AA246/J246*100,2),0)</f>
        <v>0</v>
      </c>
    </row>
    <row r="247" spans="1:29" ht="12.75">
      <c r="A247">
        <v>246</v>
      </c>
      <c r="B247" s="7" t="s">
        <v>542</v>
      </c>
      <c r="C247" s="7" t="s">
        <v>11</v>
      </c>
      <c r="D247" s="3" t="s">
        <v>543</v>
      </c>
      <c r="F247" s="4"/>
      <c r="G247" s="4"/>
      <c r="H247" s="4"/>
      <c r="I247" s="4">
        <f t="shared" si="27"/>
        <v>0</v>
      </c>
      <c r="J247" s="5">
        <f t="shared" si="28"/>
        <v>0</v>
      </c>
      <c r="K247" s="6"/>
      <c r="L247">
        <f t="shared" si="29"/>
        <v>0</v>
      </c>
      <c r="M247">
        <f t="shared" si="30"/>
        <v>0</v>
      </c>
      <c r="N247" s="9"/>
      <c r="O247" s="14">
        <f>ROUND(($J$356/$J$354)*J247,5)</f>
        <v>0</v>
      </c>
      <c r="P247" s="14">
        <f t="shared" si="31"/>
        <v>0</v>
      </c>
      <c r="Q247" s="9">
        <f>ROUND(($J$356/$J$354)*J247,0)</f>
        <v>0</v>
      </c>
      <c r="R247">
        <f>IF(Q247&gt;0,ROUND((Q247/J247)*100,2),0)</f>
        <v>0</v>
      </c>
      <c r="S247" s="9">
        <f>ROUND(IF(K247=3%,$J$358*'Decile Rankings'!K251,0),0)</f>
        <v>0</v>
      </c>
      <c r="T247" s="9">
        <f t="shared" si="32"/>
        <v>0</v>
      </c>
      <c r="U247" s="9">
        <f>IF(T247&gt;J247,J247-Q247,S247)</f>
        <v>0</v>
      </c>
      <c r="V247" s="9">
        <f t="shared" si="33"/>
        <v>0</v>
      </c>
      <c r="W247" s="11">
        <f>IF(J247&gt;0,ROUND(V247/J247*100,2),0)</f>
        <v>0</v>
      </c>
      <c r="X247" s="9">
        <f>IF(K247=3%,ROUND($J$360*'Decile Rankings'!K251,0),0)</f>
        <v>0</v>
      </c>
      <c r="Y247" s="31">
        <f t="shared" si="34"/>
        <v>0</v>
      </c>
      <c r="Z247" s="31">
        <f>IF(Y247&gt;J247,J247-V247,X247)</f>
        <v>0</v>
      </c>
      <c r="AA247" s="9">
        <f t="shared" si="35"/>
        <v>0</v>
      </c>
      <c r="AB247" s="31">
        <f>IF(AA247&gt;J247,1,0)</f>
        <v>0</v>
      </c>
      <c r="AC247" s="11">
        <f>IF(AA247&gt;0,ROUND(AA247/J247*100,2),0)</f>
        <v>0</v>
      </c>
    </row>
    <row r="248" spans="1:29" ht="12.75">
      <c r="A248">
        <v>247</v>
      </c>
      <c r="B248" s="7" t="s">
        <v>544</v>
      </c>
      <c r="C248" s="7" t="s">
        <v>11</v>
      </c>
      <c r="D248" s="3" t="s">
        <v>545</v>
      </c>
      <c r="E248">
        <v>2010</v>
      </c>
      <c r="F248" s="4">
        <v>166899.92</v>
      </c>
      <c r="G248" s="4">
        <v>1790.69</v>
      </c>
      <c r="H248" s="4">
        <v>952.18</v>
      </c>
      <c r="I248" s="4">
        <f t="shared" si="27"/>
        <v>164157.05000000002</v>
      </c>
      <c r="J248" s="5">
        <f t="shared" si="28"/>
        <v>164157</v>
      </c>
      <c r="K248" s="6">
        <v>0.01</v>
      </c>
      <c r="L248">
        <f t="shared" si="29"/>
        <v>26.64</v>
      </c>
      <c r="M248">
        <f t="shared" si="30"/>
        <v>26.64</v>
      </c>
      <c r="N248" s="9"/>
      <c r="O248" s="14">
        <f>ROUND(($J$356/$J$354)*J248,5)</f>
        <v>43729.91281</v>
      </c>
      <c r="P248" s="14">
        <f t="shared" si="31"/>
        <v>-0.08718999999837251</v>
      </c>
      <c r="Q248" s="9">
        <f>ROUND(($J$356/$J$354)*J248,0)</f>
        <v>43730</v>
      </c>
      <c r="R248">
        <f>IF(Q248&gt;0,ROUND((Q248/J248)*100,2),0)</f>
        <v>26.64</v>
      </c>
      <c r="S248" s="9">
        <f>ROUND(IF(K248=3%,$J$358*'Decile Rankings'!K252,0),0)</f>
        <v>0</v>
      </c>
      <c r="T248" s="9">
        <f t="shared" si="32"/>
        <v>43730</v>
      </c>
      <c r="U248" s="9">
        <f>IF(T248&gt;J248,J248-Q248,S248)</f>
        <v>0</v>
      </c>
      <c r="V248" s="9">
        <f t="shared" si="33"/>
        <v>43730</v>
      </c>
      <c r="W248" s="11">
        <f>IF(J248&gt;0,ROUND(V248/J248*100,2),0)</f>
        <v>26.64</v>
      </c>
      <c r="X248" s="9">
        <f>IF(K248=3%,ROUND($J$360*'Decile Rankings'!K252,0),0)</f>
        <v>0</v>
      </c>
      <c r="Y248" s="31">
        <f t="shared" si="34"/>
        <v>43730</v>
      </c>
      <c r="Z248" s="31">
        <f>IF(Y248&gt;J248,J248-V248,X248)</f>
        <v>0</v>
      </c>
      <c r="AA248" s="9">
        <f t="shared" si="35"/>
        <v>43730</v>
      </c>
      <c r="AB248" s="31">
        <f>IF(AA248&gt;J248,1,0)</f>
        <v>0</v>
      </c>
      <c r="AC248" s="11">
        <f>IF(AA248&gt;0,ROUND(AA248/J248*100,2),0)</f>
        <v>26.64</v>
      </c>
    </row>
    <row r="249" spans="1:29" ht="12.75">
      <c r="A249">
        <v>248</v>
      </c>
      <c r="B249" s="7" t="s">
        <v>546</v>
      </c>
      <c r="C249" s="7" t="s">
        <v>11</v>
      </c>
      <c r="D249" s="3" t="s">
        <v>547</v>
      </c>
      <c r="F249" s="4"/>
      <c r="G249" s="4"/>
      <c r="H249" s="4"/>
      <c r="I249" s="4">
        <f t="shared" si="27"/>
        <v>0</v>
      </c>
      <c r="J249" s="5">
        <f t="shared" si="28"/>
        <v>0</v>
      </c>
      <c r="K249" s="6"/>
      <c r="L249">
        <f t="shared" si="29"/>
        <v>0</v>
      </c>
      <c r="M249">
        <f t="shared" si="30"/>
        <v>0</v>
      </c>
      <c r="N249" s="9"/>
      <c r="O249" s="14">
        <f>ROUND(($J$356/$J$354)*J249,5)</f>
        <v>0</v>
      </c>
      <c r="P249" s="14">
        <f t="shared" si="31"/>
        <v>0</v>
      </c>
      <c r="Q249" s="9">
        <f>ROUND(($J$356/$J$354)*J249,0)</f>
        <v>0</v>
      </c>
      <c r="R249">
        <f>IF(Q249&gt;0,ROUND((Q249/J249)*100,2),0)</f>
        <v>0</v>
      </c>
      <c r="S249" s="9">
        <f>ROUND(IF(K249=3%,$J$358*'Decile Rankings'!K253,0),0)</f>
        <v>0</v>
      </c>
      <c r="T249" s="9">
        <f t="shared" si="32"/>
        <v>0</v>
      </c>
      <c r="U249" s="9">
        <f>IF(T249&gt;J249,J249-Q249,S249)</f>
        <v>0</v>
      </c>
      <c r="V249" s="9">
        <f t="shared" si="33"/>
        <v>0</v>
      </c>
      <c r="W249" s="11">
        <f>IF(J249&gt;0,ROUND(V249/J249*100,2),0)</f>
        <v>0</v>
      </c>
      <c r="X249" s="9">
        <f>IF(K249=3%,ROUND($J$360*'Decile Rankings'!K253,0),0)</f>
        <v>0</v>
      </c>
      <c r="Y249" s="31">
        <f t="shared" si="34"/>
        <v>0</v>
      </c>
      <c r="Z249" s="31">
        <f>IF(Y249&gt;J249,J249-V249,X249)</f>
        <v>0</v>
      </c>
      <c r="AA249" s="9">
        <f t="shared" si="35"/>
        <v>0</v>
      </c>
      <c r="AB249" s="31">
        <f>IF(AA249&gt;J249,1,0)</f>
        <v>0</v>
      </c>
      <c r="AC249" s="11">
        <f>IF(AA249&gt;0,ROUND(AA249/J249*100,2),0)</f>
        <v>0</v>
      </c>
    </row>
    <row r="250" spans="1:29" ht="12.75">
      <c r="A250">
        <v>249</v>
      </c>
      <c r="B250" s="7" t="s">
        <v>548</v>
      </c>
      <c r="C250" s="7" t="s">
        <v>11</v>
      </c>
      <c r="D250" s="3" t="s">
        <v>549</v>
      </c>
      <c r="F250" s="4"/>
      <c r="G250" s="4"/>
      <c r="H250" s="4"/>
      <c r="I250" s="4">
        <f t="shared" si="27"/>
        <v>0</v>
      </c>
      <c r="J250" s="5">
        <f t="shared" si="28"/>
        <v>0</v>
      </c>
      <c r="K250" s="6"/>
      <c r="L250">
        <f t="shared" si="29"/>
        <v>0</v>
      </c>
      <c r="M250">
        <f t="shared" si="30"/>
        <v>0</v>
      </c>
      <c r="N250" s="9"/>
      <c r="O250" s="14">
        <f>ROUND(($J$356/$J$354)*J250,5)</f>
        <v>0</v>
      </c>
      <c r="P250" s="14">
        <f t="shared" si="31"/>
        <v>0</v>
      </c>
      <c r="Q250" s="9">
        <f>ROUND(($J$356/$J$354)*J250,0)</f>
        <v>0</v>
      </c>
      <c r="R250">
        <f>IF(Q250&gt;0,ROUND((Q250/J250)*100,2),0)</f>
        <v>0</v>
      </c>
      <c r="S250" s="9">
        <f>ROUND(IF(K250=3%,$J$358*'Decile Rankings'!K254,0),0)</f>
        <v>0</v>
      </c>
      <c r="T250" s="9">
        <f t="shared" si="32"/>
        <v>0</v>
      </c>
      <c r="U250" s="9">
        <f>IF(T250&gt;J250,J250-Q250,S250)</f>
        <v>0</v>
      </c>
      <c r="V250" s="9">
        <f t="shared" si="33"/>
        <v>0</v>
      </c>
      <c r="W250" s="11">
        <f>IF(J250&gt;0,ROUND(V250/J250*100,2),0)</f>
        <v>0</v>
      </c>
      <c r="X250" s="9">
        <f>IF(K250=3%,ROUND($J$360*'Decile Rankings'!K254,0),0)</f>
        <v>0</v>
      </c>
      <c r="Y250" s="31">
        <f t="shared" si="34"/>
        <v>0</v>
      </c>
      <c r="Z250" s="31">
        <f>IF(Y250&gt;J250,J250-V250,X250)</f>
        <v>0</v>
      </c>
      <c r="AA250" s="9">
        <f t="shared" si="35"/>
        <v>0</v>
      </c>
      <c r="AB250" s="31">
        <f>IF(AA250&gt;J250,1,0)</f>
        <v>0</v>
      </c>
      <c r="AC250" s="11">
        <f>IF(AA250&gt;0,ROUND(AA250/J250*100,2),0)</f>
        <v>0</v>
      </c>
    </row>
    <row r="251" spans="1:29" ht="12.75">
      <c r="A251">
        <v>250</v>
      </c>
      <c r="B251" s="7" t="s">
        <v>550</v>
      </c>
      <c r="C251" s="7" t="s">
        <v>11</v>
      </c>
      <c r="D251" s="3" t="s">
        <v>551</v>
      </c>
      <c r="F251" s="4"/>
      <c r="G251" s="4"/>
      <c r="H251" s="4"/>
      <c r="I251" s="4">
        <f t="shared" si="27"/>
        <v>0</v>
      </c>
      <c r="J251" s="5">
        <f t="shared" si="28"/>
        <v>0</v>
      </c>
      <c r="K251" s="6"/>
      <c r="L251">
        <f t="shared" si="29"/>
        <v>0</v>
      </c>
      <c r="M251">
        <f t="shared" si="30"/>
        <v>0</v>
      </c>
      <c r="N251" s="9"/>
      <c r="O251" s="14">
        <f>ROUND(($J$356/$J$354)*J251,5)</f>
        <v>0</v>
      </c>
      <c r="P251" s="14">
        <f t="shared" si="31"/>
        <v>0</v>
      </c>
      <c r="Q251" s="9">
        <f>ROUND(($J$356/$J$354)*J251,0)</f>
        <v>0</v>
      </c>
      <c r="R251">
        <f>IF(Q251&gt;0,ROUND((Q251/J251)*100,2),0)</f>
        <v>0</v>
      </c>
      <c r="S251" s="9">
        <f>ROUND(IF(K251=3%,$J$358*'Decile Rankings'!K255,0),0)</f>
        <v>0</v>
      </c>
      <c r="T251" s="9">
        <f t="shared" si="32"/>
        <v>0</v>
      </c>
      <c r="U251" s="9">
        <f>IF(T251&gt;J251,J251-Q251,S251)</f>
        <v>0</v>
      </c>
      <c r="V251" s="9">
        <f t="shared" si="33"/>
        <v>0</v>
      </c>
      <c r="W251" s="11">
        <f>IF(J251&gt;0,ROUND(V251/J251*100,2),0)</f>
        <v>0</v>
      </c>
      <c r="X251" s="9">
        <f>IF(K251=3%,ROUND($J$360*'Decile Rankings'!K255,0),0)</f>
        <v>0</v>
      </c>
      <c r="Y251" s="31">
        <f t="shared" si="34"/>
        <v>0</v>
      </c>
      <c r="Z251" s="31">
        <f>IF(Y251&gt;J251,J251-V251,X251)</f>
        <v>0</v>
      </c>
      <c r="AA251" s="9">
        <f t="shared" si="35"/>
        <v>0</v>
      </c>
      <c r="AB251" s="31">
        <f>IF(AA251&gt;J251,1,0)</f>
        <v>0</v>
      </c>
      <c r="AC251" s="11">
        <f>IF(AA251&gt;0,ROUND(AA251/J251*100,2),0)</f>
        <v>0</v>
      </c>
    </row>
    <row r="252" spans="1:29" ht="12.75">
      <c r="A252">
        <v>251</v>
      </c>
      <c r="B252" s="7" t="s">
        <v>552</v>
      </c>
      <c r="C252" s="7" t="s">
        <v>11</v>
      </c>
      <c r="D252" s="3" t="s">
        <v>553</v>
      </c>
      <c r="F252" s="4"/>
      <c r="G252" s="4"/>
      <c r="H252" s="4"/>
      <c r="I252" s="4">
        <f t="shared" si="27"/>
        <v>0</v>
      </c>
      <c r="J252" s="5">
        <f t="shared" si="28"/>
        <v>0</v>
      </c>
      <c r="K252" s="6"/>
      <c r="L252">
        <f t="shared" si="29"/>
        <v>0</v>
      </c>
      <c r="M252">
        <f t="shared" si="30"/>
        <v>0</v>
      </c>
      <c r="N252" s="9"/>
      <c r="O252" s="14">
        <f>ROUND(($J$356/$J$354)*J252,5)</f>
        <v>0</v>
      </c>
      <c r="P252" s="14">
        <f t="shared" si="31"/>
        <v>0</v>
      </c>
      <c r="Q252" s="9">
        <f>ROUND(($J$356/$J$354)*J252,0)</f>
        <v>0</v>
      </c>
      <c r="R252">
        <f>IF(Q252&gt;0,ROUND((Q252/J252)*100,2),0)</f>
        <v>0</v>
      </c>
      <c r="S252" s="9">
        <f>ROUND(IF(K252=3%,$J$358*'Decile Rankings'!K256,0),0)</f>
        <v>0</v>
      </c>
      <c r="T252" s="9">
        <f t="shared" si="32"/>
        <v>0</v>
      </c>
      <c r="U252" s="9">
        <f>IF(T252&gt;J252,J252-Q252,S252)</f>
        <v>0</v>
      </c>
      <c r="V252" s="9">
        <f t="shared" si="33"/>
        <v>0</v>
      </c>
      <c r="W252" s="11">
        <f>IF(J252&gt;0,ROUND(V252/J252*100,2),0)</f>
        <v>0</v>
      </c>
      <c r="X252" s="9">
        <f>IF(K252=3%,ROUND($J$360*'Decile Rankings'!K256,0),0)</f>
        <v>0</v>
      </c>
      <c r="Y252" s="31">
        <f t="shared" si="34"/>
        <v>0</v>
      </c>
      <c r="Z252" s="31">
        <f>IF(Y252&gt;J252,J252-V252,X252)</f>
        <v>0</v>
      </c>
      <c r="AA252" s="9">
        <f t="shared" si="35"/>
        <v>0</v>
      </c>
      <c r="AB252" s="31">
        <f>IF(AA252&gt;J252,1,0)</f>
        <v>0</v>
      </c>
      <c r="AC252" s="11">
        <f>IF(AA252&gt;0,ROUND(AA252/J252*100,2),0)</f>
        <v>0</v>
      </c>
    </row>
    <row r="253" spans="1:29" ht="12.75">
      <c r="A253">
        <v>252</v>
      </c>
      <c r="B253" s="7" t="s">
        <v>93</v>
      </c>
      <c r="C253" s="7" t="s">
        <v>11</v>
      </c>
      <c r="D253" s="3" t="s">
        <v>94</v>
      </c>
      <c r="E253">
        <v>2003</v>
      </c>
      <c r="F253" s="4">
        <v>431525.88</v>
      </c>
      <c r="G253" s="4">
        <v>8632.87</v>
      </c>
      <c r="H253" s="4">
        <v>722.84</v>
      </c>
      <c r="I253" s="4">
        <f t="shared" si="27"/>
        <v>422170.17</v>
      </c>
      <c r="J253" s="5">
        <f t="shared" si="28"/>
        <v>422170</v>
      </c>
      <c r="K253" s="6">
        <v>0.03</v>
      </c>
      <c r="L253">
        <f t="shared" si="29"/>
        <v>26.64</v>
      </c>
      <c r="M253">
        <f t="shared" si="30"/>
        <v>37.05</v>
      </c>
      <c r="N253" s="9"/>
      <c r="O253" s="14">
        <f>ROUND(($J$356/$J$354)*J253,5)</f>
        <v>112462.19954</v>
      </c>
      <c r="P253" s="14">
        <f t="shared" si="31"/>
        <v>0.19954000000143424</v>
      </c>
      <c r="Q253" s="9">
        <f>ROUND(($J$356/$J$354)*J253,0)</f>
        <v>112462</v>
      </c>
      <c r="R253">
        <f>IF(Q253&gt;0,ROUND((Q253/J253)*100,2),0)</f>
        <v>26.64</v>
      </c>
      <c r="S253" s="9">
        <f>ROUND(IF(K253=3%,$J$358*'Decile Rankings'!K257,0),0)</f>
        <v>27660</v>
      </c>
      <c r="T253" s="9">
        <f t="shared" si="32"/>
        <v>140122</v>
      </c>
      <c r="U253" s="9">
        <f>IF(T253&gt;J253,J253-Q253,S253)</f>
        <v>27660</v>
      </c>
      <c r="V253" s="9">
        <f t="shared" si="33"/>
        <v>140122</v>
      </c>
      <c r="W253" s="11">
        <f>IF(J253&gt;0,ROUND(V253/J253*100,2),0)</f>
        <v>33.19</v>
      </c>
      <c r="X253" s="9">
        <f>IF(K253=3%,ROUND($J$360*'Decile Rankings'!K257,0),0)</f>
        <v>16276</v>
      </c>
      <c r="Y253" s="31">
        <f t="shared" si="34"/>
        <v>156398</v>
      </c>
      <c r="Z253" s="31">
        <f>IF(Y253&gt;J253,J253-V253,X253)</f>
        <v>16276</v>
      </c>
      <c r="AA253" s="9">
        <f t="shared" si="35"/>
        <v>156398</v>
      </c>
      <c r="AB253" s="31">
        <f>IF(AA253&gt;J253,1,0)</f>
        <v>0</v>
      </c>
      <c r="AC253" s="11">
        <f>IF(AA253&gt;0,ROUND(AA253/J253*100,2),0)</f>
        <v>37.05</v>
      </c>
    </row>
    <row r="254" spans="1:29" ht="12.75">
      <c r="A254">
        <v>253</v>
      </c>
      <c r="B254" s="7" t="s">
        <v>554</v>
      </c>
      <c r="C254" s="7" t="s">
        <v>11</v>
      </c>
      <c r="D254" s="3" t="s">
        <v>555</v>
      </c>
      <c r="F254" s="4"/>
      <c r="G254" s="4"/>
      <c r="H254" s="4"/>
      <c r="I254" s="4">
        <f t="shared" si="27"/>
        <v>0</v>
      </c>
      <c r="J254" s="5">
        <f t="shared" si="28"/>
        <v>0</v>
      </c>
      <c r="K254" s="6"/>
      <c r="L254">
        <f t="shared" si="29"/>
        <v>0</v>
      </c>
      <c r="M254">
        <f t="shared" si="30"/>
        <v>0</v>
      </c>
      <c r="N254" s="9"/>
      <c r="O254" s="14">
        <f>ROUND(($J$356/$J$354)*J254,5)</f>
        <v>0</v>
      </c>
      <c r="P254" s="14">
        <f t="shared" si="31"/>
        <v>0</v>
      </c>
      <c r="Q254" s="9">
        <f>ROUND(($J$356/$J$354)*J254,0)</f>
        <v>0</v>
      </c>
      <c r="R254">
        <f>IF(Q254&gt;0,ROUND((Q254/J254)*100,2),0)</f>
        <v>0</v>
      </c>
      <c r="S254" s="9">
        <f>ROUND(IF(K254=3%,$J$358*'Decile Rankings'!K258,0),0)</f>
        <v>0</v>
      </c>
      <c r="T254" s="9">
        <f t="shared" si="32"/>
        <v>0</v>
      </c>
      <c r="U254" s="9">
        <f>IF(T254&gt;J254,J254-Q254,S254)</f>
        <v>0</v>
      </c>
      <c r="V254" s="9">
        <f t="shared" si="33"/>
        <v>0</v>
      </c>
      <c r="W254" s="11">
        <f>IF(J254&gt;0,ROUND(V254/J254*100,2),0)</f>
        <v>0</v>
      </c>
      <c r="X254" s="9">
        <f>IF(K254=3%,ROUND($J$360*'Decile Rankings'!K258,0),0)</f>
        <v>0</v>
      </c>
      <c r="Y254" s="31">
        <f t="shared" si="34"/>
        <v>0</v>
      </c>
      <c r="Z254" s="31">
        <f>IF(Y254&gt;J254,J254-V254,X254)</f>
        <v>0</v>
      </c>
      <c r="AA254" s="9">
        <f t="shared" si="35"/>
        <v>0</v>
      </c>
      <c r="AB254" s="31">
        <f>IF(AA254&gt;J254,1,0)</f>
        <v>0</v>
      </c>
      <c r="AC254" s="11">
        <f>IF(AA254&gt;0,ROUND(AA254/J254*100,2),0)</f>
        <v>0</v>
      </c>
    </row>
    <row r="255" spans="1:29" ht="12.75">
      <c r="A255">
        <v>254</v>
      </c>
      <c r="B255" s="7" t="s">
        <v>95</v>
      </c>
      <c r="C255" s="7" t="s">
        <v>11</v>
      </c>
      <c r="D255" s="3" t="s">
        <v>96</v>
      </c>
      <c r="E255">
        <v>2002</v>
      </c>
      <c r="F255" s="4">
        <v>333624.47</v>
      </c>
      <c r="G255" s="4">
        <v>7325.67</v>
      </c>
      <c r="H255" s="4">
        <v>23.64</v>
      </c>
      <c r="I255" s="4">
        <f t="shared" si="27"/>
        <v>326275.16</v>
      </c>
      <c r="J255" s="5">
        <f t="shared" si="28"/>
        <v>326275</v>
      </c>
      <c r="K255" s="6">
        <v>0.03</v>
      </c>
      <c r="L255">
        <f t="shared" si="29"/>
        <v>26.64</v>
      </c>
      <c r="M255">
        <f t="shared" si="30"/>
        <v>45.88</v>
      </c>
      <c r="N255" s="9"/>
      <c r="O255" s="14">
        <f>ROUND(($J$356/$J$354)*J255,5)</f>
        <v>86916.6548</v>
      </c>
      <c r="P255" s="14">
        <f t="shared" si="31"/>
        <v>-0.34519999999611173</v>
      </c>
      <c r="Q255" s="9">
        <f>ROUND(($J$356/$J$354)*J255,0)</f>
        <v>86917</v>
      </c>
      <c r="R255">
        <f>IF(Q255&gt;0,ROUND((Q255/J255)*100,2),0)</f>
        <v>26.64</v>
      </c>
      <c r="S255" s="9">
        <f>ROUND(IF(K255=3%,$J$358*'Decile Rankings'!K259,0),0)</f>
        <v>39514</v>
      </c>
      <c r="T255" s="9">
        <f t="shared" si="32"/>
        <v>126431</v>
      </c>
      <c r="U255" s="9">
        <f>IF(T255&gt;J255,J255-Q255,S255)</f>
        <v>39514</v>
      </c>
      <c r="V255" s="9">
        <f t="shared" si="33"/>
        <v>126431</v>
      </c>
      <c r="W255" s="11">
        <f>IF(J255&gt;0,ROUND(V255/J255*100,2),0)</f>
        <v>38.75</v>
      </c>
      <c r="X255" s="9">
        <f>IF(K255=3%,ROUND($J$360*'Decile Rankings'!K259,0),0)</f>
        <v>23252</v>
      </c>
      <c r="Y255" s="31">
        <f t="shared" si="34"/>
        <v>149683</v>
      </c>
      <c r="Z255" s="31">
        <f>IF(Y255&gt;J255,J255-V255,X255)</f>
        <v>23252</v>
      </c>
      <c r="AA255" s="9">
        <f t="shared" si="35"/>
        <v>149683</v>
      </c>
      <c r="AB255" s="31">
        <f>IF(AA255&gt;J255,1,0)</f>
        <v>0</v>
      </c>
      <c r="AC255" s="11">
        <f>IF(AA255&gt;0,ROUND(AA255/J255*100,2),0)</f>
        <v>45.88</v>
      </c>
    </row>
    <row r="256" spans="1:29" ht="12.75">
      <c r="A256">
        <v>255</v>
      </c>
      <c r="B256" s="7" t="s">
        <v>556</v>
      </c>
      <c r="C256" s="7" t="s">
        <v>11</v>
      </c>
      <c r="D256" s="3" t="s">
        <v>557</v>
      </c>
      <c r="E256">
        <v>2010</v>
      </c>
      <c r="F256" s="4">
        <v>18709.08</v>
      </c>
      <c r="G256" s="4">
        <v>0</v>
      </c>
      <c r="H256" s="4">
        <v>0</v>
      </c>
      <c r="I256" s="4">
        <f t="shared" si="27"/>
        <v>18709.08</v>
      </c>
      <c r="J256" s="5">
        <f t="shared" si="28"/>
        <v>18709</v>
      </c>
      <c r="K256" s="6">
        <v>0.03</v>
      </c>
      <c r="L256">
        <f t="shared" si="29"/>
        <v>26.64</v>
      </c>
      <c r="M256">
        <f t="shared" si="30"/>
        <v>100</v>
      </c>
      <c r="N256" s="9"/>
      <c r="O256" s="14">
        <f>ROUND(($J$356/$J$354)*J256,5)</f>
        <v>4983.90528</v>
      </c>
      <c r="P256" s="14">
        <f t="shared" si="31"/>
        <v>-0.0947200000000521</v>
      </c>
      <c r="Q256" s="9">
        <f>ROUND(($J$356/$J$354)*J256,0)</f>
        <v>4984</v>
      </c>
      <c r="R256">
        <f>IF(Q256&gt;0,ROUND((Q256/J256)*100,2),0)</f>
        <v>26.64</v>
      </c>
      <c r="S256" s="9">
        <f>ROUND(IF(K256=3%,$J$358*'Decile Rankings'!K260,0),0)</f>
        <v>55320</v>
      </c>
      <c r="T256" s="9">
        <f t="shared" si="32"/>
        <v>60304</v>
      </c>
      <c r="U256" s="9">
        <f>IF(T256&gt;J256,J256-Q256,S256)</f>
        <v>13725</v>
      </c>
      <c r="V256" s="9">
        <f t="shared" si="33"/>
        <v>18709</v>
      </c>
      <c r="W256" s="11">
        <f>IF(J256&gt;0,ROUND(V256/J256*100,2),0)</f>
        <v>100</v>
      </c>
      <c r="X256" s="9">
        <f>IF(K256=3%,ROUND($J$360*'Decile Rankings'!K260,0),0)</f>
        <v>32553</v>
      </c>
      <c r="Y256" s="31">
        <f t="shared" si="34"/>
        <v>51262</v>
      </c>
      <c r="Z256" s="31">
        <f>IF(Y256&gt;J256,J256-V256,X256)</f>
        <v>0</v>
      </c>
      <c r="AA256" s="9">
        <f t="shared" si="35"/>
        <v>18709</v>
      </c>
      <c r="AB256" s="31">
        <f>IF(AA256&gt;J256,1,0)</f>
        <v>0</v>
      </c>
      <c r="AC256" s="11">
        <f>IF(AA256&gt;0,ROUND(AA256/J256*100,2),0)</f>
        <v>100</v>
      </c>
    </row>
    <row r="257" spans="1:29" ht="12.75">
      <c r="A257">
        <v>256</v>
      </c>
      <c r="B257" s="7" t="s">
        <v>558</v>
      </c>
      <c r="C257" s="7" t="s">
        <v>11</v>
      </c>
      <c r="D257" s="3" t="s">
        <v>559</v>
      </c>
      <c r="F257" s="4"/>
      <c r="G257" s="4"/>
      <c r="H257" s="4"/>
      <c r="I257" s="4">
        <f t="shared" si="27"/>
        <v>0</v>
      </c>
      <c r="J257" s="5">
        <f t="shared" si="28"/>
        <v>0</v>
      </c>
      <c r="K257" s="6"/>
      <c r="L257">
        <f t="shared" si="29"/>
        <v>0</v>
      </c>
      <c r="M257">
        <f t="shared" si="30"/>
        <v>0</v>
      </c>
      <c r="N257" s="9"/>
      <c r="O257" s="14">
        <f>ROUND(($J$356/$J$354)*J257,5)</f>
        <v>0</v>
      </c>
      <c r="P257" s="14">
        <f t="shared" si="31"/>
        <v>0</v>
      </c>
      <c r="Q257" s="9">
        <f>ROUND(($J$356/$J$354)*J257,0)</f>
        <v>0</v>
      </c>
      <c r="R257">
        <f>IF(Q257&gt;0,ROUND((Q257/J257)*100,2),0)</f>
        <v>0</v>
      </c>
      <c r="S257" s="9">
        <f>ROUND(IF(K257=3%,$J$358*'Decile Rankings'!K261,0),0)</f>
        <v>0</v>
      </c>
      <c r="T257" s="9">
        <f t="shared" si="32"/>
        <v>0</v>
      </c>
      <c r="U257" s="9">
        <f>IF(T257&gt;J257,J257-Q257,S257)</f>
        <v>0</v>
      </c>
      <c r="V257" s="9">
        <f t="shared" si="33"/>
        <v>0</v>
      </c>
      <c r="W257" s="11">
        <f>IF(J257&gt;0,ROUND(V257/J257*100,2),0)</f>
        <v>0</v>
      </c>
      <c r="X257" s="9">
        <f>IF(K257=3%,ROUND($J$360*'Decile Rankings'!K261,0),0)</f>
        <v>0</v>
      </c>
      <c r="Y257" s="31">
        <f t="shared" si="34"/>
        <v>0</v>
      </c>
      <c r="Z257" s="31">
        <f>IF(Y257&gt;J257,J257-V257,X257)</f>
        <v>0</v>
      </c>
      <c r="AA257" s="9">
        <f t="shared" si="35"/>
        <v>0</v>
      </c>
      <c r="AB257" s="31">
        <f>IF(AA257&gt;J257,1,0)</f>
        <v>0</v>
      </c>
      <c r="AC257" s="11">
        <f>IF(AA257&gt;0,ROUND(AA257/J257*100,2),0)</f>
        <v>0</v>
      </c>
    </row>
    <row r="258" spans="1:29" ht="12.75">
      <c r="A258">
        <v>257</v>
      </c>
      <c r="B258" s="7" t="s">
        <v>560</v>
      </c>
      <c r="C258" s="7" t="s">
        <v>11</v>
      </c>
      <c r="D258" s="3" t="s">
        <v>561</v>
      </c>
      <c r="F258" s="4"/>
      <c r="G258" s="4"/>
      <c r="H258" s="4"/>
      <c r="I258" s="4">
        <f aca="true" t="shared" si="36" ref="I258:I321">F258-G258-H258</f>
        <v>0</v>
      </c>
      <c r="J258" s="5">
        <f aca="true" t="shared" si="37" ref="J258:J321">ROUND(I258,0)</f>
        <v>0</v>
      </c>
      <c r="K258" s="6"/>
      <c r="L258">
        <f aca="true" t="shared" si="38" ref="L258:L321">R258</f>
        <v>0</v>
      </c>
      <c r="M258">
        <f aca="true" t="shared" si="39" ref="M258:M321">AC258</f>
        <v>0</v>
      </c>
      <c r="N258" s="9"/>
      <c r="O258" s="14">
        <f>ROUND(($J$356/$J$354)*J258,5)</f>
        <v>0</v>
      </c>
      <c r="P258" s="14">
        <f aca="true" t="shared" si="40" ref="P258:P321">O258-Q258</f>
        <v>0</v>
      </c>
      <c r="Q258" s="9">
        <f>ROUND(($J$356/$J$354)*J258,0)</f>
        <v>0</v>
      </c>
      <c r="R258">
        <f>IF(Q258&gt;0,ROUND((Q258/J258)*100,2),0)</f>
        <v>0</v>
      </c>
      <c r="S258" s="9">
        <f>ROUND(IF(K258=3%,$J$358*'Decile Rankings'!K262,0),0)</f>
        <v>0</v>
      </c>
      <c r="T258" s="9">
        <f aca="true" t="shared" si="41" ref="T258:T321">S258+Q258</f>
        <v>0</v>
      </c>
      <c r="U258" s="9">
        <f>IF(T258&gt;J258,J258-Q258,S258)</f>
        <v>0</v>
      </c>
      <c r="V258" s="9">
        <f aca="true" t="shared" si="42" ref="V258:V321">Q258+U258</f>
        <v>0</v>
      </c>
      <c r="W258" s="11">
        <f>IF(J258&gt;0,ROUND(V258/J258*100,2),0)</f>
        <v>0</v>
      </c>
      <c r="X258" s="9">
        <f>IF(K258=3%,ROUND($J$360*'Decile Rankings'!K262,0),0)</f>
        <v>0</v>
      </c>
      <c r="Y258" s="31">
        <f aca="true" t="shared" si="43" ref="Y258:Y321">V258+X258</f>
        <v>0</v>
      </c>
      <c r="Z258" s="31">
        <f>IF(Y258&gt;J258,J258-V258,X258)</f>
        <v>0</v>
      </c>
      <c r="AA258" s="9">
        <f aca="true" t="shared" si="44" ref="AA258:AA321">V258+Z258</f>
        <v>0</v>
      </c>
      <c r="AB258" s="31">
        <f>IF(AA258&gt;J258,1,0)</f>
        <v>0</v>
      </c>
      <c r="AC258" s="11">
        <f>IF(AA258&gt;0,ROUND(AA258/J258*100,2),0)</f>
        <v>0</v>
      </c>
    </row>
    <row r="259" spans="1:29" ht="12.75">
      <c r="A259">
        <v>258</v>
      </c>
      <c r="B259" s="7" t="s">
        <v>562</v>
      </c>
      <c r="C259" s="7" t="s">
        <v>11</v>
      </c>
      <c r="D259" s="3" t="s">
        <v>563</v>
      </c>
      <c r="F259" s="4"/>
      <c r="G259" s="4"/>
      <c r="H259" s="4"/>
      <c r="I259" s="4">
        <f t="shared" si="36"/>
        <v>0</v>
      </c>
      <c r="J259" s="5">
        <f t="shared" si="37"/>
        <v>0</v>
      </c>
      <c r="K259" s="6"/>
      <c r="L259">
        <f t="shared" si="38"/>
        <v>0</v>
      </c>
      <c r="M259">
        <f t="shared" si="39"/>
        <v>0</v>
      </c>
      <c r="N259" s="9"/>
      <c r="O259" s="14">
        <f>ROUND(($J$356/$J$354)*J259,5)</f>
        <v>0</v>
      </c>
      <c r="P259" s="14">
        <f t="shared" si="40"/>
        <v>0</v>
      </c>
      <c r="Q259" s="9">
        <f>ROUND(($J$356/$J$354)*J259,0)</f>
        <v>0</v>
      </c>
      <c r="R259">
        <f>IF(Q259&gt;0,ROUND((Q259/J259)*100,2),0)</f>
        <v>0</v>
      </c>
      <c r="S259" s="9">
        <f>ROUND(IF(K259=3%,$J$358*'Decile Rankings'!K263,0),0)</f>
        <v>0</v>
      </c>
      <c r="T259" s="9">
        <f t="shared" si="41"/>
        <v>0</v>
      </c>
      <c r="U259" s="9">
        <f>IF(T259&gt;J259,J259-Q259,S259)</f>
        <v>0</v>
      </c>
      <c r="V259" s="9">
        <f t="shared" si="42"/>
        <v>0</v>
      </c>
      <c r="W259" s="11">
        <f>IF(J259&gt;0,ROUND(V259/J259*100,2),0)</f>
        <v>0</v>
      </c>
      <c r="X259" s="9">
        <f>IF(K259=3%,ROUND($J$360*'Decile Rankings'!K263,0),0)</f>
        <v>0</v>
      </c>
      <c r="Y259" s="31">
        <f t="shared" si="43"/>
        <v>0</v>
      </c>
      <c r="Z259" s="31">
        <f>IF(Y259&gt;J259,J259-V259,X259)</f>
        <v>0</v>
      </c>
      <c r="AA259" s="9">
        <f t="shared" si="44"/>
        <v>0</v>
      </c>
      <c r="AB259" s="31">
        <f>IF(AA259&gt;J259,1,0)</f>
        <v>0</v>
      </c>
      <c r="AC259" s="11">
        <f>IF(AA259&gt;0,ROUND(AA259/J259*100,2),0)</f>
        <v>0</v>
      </c>
    </row>
    <row r="260" spans="1:29" ht="12.75">
      <c r="A260">
        <v>259</v>
      </c>
      <c r="B260" s="7" t="s">
        <v>564</v>
      </c>
      <c r="C260" s="7" t="s">
        <v>11</v>
      </c>
      <c r="D260" s="3" t="s">
        <v>565</v>
      </c>
      <c r="F260" s="4"/>
      <c r="G260" s="4"/>
      <c r="H260" s="4"/>
      <c r="I260" s="4">
        <f t="shared" si="36"/>
        <v>0</v>
      </c>
      <c r="J260" s="5">
        <f t="shared" si="37"/>
        <v>0</v>
      </c>
      <c r="K260" s="6"/>
      <c r="L260">
        <f t="shared" si="38"/>
        <v>0</v>
      </c>
      <c r="M260">
        <f t="shared" si="39"/>
        <v>0</v>
      </c>
      <c r="N260" s="9"/>
      <c r="O260" s="14">
        <f>ROUND(($J$356/$J$354)*J260,5)</f>
        <v>0</v>
      </c>
      <c r="P260" s="14">
        <f t="shared" si="40"/>
        <v>0</v>
      </c>
      <c r="Q260" s="9">
        <f>ROUND(($J$356/$J$354)*J260,0)</f>
        <v>0</v>
      </c>
      <c r="R260">
        <f>IF(Q260&gt;0,ROUND((Q260/J260)*100,2),0)</f>
        <v>0</v>
      </c>
      <c r="S260" s="9">
        <f>ROUND(IF(K260=3%,$J$358*'Decile Rankings'!K264,0),0)</f>
        <v>0</v>
      </c>
      <c r="T260" s="9">
        <f t="shared" si="41"/>
        <v>0</v>
      </c>
      <c r="U260" s="9">
        <f>IF(T260&gt;J260,J260-Q260,S260)</f>
        <v>0</v>
      </c>
      <c r="V260" s="9">
        <f t="shared" si="42"/>
        <v>0</v>
      </c>
      <c r="W260" s="11">
        <f>IF(J260&gt;0,ROUND(V260/J260*100,2),0)</f>
        <v>0</v>
      </c>
      <c r="X260" s="9">
        <f>IF(K260=3%,ROUND($J$360*'Decile Rankings'!K264,0),0)</f>
        <v>0</v>
      </c>
      <c r="Y260" s="31">
        <f t="shared" si="43"/>
        <v>0</v>
      </c>
      <c r="Z260" s="31">
        <f>IF(Y260&gt;J260,J260-V260,X260)</f>
        <v>0</v>
      </c>
      <c r="AA260" s="9">
        <f t="shared" si="44"/>
        <v>0</v>
      </c>
      <c r="AB260" s="31">
        <f>IF(AA260&gt;J260,1,0)</f>
        <v>0</v>
      </c>
      <c r="AC260" s="11">
        <f>IF(AA260&gt;0,ROUND(AA260/J260*100,2),0)</f>
        <v>0</v>
      </c>
    </row>
    <row r="261" spans="1:29" ht="12.75">
      <c r="A261">
        <v>260</v>
      </c>
      <c r="B261" s="7" t="s">
        <v>566</v>
      </c>
      <c r="C261" s="7" t="s">
        <v>11</v>
      </c>
      <c r="D261" s="3" t="s">
        <v>567</v>
      </c>
      <c r="F261" s="4"/>
      <c r="G261" s="4"/>
      <c r="H261" s="4"/>
      <c r="I261" s="4">
        <f t="shared" si="36"/>
        <v>0</v>
      </c>
      <c r="J261" s="5">
        <f t="shared" si="37"/>
        <v>0</v>
      </c>
      <c r="K261" s="6"/>
      <c r="L261">
        <f t="shared" si="38"/>
        <v>0</v>
      </c>
      <c r="M261">
        <f t="shared" si="39"/>
        <v>0</v>
      </c>
      <c r="N261" s="9"/>
      <c r="O261" s="14">
        <f>ROUND(($J$356/$J$354)*J261,5)</f>
        <v>0</v>
      </c>
      <c r="P261" s="14">
        <f t="shared" si="40"/>
        <v>0</v>
      </c>
      <c r="Q261" s="9">
        <f>ROUND(($J$356/$J$354)*J261,0)</f>
        <v>0</v>
      </c>
      <c r="R261">
        <f>IF(Q261&gt;0,ROUND((Q261/J261)*100,2),0)</f>
        <v>0</v>
      </c>
      <c r="S261" s="9">
        <f>ROUND(IF(K261=3%,$J$358*'Decile Rankings'!K265,0),0)</f>
        <v>0</v>
      </c>
      <c r="T261" s="9">
        <f t="shared" si="41"/>
        <v>0</v>
      </c>
      <c r="U261" s="9">
        <f>IF(T261&gt;J261,J261-Q261,S261)</f>
        <v>0</v>
      </c>
      <c r="V261" s="9">
        <f t="shared" si="42"/>
        <v>0</v>
      </c>
      <c r="W261" s="11">
        <f>IF(J261&gt;0,ROUND(V261/J261*100,2),0)</f>
        <v>0</v>
      </c>
      <c r="X261" s="9">
        <f>IF(K261=3%,ROUND($J$360*'Decile Rankings'!K265,0),0)</f>
        <v>0</v>
      </c>
      <c r="Y261" s="31">
        <f t="shared" si="43"/>
        <v>0</v>
      </c>
      <c r="Z261" s="31">
        <f>IF(Y261&gt;J261,J261-V261,X261)</f>
        <v>0</v>
      </c>
      <c r="AA261" s="9">
        <f t="shared" si="44"/>
        <v>0</v>
      </c>
      <c r="AB261" s="31">
        <f>IF(AA261&gt;J261,1,0)</f>
        <v>0</v>
      </c>
      <c r="AC261" s="11">
        <f>IF(AA261&gt;0,ROUND(AA261/J261*100,2),0)</f>
        <v>0</v>
      </c>
    </row>
    <row r="262" spans="1:29" ht="12.75">
      <c r="A262">
        <v>261</v>
      </c>
      <c r="B262" s="7" t="s">
        <v>568</v>
      </c>
      <c r="C262" s="7" t="s">
        <v>11</v>
      </c>
      <c r="D262" s="3" t="s">
        <v>569</v>
      </c>
      <c r="E262">
        <v>2006</v>
      </c>
      <c r="F262" s="4">
        <v>1301578.59</v>
      </c>
      <c r="G262" s="4">
        <v>6041.65</v>
      </c>
      <c r="H262" s="4">
        <v>141.75</v>
      </c>
      <c r="I262" s="4">
        <f t="shared" si="36"/>
        <v>1295395.1900000002</v>
      </c>
      <c r="J262" s="5">
        <f t="shared" si="37"/>
        <v>1295395</v>
      </c>
      <c r="K262" s="6">
        <v>0.03</v>
      </c>
      <c r="L262">
        <f t="shared" si="38"/>
        <v>26.64</v>
      </c>
      <c r="M262">
        <f t="shared" si="39"/>
        <v>29.06</v>
      </c>
      <c r="N262" s="9"/>
      <c r="O262" s="14">
        <f>ROUND(($J$356/$J$354)*J262,5)</f>
        <v>345081.29658</v>
      </c>
      <c r="P262" s="14">
        <f t="shared" si="40"/>
        <v>0.29658000002382323</v>
      </c>
      <c r="Q262" s="9">
        <f>ROUND(($J$356/$J$354)*J262,0)</f>
        <v>345081</v>
      </c>
      <c r="R262">
        <f>IF(Q262&gt;0,ROUND((Q262/J262)*100,2),0)</f>
        <v>26.64</v>
      </c>
      <c r="S262" s="9">
        <f>ROUND(IF(K262=3%,$J$358*'Decile Rankings'!K266,0),0)</f>
        <v>19757</v>
      </c>
      <c r="T262" s="9">
        <f t="shared" si="41"/>
        <v>364838</v>
      </c>
      <c r="U262" s="9">
        <f>IF(T262&gt;J262,J262-Q262,S262)</f>
        <v>19757</v>
      </c>
      <c r="V262" s="9">
        <f t="shared" si="42"/>
        <v>364838</v>
      </c>
      <c r="W262" s="11">
        <f>IF(J262&gt;0,ROUND(V262/J262*100,2),0)</f>
        <v>28.16</v>
      </c>
      <c r="X262" s="9">
        <f>IF(K262=3%,ROUND($J$360*'Decile Rankings'!K266,0),0)</f>
        <v>11626</v>
      </c>
      <c r="Y262" s="31">
        <f t="shared" si="43"/>
        <v>376464</v>
      </c>
      <c r="Z262" s="31">
        <f>IF(Y262&gt;J262,J262-V262,X262)</f>
        <v>11626</v>
      </c>
      <c r="AA262" s="9">
        <f t="shared" si="44"/>
        <v>376464</v>
      </c>
      <c r="AB262" s="31">
        <f>IF(AA262&gt;J262,1,0)</f>
        <v>0</v>
      </c>
      <c r="AC262" s="11">
        <f>IF(AA262&gt;0,ROUND(AA262/J262*100,2),0)</f>
        <v>29.06</v>
      </c>
    </row>
    <row r="263" spans="1:29" ht="12.75">
      <c r="A263">
        <v>262</v>
      </c>
      <c r="B263" s="7" t="s">
        <v>570</v>
      </c>
      <c r="C263" s="7" t="s">
        <v>11</v>
      </c>
      <c r="D263" s="3" t="s">
        <v>571</v>
      </c>
      <c r="F263" s="4"/>
      <c r="G263" s="4"/>
      <c r="H263" s="4"/>
      <c r="I263" s="4">
        <f t="shared" si="36"/>
        <v>0</v>
      </c>
      <c r="J263" s="5">
        <f t="shared" si="37"/>
        <v>0</v>
      </c>
      <c r="K263" s="6"/>
      <c r="L263">
        <f t="shared" si="38"/>
        <v>0</v>
      </c>
      <c r="M263">
        <f t="shared" si="39"/>
        <v>0</v>
      </c>
      <c r="N263" s="9"/>
      <c r="O263" s="14">
        <f>ROUND(($J$356/$J$354)*J263,5)</f>
        <v>0</v>
      </c>
      <c r="P263" s="14">
        <f t="shared" si="40"/>
        <v>0</v>
      </c>
      <c r="Q263" s="9">
        <f>ROUND(($J$356/$J$354)*J263,0)</f>
        <v>0</v>
      </c>
      <c r="R263">
        <f>IF(Q263&gt;0,ROUND((Q263/J263)*100,2),0)</f>
        <v>0</v>
      </c>
      <c r="S263" s="9">
        <f>ROUND(IF(K263=3%,$J$358*'Decile Rankings'!K267,0),0)</f>
        <v>0</v>
      </c>
      <c r="T263" s="9">
        <f t="shared" si="41"/>
        <v>0</v>
      </c>
      <c r="U263" s="9">
        <f>IF(T263&gt;J263,J263-Q263,S263)</f>
        <v>0</v>
      </c>
      <c r="V263" s="9">
        <f t="shared" si="42"/>
        <v>0</v>
      </c>
      <c r="W263" s="11">
        <f>IF(J263&gt;0,ROUND(V263/J263*100,2),0)</f>
        <v>0</v>
      </c>
      <c r="X263" s="9">
        <f>IF(K263=3%,ROUND($J$360*'Decile Rankings'!K267,0),0)</f>
        <v>0</v>
      </c>
      <c r="Y263" s="31">
        <f t="shared" si="43"/>
        <v>0</v>
      </c>
      <c r="Z263" s="31">
        <f>IF(Y263&gt;J263,J263-V263,X263)</f>
        <v>0</v>
      </c>
      <c r="AA263" s="9">
        <f t="shared" si="44"/>
        <v>0</v>
      </c>
      <c r="AB263" s="31">
        <f>IF(AA263&gt;J263,1,0)</f>
        <v>0</v>
      </c>
      <c r="AC263" s="11">
        <f>IF(AA263&gt;0,ROUND(AA263/J263*100,2),0)</f>
        <v>0</v>
      </c>
    </row>
    <row r="264" spans="1:29" ht="12.75">
      <c r="A264">
        <v>263</v>
      </c>
      <c r="B264" s="7" t="s">
        <v>572</v>
      </c>
      <c r="C264" s="7" t="s">
        <v>11</v>
      </c>
      <c r="D264" s="3" t="s">
        <v>573</v>
      </c>
      <c r="F264" s="4"/>
      <c r="G264" s="4"/>
      <c r="H264" s="4"/>
      <c r="I264" s="4">
        <f t="shared" si="36"/>
        <v>0</v>
      </c>
      <c r="J264" s="5">
        <f t="shared" si="37"/>
        <v>0</v>
      </c>
      <c r="K264" s="6"/>
      <c r="L264">
        <f t="shared" si="38"/>
        <v>0</v>
      </c>
      <c r="M264">
        <f t="shared" si="39"/>
        <v>0</v>
      </c>
      <c r="N264" s="9"/>
      <c r="O264" s="14">
        <f>ROUND(($J$356/$J$354)*J264,5)</f>
        <v>0</v>
      </c>
      <c r="P264" s="14">
        <f t="shared" si="40"/>
        <v>0</v>
      </c>
      <c r="Q264" s="9">
        <f>ROUND(($J$356/$J$354)*J264,0)</f>
        <v>0</v>
      </c>
      <c r="R264">
        <f>IF(Q264&gt;0,ROUND((Q264/J264)*100,2),0)</f>
        <v>0</v>
      </c>
      <c r="S264" s="9">
        <f>ROUND(IF(K264=3%,$J$358*'Decile Rankings'!K268,0),0)</f>
        <v>0</v>
      </c>
      <c r="T264" s="9">
        <f t="shared" si="41"/>
        <v>0</v>
      </c>
      <c r="U264" s="9">
        <f>IF(T264&gt;J264,J264-Q264,S264)</f>
        <v>0</v>
      </c>
      <c r="V264" s="9">
        <f t="shared" si="42"/>
        <v>0</v>
      </c>
      <c r="W264" s="11">
        <f>IF(J264&gt;0,ROUND(V264/J264*100,2),0)</f>
        <v>0</v>
      </c>
      <c r="X264" s="9">
        <f>IF(K264=3%,ROUND($J$360*'Decile Rankings'!K268,0),0)</f>
        <v>0</v>
      </c>
      <c r="Y264" s="31">
        <f t="shared" si="43"/>
        <v>0</v>
      </c>
      <c r="Z264" s="31">
        <f>IF(Y264&gt;J264,J264-V264,X264)</f>
        <v>0</v>
      </c>
      <c r="AA264" s="9">
        <f t="shared" si="44"/>
        <v>0</v>
      </c>
      <c r="AB264" s="31">
        <f>IF(AA264&gt;J264,1,0)</f>
        <v>0</v>
      </c>
      <c r="AC264" s="11">
        <f>IF(AA264&gt;0,ROUND(AA264/J264*100,2),0)</f>
        <v>0</v>
      </c>
    </row>
    <row r="265" spans="1:29" ht="12.75">
      <c r="A265">
        <v>264</v>
      </c>
      <c r="B265" s="7" t="s">
        <v>97</v>
      </c>
      <c r="C265" s="7" t="s">
        <v>11</v>
      </c>
      <c r="D265" s="3" t="s">
        <v>98</v>
      </c>
      <c r="E265">
        <v>2003</v>
      </c>
      <c r="F265" s="4">
        <v>1021114.84</v>
      </c>
      <c r="G265" s="4">
        <v>13486.29</v>
      </c>
      <c r="H265" s="4">
        <v>247.28</v>
      </c>
      <c r="I265" s="4">
        <f t="shared" si="36"/>
        <v>1007381.2699999999</v>
      </c>
      <c r="J265" s="5">
        <f t="shared" si="37"/>
        <v>1007381</v>
      </c>
      <c r="K265" s="6">
        <v>0.03</v>
      </c>
      <c r="L265">
        <f t="shared" si="38"/>
        <v>26.64</v>
      </c>
      <c r="M265">
        <f t="shared" si="39"/>
        <v>29.75</v>
      </c>
      <c r="N265" s="9"/>
      <c r="O265" s="14">
        <f>ROUND(($J$356/$J$354)*J265,5)</f>
        <v>268357.01978</v>
      </c>
      <c r="P265" s="14">
        <f t="shared" si="40"/>
        <v>0.019779999973252416</v>
      </c>
      <c r="Q265" s="9">
        <f>ROUND(($J$356/$J$354)*J265,0)</f>
        <v>268357</v>
      </c>
      <c r="R265">
        <f>IF(Q265&gt;0,ROUND((Q265/J265)*100,2),0)</f>
        <v>26.64</v>
      </c>
      <c r="S265" s="9">
        <f>ROUND(IF(K265=3%,$J$358*'Decile Rankings'!K269,0),0)</f>
        <v>19757</v>
      </c>
      <c r="T265" s="9">
        <f t="shared" si="41"/>
        <v>288114</v>
      </c>
      <c r="U265" s="9">
        <f>IF(T265&gt;J265,J265-Q265,S265)</f>
        <v>19757</v>
      </c>
      <c r="V265" s="9">
        <f t="shared" si="42"/>
        <v>288114</v>
      </c>
      <c r="W265" s="11">
        <f>IF(J265&gt;0,ROUND(V265/J265*100,2),0)</f>
        <v>28.6</v>
      </c>
      <c r="X265" s="9">
        <f>IF(K265=3%,ROUND($J$360*'Decile Rankings'!K269,0),0)</f>
        <v>11626</v>
      </c>
      <c r="Y265" s="31">
        <f t="shared" si="43"/>
        <v>299740</v>
      </c>
      <c r="Z265" s="31">
        <f>IF(Y265&gt;J265,J265-V265,X265)</f>
        <v>11626</v>
      </c>
      <c r="AA265" s="9">
        <f t="shared" si="44"/>
        <v>299740</v>
      </c>
      <c r="AB265" s="31">
        <f>IF(AA265&gt;J265,1,0)</f>
        <v>0</v>
      </c>
      <c r="AC265" s="11">
        <f>IF(AA265&gt;0,ROUND(AA265/J265*100,2),0)</f>
        <v>29.75</v>
      </c>
    </row>
    <row r="266" spans="1:29" ht="12.75">
      <c r="A266">
        <v>265</v>
      </c>
      <c r="B266" s="7" t="s">
        <v>574</v>
      </c>
      <c r="C266" s="7" t="s">
        <v>11</v>
      </c>
      <c r="D266" s="3" t="s">
        <v>575</v>
      </c>
      <c r="E266">
        <v>2010</v>
      </c>
      <c r="F266" s="4">
        <v>279536.35</v>
      </c>
      <c r="G266" s="4">
        <v>4436.02</v>
      </c>
      <c r="H266" s="4">
        <v>5563.55</v>
      </c>
      <c r="I266" s="4">
        <f t="shared" si="36"/>
        <v>269536.77999999997</v>
      </c>
      <c r="J266" s="5">
        <f t="shared" si="37"/>
        <v>269537</v>
      </c>
      <c r="K266" s="6">
        <v>0.0125</v>
      </c>
      <c r="L266">
        <f t="shared" si="38"/>
        <v>26.64</v>
      </c>
      <c r="M266">
        <f t="shared" si="39"/>
        <v>26.64</v>
      </c>
      <c r="N266" s="9"/>
      <c r="O266" s="14">
        <f>ROUND(($J$356/$J$354)*J266,5)</f>
        <v>71802.17419</v>
      </c>
      <c r="P266" s="14">
        <f t="shared" si="40"/>
        <v>0.1741900000051828</v>
      </c>
      <c r="Q266" s="9">
        <f>ROUND(($J$356/$J$354)*J266,0)</f>
        <v>71802</v>
      </c>
      <c r="R266">
        <f>IF(Q266&gt;0,ROUND((Q266/J266)*100,2),0)</f>
        <v>26.64</v>
      </c>
      <c r="S266" s="9">
        <f>ROUND(IF(K266=3%,$J$358*'Decile Rankings'!K270,0),0)</f>
        <v>0</v>
      </c>
      <c r="T266" s="9">
        <f t="shared" si="41"/>
        <v>71802</v>
      </c>
      <c r="U266" s="9">
        <f>IF(T266&gt;J266,J266-Q266,S266)</f>
        <v>0</v>
      </c>
      <c r="V266" s="9">
        <f t="shared" si="42"/>
        <v>71802</v>
      </c>
      <c r="W266" s="11">
        <f>IF(J266&gt;0,ROUND(V266/J266*100,2),0)</f>
        <v>26.64</v>
      </c>
      <c r="X266" s="9">
        <f>IF(K266=3%,ROUND($J$360*'Decile Rankings'!K270,0),0)</f>
        <v>0</v>
      </c>
      <c r="Y266" s="31">
        <f t="shared" si="43"/>
        <v>71802</v>
      </c>
      <c r="Z266" s="31">
        <f>IF(Y266&gt;J266,J266-V266,X266)</f>
        <v>0</v>
      </c>
      <c r="AA266" s="9">
        <f t="shared" si="44"/>
        <v>71802</v>
      </c>
      <c r="AB266" s="31">
        <f>IF(AA266&gt;J266,1,0)</f>
        <v>0</v>
      </c>
      <c r="AC266" s="11">
        <f>IF(AA266&gt;0,ROUND(AA266/J266*100,2),0)</f>
        <v>26.64</v>
      </c>
    </row>
    <row r="267" spans="1:29" ht="12.75">
      <c r="A267">
        <v>266</v>
      </c>
      <c r="B267" s="7" t="s">
        <v>576</v>
      </c>
      <c r="C267" s="7" t="s">
        <v>11</v>
      </c>
      <c r="D267" s="3" t="s">
        <v>577</v>
      </c>
      <c r="E267">
        <v>2006</v>
      </c>
      <c r="F267" s="4">
        <v>380019.09</v>
      </c>
      <c r="G267" s="4">
        <v>2876.84</v>
      </c>
      <c r="H267" s="4">
        <v>2712.87</v>
      </c>
      <c r="I267" s="4">
        <f t="shared" si="36"/>
        <v>374429.38</v>
      </c>
      <c r="J267" s="5">
        <f t="shared" si="37"/>
        <v>374429</v>
      </c>
      <c r="K267" s="6">
        <v>0.01</v>
      </c>
      <c r="L267">
        <f t="shared" si="38"/>
        <v>26.64</v>
      </c>
      <c r="M267">
        <f t="shared" si="39"/>
        <v>26.64</v>
      </c>
      <c r="N267" s="9"/>
      <c r="O267" s="14">
        <f>ROUND(($J$356/$J$354)*J267,5)</f>
        <v>99744.43687</v>
      </c>
      <c r="P267" s="14">
        <f t="shared" si="40"/>
        <v>0.4368700000050012</v>
      </c>
      <c r="Q267" s="9">
        <f>ROUND(($J$356/$J$354)*J267,0)</f>
        <v>99744</v>
      </c>
      <c r="R267">
        <f>IF(Q267&gt;0,ROUND((Q267/J267)*100,2),0)</f>
        <v>26.64</v>
      </c>
      <c r="S267" s="9">
        <f>ROUND(IF(K267=3%,$J$358*'Decile Rankings'!K271,0),0)</f>
        <v>0</v>
      </c>
      <c r="T267" s="9">
        <f t="shared" si="41"/>
        <v>99744</v>
      </c>
      <c r="U267" s="9">
        <f>IF(T267&gt;J267,J267-Q267,S267)</f>
        <v>0</v>
      </c>
      <c r="V267" s="9">
        <f t="shared" si="42"/>
        <v>99744</v>
      </c>
      <c r="W267" s="11">
        <f>IF(J267&gt;0,ROUND(V267/J267*100,2),0)</f>
        <v>26.64</v>
      </c>
      <c r="X267" s="9">
        <f>IF(K267=3%,ROUND($J$360*'Decile Rankings'!K271,0),0)</f>
        <v>0</v>
      </c>
      <c r="Y267" s="31">
        <f t="shared" si="43"/>
        <v>99744</v>
      </c>
      <c r="Z267" s="31">
        <f>IF(Y267&gt;J267,J267-V267,X267)</f>
        <v>0</v>
      </c>
      <c r="AA267" s="9">
        <f t="shared" si="44"/>
        <v>99744</v>
      </c>
      <c r="AB267" s="31">
        <f>IF(AA267&gt;J267,1,0)</f>
        <v>0</v>
      </c>
      <c r="AC267" s="11">
        <f>IF(AA267&gt;0,ROUND(AA267/J267*100,2),0)</f>
        <v>26.64</v>
      </c>
    </row>
    <row r="268" spans="1:29" ht="12.75">
      <c r="A268">
        <v>267</v>
      </c>
      <c r="B268" s="7" t="s">
        <v>578</v>
      </c>
      <c r="C268" s="7" t="s">
        <v>11</v>
      </c>
      <c r="D268" s="3" t="s">
        <v>579</v>
      </c>
      <c r="F268" s="4"/>
      <c r="G268" s="4"/>
      <c r="H268" s="4"/>
      <c r="I268" s="4">
        <f t="shared" si="36"/>
        <v>0</v>
      </c>
      <c r="J268" s="5">
        <f t="shared" si="37"/>
        <v>0</v>
      </c>
      <c r="K268" s="6"/>
      <c r="L268">
        <f t="shared" si="38"/>
        <v>0</v>
      </c>
      <c r="M268">
        <f t="shared" si="39"/>
        <v>0</v>
      </c>
      <c r="N268" s="9"/>
      <c r="O268" s="14">
        <f>ROUND(($J$356/$J$354)*J268,5)</f>
        <v>0</v>
      </c>
      <c r="P268" s="14">
        <f t="shared" si="40"/>
        <v>0</v>
      </c>
      <c r="Q268" s="9">
        <f>ROUND(($J$356/$J$354)*J268,0)</f>
        <v>0</v>
      </c>
      <c r="R268">
        <f>IF(Q268&gt;0,ROUND((Q268/J268)*100,2),0)</f>
        <v>0</v>
      </c>
      <c r="S268" s="9">
        <f>ROUND(IF(K268=3%,$J$358*'Decile Rankings'!K272,0),0)</f>
        <v>0</v>
      </c>
      <c r="T268" s="9">
        <f t="shared" si="41"/>
        <v>0</v>
      </c>
      <c r="U268" s="9">
        <f>IF(T268&gt;J268,J268-Q268,S268)</f>
        <v>0</v>
      </c>
      <c r="V268" s="9">
        <f t="shared" si="42"/>
        <v>0</v>
      </c>
      <c r="W268" s="11">
        <f>IF(J268&gt;0,ROUND(V268/J268*100,2),0)</f>
        <v>0</v>
      </c>
      <c r="X268" s="9">
        <f>IF(K268=3%,ROUND($J$360*'Decile Rankings'!K272,0),0)</f>
        <v>0</v>
      </c>
      <c r="Y268" s="31">
        <f t="shared" si="43"/>
        <v>0</v>
      </c>
      <c r="Z268" s="31">
        <f>IF(Y268&gt;J268,J268-V268,X268)</f>
        <v>0</v>
      </c>
      <c r="AA268" s="9">
        <f t="shared" si="44"/>
        <v>0</v>
      </c>
      <c r="AB268" s="31">
        <f>IF(AA268&gt;J268,1,0)</f>
        <v>0</v>
      </c>
      <c r="AC268" s="11">
        <f>IF(AA268&gt;0,ROUND(AA268/J268*100,2),0)</f>
        <v>0</v>
      </c>
    </row>
    <row r="269" spans="1:29" ht="12.75">
      <c r="A269">
        <v>268</v>
      </c>
      <c r="B269" s="7" t="s">
        <v>580</v>
      </c>
      <c r="C269" s="7" t="s">
        <v>11</v>
      </c>
      <c r="D269" s="3" t="s">
        <v>581</v>
      </c>
      <c r="F269" s="4"/>
      <c r="G269" s="4"/>
      <c r="H269" s="4"/>
      <c r="I269" s="4">
        <f t="shared" si="36"/>
        <v>0</v>
      </c>
      <c r="J269" s="5">
        <f t="shared" si="37"/>
        <v>0</v>
      </c>
      <c r="K269" s="6"/>
      <c r="L269">
        <f t="shared" si="38"/>
        <v>0</v>
      </c>
      <c r="M269">
        <f t="shared" si="39"/>
        <v>0</v>
      </c>
      <c r="N269" s="9"/>
      <c r="O269" s="14">
        <f>ROUND(($J$356/$J$354)*J269,5)</f>
        <v>0</v>
      </c>
      <c r="P269" s="14">
        <f t="shared" si="40"/>
        <v>0</v>
      </c>
      <c r="Q269" s="9">
        <f>ROUND(($J$356/$J$354)*J269,0)</f>
        <v>0</v>
      </c>
      <c r="R269">
        <f>IF(Q269&gt;0,ROUND((Q269/J269)*100,2),0)</f>
        <v>0</v>
      </c>
      <c r="S269" s="9">
        <f>ROUND(IF(K269=3%,$J$358*'Decile Rankings'!K273,0),0)</f>
        <v>0</v>
      </c>
      <c r="T269" s="9">
        <f t="shared" si="41"/>
        <v>0</v>
      </c>
      <c r="U269" s="9">
        <f>IF(T269&gt;J269,J269-Q269,S269)</f>
        <v>0</v>
      </c>
      <c r="V269" s="9">
        <f t="shared" si="42"/>
        <v>0</v>
      </c>
      <c r="W269" s="11">
        <f>IF(J269&gt;0,ROUND(V269/J269*100,2),0)</f>
        <v>0</v>
      </c>
      <c r="X269" s="9">
        <f>IF(K269=3%,ROUND($J$360*'Decile Rankings'!K273,0),0)</f>
        <v>0</v>
      </c>
      <c r="Y269" s="31">
        <f t="shared" si="43"/>
        <v>0</v>
      </c>
      <c r="Z269" s="31">
        <f>IF(Y269&gt;J269,J269-V269,X269)</f>
        <v>0</v>
      </c>
      <c r="AA269" s="9">
        <f t="shared" si="44"/>
        <v>0</v>
      </c>
      <c r="AB269" s="31">
        <f>IF(AA269&gt;J269,1,0)</f>
        <v>0</v>
      </c>
      <c r="AC269" s="11">
        <f>IF(AA269&gt;0,ROUND(AA269/J269*100,2),0)</f>
        <v>0</v>
      </c>
    </row>
    <row r="270" spans="1:29" ht="12.75">
      <c r="A270">
        <v>269</v>
      </c>
      <c r="B270" s="7" t="s">
        <v>582</v>
      </c>
      <c r="C270" s="7" t="s">
        <v>11</v>
      </c>
      <c r="D270" s="3" t="s">
        <v>583</v>
      </c>
      <c r="F270" s="4"/>
      <c r="G270" s="4"/>
      <c r="H270" s="4"/>
      <c r="I270" s="4">
        <f t="shared" si="36"/>
        <v>0</v>
      </c>
      <c r="J270" s="5">
        <f t="shared" si="37"/>
        <v>0</v>
      </c>
      <c r="K270" s="6"/>
      <c r="L270">
        <f t="shared" si="38"/>
        <v>0</v>
      </c>
      <c r="M270">
        <f t="shared" si="39"/>
        <v>0</v>
      </c>
      <c r="N270" s="9"/>
      <c r="O270" s="14">
        <f>ROUND(($J$356/$J$354)*J270,5)</f>
        <v>0</v>
      </c>
      <c r="P270" s="14">
        <f t="shared" si="40"/>
        <v>0</v>
      </c>
      <c r="Q270" s="9">
        <f>ROUND(($J$356/$J$354)*J270,0)</f>
        <v>0</v>
      </c>
      <c r="R270">
        <f>IF(Q270&gt;0,ROUND((Q270/J270)*100,2),0)</f>
        <v>0</v>
      </c>
      <c r="S270" s="9">
        <f>ROUND(IF(K270=3%,$J$358*'Decile Rankings'!K274,0),0)</f>
        <v>0</v>
      </c>
      <c r="T270" s="9">
        <f t="shared" si="41"/>
        <v>0</v>
      </c>
      <c r="U270" s="9">
        <f>IF(T270&gt;J270,J270-Q270,S270)</f>
        <v>0</v>
      </c>
      <c r="V270" s="9">
        <f t="shared" si="42"/>
        <v>0</v>
      </c>
      <c r="W270" s="11">
        <f>IF(J270&gt;0,ROUND(V270/J270*100,2),0)</f>
        <v>0</v>
      </c>
      <c r="X270" s="9">
        <f>IF(K270=3%,ROUND($J$360*'Decile Rankings'!K274,0),0)</f>
        <v>0</v>
      </c>
      <c r="Y270" s="31">
        <f t="shared" si="43"/>
        <v>0</v>
      </c>
      <c r="Z270" s="31">
        <f>IF(Y270&gt;J270,J270-V270,X270)</f>
        <v>0</v>
      </c>
      <c r="AA270" s="9">
        <f t="shared" si="44"/>
        <v>0</v>
      </c>
      <c r="AB270" s="31">
        <f>IF(AA270&gt;J270,1,0)</f>
        <v>0</v>
      </c>
      <c r="AC270" s="11">
        <f>IF(AA270&gt;0,ROUND(AA270/J270*100,2),0)</f>
        <v>0</v>
      </c>
    </row>
    <row r="271" spans="1:29" ht="12.75">
      <c r="A271">
        <v>270</v>
      </c>
      <c r="B271" s="7" t="s">
        <v>584</v>
      </c>
      <c r="C271" s="7" t="s">
        <v>11</v>
      </c>
      <c r="D271" s="3" t="s">
        <v>585</v>
      </c>
      <c r="F271" s="4"/>
      <c r="G271" s="4"/>
      <c r="H271" s="4"/>
      <c r="I271" s="4">
        <f t="shared" si="36"/>
        <v>0</v>
      </c>
      <c r="J271" s="5">
        <f t="shared" si="37"/>
        <v>0</v>
      </c>
      <c r="K271" s="6"/>
      <c r="L271">
        <f t="shared" si="38"/>
        <v>0</v>
      </c>
      <c r="M271">
        <f t="shared" si="39"/>
        <v>0</v>
      </c>
      <c r="N271" s="9"/>
      <c r="O271" s="14">
        <f>ROUND(($J$356/$J$354)*J271,5)</f>
        <v>0</v>
      </c>
      <c r="P271" s="14">
        <f t="shared" si="40"/>
        <v>0</v>
      </c>
      <c r="Q271" s="9">
        <f>ROUND(($J$356/$J$354)*J271,0)</f>
        <v>0</v>
      </c>
      <c r="R271">
        <f>IF(Q271&gt;0,ROUND((Q271/J271)*100,2),0)</f>
        <v>0</v>
      </c>
      <c r="S271" s="9">
        <f>ROUND(IF(K271=3%,$J$358*'Decile Rankings'!K275,0),0)</f>
        <v>0</v>
      </c>
      <c r="T271" s="9">
        <f t="shared" si="41"/>
        <v>0</v>
      </c>
      <c r="U271" s="9">
        <f>IF(T271&gt;J271,J271-Q271,S271)</f>
        <v>0</v>
      </c>
      <c r="V271" s="9">
        <f t="shared" si="42"/>
        <v>0</v>
      </c>
      <c r="W271" s="11">
        <f>IF(J271&gt;0,ROUND(V271/J271*100,2),0)</f>
        <v>0</v>
      </c>
      <c r="X271" s="9">
        <f>IF(K271=3%,ROUND($J$360*'Decile Rankings'!K275,0),0)</f>
        <v>0</v>
      </c>
      <c r="Y271" s="31">
        <f t="shared" si="43"/>
        <v>0</v>
      </c>
      <c r="Z271" s="31">
        <f>IF(Y271&gt;J271,J271-V271,X271)</f>
        <v>0</v>
      </c>
      <c r="AA271" s="9">
        <f t="shared" si="44"/>
        <v>0</v>
      </c>
      <c r="AB271" s="31">
        <f>IF(AA271&gt;J271,1,0)</f>
        <v>0</v>
      </c>
      <c r="AC271" s="11">
        <f>IF(AA271&gt;0,ROUND(AA271/J271*100,2),0)</f>
        <v>0</v>
      </c>
    </row>
    <row r="272" spans="1:29" ht="12.75">
      <c r="A272">
        <v>271</v>
      </c>
      <c r="B272" s="7" t="s">
        <v>586</v>
      </c>
      <c r="C272" s="7" t="s">
        <v>11</v>
      </c>
      <c r="D272" s="3" t="s">
        <v>587</v>
      </c>
      <c r="F272" s="4"/>
      <c r="G272" s="4"/>
      <c r="H272" s="4"/>
      <c r="I272" s="4">
        <f t="shared" si="36"/>
        <v>0</v>
      </c>
      <c r="J272" s="5">
        <f t="shared" si="37"/>
        <v>0</v>
      </c>
      <c r="K272" s="6"/>
      <c r="L272">
        <f t="shared" si="38"/>
        <v>0</v>
      </c>
      <c r="M272">
        <f t="shared" si="39"/>
        <v>0</v>
      </c>
      <c r="N272" s="9"/>
      <c r="O272" s="14">
        <f>ROUND(($J$356/$J$354)*J272,5)</f>
        <v>0</v>
      </c>
      <c r="P272" s="14">
        <f t="shared" si="40"/>
        <v>0</v>
      </c>
      <c r="Q272" s="9">
        <f>ROUND(($J$356/$J$354)*J272,0)</f>
        <v>0</v>
      </c>
      <c r="R272">
        <f>IF(Q272&gt;0,ROUND((Q272/J272)*100,2),0)</f>
        <v>0</v>
      </c>
      <c r="S272" s="9">
        <f>ROUND(IF(K272=3%,$J$358*'Decile Rankings'!K276,0),0)</f>
        <v>0</v>
      </c>
      <c r="T272" s="9">
        <f t="shared" si="41"/>
        <v>0</v>
      </c>
      <c r="U272" s="9">
        <f>IF(T272&gt;J272,J272-Q272,S272)</f>
        <v>0</v>
      </c>
      <c r="V272" s="9">
        <f t="shared" si="42"/>
        <v>0</v>
      </c>
      <c r="W272" s="11">
        <f>IF(J272&gt;0,ROUND(V272/J272*100,2),0)</f>
        <v>0</v>
      </c>
      <c r="X272" s="9">
        <f>IF(K272=3%,ROUND($J$360*'Decile Rankings'!K276,0),0)</f>
        <v>0</v>
      </c>
      <c r="Y272" s="31">
        <f t="shared" si="43"/>
        <v>0</v>
      </c>
      <c r="Z272" s="31">
        <f>IF(Y272&gt;J272,J272-V272,X272)</f>
        <v>0</v>
      </c>
      <c r="AA272" s="9">
        <f t="shared" si="44"/>
        <v>0</v>
      </c>
      <c r="AB272" s="31">
        <f>IF(AA272&gt;J272,1,0)</f>
        <v>0</v>
      </c>
      <c r="AC272" s="11">
        <f>IF(AA272&gt;0,ROUND(AA272/J272*100,2),0)</f>
        <v>0</v>
      </c>
    </row>
    <row r="273" spans="1:29" ht="12.75">
      <c r="A273">
        <v>272</v>
      </c>
      <c r="B273" s="7" t="s">
        <v>588</v>
      </c>
      <c r="C273" s="7" t="s">
        <v>11</v>
      </c>
      <c r="D273" s="3" t="s">
        <v>589</v>
      </c>
      <c r="E273">
        <v>2009</v>
      </c>
      <c r="F273" s="4">
        <v>35435.15</v>
      </c>
      <c r="G273" s="4">
        <v>298.62</v>
      </c>
      <c r="H273" s="4">
        <v>72.18</v>
      </c>
      <c r="I273" s="4">
        <f t="shared" si="36"/>
        <v>35064.35</v>
      </c>
      <c r="J273" s="5">
        <f t="shared" si="37"/>
        <v>35064</v>
      </c>
      <c r="K273" s="6">
        <v>0.015</v>
      </c>
      <c r="L273">
        <f t="shared" si="38"/>
        <v>26.64</v>
      </c>
      <c r="M273">
        <f t="shared" si="39"/>
        <v>26.64</v>
      </c>
      <c r="N273" s="9"/>
      <c r="O273" s="14">
        <f>ROUND(($J$356/$J$354)*J273,5)</f>
        <v>9340.72664</v>
      </c>
      <c r="P273" s="14">
        <f t="shared" si="40"/>
        <v>-0.27335999999922933</v>
      </c>
      <c r="Q273" s="9">
        <f>ROUND(($J$356/$J$354)*J273,0)</f>
        <v>9341</v>
      </c>
      <c r="R273">
        <f>IF(Q273&gt;0,ROUND((Q273/J273)*100,2),0)</f>
        <v>26.64</v>
      </c>
      <c r="S273" s="9">
        <f>ROUND(IF(K273=3%,$J$358*'Decile Rankings'!K277,0),0)</f>
        <v>0</v>
      </c>
      <c r="T273" s="9">
        <f t="shared" si="41"/>
        <v>9341</v>
      </c>
      <c r="U273" s="9">
        <f>IF(T273&gt;J273,J273-Q273,S273)</f>
        <v>0</v>
      </c>
      <c r="V273" s="9">
        <f t="shared" si="42"/>
        <v>9341</v>
      </c>
      <c r="W273" s="11">
        <f>IF(J273&gt;0,ROUND(V273/J273*100,2),0)</f>
        <v>26.64</v>
      </c>
      <c r="X273" s="9">
        <f>IF(K273=3%,ROUND($J$360*'Decile Rankings'!K277,0),0)</f>
        <v>0</v>
      </c>
      <c r="Y273" s="31">
        <f t="shared" si="43"/>
        <v>9341</v>
      </c>
      <c r="Z273" s="31">
        <f>IF(Y273&gt;J273,J273-V273,X273)</f>
        <v>0</v>
      </c>
      <c r="AA273" s="9">
        <f t="shared" si="44"/>
        <v>9341</v>
      </c>
      <c r="AB273" s="31">
        <f>IF(AA273&gt;J273,1,0)</f>
        <v>0</v>
      </c>
      <c r="AC273" s="11">
        <f>IF(AA273&gt;0,ROUND(AA273/J273*100,2),0)</f>
        <v>26.64</v>
      </c>
    </row>
    <row r="274" spans="1:29" ht="12.75">
      <c r="A274">
        <v>273</v>
      </c>
      <c r="B274" s="7" t="s">
        <v>590</v>
      </c>
      <c r="C274" s="7" t="s">
        <v>11</v>
      </c>
      <c r="D274" s="3" t="s">
        <v>591</v>
      </c>
      <c r="F274" s="4"/>
      <c r="G274" s="4"/>
      <c r="H274" s="4"/>
      <c r="I274" s="4">
        <f t="shared" si="36"/>
        <v>0</v>
      </c>
      <c r="J274" s="5">
        <f t="shared" si="37"/>
        <v>0</v>
      </c>
      <c r="K274" s="6"/>
      <c r="L274">
        <f t="shared" si="38"/>
        <v>0</v>
      </c>
      <c r="M274">
        <f t="shared" si="39"/>
        <v>0</v>
      </c>
      <c r="N274" s="9"/>
      <c r="O274" s="14">
        <f>ROUND(($J$356/$J$354)*J274,5)</f>
        <v>0</v>
      </c>
      <c r="P274" s="14">
        <f t="shared" si="40"/>
        <v>0</v>
      </c>
      <c r="Q274" s="9">
        <f>ROUND(($J$356/$J$354)*J274,0)</f>
        <v>0</v>
      </c>
      <c r="R274">
        <f>IF(Q274&gt;0,ROUND((Q274/J274)*100,2),0)</f>
        <v>0</v>
      </c>
      <c r="S274" s="9">
        <f>ROUND(IF(K274=3%,$J$358*'Decile Rankings'!K278,0),0)</f>
        <v>0</v>
      </c>
      <c r="T274" s="9">
        <f t="shared" si="41"/>
        <v>0</v>
      </c>
      <c r="U274" s="9">
        <f>IF(T274&gt;J274,J274-Q274,S274)</f>
        <v>0</v>
      </c>
      <c r="V274" s="9">
        <f t="shared" si="42"/>
        <v>0</v>
      </c>
      <c r="W274" s="11">
        <f>IF(J274&gt;0,ROUND(V274/J274*100,2),0)</f>
        <v>0</v>
      </c>
      <c r="X274" s="9">
        <f>IF(K274=3%,ROUND($J$360*'Decile Rankings'!K278,0),0)</f>
        <v>0</v>
      </c>
      <c r="Y274" s="31">
        <f t="shared" si="43"/>
        <v>0</v>
      </c>
      <c r="Z274" s="31">
        <f>IF(Y274&gt;J274,J274-V274,X274)</f>
        <v>0</v>
      </c>
      <c r="AA274" s="9">
        <f t="shared" si="44"/>
        <v>0</v>
      </c>
      <c r="AB274" s="31">
        <f>IF(AA274&gt;J274,1,0)</f>
        <v>0</v>
      </c>
      <c r="AC274" s="11">
        <f>IF(AA274&gt;0,ROUND(AA274/J274*100,2),0)</f>
        <v>0</v>
      </c>
    </row>
    <row r="275" spans="1:29" ht="12.75">
      <c r="A275">
        <v>274</v>
      </c>
      <c r="B275" s="7" t="s">
        <v>592</v>
      </c>
      <c r="C275" s="7" t="s">
        <v>11</v>
      </c>
      <c r="D275" s="3" t="s">
        <v>593</v>
      </c>
      <c r="F275" s="4"/>
      <c r="G275" s="4"/>
      <c r="H275" s="4"/>
      <c r="I275" s="4">
        <f t="shared" si="36"/>
        <v>0</v>
      </c>
      <c r="J275" s="5">
        <f t="shared" si="37"/>
        <v>0</v>
      </c>
      <c r="K275" s="6"/>
      <c r="L275">
        <f t="shared" si="38"/>
        <v>0</v>
      </c>
      <c r="M275">
        <f t="shared" si="39"/>
        <v>0</v>
      </c>
      <c r="N275" s="9"/>
      <c r="O275" s="14">
        <f>ROUND(($J$356/$J$354)*J275,5)</f>
        <v>0</v>
      </c>
      <c r="P275" s="14">
        <f t="shared" si="40"/>
        <v>0</v>
      </c>
      <c r="Q275" s="9">
        <f>ROUND(($J$356/$J$354)*J275,0)</f>
        <v>0</v>
      </c>
      <c r="R275">
        <f>IF(Q275&gt;0,ROUND((Q275/J275)*100,2),0)</f>
        <v>0</v>
      </c>
      <c r="S275" s="9">
        <f>ROUND(IF(K275=3%,$J$358*'Decile Rankings'!K279,0),0)</f>
        <v>0</v>
      </c>
      <c r="T275" s="9">
        <f t="shared" si="41"/>
        <v>0</v>
      </c>
      <c r="U275" s="9">
        <f>IF(T275&gt;J275,J275-Q275,S275)</f>
        <v>0</v>
      </c>
      <c r="V275" s="9">
        <f t="shared" si="42"/>
        <v>0</v>
      </c>
      <c r="W275" s="11">
        <f>IF(J275&gt;0,ROUND(V275/J275*100,2),0)</f>
        <v>0</v>
      </c>
      <c r="X275" s="9">
        <f>IF(K275=3%,ROUND($J$360*'Decile Rankings'!K279,0),0)</f>
        <v>0</v>
      </c>
      <c r="Y275" s="31">
        <f t="shared" si="43"/>
        <v>0</v>
      </c>
      <c r="Z275" s="31">
        <f>IF(Y275&gt;J275,J275-V275,X275)</f>
        <v>0</v>
      </c>
      <c r="AA275" s="9">
        <f t="shared" si="44"/>
        <v>0</v>
      </c>
      <c r="AB275" s="31">
        <f>IF(AA275&gt;J275,1,0)</f>
        <v>0</v>
      </c>
      <c r="AC275" s="11">
        <f>IF(AA275&gt;0,ROUND(AA275/J275*100,2),0)</f>
        <v>0</v>
      </c>
    </row>
    <row r="276" spans="1:29" ht="12.75">
      <c r="A276">
        <v>275</v>
      </c>
      <c r="B276" s="7" t="s">
        <v>594</v>
      </c>
      <c r="C276" s="7" t="s">
        <v>11</v>
      </c>
      <c r="D276" s="3" t="s">
        <v>595</v>
      </c>
      <c r="F276" s="4"/>
      <c r="G276" s="4"/>
      <c r="H276" s="4"/>
      <c r="I276" s="4">
        <f t="shared" si="36"/>
        <v>0</v>
      </c>
      <c r="J276" s="5">
        <f t="shared" si="37"/>
        <v>0</v>
      </c>
      <c r="K276" s="6"/>
      <c r="L276">
        <f t="shared" si="38"/>
        <v>0</v>
      </c>
      <c r="M276">
        <f t="shared" si="39"/>
        <v>0</v>
      </c>
      <c r="N276" s="9"/>
      <c r="O276" s="14">
        <f>ROUND(($J$356/$J$354)*J276,5)</f>
        <v>0</v>
      </c>
      <c r="P276" s="14">
        <f t="shared" si="40"/>
        <v>0</v>
      </c>
      <c r="Q276" s="9">
        <f>ROUND(($J$356/$J$354)*J276,0)</f>
        <v>0</v>
      </c>
      <c r="R276">
        <f>IF(Q276&gt;0,ROUND((Q276/J276)*100,2),0)</f>
        <v>0</v>
      </c>
      <c r="S276" s="9">
        <f>ROUND(IF(K276=3%,$J$358*'Decile Rankings'!K280,0),0)</f>
        <v>0</v>
      </c>
      <c r="T276" s="9">
        <f t="shared" si="41"/>
        <v>0</v>
      </c>
      <c r="U276" s="9">
        <f>IF(T276&gt;J276,J276-Q276,S276)</f>
        <v>0</v>
      </c>
      <c r="V276" s="9">
        <f t="shared" si="42"/>
        <v>0</v>
      </c>
      <c r="W276" s="11">
        <f>IF(J276&gt;0,ROUND(V276/J276*100,2),0)</f>
        <v>0</v>
      </c>
      <c r="X276" s="9">
        <f>IF(K276=3%,ROUND($J$360*'Decile Rankings'!K280,0),0)</f>
        <v>0</v>
      </c>
      <c r="Y276" s="31">
        <f t="shared" si="43"/>
        <v>0</v>
      </c>
      <c r="Z276" s="31">
        <f>IF(Y276&gt;J276,J276-V276,X276)</f>
        <v>0</v>
      </c>
      <c r="AA276" s="9">
        <f t="shared" si="44"/>
        <v>0</v>
      </c>
      <c r="AB276" s="31">
        <f>IF(AA276&gt;J276,1,0)</f>
        <v>0</v>
      </c>
      <c r="AC276" s="11">
        <f>IF(AA276&gt;0,ROUND(AA276/J276*100,2),0)</f>
        <v>0</v>
      </c>
    </row>
    <row r="277" spans="1:29" ht="12.75">
      <c r="A277">
        <v>276</v>
      </c>
      <c r="B277" s="7" t="s">
        <v>99</v>
      </c>
      <c r="C277" s="7" t="s">
        <v>11</v>
      </c>
      <c r="D277" s="3" t="s">
        <v>100</v>
      </c>
      <c r="E277">
        <v>2002</v>
      </c>
      <c r="F277" s="4">
        <v>165294.87</v>
      </c>
      <c r="G277" s="4">
        <v>1429.17</v>
      </c>
      <c r="H277" s="4">
        <v>0</v>
      </c>
      <c r="I277" s="4">
        <f t="shared" si="36"/>
        <v>163865.69999999998</v>
      </c>
      <c r="J277" s="5">
        <f t="shared" si="37"/>
        <v>163866</v>
      </c>
      <c r="K277" s="6">
        <v>0.03</v>
      </c>
      <c r="L277">
        <f t="shared" si="38"/>
        <v>26.64</v>
      </c>
      <c r="M277">
        <f t="shared" si="39"/>
        <v>76.43</v>
      </c>
      <c r="N277" s="9"/>
      <c r="O277" s="14">
        <f>ROUND(($J$356/$J$354)*J277,5)</f>
        <v>43652.39309</v>
      </c>
      <c r="P277" s="14">
        <f t="shared" si="40"/>
        <v>0.3930899999977555</v>
      </c>
      <c r="Q277" s="9">
        <f>ROUND(($J$356/$J$354)*J277,0)</f>
        <v>43652</v>
      </c>
      <c r="R277">
        <f>IF(Q277&gt;0,ROUND((Q277/J277)*100,2),0)</f>
        <v>26.64</v>
      </c>
      <c r="S277" s="9">
        <f>ROUND(IF(K277=3%,$J$358*'Decile Rankings'!K281,0),0)</f>
        <v>51368</v>
      </c>
      <c r="T277" s="9">
        <f t="shared" si="41"/>
        <v>95020</v>
      </c>
      <c r="U277" s="9">
        <f>IF(T277&gt;J277,J277-Q277,S277)</f>
        <v>51368</v>
      </c>
      <c r="V277" s="9">
        <f t="shared" si="42"/>
        <v>95020</v>
      </c>
      <c r="W277" s="11">
        <f>IF(J277&gt;0,ROUND(V277/J277*100,2),0)</f>
        <v>57.99</v>
      </c>
      <c r="X277" s="9">
        <f>IF(K277=3%,ROUND($J$360*'Decile Rankings'!K281,0),0)</f>
        <v>30228</v>
      </c>
      <c r="Y277" s="31">
        <f t="shared" si="43"/>
        <v>125248</v>
      </c>
      <c r="Z277" s="31">
        <f>IF(Y277&gt;J277,J277-V277,X277)</f>
        <v>30228</v>
      </c>
      <c r="AA277" s="9">
        <f t="shared" si="44"/>
        <v>125248</v>
      </c>
      <c r="AB277" s="31">
        <f>IF(AA277&gt;J277,1,0)</f>
        <v>0</v>
      </c>
      <c r="AC277" s="11">
        <f>IF(AA277&gt;0,ROUND(AA277/J277*100,2),0)</f>
        <v>76.43</v>
      </c>
    </row>
    <row r="278" spans="1:29" ht="12.75">
      <c r="A278">
        <v>277</v>
      </c>
      <c r="B278" s="7" t="s">
        <v>101</v>
      </c>
      <c r="C278" s="7" t="s">
        <v>11</v>
      </c>
      <c r="D278" s="3" t="s">
        <v>102</v>
      </c>
      <c r="E278">
        <v>2004</v>
      </c>
      <c r="F278" s="4">
        <v>258461.31</v>
      </c>
      <c r="G278" s="4">
        <v>2163.95</v>
      </c>
      <c r="H278" s="4">
        <v>105.45</v>
      </c>
      <c r="I278" s="4">
        <f t="shared" si="36"/>
        <v>256191.90999999997</v>
      </c>
      <c r="J278" s="5">
        <f t="shared" si="37"/>
        <v>256192</v>
      </c>
      <c r="K278" s="6">
        <v>0.01</v>
      </c>
      <c r="L278">
        <f t="shared" si="38"/>
        <v>26.64</v>
      </c>
      <c r="M278">
        <f t="shared" si="39"/>
        <v>26.64</v>
      </c>
      <c r="N278" s="9"/>
      <c r="O278" s="14">
        <f>ROUND(($J$356/$J$354)*J278,5)</f>
        <v>68247.18911</v>
      </c>
      <c r="P278" s="14">
        <f t="shared" si="40"/>
        <v>0.1891100000066217</v>
      </c>
      <c r="Q278" s="9">
        <f>ROUND(($J$356/$J$354)*J278,0)</f>
        <v>68247</v>
      </c>
      <c r="R278">
        <f>IF(Q278&gt;0,ROUND((Q278/J278)*100,2),0)</f>
        <v>26.64</v>
      </c>
      <c r="S278" s="9">
        <f>ROUND(IF(K278=3%,$J$358*'Decile Rankings'!K282,0),0)</f>
        <v>0</v>
      </c>
      <c r="T278" s="9">
        <f t="shared" si="41"/>
        <v>68247</v>
      </c>
      <c r="U278" s="9">
        <f>IF(T278&gt;J278,J278-Q278,S278)</f>
        <v>0</v>
      </c>
      <c r="V278" s="9">
        <f t="shared" si="42"/>
        <v>68247</v>
      </c>
      <c r="W278" s="11">
        <f>IF(J278&gt;0,ROUND(V278/J278*100,2),0)</f>
        <v>26.64</v>
      </c>
      <c r="X278" s="9">
        <f>IF(K278=3%,ROUND($J$360*'Decile Rankings'!K282,0),0)</f>
        <v>0</v>
      </c>
      <c r="Y278" s="31">
        <f t="shared" si="43"/>
        <v>68247</v>
      </c>
      <c r="Z278" s="31">
        <f>IF(Y278&gt;J278,J278-V278,X278)</f>
        <v>0</v>
      </c>
      <c r="AA278" s="9">
        <f t="shared" si="44"/>
        <v>68247</v>
      </c>
      <c r="AB278" s="31">
        <f>IF(AA278&gt;J278,1,0)</f>
        <v>0</v>
      </c>
      <c r="AC278" s="11">
        <f>IF(AA278&gt;0,ROUND(AA278/J278*100,2),0)</f>
        <v>26.64</v>
      </c>
    </row>
    <row r="279" spans="1:29" ht="12.75">
      <c r="A279">
        <v>278</v>
      </c>
      <c r="B279" s="7" t="s">
        <v>596</v>
      </c>
      <c r="C279" s="7" t="s">
        <v>11</v>
      </c>
      <c r="D279" s="3" t="s">
        <v>597</v>
      </c>
      <c r="F279" s="4"/>
      <c r="G279" s="4"/>
      <c r="H279" s="4"/>
      <c r="I279" s="4">
        <f t="shared" si="36"/>
        <v>0</v>
      </c>
      <c r="J279" s="5">
        <f t="shared" si="37"/>
        <v>0</v>
      </c>
      <c r="K279" s="6"/>
      <c r="L279">
        <f t="shared" si="38"/>
        <v>0</v>
      </c>
      <c r="M279">
        <f t="shared" si="39"/>
        <v>0</v>
      </c>
      <c r="N279" s="9"/>
      <c r="O279" s="14">
        <f>ROUND(($J$356/$J$354)*J279,5)</f>
        <v>0</v>
      </c>
      <c r="P279" s="14">
        <f t="shared" si="40"/>
        <v>0</v>
      </c>
      <c r="Q279" s="9">
        <f>ROUND(($J$356/$J$354)*J279,0)</f>
        <v>0</v>
      </c>
      <c r="R279">
        <f>IF(Q279&gt;0,ROUND((Q279/J279)*100,2),0)</f>
        <v>0</v>
      </c>
      <c r="S279" s="9">
        <f>ROUND(IF(K279=3%,$J$358*'Decile Rankings'!K283,0),0)</f>
        <v>0</v>
      </c>
      <c r="T279" s="9">
        <f t="shared" si="41"/>
        <v>0</v>
      </c>
      <c r="U279" s="9">
        <f>IF(T279&gt;J279,J279-Q279,S279)</f>
        <v>0</v>
      </c>
      <c r="V279" s="9">
        <f t="shared" si="42"/>
        <v>0</v>
      </c>
      <c r="W279" s="11">
        <f>IF(J279&gt;0,ROUND(V279/J279*100,2),0)</f>
        <v>0</v>
      </c>
      <c r="X279" s="9">
        <f>IF(K279=3%,ROUND($J$360*'Decile Rankings'!K283,0),0)</f>
        <v>0</v>
      </c>
      <c r="Y279" s="31">
        <f t="shared" si="43"/>
        <v>0</v>
      </c>
      <c r="Z279" s="31">
        <f>IF(Y279&gt;J279,J279-V279,X279)</f>
        <v>0</v>
      </c>
      <c r="AA279" s="9">
        <f t="shared" si="44"/>
        <v>0</v>
      </c>
      <c r="AB279" s="31">
        <f>IF(AA279&gt;J279,1,0)</f>
        <v>0</v>
      </c>
      <c r="AC279" s="11">
        <f>IF(AA279&gt;0,ROUND(AA279/J279*100,2),0)</f>
        <v>0</v>
      </c>
    </row>
    <row r="280" spans="1:29" ht="12.75">
      <c r="A280">
        <v>279</v>
      </c>
      <c r="B280" s="7" t="s">
        <v>103</v>
      </c>
      <c r="C280" s="7" t="s">
        <v>11</v>
      </c>
      <c r="D280" s="3" t="s">
        <v>104</v>
      </c>
      <c r="E280">
        <v>2004</v>
      </c>
      <c r="F280" s="4">
        <v>246754.61</v>
      </c>
      <c r="G280" s="4">
        <v>3163.44</v>
      </c>
      <c r="H280" s="4">
        <v>3248.25</v>
      </c>
      <c r="I280" s="4">
        <f t="shared" si="36"/>
        <v>240342.91999999998</v>
      </c>
      <c r="J280" s="5">
        <f t="shared" si="37"/>
        <v>240343</v>
      </c>
      <c r="K280" s="6">
        <v>0.03</v>
      </c>
      <c r="L280">
        <f t="shared" si="38"/>
        <v>26.64</v>
      </c>
      <c r="M280">
        <f t="shared" si="39"/>
        <v>57.98</v>
      </c>
      <c r="N280" s="9"/>
      <c r="O280" s="14">
        <f>ROUND(($J$356/$J$354)*J280,5)</f>
        <v>64025.16149</v>
      </c>
      <c r="P280" s="14">
        <f t="shared" si="40"/>
        <v>0.1614899999985937</v>
      </c>
      <c r="Q280" s="9">
        <f>ROUND(($J$356/$J$354)*J280,0)</f>
        <v>64025</v>
      </c>
      <c r="R280">
        <f>IF(Q280&gt;0,ROUND((Q280/J280)*100,2),0)</f>
        <v>26.64</v>
      </c>
      <c r="S280" s="9">
        <f>ROUND(IF(K280=3%,$J$358*'Decile Rankings'!K284,0),0)</f>
        <v>47417</v>
      </c>
      <c r="T280" s="9">
        <f t="shared" si="41"/>
        <v>111442</v>
      </c>
      <c r="U280" s="9">
        <f>IF(T280&gt;J280,J280-Q280,S280)</f>
        <v>47417</v>
      </c>
      <c r="V280" s="9">
        <f t="shared" si="42"/>
        <v>111442</v>
      </c>
      <c r="W280" s="11">
        <f>IF(J280&gt;0,ROUND(V280/J280*100,2),0)</f>
        <v>46.37</v>
      </c>
      <c r="X280" s="9">
        <f>IF(K280=3%,ROUND($J$360*'Decile Rankings'!K284,0),0)</f>
        <v>27902</v>
      </c>
      <c r="Y280" s="31">
        <f t="shared" si="43"/>
        <v>139344</v>
      </c>
      <c r="Z280" s="31">
        <f>IF(Y280&gt;J280,J280-V280,X280)</f>
        <v>27902</v>
      </c>
      <c r="AA280" s="9">
        <f t="shared" si="44"/>
        <v>139344</v>
      </c>
      <c r="AB280" s="31">
        <f>IF(AA280&gt;J280,1,0)</f>
        <v>0</v>
      </c>
      <c r="AC280" s="11">
        <f>IF(AA280&gt;0,ROUND(AA280/J280*100,2),0)</f>
        <v>57.98</v>
      </c>
    </row>
    <row r="281" spans="1:29" ht="12.75">
      <c r="A281">
        <v>280</v>
      </c>
      <c r="B281" s="7" t="s">
        <v>598</v>
      </c>
      <c r="C281" s="7" t="s">
        <v>11</v>
      </c>
      <c r="D281" s="3" t="s">
        <v>599</v>
      </c>
      <c r="F281" s="4"/>
      <c r="G281" s="4"/>
      <c r="H281" s="4"/>
      <c r="I281" s="4">
        <f t="shared" si="36"/>
        <v>0</v>
      </c>
      <c r="J281" s="5">
        <f t="shared" si="37"/>
        <v>0</v>
      </c>
      <c r="K281" s="6"/>
      <c r="L281">
        <f t="shared" si="38"/>
        <v>0</v>
      </c>
      <c r="M281">
        <f t="shared" si="39"/>
        <v>0</v>
      </c>
      <c r="N281" s="9"/>
      <c r="O281" s="14">
        <f>ROUND(($J$356/$J$354)*J281,5)</f>
        <v>0</v>
      </c>
      <c r="P281" s="14">
        <f t="shared" si="40"/>
        <v>0</v>
      </c>
      <c r="Q281" s="9">
        <f>ROUND(($J$356/$J$354)*J281,0)</f>
        <v>0</v>
      </c>
      <c r="R281">
        <f>IF(Q281&gt;0,ROUND((Q281/J281)*100,2),0)</f>
        <v>0</v>
      </c>
      <c r="S281" s="9">
        <f>ROUND(IF(K281=3%,$J$358*'Decile Rankings'!K285,0),0)</f>
        <v>0</v>
      </c>
      <c r="T281" s="9">
        <f t="shared" si="41"/>
        <v>0</v>
      </c>
      <c r="U281" s="9">
        <f>IF(T281&gt;J281,J281-Q281,S281)</f>
        <v>0</v>
      </c>
      <c r="V281" s="9">
        <f t="shared" si="42"/>
        <v>0</v>
      </c>
      <c r="W281" s="11">
        <f>IF(J281&gt;0,ROUND(V281/J281*100,2),0)</f>
        <v>0</v>
      </c>
      <c r="X281" s="9">
        <f>IF(K281=3%,ROUND($J$360*'Decile Rankings'!K285,0),0)</f>
        <v>0</v>
      </c>
      <c r="Y281" s="31">
        <f t="shared" si="43"/>
        <v>0</v>
      </c>
      <c r="Z281" s="31">
        <f>IF(Y281&gt;J281,J281-V281,X281)</f>
        <v>0</v>
      </c>
      <c r="AA281" s="9">
        <f t="shared" si="44"/>
        <v>0</v>
      </c>
      <c r="AB281" s="31">
        <f>IF(AA281&gt;J281,1,0)</f>
        <v>0</v>
      </c>
      <c r="AC281" s="11">
        <f>IF(AA281&gt;0,ROUND(AA281/J281*100,2),0)</f>
        <v>0</v>
      </c>
    </row>
    <row r="282" spans="1:29" ht="12.75">
      <c r="A282">
        <v>281</v>
      </c>
      <c r="B282" s="7" t="s">
        <v>600</v>
      </c>
      <c r="C282" s="7" t="s">
        <v>11</v>
      </c>
      <c r="D282" s="3" t="s">
        <v>601</v>
      </c>
      <c r="F282" s="4"/>
      <c r="G282" s="4"/>
      <c r="H282" s="4"/>
      <c r="I282" s="4">
        <f t="shared" si="36"/>
        <v>0</v>
      </c>
      <c r="J282" s="5">
        <f t="shared" si="37"/>
        <v>0</v>
      </c>
      <c r="K282" s="6"/>
      <c r="L282">
        <f t="shared" si="38"/>
        <v>0</v>
      </c>
      <c r="M282">
        <f t="shared" si="39"/>
        <v>0</v>
      </c>
      <c r="N282" s="9"/>
      <c r="O282" s="14">
        <f>ROUND(($J$356/$J$354)*J282,5)</f>
        <v>0</v>
      </c>
      <c r="P282" s="14">
        <f t="shared" si="40"/>
        <v>0</v>
      </c>
      <c r="Q282" s="9">
        <f>ROUND(($J$356/$J$354)*J282,0)</f>
        <v>0</v>
      </c>
      <c r="R282">
        <f>IF(Q282&gt;0,ROUND((Q282/J282)*100,2),0)</f>
        <v>0</v>
      </c>
      <c r="S282" s="9">
        <f>ROUND(IF(K282=3%,$J$358*'Decile Rankings'!K286,0),0)</f>
        <v>0</v>
      </c>
      <c r="T282" s="9">
        <f t="shared" si="41"/>
        <v>0</v>
      </c>
      <c r="U282" s="9">
        <f>IF(T282&gt;J282,J282-Q282,S282)</f>
        <v>0</v>
      </c>
      <c r="V282" s="9">
        <f t="shared" si="42"/>
        <v>0</v>
      </c>
      <c r="W282" s="11">
        <f>IF(J282&gt;0,ROUND(V282/J282*100,2),0)</f>
        <v>0</v>
      </c>
      <c r="X282" s="9">
        <f>IF(K282=3%,ROUND($J$360*'Decile Rankings'!K286,0),0)</f>
        <v>0</v>
      </c>
      <c r="Y282" s="31">
        <f t="shared" si="43"/>
        <v>0</v>
      </c>
      <c r="Z282" s="31">
        <f>IF(Y282&gt;J282,J282-V282,X282)</f>
        <v>0</v>
      </c>
      <c r="AA282" s="9">
        <f t="shared" si="44"/>
        <v>0</v>
      </c>
      <c r="AB282" s="31">
        <f>IF(AA282&gt;J282,1,0)</f>
        <v>0</v>
      </c>
      <c r="AC282" s="11">
        <f>IF(AA282&gt;0,ROUND(AA282/J282*100,2),0)</f>
        <v>0</v>
      </c>
    </row>
    <row r="283" spans="1:29" ht="12.75">
      <c r="A283">
        <v>282</v>
      </c>
      <c r="B283" s="7" t="s">
        <v>602</v>
      </c>
      <c r="C283" s="7" t="s">
        <v>11</v>
      </c>
      <c r="D283" s="3" t="s">
        <v>603</v>
      </c>
      <c r="F283" s="4"/>
      <c r="G283" s="4"/>
      <c r="H283" s="4"/>
      <c r="I283" s="4">
        <f t="shared" si="36"/>
        <v>0</v>
      </c>
      <c r="J283" s="5">
        <f t="shared" si="37"/>
        <v>0</v>
      </c>
      <c r="K283" s="6"/>
      <c r="L283">
        <f t="shared" si="38"/>
        <v>0</v>
      </c>
      <c r="M283">
        <f t="shared" si="39"/>
        <v>0</v>
      </c>
      <c r="N283" s="9"/>
      <c r="O283" s="14">
        <f>ROUND(($J$356/$J$354)*J283,5)</f>
        <v>0</v>
      </c>
      <c r="P283" s="14">
        <f t="shared" si="40"/>
        <v>0</v>
      </c>
      <c r="Q283" s="9">
        <f>ROUND(($J$356/$J$354)*J283,0)</f>
        <v>0</v>
      </c>
      <c r="R283">
        <f>IF(Q283&gt;0,ROUND((Q283/J283)*100,2),0)</f>
        <v>0</v>
      </c>
      <c r="S283" s="9">
        <f>ROUND(IF(K283=3%,$J$358*'Decile Rankings'!K287,0),0)</f>
        <v>0</v>
      </c>
      <c r="T283" s="9">
        <f t="shared" si="41"/>
        <v>0</v>
      </c>
      <c r="U283" s="9">
        <f>IF(T283&gt;J283,J283-Q283,S283)</f>
        <v>0</v>
      </c>
      <c r="V283" s="9">
        <f t="shared" si="42"/>
        <v>0</v>
      </c>
      <c r="W283" s="11">
        <f>IF(J283&gt;0,ROUND(V283/J283*100,2),0)</f>
        <v>0</v>
      </c>
      <c r="X283" s="9">
        <f>IF(K283=3%,ROUND($J$360*'Decile Rankings'!K287,0),0)</f>
        <v>0</v>
      </c>
      <c r="Y283" s="31">
        <f t="shared" si="43"/>
        <v>0</v>
      </c>
      <c r="Z283" s="31">
        <f>IF(Y283&gt;J283,J283-V283,X283)</f>
        <v>0</v>
      </c>
      <c r="AA283" s="9">
        <f t="shared" si="44"/>
        <v>0</v>
      </c>
      <c r="AB283" s="31">
        <f>IF(AA283&gt;J283,1,0)</f>
        <v>0</v>
      </c>
      <c r="AC283" s="11">
        <f>IF(AA283&gt;0,ROUND(AA283/J283*100,2),0)</f>
        <v>0</v>
      </c>
    </row>
    <row r="284" spans="1:29" ht="12.75">
      <c r="A284">
        <v>283</v>
      </c>
      <c r="B284" s="7" t="s">
        <v>105</v>
      </c>
      <c r="C284" s="7" t="s">
        <v>11</v>
      </c>
      <c r="D284" s="3" t="s">
        <v>106</v>
      </c>
      <c r="E284">
        <v>2003</v>
      </c>
      <c r="F284" s="4">
        <v>143131.58</v>
      </c>
      <c r="G284" s="4">
        <v>1995.15</v>
      </c>
      <c r="H284" s="4">
        <v>104.48</v>
      </c>
      <c r="I284" s="4">
        <f t="shared" si="36"/>
        <v>141031.94999999998</v>
      </c>
      <c r="J284" s="5">
        <f t="shared" si="37"/>
        <v>141032</v>
      </c>
      <c r="K284" s="6">
        <v>0.03</v>
      </c>
      <c r="L284">
        <f t="shared" si="38"/>
        <v>26.64</v>
      </c>
      <c r="M284">
        <f t="shared" si="39"/>
        <v>62.24</v>
      </c>
      <c r="N284" s="9"/>
      <c r="O284" s="14">
        <f>ROUND(($J$356/$J$354)*J284,5)</f>
        <v>37569.6258</v>
      </c>
      <c r="P284" s="14">
        <f t="shared" si="40"/>
        <v>-0.3741999999983818</v>
      </c>
      <c r="Q284" s="9">
        <f>ROUND(($J$356/$J$354)*J284,0)</f>
        <v>37570</v>
      </c>
      <c r="R284">
        <f>IF(Q284&gt;0,ROUND((Q284/J284)*100,2),0)</f>
        <v>26.64</v>
      </c>
      <c r="S284" s="9">
        <f>ROUND(IF(K284=3%,$J$358*'Decile Rankings'!K288,0),0)</f>
        <v>31611</v>
      </c>
      <c r="T284" s="9">
        <f t="shared" si="41"/>
        <v>69181</v>
      </c>
      <c r="U284" s="9">
        <f>IF(T284&gt;J284,J284-Q284,S284)</f>
        <v>31611</v>
      </c>
      <c r="V284" s="9">
        <f t="shared" si="42"/>
        <v>69181</v>
      </c>
      <c r="W284" s="11">
        <f>IF(J284&gt;0,ROUND(V284/J284*100,2),0)</f>
        <v>49.05</v>
      </c>
      <c r="X284" s="9">
        <f>IF(K284=3%,ROUND($J$360*'Decile Rankings'!K288,0),0)</f>
        <v>18602</v>
      </c>
      <c r="Y284" s="31">
        <f t="shared" si="43"/>
        <v>87783</v>
      </c>
      <c r="Z284" s="31">
        <f>IF(Y284&gt;J284,J284-V284,X284)</f>
        <v>18602</v>
      </c>
      <c r="AA284" s="9">
        <f t="shared" si="44"/>
        <v>87783</v>
      </c>
      <c r="AB284" s="31">
        <f>IF(AA284&gt;J284,1,0)</f>
        <v>0</v>
      </c>
      <c r="AC284" s="11">
        <f>IF(AA284&gt;0,ROUND(AA284/J284*100,2),0)</f>
        <v>62.24</v>
      </c>
    </row>
    <row r="285" spans="1:29" ht="12.75">
      <c r="A285">
        <v>284</v>
      </c>
      <c r="B285" s="7" t="s">
        <v>604</v>
      </c>
      <c r="C285" s="7" t="s">
        <v>11</v>
      </c>
      <c r="D285" s="3" t="s">
        <v>605</v>
      </c>
      <c r="F285" s="4"/>
      <c r="G285" s="4"/>
      <c r="H285" s="4"/>
      <c r="I285" s="4">
        <f t="shared" si="36"/>
        <v>0</v>
      </c>
      <c r="J285" s="5">
        <f t="shared" si="37"/>
        <v>0</v>
      </c>
      <c r="K285" s="6"/>
      <c r="L285">
        <f t="shared" si="38"/>
        <v>0</v>
      </c>
      <c r="M285">
        <f t="shared" si="39"/>
        <v>0</v>
      </c>
      <c r="N285" s="9"/>
      <c r="O285" s="14">
        <f>ROUND(($J$356/$J$354)*J285,5)</f>
        <v>0</v>
      </c>
      <c r="P285" s="14">
        <f t="shared" si="40"/>
        <v>0</v>
      </c>
      <c r="Q285" s="9">
        <f>ROUND(($J$356/$J$354)*J285,0)</f>
        <v>0</v>
      </c>
      <c r="R285">
        <f>IF(Q285&gt;0,ROUND((Q285/J285)*100,2),0)</f>
        <v>0</v>
      </c>
      <c r="S285" s="9">
        <f>ROUND(IF(K285=3%,$J$358*'Decile Rankings'!K289,0),0)</f>
        <v>0</v>
      </c>
      <c r="T285" s="9">
        <f t="shared" si="41"/>
        <v>0</v>
      </c>
      <c r="U285" s="9">
        <f>IF(T285&gt;J285,J285-Q285,S285)</f>
        <v>0</v>
      </c>
      <c r="V285" s="9">
        <f t="shared" si="42"/>
        <v>0</v>
      </c>
      <c r="W285" s="11">
        <f>IF(J285&gt;0,ROUND(V285/J285*100,2),0)</f>
        <v>0</v>
      </c>
      <c r="X285" s="9">
        <f>IF(K285=3%,ROUND($J$360*'Decile Rankings'!K289,0),0)</f>
        <v>0</v>
      </c>
      <c r="Y285" s="31">
        <f t="shared" si="43"/>
        <v>0</v>
      </c>
      <c r="Z285" s="31">
        <f>IF(Y285&gt;J285,J285-V285,X285)</f>
        <v>0</v>
      </c>
      <c r="AA285" s="9">
        <f t="shared" si="44"/>
        <v>0</v>
      </c>
      <c r="AB285" s="31">
        <f>IF(AA285&gt;J285,1,0)</f>
        <v>0</v>
      </c>
      <c r="AC285" s="11">
        <f>IF(AA285&gt;0,ROUND(AA285/J285*100,2),0)</f>
        <v>0</v>
      </c>
    </row>
    <row r="286" spans="1:29" ht="12.75">
      <c r="A286">
        <v>285</v>
      </c>
      <c r="B286" s="7" t="s">
        <v>606</v>
      </c>
      <c r="C286" s="7" t="s">
        <v>11</v>
      </c>
      <c r="D286" s="3" t="s">
        <v>607</v>
      </c>
      <c r="E286">
        <v>2009</v>
      </c>
      <c r="F286" s="4">
        <v>511941.78</v>
      </c>
      <c r="G286" s="4">
        <v>4173.19</v>
      </c>
      <c r="H286" s="4">
        <v>738.76</v>
      </c>
      <c r="I286" s="4">
        <f t="shared" si="36"/>
        <v>507029.83</v>
      </c>
      <c r="J286" s="5">
        <f t="shared" si="37"/>
        <v>507030</v>
      </c>
      <c r="K286" s="6">
        <v>0.015</v>
      </c>
      <c r="L286">
        <f t="shared" si="38"/>
        <v>26.64</v>
      </c>
      <c r="M286">
        <f t="shared" si="39"/>
        <v>26.64</v>
      </c>
      <c r="N286" s="9"/>
      <c r="O286" s="14">
        <f>ROUND(($J$356/$J$354)*J286,5)</f>
        <v>135068.12193</v>
      </c>
      <c r="P286" s="14">
        <f t="shared" si="40"/>
        <v>0.12192999999388121</v>
      </c>
      <c r="Q286" s="9">
        <f>ROUND(($J$356/$J$354)*J286,0)</f>
        <v>135068</v>
      </c>
      <c r="R286">
        <f>IF(Q286&gt;0,ROUND((Q286/J286)*100,2),0)</f>
        <v>26.64</v>
      </c>
      <c r="S286" s="9">
        <f>ROUND(IF(K286=3%,$J$358*'Decile Rankings'!K290,0),0)</f>
        <v>0</v>
      </c>
      <c r="T286" s="9">
        <f t="shared" si="41"/>
        <v>135068</v>
      </c>
      <c r="U286" s="9">
        <f>IF(T286&gt;J286,J286-Q286,S286)</f>
        <v>0</v>
      </c>
      <c r="V286" s="9">
        <f t="shared" si="42"/>
        <v>135068</v>
      </c>
      <c r="W286" s="11">
        <f>IF(J286&gt;0,ROUND(V286/J286*100,2),0)</f>
        <v>26.64</v>
      </c>
      <c r="X286" s="9">
        <f>IF(K286=3%,ROUND($J$360*'Decile Rankings'!K290,0),0)</f>
        <v>0</v>
      </c>
      <c r="Y286" s="31">
        <f t="shared" si="43"/>
        <v>135068</v>
      </c>
      <c r="Z286" s="31">
        <f>IF(Y286&gt;J286,J286-V286,X286)</f>
        <v>0</v>
      </c>
      <c r="AA286" s="9">
        <f t="shared" si="44"/>
        <v>135068</v>
      </c>
      <c r="AB286" s="31">
        <f>IF(AA286&gt;J286,1,0)</f>
        <v>0</v>
      </c>
      <c r="AC286" s="11">
        <f>IF(AA286&gt;0,ROUND(AA286/J286*100,2),0)</f>
        <v>26.64</v>
      </c>
    </row>
    <row r="287" spans="1:29" ht="12.75">
      <c r="A287">
        <v>286</v>
      </c>
      <c r="B287" s="7" t="s">
        <v>107</v>
      </c>
      <c r="C287" s="7" t="s">
        <v>11</v>
      </c>
      <c r="D287" s="3" t="s">
        <v>108</v>
      </c>
      <c r="E287">
        <v>2002</v>
      </c>
      <c r="F287" s="4">
        <v>444595.12</v>
      </c>
      <c r="G287" s="4">
        <v>9556.39</v>
      </c>
      <c r="H287" s="4">
        <v>606.13</v>
      </c>
      <c r="I287" s="4">
        <f t="shared" si="36"/>
        <v>434432.6</v>
      </c>
      <c r="J287" s="5">
        <f t="shared" si="37"/>
        <v>434433</v>
      </c>
      <c r="K287" s="6">
        <v>0.03</v>
      </c>
      <c r="L287">
        <f t="shared" si="38"/>
        <v>26.64</v>
      </c>
      <c r="M287">
        <f t="shared" si="39"/>
        <v>39.64</v>
      </c>
      <c r="N287" s="9"/>
      <c r="O287" s="14">
        <f>ROUND(($J$356/$J$354)*J287,5)</f>
        <v>115728.94979</v>
      </c>
      <c r="P287" s="14">
        <f t="shared" si="40"/>
        <v>-0.050210000001243316</v>
      </c>
      <c r="Q287" s="9">
        <f>ROUND(($J$356/$J$354)*J287,0)</f>
        <v>115729</v>
      </c>
      <c r="R287">
        <f>IF(Q287&gt;0,ROUND((Q287/J287)*100,2),0)</f>
        <v>26.64</v>
      </c>
      <c r="S287" s="9">
        <f>ROUND(IF(K287=3%,$J$358*'Decile Rankings'!K291,0),0)</f>
        <v>35563</v>
      </c>
      <c r="T287" s="9">
        <f t="shared" si="41"/>
        <v>151292</v>
      </c>
      <c r="U287" s="9">
        <f>IF(T287&gt;J287,J287-Q287,S287)</f>
        <v>35563</v>
      </c>
      <c r="V287" s="9">
        <f t="shared" si="42"/>
        <v>151292</v>
      </c>
      <c r="W287" s="11">
        <f>IF(J287&gt;0,ROUND(V287/J287*100,2),0)</f>
        <v>34.83</v>
      </c>
      <c r="X287" s="9">
        <f>IF(K287=3%,ROUND($J$360*'Decile Rankings'!K291,0),0)</f>
        <v>20927</v>
      </c>
      <c r="Y287" s="31">
        <f t="shared" si="43"/>
        <v>172219</v>
      </c>
      <c r="Z287" s="31">
        <f>IF(Y287&gt;J287,J287-V287,X287)</f>
        <v>20927</v>
      </c>
      <c r="AA287" s="9">
        <f t="shared" si="44"/>
        <v>172219</v>
      </c>
      <c r="AB287" s="31">
        <f>IF(AA287&gt;J287,1,0)</f>
        <v>0</v>
      </c>
      <c r="AC287" s="11">
        <f>IF(AA287&gt;0,ROUND(AA287/J287*100,2),0)</f>
        <v>39.64</v>
      </c>
    </row>
    <row r="288" spans="1:29" ht="12.75">
      <c r="A288">
        <v>287</v>
      </c>
      <c r="B288" s="7" t="s">
        <v>109</v>
      </c>
      <c r="C288" s="7" t="s">
        <v>11</v>
      </c>
      <c r="D288" s="3" t="s">
        <v>110</v>
      </c>
      <c r="E288">
        <v>2002</v>
      </c>
      <c r="F288" s="4">
        <v>360440.55</v>
      </c>
      <c r="G288" s="4">
        <v>6214.75</v>
      </c>
      <c r="H288" s="4">
        <v>0</v>
      </c>
      <c r="I288" s="4">
        <f t="shared" si="36"/>
        <v>354225.8</v>
      </c>
      <c r="J288" s="5">
        <f t="shared" si="37"/>
        <v>354226</v>
      </c>
      <c r="K288" s="6">
        <v>0.03</v>
      </c>
      <c r="L288">
        <f t="shared" si="38"/>
        <v>26.64</v>
      </c>
      <c r="M288">
        <f t="shared" si="39"/>
        <v>42.59</v>
      </c>
      <c r="N288" s="9"/>
      <c r="O288" s="14">
        <f>ROUND(($J$356/$J$354)*J288,5)</f>
        <v>94362.54375</v>
      </c>
      <c r="P288" s="14">
        <f t="shared" si="40"/>
        <v>-0.4562500000029104</v>
      </c>
      <c r="Q288" s="9">
        <f>ROUND(($J$356/$J$354)*J288,0)</f>
        <v>94363</v>
      </c>
      <c r="R288">
        <f>IF(Q288&gt;0,ROUND((Q288/J288)*100,2),0)</f>
        <v>26.64</v>
      </c>
      <c r="S288" s="9">
        <f>ROUND(IF(K288=3%,$J$358*'Decile Rankings'!K292,0),0)</f>
        <v>35563</v>
      </c>
      <c r="T288" s="9">
        <f t="shared" si="41"/>
        <v>129926</v>
      </c>
      <c r="U288" s="9">
        <f>IF(T288&gt;J288,J288-Q288,S288)</f>
        <v>35563</v>
      </c>
      <c r="V288" s="9">
        <f t="shared" si="42"/>
        <v>129926</v>
      </c>
      <c r="W288" s="11">
        <f>IF(J288&gt;0,ROUND(V288/J288*100,2),0)</f>
        <v>36.68</v>
      </c>
      <c r="X288" s="9">
        <f>IF(K288=3%,ROUND($J$360*'Decile Rankings'!K292,0),0)</f>
        <v>20927</v>
      </c>
      <c r="Y288" s="31">
        <f t="shared" si="43"/>
        <v>150853</v>
      </c>
      <c r="Z288" s="31">
        <f>IF(Y288&gt;J288,J288-V288,X288)</f>
        <v>20927</v>
      </c>
      <c r="AA288" s="9">
        <f t="shared" si="44"/>
        <v>150853</v>
      </c>
      <c r="AB288" s="31">
        <f>IF(AA288&gt;J288,1,0)</f>
        <v>0</v>
      </c>
      <c r="AC288" s="11">
        <f>IF(AA288&gt;0,ROUND(AA288/J288*100,2),0)</f>
        <v>42.59</v>
      </c>
    </row>
    <row r="289" spans="1:29" ht="12.75">
      <c r="A289">
        <v>288</v>
      </c>
      <c r="B289" s="7" t="s">
        <v>111</v>
      </c>
      <c r="C289" s="7" t="s">
        <v>11</v>
      </c>
      <c r="D289" s="3" t="s">
        <v>112</v>
      </c>
      <c r="E289">
        <v>2003</v>
      </c>
      <c r="F289" s="4">
        <v>1539993.41</v>
      </c>
      <c r="G289" s="4">
        <v>37005.13</v>
      </c>
      <c r="H289" s="4">
        <v>82.44</v>
      </c>
      <c r="I289" s="4">
        <f t="shared" si="36"/>
        <v>1502905.84</v>
      </c>
      <c r="J289" s="5">
        <f t="shared" si="37"/>
        <v>1502906</v>
      </c>
      <c r="K289" s="6">
        <v>0.03</v>
      </c>
      <c r="L289">
        <f t="shared" si="38"/>
        <v>26.64</v>
      </c>
      <c r="M289">
        <f t="shared" si="39"/>
        <v>28.73</v>
      </c>
      <c r="N289" s="9"/>
      <c r="O289" s="14">
        <f>ROUND(($J$356/$J$354)*J289,5)</f>
        <v>400360.31567</v>
      </c>
      <c r="P289" s="14">
        <f t="shared" si="40"/>
        <v>0.3156699999817647</v>
      </c>
      <c r="Q289" s="9">
        <f>ROUND(($J$356/$J$354)*J289,0)</f>
        <v>400360</v>
      </c>
      <c r="R289">
        <f>IF(Q289&gt;0,ROUND((Q289/J289)*100,2),0)</f>
        <v>26.64</v>
      </c>
      <c r="S289" s="9">
        <f>ROUND(IF(K289=3%,$J$358*'Decile Rankings'!K293,0),0)</f>
        <v>19757</v>
      </c>
      <c r="T289" s="9">
        <f t="shared" si="41"/>
        <v>420117</v>
      </c>
      <c r="U289" s="9">
        <f>IF(T289&gt;J289,J289-Q289,S289)</f>
        <v>19757</v>
      </c>
      <c r="V289" s="9">
        <f t="shared" si="42"/>
        <v>420117</v>
      </c>
      <c r="W289" s="11">
        <f>IF(J289&gt;0,ROUND(V289/J289*100,2),0)</f>
        <v>27.95</v>
      </c>
      <c r="X289" s="9">
        <f>IF(K289=3%,ROUND($J$360*'Decile Rankings'!K293,0),0)</f>
        <v>11626</v>
      </c>
      <c r="Y289" s="31">
        <f t="shared" si="43"/>
        <v>431743</v>
      </c>
      <c r="Z289" s="31">
        <f>IF(Y289&gt;J289,J289-V289,X289)</f>
        <v>11626</v>
      </c>
      <c r="AA289" s="9">
        <f t="shared" si="44"/>
        <v>431743</v>
      </c>
      <c r="AB289" s="31">
        <f>IF(AA289&gt;J289,1,0)</f>
        <v>0</v>
      </c>
      <c r="AC289" s="11">
        <f>IF(AA289&gt;0,ROUND(AA289/J289*100,2),0)</f>
        <v>28.73</v>
      </c>
    </row>
    <row r="290" spans="1:29" ht="12.75">
      <c r="A290">
        <v>289</v>
      </c>
      <c r="B290" s="7" t="s">
        <v>608</v>
      </c>
      <c r="C290" s="7" t="s">
        <v>11</v>
      </c>
      <c r="D290" s="3" t="s">
        <v>609</v>
      </c>
      <c r="F290" s="4">
        <v>0</v>
      </c>
      <c r="G290" s="4">
        <v>0</v>
      </c>
      <c r="H290" s="4">
        <v>0</v>
      </c>
      <c r="I290" s="4">
        <f t="shared" si="36"/>
        <v>0</v>
      </c>
      <c r="J290" s="5">
        <f t="shared" si="37"/>
        <v>0</v>
      </c>
      <c r="K290" s="6"/>
      <c r="L290">
        <f t="shared" si="38"/>
        <v>0</v>
      </c>
      <c r="M290">
        <f t="shared" si="39"/>
        <v>0</v>
      </c>
      <c r="N290" s="9"/>
      <c r="O290" s="14">
        <f>ROUND(($J$356/$J$354)*J290,5)</f>
        <v>0</v>
      </c>
      <c r="P290" s="14">
        <f t="shared" si="40"/>
        <v>0</v>
      </c>
      <c r="Q290" s="9">
        <f>ROUND(($J$356/$J$354)*J290,0)</f>
        <v>0</v>
      </c>
      <c r="R290">
        <f>IF(Q290&gt;0,ROUND((Q290/J290)*100,2),0)</f>
        <v>0</v>
      </c>
      <c r="S290" s="9">
        <f>ROUND(IF(K290=3%,$J$358*'Decile Rankings'!K294,0),0)</f>
        <v>0</v>
      </c>
      <c r="T290" s="9">
        <f t="shared" si="41"/>
        <v>0</v>
      </c>
      <c r="U290" s="9">
        <f>IF(T290&gt;J290,J290-Q290,S290)</f>
        <v>0</v>
      </c>
      <c r="V290" s="9">
        <f t="shared" si="42"/>
        <v>0</v>
      </c>
      <c r="W290" s="11">
        <f>IF(J290&gt;0,ROUND(V290/J290*100,2),0)</f>
        <v>0</v>
      </c>
      <c r="X290" s="9">
        <f>IF(K290=3%,ROUND($J$360*'Decile Rankings'!K294,0),0)</f>
        <v>0</v>
      </c>
      <c r="Y290" s="31">
        <f t="shared" si="43"/>
        <v>0</v>
      </c>
      <c r="Z290" s="31">
        <f>IF(Y290&gt;J290,J290-V290,X290)</f>
        <v>0</v>
      </c>
      <c r="AA290" s="9">
        <f t="shared" si="44"/>
        <v>0</v>
      </c>
      <c r="AB290" s="31">
        <f>IF(AA290&gt;J290,1,0)</f>
        <v>0</v>
      </c>
      <c r="AC290" s="11">
        <f>IF(AA290&gt;0,ROUND(AA290/J290*100,2),0)</f>
        <v>0</v>
      </c>
    </row>
    <row r="291" spans="1:29" ht="12.75">
      <c r="A291">
        <v>290</v>
      </c>
      <c r="B291" s="7" t="s">
        <v>610</v>
      </c>
      <c r="C291" s="7" t="s">
        <v>11</v>
      </c>
      <c r="D291" s="3" t="s">
        <v>611</v>
      </c>
      <c r="F291" s="4"/>
      <c r="G291" s="4"/>
      <c r="H291" s="4"/>
      <c r="I291" s="4">
        <f t="shared" si="36"/>
        <v>0</v>
      </c>
      <c r="J291" s="5">
        <f t="shared" si="37"/>
        <v>0</v>
      </c>
      <c r="K291" s="6"/>
      <c r="L291">
        <f t="shared" si="38"/>
        <v>0</v>
      </c>
      <c r="M291">
        <f t="shared" si="39"/>
        <v>0</v>
      </c>
      <c r="N291" s="9"/>
      <c r="O291" s="14">
        <f>ROUND(($J$356/$J$354)*J291,5)</f>
        <v>0</v>
      </c>
      <c r="P291" s="14">
        <f t="shared" si="40"/>
        <v>0</v>
      </c>
      <c r="Q291" s="9">
        <f>ROUND(($J$356/$J$354)*J291,0)</f>
        <v>0</v>
      </c>
      <c r="R291">
        <f>IF(Q291&gt;0,ROUND((Q291/J291)*100,2),0)</f>
        <v>0</v>
      </c>
      <c r="S291" s="9">
        <f>ROUND(IF(K291=3%,$J$358*'Decile Rankings'!K295,0),0)</f>
        <v>0</v>
      </c>
      <c r="T291" s="9">
        <f t="shared" si="41"/>
        <v>0</v>
      </c>
      <c r="U291" s="9">
        <f>IF(T291&gt;J291,J291-Q291,S291)</f>
        <v>0</v>
      </c>
      <c r="V291" s="9">
        <f t="shared" si="42"/>
        <v>0</v>
      </c>
      <c r="W291" s="11">
        <f>IF(J291&gt;0,ROUND(V291/J291*100,2),0)</f>
        <v>0</v>
      </c>
      <c r="X291" s="9">
        <f>IF(K291=3%,ROUND($J$360*'Decile Rankings'!K295,0),0)</f>
        <v>0</v>
      </c>
      <c r="Y291" s="31">
        <f t="shared" si="43"/>
        <v>0</v>
      </c>
      <c r="Z291" s="31">
        <f>IF(Y291&gt;J291,J291-V291,X291)</f>
        <v>0</v>
      </c>
      <c r="AA291" s="9">
        <f t="shared" si="44"/>
        <v>0</v>
      </c>
      <c r="AB291" s="31">
        <f>IF(AA291&gt;J291,1,0)</f>
        <v>0</v>
      </c>
      <c r="AC291" s="11">
        <f>IF(AA291&gt;0,ROUND(AA291/J291*100,2),0)</f>
        <v>0</v>
      </c>
    </row>
    <row r="292" spans="1:29" ht="12.75">
      <c r="A292">
        <v>291</v>
      </c>
      <c r="B292" s="7" t="s">
        <v>612</v>
      </c>
      <c r="C292" s="7" t="s">
        <v>11</v>
      </c>
      <c r="D292" s="3" t="s">
        <v>613</v>
      </c>
      <c r="F292" s="4"/>
      <c r="G292" s="4"/>
      <c r="H292" s="4"/>
      <c r="I292" s="4">
        <f t="shared" si="36"/>
        <v>0</v>
      </c>
      <c r="J292" s="5">
        <f t="shared" si="37"/>
        <v>0</v>
      </c>
      <c r="K292" s="6"/>
      <c r="L292">
        <f t="shared" si="38"/>
        <v>0</v>
      </c>
      <c r="M292">
        <f t="shared" si="39"/>
        <v>0</v>
      </c>
      <c r="N292" s="9"/>
      <c r="O292" s="14">
        <f>ROUND(($J$356/$J$354)*J292,5)</f>
        <v>0</v>
      </c>
      <c r="P292" s="14">
        <f t="shared" si="40"/>
        <v>0</v>
      </c>
      <c r="Q292" s="9">
        <f>ROUND(($J$356/$J$354)*J292,0)</f>
        <v>0</v>
      </c>
      <c r="R292">
        <f>IF(Q292&gt;0,ROUND((Q292/J292)*100,2),0)</f>
        <v>0</v>
      </c>
      <c r="S292" s="9">
        <f>ROUND(IF(K292=3%,$J$358*'Decile Rankings'!K296,0),0)</f>
        <v>0</v>
      </c>
      <c r="T292" s="9">
        <f t="shared" si="41"/>
        <v>0</v>
      </c>
      <c r="U292" s="9">
        <f>IF(T292&gt;J292,J292-Q292,S292)</f>
        <v>0</v>
      </c>
      <c r="V292" s="9">
        <f t="shared" si="42"/>
        <v>0</v>
      </c>
      <c r="W292" s="11">
        <f>IF(J292&gt;0,ROUND(V292/J292*100,2),0)</f>
        <v>0</v>
      </c>
      <c r="X292" s="9">
        <f>IF(K292=3%,ROUND($J$360*'Decile Rankings'!K296,0),0)</f>
        <v>0</v>
      </c>
      <c r="Y292" s="31">
        <f t="shared" si="43"/>
        <v>0</v>
      </c>
      <c r="Z292" s="31">
        <f>IF(Y292&gt;J292,J292-V292,X292)</f>
        <v>0</v>
      </c>
      <c r="AA292" s="9">
        <f t="shared" si="44"/>
        <v>0</v>
      </c>
      <c r="AB292" s="31">
        <f>IF(AA292&gt;J292,1,0)</f>
        <v>0</v>
      </c>
      <c r="AC292" s="11">
        <f>IF(AA292&gt;0,ROUND(AA292/J292*100,2),0)</f>
        <v>0</v>
      </c>
    </row>
    <row r="293" spans="1:29" ht="12.75">
      <c r="A293">
        <v>292</v>
      </c>
      <c r="B293" s="7" t="s">
        <v>614</v>
      </c>
      <c r="C293" s="7" t="s">
        <v>11</v>
      </c>
      <c r="D293" s="3" t="s">
        <v>615</v>
      </c>
      <c r="E293">
        <v>2010</v>
      </c>
      <c r="F293" s="4">
        <v>234673.27</v>
      </c>
      <c r="G293" s="4">
        <v>2736.7</v>
      </c>
      <c r="H293" s="4">
        <v>678.04</v>
      </c>
      <c r="I293" s="4">
        <f t="shared" si="36"/>
        <v>231258.52999999997</v>
      </c>
      <c r="J293" s="5">
        <f t="shared" si="37"/>
        <v>231259</v>
      </c>
      <c r="K293" s="6">
        <v>0.015</v>
      </c>
      <c r="L293">
        <f t="shared" si="38"/>
        <v>26.64</v>
      </c>
      <c r="M293">
        <f t="shared" si="39"/>
        <v>26.64</v>
      </c>
      <c r="N293" s="9"/>
      <c r="O293" s="14">
        <f>ROUND(($J$356/$J$354)*J293,5)</f>
        <v>61605.26756</v>
      </c>
      <c r="P293" s="14">
        <f t="shared" si="40"/>
        <v>0.2675600000002305</v>
      </c>
      <c r="Q293" s="9">
        <f>ROUND(($J$356/$J$354)*J293,0)</f>
        <v>61605</v>
      </c>
      <c r="R293">
        <f>IF(Q293&gt;0,ROUND((Q293/J293)*100,2),0)</f>
        <v>26.64</v>
      </c>
      <c r="S293" s="9">
        <f>ROUND(IF(K293=3%,$J$358*'Decile Rankings'!K297,0),0)</f>
        <v>0</v>
      </c>
      <c r="T293" s="9">
        <f t="shared" si="41"/>
        <v>61605</v>
      </c>
      <c r="U293" s="9">
        <f>IF(T293&gt;J293,J293-Q293,S293)</f>
        <v>0</v>
      </c>
      <c r="V293" s="9">
        <f t="shared" si="42"/>
        <v>61605</v>
      </c>
      <c r="W293" s="11">
        <f>IF(J293&gt;0,ROUND(V293/J293*100,2),0)</f>
        <v>26.64</v>
      </c>
      <c r="X293" s="9">
        <f>IF(K293=3%,ROUND($J$360*'Decile Rankings'!K297,0),0)</f>
        <v>0</v>
      </c>
      <c r="Y293" s="31">
        <f t="shared" si="43"/>
        <v>61605</v>
      </c>
      <c r="Z293" s="31">
        <f>IF(Y293&gt;J293,J293-V293,X293)</f>
        <v>0</v>
      </c>
      <c r="AA293" s="9">
        <f t="shared" si="44"/>
        <v>61605</v>
      </c>
      <c r="AB293" s="31">
        <f>IF(AA293&gt;J293,1,0)</f>
        <v>0</v>
      </c>
      <c r="AC293" s="11">
        <f>IF(AA293&gt;0,ROUND(AA293/J293*100,2),0)</f>
        <v>26.64</v>
      </c>
    </row>
    <row r="294" spans="1:29" ht="12.75">
      <c r="A294">
        <v>293</v>
      </c>
      <c r="B294" s="7" t="s">
        <v>616</v>
      </c>
      <c r="C294" s="7" t="s">
        <v>11</v>
      </c>
      <c r="D294" s="3" t="s">
        <v>617</v>
      </c>
      <c r="F294" s="4"/>
      <c r="G294" s="4"/>
      <c r="H294" s="4"/>
      <c r="I294" s="4">
        <f t="shared" si="36"/>
        <v>0</v>
      </c>
      <c r="J294" s="5">
        <f t="shared" si="37"/>
        <v>0</v>
      </c>
      <c r="K294" s="6"/>
      <c r="L294">
        <f t="shared" si="38"/>
        <v>0</v>
      </c>
      <c r="M294">
        <f t="shared" si="39"/>
        <v>0</v>
      </c>
      <c r="N294" s="9"/>
      <c r="O294" s="14">
        <f>ROUND(($J$356/$J$354)*J294,5)</f>
        <v>0</v>
      </c>
      <c r="P294" s="14">
        <f t="shared" si="40"/>
        <v>0</v>
      </c>
      <c r="Q294" s="9">
        <f>ROUND(($J$356/$J$354)*J294,0)</f>
        <v>0</v>
      </c>
      <c r="R294">
        <f>IF(Q294&gt;0,ROUND((Q294/J294)*100,2),0)</f>
        <v>0</v>
      </c>
      <c r="S294" s="9">
        <f>ROUND(IF(K294=3%,$J$358*'Decile Rankings'!K298,0),0)</f>
        <v>0</v>
      </c>
      <c r="T294" s="9">
        <f t="shared" si="41"/>
        <v>0</v>
      </c>
      <c r="U294" s="9">
        <f>IF(T294&gt;J294,J294-Q294,S294)</f>
        <v>0</v>
      </c>
      <c r="V294" s="9">
        <f t="shared" si="42"/>
        <v>0</v>
      </c>
      <c r="W294" s="11">
        <f>IF(J294&gt;0,ROUND(V294/J294*100,2),0)</f>
        <v>0</v>
      </c>
      <c r="X294" s="9">
        <f>IF(K294=3%,ROUND($J$360*'Decile Rankings'!K298,0),0)</f>
        <v>0</v>
      </c>
      <c r="Y294" s="31">
        <f t="shared" si="43"/>
        <v>0</v>
      </c>
      <c r="Z294" s="31">
        <f>IF(Y294&gt;J294,J294-V294,X294)</f>
        <v>0</v>
      </c>
      <c r="AA294" s="9">
        <f t="shared" si="44"/>
        <v>0</v>
      </c>
      <c r="AB294" s="31">
        <f>IF(AA294&gt;J294,1,0)</f>
        <v>0</v>
      </c>
      <c r="AC294" s="11">
        <f>IF(AA294&gt;0,ROUND(AA294/J294*100,2),0)</f>
        <v>0</v>
      </c>
    </row>
    <row r="295" spans="1:29" ht="12.75">
      <c r="A295">
        <v>294</v>
      </c>
      <c r="B295" s="7" t="s">
        <v>618</v>
      </c>
      <c r="C295" s="7" t="s">
        <v>11</v>
      </c>
      <c r="D295" s="3" t="s">
        <v>619</v>
      </c>
      <c r="E295">
        <v>2008</v>
      </c>
      <c r="F295" s="4">
        <v>107561.94</v>
      </c>
      <c r="G295" s="4">
        <v>4824.59</v>
      </c>
      <c r="H295" s="4">
        <v>5474.25</v>
      </c>
      <c r="I295" s="4">
        <f t="shared" si="36"/>
        <v>97263.1</v>
      </c>
      <c r="J295" s="5">
        <f t="shared" si="37"/>
        <v>97263</v>
      </c>
      <c r="K295" s="6">
        <v>0.03</v>
      </c>
      <c r="L295">
        <f t="shared" si="38"/>
        <v>26.64</v>
      </c>
      <c r="M295">
        <f t="shared" si="39"/>
        <v>100</v>
      </c>
      <c r="N295" s="9"/>
      <c r="O295" s="14">
        <f>ROUND(($J$356/$J$354)*J295,5)</f>
        <v>25909.96735</v>
      </c>
      <c r="P295" s="14">
        <f t="shared" si="40"/>
        <v>-0.03265000000101281</v>
      </c>
      <c r="Q295" s="9">
        <f>ROUND(($J$356/$J$354)*J295,0)</f>
        <v>25910</v>
      </c>
      <c r="R295">
        <f>IF(Q295&gt;0,ROUND((Q295/J295)*100,2),0)</f>
        <v>26.64</v>
      </c>
      <c r="S295" s="9">
        <f>ROUND(IF(K295=3%,$J$358*'Decile Rankings'!K299,0),0)</f>
        <v>51368</v>
      </c>
      <c r="T295" s="9">
        <f t="shared" si="41"/>
        <v>77278</v>
      </c>
      <c r="U295" s="9">
        <f>IF(T295&gt;J295,J295-Q295,S295)</f>
        <v>51368</v>
      </c>
      <c r="V295" s="9">
        <f t="shared" si="42"/>
        <v>77278</v>
      </c>
      <c r="W295" s="11">
        <f>IF(J295&gt;0,ROUND(V295/J295*100,2),0)</f>
        <v>79.45</v>
      </c>
      <c r="X295" s="9">
        <f>IF(K295=3%,ROUND($J$360*'Decile Rankings'!K299,0),0)</f>
        <v>30228</v>
      </c>
      <c r="Y295" s="31">
        <f t="shared" si="43"/>
        <v>107506</v>
      </c>
      <c r="Z295" s="31">
        <f>IF(Y295&gt;J295,J295-V295,X295)</f>
        <v>19985</v>
      </c>
      <c r="AA295" s="9">
        <f t="shared" si="44"/>
        <v>97263</v>
      </c>
      <c r="AB295" s="31">
        <f>IF(AA295&gt;J295,1,0)</f>
        <v>0</v>
      </c>
      <c r="AC295" s="11">
        <f>IF(AA295&gt;0,ROUND(AA295/J295*100,2),0)</f>
        <v>100</v>
      </c>
    </row>
    <row r="296" spans="1:29" ht="12.75">
      <c r="A296">
        <v>295</v>
      </c>
      <c r="B296" s="7" t="s">
        <v>620</v>
      </c>
      <c r="C296" s="7" t="s">
        <v>11</v>
      </c>
      <c r="D296" s="3" t="s">
        <v>621</v>
      </c>
      <c r="E296">
        <v>2007</v>
      </c>
      <c r="F296" s="4">
        <v>584931.89</v>
      </c>
      <c r="G296" s="4">
        <v>7007.82</v>
      </c>
      <c r="H296" s="4">
        <v>4290.27</v>
      </c>
      <c r="I296" s="4">
        <f t="shared" si="36"/>
        <v>573633.8</v>
      </c>
      <c r="J296" s="5">
        <f t="shared" si="37"/>
        <v>573634</v>
      </c>
      <c r="K296" s="6">
        <v>0.015</v>
      </c>
      <c r="L296">
        <f t="shared" si="38"/>
        <v>26.64</v>
      </c>
      <c r="M296">
        <f t="shared" si="39"/>
        <v>26.64</v>
      </c>
      <c r="N296" s="9"/>
      <c r="O296" s="14">
        <f>ROUND(($J$356/$J$354)*J296,5)</f>
        <v>152810.81406</v>
      </c>
      <c r="P296" s="14">
        <f t="shared" si="40"/>
        <v>-0.18593999999575317</v>
      </c>
      <c r="Q296" s="9">
        <f>ROUND(($J$356/$J$354)*J296,0)</f>
        <v>152811</v>
      </c>
      <c r="R296">
        <f>IF(Q296&gt;0,ROUND((Q296/J296)*100,2),0)</f>
        <v>26.64</v>
      </c>
      <c r="S296" s="9">
        <f>ROUND(IF(K296=3%,$J$358*'Decile Rankings'!K300,0),0)</f>
        <v>0</v>
      </c>
      <c r="T296" s="9">
        <f t="shared" si="41"/>
        <v>152811</v>
      </c>
      <c r="U296" s="9">
        <f>IF(T296&gt;J296,J296-Q296,S296)</f>
        <v>0</v>
      </c>
      <c r="V296" s="9">
        <f t="shared" si="42"/>
        <v>152811</v>
      </c>
      <c r="W296" s="11">
        <f>IF(J296&gt;0,ROUND(V296/J296*100,2),0)</f>
        <v>26.64</v>
      </c>
      <c r="X296" s="9">
        <f>IF(K296=3%,ROUND($J$360*'Decile Rankings'!K300,0),0)</f>
        <v>0</v>
      </c>
      <c r="Y296" s="31">
        <f t="shared" si="43"/>
        <v>152811</v>
      </c>
      <c r="Z296" s="31">
        <f>IF(Y296&gt;J296,J296-V296,X296)</f>
        <v>0</v>
      </c>
      <c r="AA296" s="9">
        <f t="shared" si="44"/>
        <v>152811</v>
      </c>
      <c r="AB296" s="31">
        <f>IF(AA296&gt;J296,1,0)</f>
        <v>0</v>
      </c>
      <c r="AC296" s="11">
        <f>IF(AA296&gt;0,ROUND(AA296/J296*100,2),0)</f>
        <v>26.64</v>
      </c>
    </row>
    <row r="297" spans="1:29" ht="12.75">
      <c r="A297">
        <v>296</v>
      </c>
      <c r="B297" s="7" t="s">
        <v>622</v>
      </c>
      <c r="C297" s="7" t="s">
        <v>11</v>
      </c>
      <c r="D297" s="3" t="s">
        <v>623</v>
      </c>
      <c r="E297">
        <v>2006</v>
      </c>
      <c r="F297" s="4">
        <v>407059.82</v>
      </c>
      <c r="G297" s="4">
        <v>4176.26</v>
      </c>
      <c r="H297" s="4">
        <v>758.97</v>
      </c>
      <c r="I297" s="4">
        <f t="shared" si="36"/>
        <v>402124.59</v>
      </c>
      <c r="J297" s="5">
        <f t="shared" si="37"/>
        <v>402125</v>
      </c>
      <c r="K297" s="6">
        <v>0.03</v>
      </c>
      <c r="L297">
        <f t="shared" si="38"/>
        <v>26.64</v>
      </c>
      <c r="M297">
        <f t="shared" si="39"/>
        <v>37.56</v>
      </c>
      <c r="N297" s="9"/>
      <c r="O297" s="14">
        <f>ROUND(($J$356/$J$354)*J297,5)</f>
        <v>107122.39617</v>
      </c>
      <c r="P297" s="14">
        <f t="shared" si="40"/>
        <v>0.39617000000725966</v>
      </c>
      <c r="Q297" s="9">
        <f>ROUND(($J$356/$J$354)*J297,0)</f>
        <v>107122</v>
      </c>
      <c r="R297">
        <f>IF(Q297&gt;0,ROUND((Q297/J297)*100,2),0)</f>
        <v>26.64</v>
      </c>
      <c r="S297" s="9">
        <f>ROUND(IF(K297=3%,$J$358*'Decile Rankings'!K301,0),0)</f>
        <v>27660</v>
      </c>
      <c r="T297" s="9">
        <f t="shared" si="41"/>
        <v>134782</v>
      </c>
      <c r="U297" s="9">
        <f>IF(T297&gt;J297,J297-Q297,S297)</f>
        <v>27660</v>
      </c>
      <c r="V297" s="9">
        <f t="shared" si="42"/>
        <v>134782</v>
      </c>
      <c r="W297" s="11">
        <f>IF(J297&gt;0,ROUND(V297/J297*100,2),0)</f>
        <v>33.52</v>
      </c>
      <c r="X297" s="9">
        <f>IF(K297=3%,ROUND($J$360*'Decile Rankings'!K301,0),0)</f>
        <v>16276</v>
      </c>
      <c r="Y297" s="31">
        <f t="shared" si="43"/>
        <v>151058</v>
      </c>
      <c r="Z297" s="31">
        <f>IF(Y297&gt;J297,J297-V297,X297)</f>
        <v>16276</v>
      </c>
      <c r="AA297" s="9">
        <f t="shared" si="44"/>
        <v>151058</v>
      </c>
      <c r="AB297" s="31">
        <f>IF(AA297&gt;J297,1,0)</f>
        <v>0</v>
      </c>
      <c r="AC297" s="11">
        <f>IF(AA297&gt;0,ROUND(AA297/J297*100,2),0)</f>
        <v>37.56</v>
      </c>
    </row>
    <row r="298" spans="1:29" ht="12.75">
      <c r="A298">
        <v>297</v>
      </c>
      <c r="B298" s="7" t="s">
        <v>624</v>
      </c>
      <c r="C298" s="7" t="s">
        <v>11</v>
      </c>
      <c r="D298" s="3" t="s">
        <v>625</v>
      </c>
      <c r="F298" s="4"/>
      <c r="G298" s="4"/>
      <c r="H298" s="4"/>
      <c r="I298" s="4">
        <f t="shared" si="36"/>
        <v>0</v>
      </c>
      <c r="J298" s="5">
        <f t="shared" si="37"/>
        <v>0</v>
      </c>
      <c r="K298" s="6"/>
      <c r="L298">
        <f t="shared" si="38"/>
        <v>0</v>
      </c>
      <c r="M298">
        <f t="shared" si="39"/>
        <v>0</v>
      </c>
      <c r="N298" s="9"/>
      <c r="O298" s="14">
        <f>ROUND(($J$356/$J$354)*J298,5)</f>
        <v>0</v>
      </c>
      <c r="P298" s="14">
        <f t="shared" si="40"/>
        <v>0</v>
      </c>
      <c r="Q298" s="9">
        <f>ROUND(($J$356/$J$354)*J298,0)</f>
        <v>0</v>
      </c>
      <c r="R298">
        <f>IF(Q298&gt;0,ROUND((Q298/J298)*100,2),0)</f>
        <v>0</v>
      </c>
      <c r="S298" s="9">
        <f>ROUND(IF(K298=3%,$J$358*'Decile Rankings'!K302,0),0)</f>
        <v>0</v>
      </c>
      <c r="T298" s="9">
        <f t="shared" si="41"/>
        <v>0</v>
      </c>
      <c r="U298" s="9">
        <f>IF(T298&gt;J298,J298-Q298,S298)</f>
        <v>0</v>
      </c>
      <c r="V298" s="9">
        <f t="shared" si="42"/>
        <v>0</v>
      </c>
      <c r="W298" s="11">
        <f>IF(J298&gt;0,ROUND(V298/J298*100,2),0)</f>
        <v>0</v>
      </c>
      <c r="X298" s="9">
        <f>IF(K298=3%,ROUND($J$360*'Decile Rankings'!K302,0),0)</f>
        <v>0</v>
      </c>
      <c r="Y298" s="31">
        <f t="shared" si="43"/>
        <v>0</v>
      </c>
      <c r="Z298" s="31">
        <f>IF(Y298&gt;J298,J298-V298,X298)</f>
        <v>0</v>
      </c>
      <c r="AA298" s="9">
        <f t="shared" si="44"/>
        <v>0</v>
      </c>
      <c r="AB298" s="31">
        <f>IF(AA298&gt;J298,1,0)</f>
        <v>0</v>
      </c>
      <c r="AC298" s="11">
        <f>IF(AA298&gt;0,ROUND(AA298/J298*100,2),0)</f>
        <v>0</v>
      </c>
    </row>
    <row r="299" spans="1:29" ht="12.75">
      <c r="A299">
        <v>298</v>
      </c>
      <c r="B299" s="7" t="s">
        <v>626</v>
      </c>
      <c r="C299" s="7" t="s">
        <v>11</v>
      </c>
      <c r="D299" s="3" t="s">
        <v>627</v>
      </c>
      <c r="F299" s="4"/>
      <c r="G299" s="4"/>
      <c r="H299" s="4"/>
      <c r="I299" s="4">
        <f t="shared" si="36"/>
        <v>0</v>
      </c>
      <c r="J299" s="5">
        <f t="shared" si="37"/>
        <v>0</v>
      </c>
      <c r="K299" s="6"/>
      <c r="L299">
        <f t="shared" si="38"/>
        <v>0</v>
      </c>
      <c r="M299">
        <f t="shared" si="39"/>
        <v>0</v>
      </c>
      <c r="N299" s="9"/>
      <c r="O299" s="14">
        <f>ROUND(($J$356/$J$354)*J299,5)</f>
        <v>0</v>
      </c>
      <c r="P299" s="14">
        <f t="shared" si="40"/>
        <v>0</v>
      </c>
      <c r="Q299" s="9">
        <f>ROUND(($J$356/$J$354)*J299,0)</f>
        <v>0</v>
      </c>
      <c r="R299">
        <f>IF(Q299&gt;0,ROUND((Q299/J299)*100,2),0)</f>
        <v>0</v>
      </c>
      <c r="S299" s="9">
        <f>ROUND(IF(K299=3%,$J$358*'Decile Rankings'!K303,0),0)</f>
        <v>0</v>
      </c>
      <c r="T299" s="9">
        <f t="shared" si="41"/>
        <v>0</v>
      </c>
      <c r="U299" s="9">
        <f>IF(T299&gt;J299,J299-Q299,S299)</f>
        <v>0</v>
      </c>
      <c r="V299" s="9">
        <f t="shared" si="42"/>
        <v>0</v>
      </c>
      <c r="W299" s="11">
        <f>IF(J299&gt;0,ROUND(V299/J299*100,2),0)</f>
        <v>0</v>
      </c>
      <c r="X299" s="9">
        <f>IF(K299=3%,ROUND($J$360*'Decile Rankings'!K303,0),0)</f>
        <v>0</v>
      </c>
      <c r="Y299" s="31">
        <f t="shared" si="43"/>
        <v>0</v>
      </c>
      <c r="Z299" s="31">
        <f>IF(Y299&gt;J299,J299-V299,X299)</f>
        <v>0</v>
      </c>
      <c r="AA299" s="9">
        <f t="shared" si="44"/>
        <v>0</v>
      </c>
      <c r="AB299" s="31">
        <f>IF(AA299&gt;J299,1,0)</f>
        <v>0</v>
      </c>
      <c r="AC299" s="11">
        <f>IF(AA299&gt;0,ROUND(AA299/J299*100,2),0)</f>
        <v>0</v>
      </c>
    </row>
    <row r="300" spans="1:29" ht="12.75">
      <c r="A300">
        <v>299</v>
      </c>
      <c r="B300" s="7" t="s">
        <v>628</v>
      </c>
      <c r="C300" s="7" t="s">
        <v>11</v>
      </c>
      <c r="D300" s="3" t="s">
        <v>629</v>
      </c>
      <c r="F300" s="4"/>
      <c r="G300" s="4"/>
      <c r="H300" s="4"/>
      <c r="I300" s="4">
        <f t="shared" si="36"/>
        <v>0</v>
      </c>
      <c r="J300" s="5">
        <f t="shared" si="37"/>
        <v>0</v>
      </c>
      <c r="K300" s="6"/>
      <c r="L300">
        <f t="shared" si="38"/>
        <v>0</v>
      </c>
      <c r="M300">
        <f t="shared" si="39"/>
        <v>0</v>
      </c>
      <c r="N300" s="9"/>
      <c r="O300" s="14">
        <f>ROUND(($J$356/$J$354)*J300,5)</f>
        <v>0</v>
      </c>
      <c r="P300" s="14">
        <f t="shared" si="40"/>
        <v>0</v>
      </c>
      <c r="Q300" s="9">
        <f>ROUND(($J$356/$J$354)*J300,0)</f>
        <v>0</v>
      </c>
      <c r="R300">
        <f>IF(Q300&gt;0,ROUND((Q300/J300)*100,2),0)</f>
        <v>0</v>
      </c>
      <c r="S300" s="9">
        <f>ROUND(IF(K300=3%,$J$358*'Decile Rankings'!K304,0),0)</f>
        <v>0</v>
      </c>
      <c r="T300" s="9">
        <f t="shared" si="41"/>
        <v>0</v>
      </c>
      <c r="U300" s="9">
        <f>IF(T300&gt;J300,J300-Q300,S300)</f>
        <v>0</v>
      </c>
      <c r="V300" s="9">
        <f t="shared" si="42"/>
        <v>0</v>
      </c>
      <c r="W300" s="11">
        <f>IF(J300&gt;0,ROUND(V300/J300*100,2),0)</f>
        <v>0</v>
      </c>
      <c r="X300" s="9">
        <f>IF(K300=3%,ROUND($J$360*'Decile Rankings'!K304,0),0)</f>
        <v>0</v>
      </c>
      <c r="Y300" s="31">
        <f t="shared" si="43"/>
        <v>0</v>
      </c>
      <c r="Z300" s="31">
        <f>IF(Y300&gt;J300,J300-V300,X300)</f>
        <v>0</v>
      </c>
      <c r="AA300" s="9">
        <f t="shared" si="44"/>
        <v>0</v>
      </c>
      <c r="AB300" s="31">
        <f>IF(AA300&gt;J300,1,0)</f>
        <v>0</v>
      </c>
      <c r="AC300" s="11">
        <f>IF(AA300&gt;0,ROUND(AA300/J300*100,2),0)</f>
        <v>0</v>
      </c>
    </row>
    <row r="301" spans="1:29" ht="12.75">
      <c r="A301">
        <v>300</v>
      </c>
      <c r="B301" s="7" t="s">
        <v>630</v>
      </c>
      <c r="C301" s="7" t="s">
        <v>11</v>
      </c>
      <c r="D301" s="3" t="s">
        <v>631</v>
      </c>
      <c r="E301">
        <v>2006</v>
      </c>
      <c r="F301" s="4">
        <v>337979.04</v>
      </c>
      <c r="G301" s="4">
        <v>1221.76</v>
      </c>
      <c r="H301" s="4">
        <v>37.28</v>
      </c>
      <c r="I301" s="4">
        <f t="shared" si="36"/>
        <v>336719.99999999994</v>
      </c>
      <c r="J301" s="5">
        <f t="shared" si="37"/>
        <v>336720</v>
      </c>
      <c r="K301" s="6">
        <v>0.03</v>
      </c>
      <c r="L301">
        <f t="shared" si="38"/>
        <v>26.64</v>
      </c>
      <c r="M301">
        <f t="shared" si="39"/>
        <v>41.55</v>
      </c>
      <c r="N301" s="9"/>
      <c r="O301" s="14">
        <f>ROUND(($J$356/$J$354)*J301,5)</f>
        <v>89699.10659</v>
      </c>
      <c r="P301" s="14">
        <f t="shared" si="40"/>
        <v>0.10658999999577645</v>
      </c>
      <c r="Q301" s="9">
        <f>ROUND(($J$356/$J$354)*J301,0)</f>
        <v>89699</v>
      </c>
      <c r="R301">
        <f>IF(Q301&gt;0,ROUND((Q301/J301)*100,2),0)</f>
        <v>26.64</v>
      </c>
      <c r="S301" s="9">
        <f>ROUND(IF(K301=3%,$J$358*'Decile Rankings'!K305,0),0)</f>
        <v>31611</v>
      </c>
      <c r="T301" s="9">
        <f t="shared" si="41"/>
        <v>121310</v>
      </c>
      <c r="U301" s="9">
        <f>IF(T301&gt;J301,J301-Q301,S301)</f>
        <v>31611</v>
      </c>
      <c r="V301" s="9">
        <f t="shared" si="42"/>
        <v>121310</v>
      </c>
      <c r="W301" s="11">
        <f>IF(J301&gt;0,ROUND(V301/J301*100,2),0)</f>
        <v>36.03</v>
      </c>
      <c r="X301" s="9">
        <f>IF(K301=3%,ROUND($J$360*'Decile Rankings'!K305,0),0)</f>
        <v>18602</v>
      </c>
      <c r="Y301" s="31">
        <f t="shared" si="43"/>
        <v>139912</v>
      </c>
      <c r="Z301" s="31">
        <f>IF(Y301&gt;J301,J301-V301,X301)</f>
        <v>18602</v>
      </c>
      <c r="AA301" s="9">
        <f t="shared" si="44"/>
        <v>139912</v>
      </c>
      <c r="AB301" s="31">
        <f>IF(AA301&gt;J301,1,0)</f>
        <v>0</v>
      </c>
      <c r="AC301" s="11">
        <f>IF(AA301&gt;0,ROUND(AA301/J301*100,2),0)</f>
        <v>41.55</v>
      </c>
    </row>
    <row r="302" spans="1:29" ht="12.75">
      <c r="A302">
        <v>301</v>
      </c>
      <c r="B302" s="7" t="s">
        <v>113</v>
      </c>
      <c r="C302" s="7" t="s">
        <v>11</v>
      </c>
      <c r="D302" s="3" t="s">
        <v>114</v>
      </c>
      <c r="E302">
        <v>2002</v>
      </c>
      <c r="F302" s="4">
        <v>396669.62</v>
      </c>
      <c r="G302" s="4">
        <v>4691.16</v>
      </c>
      <c r="H302" s="4">
        <v>44.26</v>
      </c>
      <c r="I302" s="4">
        <f t="shared" si="36"/>
        <v>391934.2</v>
      </c>
      <c r="J302" s="5">
        <f t="shared" si="37"/>
        <v>391934</v>
      </c>
      <c r="K302" s="6">
        <v>0.03</v>
      </c>
      <c r="L302">
        <f t="shared" si="38"/>
        <v>26.64</v>
      </c>
      <c r="M302">
        <f t="shared" si="39"/>
        <v>44.25</v>
      </c>
      <c r="N302" s="9"/>
      <c r="O302" s="14">
        <f>ROUND(($J$356/$J$354)*J302,5)</f>
        <v>104407.60764</v>
      </c>
      <c r="P302" s="14">
        <f t="shared" si="40"/>
        <v>-0.39235999999800697</v>
      </c>
      <c r="Q302" s="9">
        <f>ROUND(($J$356/$J$354)*J302,0)</f>
        <v>104408</v>
      </c>
      <c r="R302">
        <f>IF(Q302&gt;0,ROUND((Q302/J302)*100,2),0)</f>
        <v>26.64</v>
      </c>
      <c r="S302" s="9">
        <f>ROUND(IF(K302=3%,$J$358*'Decile Rankings'!K306,0),0)</f>
        <v>43465</v>
      </c>
      <c r="T302" s="9">
        <f t="shared" si="41"/>
        <v>147873</v>
      </c>
      <c r="U302" s="9">
        <f>IF(T302&gt;J302,J302-Q302,S302)</f>
        <v>43465</v>
      </c>
      <c r="V302" s="9">
        <f t="shared" si="42"/>
        <v>147873</v>
      </c>
      <c r="W302" s="11">
        <f>IF(J302&gt;0,ROUND(V302/J302*100,2),0)</f>
        <v>37.73</v>
      </c>
      <c r="X302" s="9">
        <f>IF(K302=3%,ROUND($J$360*'Decile Rankings'!K306,0),0)</f>
        <v>25577</v>
      </c>
      <c r="Y302" s="31">
        <f t="shared" si="43"/>
        <v>173450</v>
      </c>
      <c r="Z302" s="31">
        <f>IF(Y302&gt;J302,J302-V302,X302)</f>
        <v>25577</v>
      </c>
      <c r="AA302" s="9">
        <f t="shared" si="44"/>
        <v>173450</v>
      </c>
      <c r="AB302" s="31">
        <f>IF(AA302&gt;J302,1,0)</f>
        <v>0</v>
      </c>
      <c r="AC302" s="11">
        <f>IF(AA302&gt;0,ROUND(AA302/J302*100,2),0)</f>
        <v>44.25</v>
      </c>
    </row>
    <row r="303" spans="1:29" ht="12.75">
      <c r="A303">
        <v>302</v>
      </c>
      <c r="B303" s="7" t="s">
        <v>632</v>
      </c>
      <c r="C303" s="7" t="s">
        <v>11</v>
      </c>
      <c r="D303" s="3" t="s">
        <v>633</v>
      </c>
      <c r="F303" s="4"/>
      <c r="G303" s="4"/>
      <c r="H303" s="4"/>
      <c r="I303" s="4">
        <f t="shared" si="36"/>
        <v>0</v>
      </c>
      <c r="J303" s="5">
        <f t="shared" si="37"/>
        <v>0</v>
      </c>
      <c r="K303" s="6"/>
      <c r="L303">
        <f t="shared" si="38"/>
        <v>0</v>
      </c>
      <c r="M303">
        <f t="shared" si="39"/>
        <v>0</v>
      </c>
      <c r="N303" s="9"/>
      <c r="O303" s="14">
        <f>ROUND(($J$356/$J$354)*J303,5)</f>
        <v>0</v>
      </c>
      <c r="P303" s="14">
        <f t="shared" si="40"/>
        <v>0</v>
      </c>
      <c r="Q303" s="9">
        <f>ROUND(($J$356/$J$354)*J303,0)</f>
        <v>0</v>
      </c>
      <c r="R303">
        <f>IF(Q303&gt;0,ROUND((Q303/J303)*100,2),0)</f>
        <v>0</v>
      </c>
      <c r="S303" s="9">
        <f>ROUND(IF(K303=3%,$J$358*'Decile Rankings'!K307,0),0)</f>
        <v>0</v>
      </c>
      <c r="T303" s="9">
        <f t="shared" si="41"/>
        <v>0</v>
      </c>
      <c r="U303" s="9">
        <f>IF(T303&gt;J303,J303-Q303,S303)</f>
        <v>0</v>
      </c>
      <c r="V303" s="9">
        <f t="shared" si="42"/>
        <v>0</v>
      </c>
      <c r="W303" s="11">
        <f>IF(J303&gt;0,ROUND(V303/J303*100,2),0)</f>
        <v>0</v>
      </c>
      <c r="X303" s="9">
        <f>IF(K303=3%,ROUND($J$360*'Decile Rankings'!K307,0),0)</f>
        <v>0</v>
      </c>
      <c r="Y303" s="31">
        <f t="shared" si="43"/>
        <v>0</v>
      </c>
      <c r="Z303" s="31">
        <f>IF(Y303&gt;J303,J303-V303,X303)</f>
        <v>0</v>
      </c>
      <c r="AA303" s="9">
        <f t="shared" si="44"/>
        <v>0</v>
      </c>
      <c r="AB303" s="31">
        <f>IF(AA303&gt;J303,1,0)</f>
        <v>0</v>
      </c>
      <c r="AC303" s="11">
        <f>IF(AA303&gt;0,ROUND(AA303/J303*100,2),0)</f>
        <v>0</v>
      </c>
    </row>
    <row r="304" spans="1:29" ht="12.75">
      <c r="A304">
        <v>303</v>
      </c>
      <c r="B304" s="7" t="s">
        <v>115</v>
      </c>
      <c r="C304" s="7" t="s">
        <v>11</v>
      </c>
      <c r="D304" s="3" t="s">
        <v>116</v>
      </c>
      <c r="E304">
        <v>2004</v>
      </c>
      <c r="F304" s="4">
        <v>309471.07</v>
      </c>
      <c r="G304" s="4">
        <v>3691.48</v>
      </c>
      <c r="H304" s="4">
        <v>0</v>
      </c>
      <c r="I304" s="4">
        <f t="shared" si="36"/>
        <v>305779.59</v>
      </c>
      <c r="J304" s="5">
        <f t="shared" si="37"/>
        <v>305780</v>
      </c>
      <c r="K304" s="6">
        <v>0.03</v>
      </c>
      <c r="L304">
        <f t="shared" si="38"/>
        <v>26.64</v>
      </c>
      <c r="M304">
        <f t="shared" si="39"/>
        <v>45.11</v>
      </c>
      <c r="N304" s="9"/>
      <c r="O304" s="14">
        <f>ROUND(($J$356/$J$354)*J304,5)</f>
        <v>81456.97557</v>
      </c>
      <c r="P304" s="14">
        <f t="shared" si="40"/>
        <v>-0.024430000004940666</v>
      </c>
      <c r="Q304" s="9">
        <f>ROUND(($J$356/$J$354)*J304,0)</f>
        <v>81457</v>
      </c>
      <c r="R304">
        <f>IF(Q304&gt;0,ROUND((Q304/J304)*100,2),0)</f>
        <v>26.64</v>
      </c>
      <c r="S304" s="9">
        <f>ROUND(IF(K304=3%,$J$358*'Decile Rankings'!K308,0),0)</f>
        <v>35563</v>
      </c>
      <c r="T304" s="9">
        <f t="shared" si="41"/>
        <v>117020</v>
      </c>
      <c r="U304" s="9">
        <f>IF(T304&gt;J304,J304-Q304,S304)</f>
        <v>35563</v>
      </c>
      <c r="V304" s="9">
        <f t="shared" si="42"/>
        <v>117020</v>
      </c>
      <c r="W304" s="11">
        <f>IF(J304&gt;0,ROUND(V304/J304*100,2),0)</f>
        <v>38.27</v>
      </c>
      <c r="X304" s="9">
        <f>IF(K304=3%,ROUND($J$360*'Decile Rankings'!K308,0),0)</f>
        <v>20927</v>
      </c>
      <c r="Y304" s="31">
        <f t="shared" si="43"/>
        <v>137947</v>
      </c>
      <c r="Z304" s="31">
        <f>IF(Y304&gt;J304,J304-V304,X304)</f>
        <v>20927</v>
      </c>
      <c r="AA304" s="9">
        <f t="shared" si="44"/>
        <v>137947</v>
      </c>
      <c r="AB304" s="31">
        <f>IF(AA304&gt;J304,1,0)</f>
        <v>0</v>
      </c>
      <c r="AC304" s="11">
        <f>IF(AA304&gt;0,ROUND(AA304/J304*100,2),0)</f>
        <v>45.11</v>
      </c>
    </row>
    <row r="305" spans="1:29" ht="12.75">
      <c r="A305">
        <v>304</v>
      </c>
      <c r="B305" s="7" t="s">
        <v>634</v>
      </c>
      <c r="C305" s="7" t="s">
        <v>11</v>
      </c>
      <c r="D305" s="3" t="s">
        <v>635</v>
      </c>
      <c r="F305" s="4"/>
      <c r="G305" s="4"/>
      <c r="H305" s="4"/>
      <c r="I305" s="4">
        <f t="shared" si="36"/>
        <v>0</v>
      </c>
      <c r="J305" s="5">
        <f t="shared" si="37"/>
        <v>0</v>
      </c>
      <c r="K305" s="6"/>
      <c r="L305">
        <f t="shared" si="38"/>
        <v>0</v>
      </c>
      <c r="M305">
        <f t="shared" si="39"/>
        <v>0</v>
      </c>
      <c r="N305" s="9"/>
      <c r="O305" s="14">
        <f>ROUND(($J$356/$J$354)*J305,5)</f>
        <v>0</v>
      </c>
      <c r="P305" s="14">
        <f t="shared" si="40"/>
        <v>0</v>
      </c>
      <c r="Q305" s="9">
        <f>ROUND(($J$356/$J$354)*J305,0)</f>
        <v>0</v>
      </c>
      <c r="R305">
        <f>IF(Q305&gt;0,ROUND((Q305/J305)*100,2),0)</f>
        <v>0</v>
      </c>
      <c r="S305" s="9">
        <f>ROUND(IF(K305=3%,$J$358*'Decile Rankings'!K309,0),0)</f>
        <v>0</v>
      </c>
      <c r="T305" s="9">
        <f t="shared" si="41"/>
        <v>0</v>
      </c>
      <c r="U305" s="9">
        <f>IF(T305&gt;J305,J305-Q305,S305)</f>
        <v>0</v>
      </c>
      <c r="V305" s="9">
        <f t="shared" si="42"/>
        <v>0</v>
      </c>
      <c r="W305" s="11">
        <f>IF(J305&gt;0,ROUND(V305/J305*100,2),0)</f>
        <v>0</v>
      </c>
      <c r="X305" s="9">
        <f>IF(K305=3%,ROUND($J$360*'Decile Rankings'!K309,0),0)</f>
        <v>0</v>
      </c>
      <c r="Y305" s="31">
        <f t="shared" si="43"/>
        <v>0</v>
      </c>
      <c r="Z305" s="31">
        <f>IF(Y305&gt;J305,J305-V305,X305)</f>
        <v>0</v>
      </c>
      <c r="AA305" s="9">
        <f t="shared" si="44"/>
        <v>0</v>
      </c>
      <c r="AB305" s="31">
        <f>IF(AA305&gt;J305,1,0)</f>
        <v>0</v>
      </c>
      <c r="AC305" s="11">
        <f>IF(AA305&gt;0,ROUND(AA305/J305*100,2),0)</f>
        <v>0</v>
      </c>
    </row>
    <row r="306" spans="1:29" ht="12.75">
      <c r="A306">
        <v>305</v>
      </c>
      <c r="B306" s="7" t="s">
        <v>636</v>
      </c>
      <c r="C306" s="7" t="s">
        <v>11</v>
      </c>
      <c r="D306" s="3" t="s">
        <v>637</v>
      </c>
      <c r="F306" s="4"/>
      <c r="G306" s="4"/>
      <c r="H306" s="4"/>
      <c r="I306" s="4">
        <f t="shared" si="36"/>
        <v>0</v>
      </c>
      <c r="J306" s="5">
        <f t="shared" si="37"/>
        <v>0</v>
      </c>
      <c r="K306" s="6"/>
      <c r="L306">
        <f t="shared" si="38"/>
        <v>0</v>
      </c>
      <c r="M306">
        <f t="shared" si="39"/>
        <v>0</v>
      </c>
      <c r="N306" s="9"/>
      <c r="O306" s="14">
        <f>ROUND(($J$356/$J$354)*J306,5)</f>
        <v>0</v>
      </c>
      <c r="P306" s="14">
        <f t="shared" si="40"/>
        <v>0</v>
      </c>
      <c r="Q306" s="9">
        <f>ROUND(($J$356/$J$354)*J306,0)</f>
        <v>0</v>
      </c>
      <c r="R306">
        <f>IF(Q306&gt;0,ROUND((Q306/J306)*100,2),0)</f>
        <v>0</v>
      </c>
      <c r="S306" s="9">
        <f>ROUND(IF(K306=3%,$J$358*'Decile Rankings'!K310,0),0)</f>
        <v>0</v>
      </c>
      <c r="T306" s="9">
        <f t="shared" si="41"/>
        <v>0</v>
      </c>
      <c r="U306" s="9">
        <f>IF(T306&gt;J306,J306-Q306,S306)</f>
        <v>0</v>
      </c>
      <c r="V306" s="9">
        <f t="shared" si="42"/>
        <v>0</v>
      </c>
      <c r="W306" s="11">
        <f>IF(J306&gt;0,ROUND(V306/J306*100,2),0)</f>
        <v>0</v>
      </c>
      <c r="X306" s="9">
        <f>IF(K306=3%,ROUND($J$360*'Decile Rankings'!K310,0),0)</f>
        <v>0</v>
      </c>
      <c r="Y306" s="31">
        <f t="shared" si="43"/>
        <v>0</v>
      </c>
      <c r="Z306" s="31">
        <f>IF(Y306&gt;J306,J306-V306,X306)</f>
        <v>0</v>
      </c>
      <c r="AA306" s="9">
        <f t="shared" si="44"/>
        <v>0</v>
      </c>
      <c r="AB306" s="31">
        <f>IF(AA306&gt;J306,1,0)</f>
        <v>0</v>
      </c>
      <c r="AC306" s="11">
        <f>IF(AA306&gt;0,ROUND(AA306/J306*100,2),0)</f>
        <v>0</v>
      </c>
    </row>
    <row r="307" spans="1:29" ht="12.75">
      <c r="A307">
        <v>306</v>
      </c>
      <c r="B307" s="7" t="s">
        <v>638</v>
      </c>
      <c r="C307" s="7" t="s">
        <v>11</v>
      </c>
      <c r="D307" s="3" t="s">
        <v>639</v>
      </c>
      <c r="F307" s="4"/>
      <c r="G307" s="4"/>
      <c r="H307" s="4"/>
      <c r="I307" s="4">
        <f t="shared" si="36"/>
        <v>0</v>
      </c>
      <c r="J307" s="5">
        <f t="shared" si="37"/>
        <v>0</v>
      </c>
      <c r="K307" s="6"/>
      <c r="L307">
        <f t="shared" si="38"/>
        <v>0</v>
      </c>
      <c r="M307">
        <f t="shared" si="39"/>
        <v>0</v>
      </c>
      <c r="N307" s="9"/>
      <c r="O307" s="14">
        <f>ROUND(($J$356/$J$354)*J307,5)</f>
        <v>0</v>
      </c>
      <c r="P307" s="14">
        <f t="shared" si="40"/>
        <v>0</v>
      </c>
      <c r="Q307" s="9">
        <f>ROUND(($J$356/$J$354)*J307,0)</f>
        <v>0</v>
      </c>
      <c r="R307">
        <f>IF(Q307&gt;0,ROUND((Q307/J307)*100,2),0)</f>
        <v>0</v>
      </c>
      <c r="S307" s="9">
        <f>ROUND(IF(K307=3%,$J$358*'Decile Rankings'!K311,0),0)</f>
        <v>0</v>
      </c>
      <c r="T307" s="9">
        <f t="shared" si="41"/>
        <v>0</v>
      </c>
      <c r="U307" s="9">
        <f>IF(T307&gt;J307,J307-Q307,S307)</f>
        <v>0</v>
      </c>
      <c r="V307" s="9">
        <f t="shared" si="42"/>
        <v>0</v>
      </c>
      <c r="W307" s="11">
        <f>IF(J307&gt;0,ROUND(V307/J307*100,2),0)</f>
        <v>0</v>
      </c>
      <c r="X307" s="9">
        <f>IF(K307=3%,ROUND($J$360*'Decile Rankings'!K311,0),0)</f>
        <v>0</v>
      </c>
      <c r="Y307" s="31">
        <f t="shared" si="43"/>
        <v>0</v>
      </c>
      <c r="Z307" s="31">
        <f>IF(Y307&gt;J307,J307-V307,X307)</f>
        <v>0</v>
      </c>
      <c r="AA307" s="9">
        <f t="shared" si="44"/>
        <v>0</v>
      </c>
      <c r="AB307" s="31">
        <f>IF(AA307&gt;J307,1,0)</f>
        <v>0</v>
      </c>
      <c r="AC307" s="11">
        <f>IF(AA307&gt;0,ROUND(AA307/J307*100,2),0)</f>
        <v>0</v>
      </c>
    </row>
    <row r="308" spans="1:29" ht="12.75">
      <c r="A308">
        <v>307</v>
      </c>
      <c r="B308" s="7" t="s">
        <v>640</v>
      </c>
      <c r="C308" s="7" t="s">
        <v>11</v>
      </c>
      <c r="D308" s="3" t="s">
        <v>641</v>
      </c>
      <c r="F308" s="4"/>
      <c r="G308" s="4"/>
      <c r="H308" s="4"/>
      <c r="I308" s="4">
        <f t="shared" si="36"/>
        <v>0</v>
      </c>
      <c r="J308" s="5">
        <f t="shared" si="37"/>
        <v>0</v>
      </c>
      <c r="K308" s="6"/>
      <c r="L308">
        <f t="shared" si="38"/>
        <v>0</v>
      </c>
      <c r="M308">
        <f t="shared" si="39"/>
        <v>0</v>
      </c>
      <c r="N308" s="9"/>
      <c r="O308" s="14">
        <f>ROUND(($J$356/$J$354)*J308,5)</f>
        <v>0</v>
      </c>
      <c r="P308" s="14">
        <f t="shared" si="40"/>
        <v>0</v>
      </c>
      <c r="Q308" s="9">
        <f>ROUND(($J$356/$J$354)*J308,0)</f>
        <v>0</v>
      </c>
      <c r="R308">
        <f>IF(Q308&gt;0,ROUND((Q308/J308)*100,2),0)</f>
        <v>0</v>
      </c>
      <c r="S308" s="9">
        <f>ROUND(IF(K308=3%,$J$358*'Decile Rankings'!K312,0),0)</f>
        <v>0</v>
      </c>
      <c r="T308" s="9">
        <f t="shared" si="41"/>
        <v>0</v>
      </c>
      <c r="U308" s="9">
        <f>IF(T308&gt;J308,J308-Q308,S308)</f>
        <v>0</v>
      </c>
      <c r="V308" s="9">
        <f t="shared" si="42"/>
        <v>0</v>
      </c>
      <c r="W308" s="11">
        <f>IF(J308&gt;0,ROUND(V308/J308*100,2),0)</f>
        <v>0</v>
      </c>
      <c r="X308" s="9">
        <f>IF(K308=3%,ROUND($J$360*'Decile Rankings'!K312,0),0)</f>
        <v>0</v>
      </c>
      <c r="Y308" s="31">
        <f t="shared" si="43"/>
        <v>0</v>
      </c>
      <c r="Z308" s="31">
        <f>IF(Y308&gt;J308,J308-V308,X308)</f>
        <v>0</v>
      </c>
      <c r="AA308" s="9">
        <f t="shared" si="44"/>
        <v>0</v>
      </c>
      <c r="AB308" s="31">
        <f>IF(AA308&gt;J308,1,0)</f>
        <v>0</v>
      </c>
      <c r="AC308" s="11">
        <f>IF(AA308&gt;0,ROUND(AA308/J308*100,2),0)</f>
        <v>0</v>
      </c>
    </row>
    <row r="309" spans="1:29" ht="12.75">
      <c r="A309">
        <v>308</v>
      </c>
      <c r="B309" s="7" t="s">
        <v>642</v>
      </c>
      <c r="C309" s="7" t="s">
        <v>11</v>
      </c>
      <c r="D309" s="3" t="s">
        <v>643</v>
      </c>
      <c r="E309">
        <v>2006</v>
      </c>
      <c r="F309" s="4">
        <v>2377027.53</v>
      </c>
      <c r="G309" s="4">
        <v>44148.55</v>
      </c>
      <c r="H309" s="4">
        <v>7454.94</v>
      </c>
      <c r="I309" s="4">
        <f t="shared" si="36"/>
        <v>2325424.04</v>
      </c>
      <c r="J309" s="5">
        <f t="shared" si="37"/>
        <v>2325424</v>
      </c>
      <c r="K309" s="6">
        <v>0.02</v>
      </c>
      <c r="L309">
        <f t="shared" si="38"/>
        <v>26.64</v>
      </c>
      <c r="M309">
        <f t="shared" si="39"/>
        <v>26.64</v>
      </c>
      <c r="N309" s="9"/>
      <c r="O309" s="14">
        <f>ROUND(($J$356/$J$354)*J309,5)</f>
        <v>619471.53496</v>
      </c>
      <c r="P309" s="14">
        <f t="shared" si="40"/>
        <v>-0.4650400000391528</v>
      </c>
      <c r="Q309" s="9">
        <f>ROUND(($J$356/$J$354)*J309,0)</f>
        <v>619472</v>
      </c>
      <c r="R309">
        <f>IF(Q309&gt;0,ROUND((Q309/J309)*100,2),0)</f>
        <v>26.64</v>
      </c>
      <c r="S309" s="9">
        <f>ROUND(IF(K309=3%,$J$358*'Decile Rankings'!K313,0),0)</f>
        <v>0</v>
      </c>
      <c r="T309" s="9">
        <f t="shared" si="41"/>
        <v>619472</v>
      </c>
      <c r="U309" s="9">
        <f>IF(T309&gt;J309,J309-Q309,S309)</f>
        <v>0</v>
      </c>
      <c r="V309" s="9">
        <f t="shared" si="42"/>
        <v>619472</v>
      </c>
      <c r="W309" s="11">
        <f>IF(J309&gt;0,ROUND(V309/J309*100,2),0)</f>
        <v>26.64</v>
      </c>
      <c r="X309" s="9">
        <f>IF(K309=3%,ROUND($J$360*'Decile Rankings'!K313,0),0)</f>
        <v>0</v>
      </c>
      <c r="Y309" s="31">
        <f t="shared" si="43"/>
        <v>619472</v>
      </c>
      <c r="Z309" s="31">
        <f>IF(Y309&gt;J309,J309-V309,X309)</f>
        <v>0</v>
      </c>
      <c r="AA309" s="9">
        <f t="shared" si="44"/>
        <v>619472</v>
      </c>
      <c r="AB309" s="31">
        <f>IF(AA309&gt;J309,1,0)</f>
        <v>0</v>
      </c>
      <c r="AC309" s="11">
        <f>IF(AA309&gt;0,ROUND(AA309/J309*100,2),0)</f>
        <v>26.64</v>
      </c>
    </row>
    <row r="310" spans="1:29" ht="12.75">
      <c r="A310">
        <v>309</v>
      </c>
      <c r="B310" s="7" t="s">
        <v>644</v>
      </c>
      <c r="C310" s="7" t="s">
        <v>11</v>
      </c>
      <c r="D310" s="3" t="s">
        <v>645</v>
      </c>
      <c r="F310" s="4"/>
      <c r="G310" s="4"/>
      <c r="H310" s="4"/>
      <c r="I310" s="4">
        <f t="shared" si="36"/>
        <v>0</v>
      </c>
      <c r="J310" s="5">
        <f t="shared" si="37"/>
        <v>0</v>
      </c>
      <c r="K310" s="6"/>
      <c r="L310">
        <f t="shared" si="38"/>
        <v>0</v>
      </c>
      <c r="M310">
        <f t="shared" si="39"/>
        <v>0</v>
      </c>
      <c r="N310" s="9"/>
      <c r="O310" s="14">
        <f>ROUND(($J$356/$J$354)*J310,5)</f>
        <v>0</v>
      </c>
      <c r="P310" s="14">
        <f t="shared" si="40"/>
        <v>0</v>
      </c>
      <c r="Q310" s="9">
        <f>ROUND(($J$356/$J$354)*J310,0)</f>
        <v>0</v>
      </c>
      <c r="R310">
        <f>IF(Q310&gt;0,ROUND((Q310/J310)*100,2),0)</f>
        <v>0</v>
      </c>
      <c r="S310" s="9">
        <f>ROUND(IF(K310=3%,$J$358*'Decile Rankings'!K314,0),0)</f>
        <v>0</v>
      </c>
      <c r="T310" s="9">
        <f t="shared" si="41"/>
        <v>0</v>
      </c>
      <c r="U310" s="9">
        <f>IF(T310&gt;J310,J310-Q310,S310)</f>
        <v>0</v>
      </c>
      <c r="V310" s="9">
        <f t="shared" si="42"/>
        <v>0</v>
      </c>
      <c r="W310" s="11">
        <f>IF(J310&gt;0,ROUND(V310/J310*100,2),0)</f>
        <v>0</v>
      </c>
      <c r="X310" s="9">
        <f>IF(K310=3%,ROUND($J$360*'Decile Rankings'!K314,0),0)</f>
        <v>0</v>
      </c>
      <c r="Y310" s="31">
        <f t="shared" si="43"/>
        <v>0</v>
      </c>
      <c r="Z310" s="31">
        <f>IF(Y310&gt;J310,J310-V310,X310)</f>
        <v>0</v>
      </c>
      <c r="AA310" s="9">
        <f t="shared" si="44"/>
        <v>0</v>
      </c>
      <c r="AB310" s="31">
        <f>IF(AA310&gt;J310,1,0)</f>
        <v>0</v>
      </c>
      <c r="AC310" s="11">
        <f>IF(AA310&gt;0,ROUND(AA310/J310*100,2),0)</f>
        <v>0</v>
      </c>
    </row>
    <row r="311" spans="1:29" ht="12.75">
      <c r="A311">
        <v>310</v>
      </c>
      <c r="B311" s="7" t="s">
        <v>117</v>
      </c>
      <c r="C311" s="7" t="s">
        <v>11</v>
      </c>
      <c r="D311" s="3" t="s">
        <v>118</v>
      </c>
      <c r="E311">
        <v>2003</v>
      </c>
      <c r="F311" s="4">
        <v>596608.42</v>
      </c>
      <c r="G311" s="4">
        <v>5904.27</v>
      </c>
      <c r="H311" s="4">
        <v>33.02</v>
      </c>
      <c r="I311" s="4">
        <f t="shared" si="36"/>
        <v>590671.13</v>
      </c>
      <c r="J311" s="5">
        <f t="shared" si="37"/>
        <v>590671</v>
      </c>
      <c r="K311" s="6">
        <v>0.03</v>
      </c>
      <c r="L311">
        <f t="shared" si="38"/>
        <v>26.64</v>
      </c>
      <c r="M311">
        <f t="shared" si="39"/>
        <v>33.01</v>
      </c>
      <c r="N311" s="9"/>
      <c r="O311" s="14">
        <f>ROUND(($J$356/$J$354)*J311,5)</f>
        <v>157349.31394</v>
      </c>
      <c r="P311" s="14">
        <f t="shared" si="40"/>
        <v>0.31393999999272637</v>
      </c>
      <c r="Q311" s="9">
        <f>ROUND(($J$356/$J$354)*J311,0)</f>
        <v>157349</v>
      </c>
      <c r="R311">
        <f>IF(Q311&gt;0,ROUND((Q311/J311)*100,2),0)</f>
        <v>26.64</v>
      </c>
      <c r="S311" s="9">
        <f>ROUND(IF(K311=3%,$J$358*'Decile Rankings'!K315,0),0)</f>
        <v>23708</v>
      </c>
      <c r="T311" s="9">
        <f t="shared" si="41"/>
        <v>181057</v>
      </c>
      <c r="U311" s="9">
        <f>IF(T311&gt;J311,J311-Q311,S311)</f>
        <v>23708</v>
      </c>
      <c r="V311" s="9">
        <f t="shared" si="42"/>
        <v>181057</v>
      </c>
      <c r="W311" s="11">
        <f>IF(J311&gt;0,ROUND(V311/J311*100,2),0)</f>
        <v>30.65</v>
      </c>
      <c r="X311" s="9">
        <f>IF(K311=3%,ROUND($J$360*'Decile Rankings'!K315,0),0)</f>
        <v>13951</v>
      </c>
      <c r="Y311" s="31">
        <f t="shared" si="43"/>
        <v>195008</v>
      </c>
      <c r="Z311" s="31">
        <f>IF(Y311&gt;J311,J311-V311,X311)</f>
        <v>13951</v>
      </c>
      <c r="AA311" s="9">
        <f t="shared" si="44"/>
        <v>195008</v>
      </c>
      <c r="AB311" s="31">
        <f>IF(AA311&gt;J311,1,0)</f>
        <v>0</v>
      </c>
      <c r="AC311" s="11">
        <f>IF(AA311&gt;0,ROUND(AA311/J311*100,2),0)</f>
        <v>33.01</v>
      </c>
    </row>
    <row r="312" spans="1:29" ht="12.75">
      <c r="A312">
        <v>311</v>
      </c>
      <c r="B312" s="7" t="s">
        <v>646</v>
      </c>
      <c r="C312" s="7" t="s">
        <v>11</v>
      </c>
      <c r="D312" s="3" t="s">
        <v>647</v>
      </c>
      <c r="F312" s="4"/>
      <c r="G312" s="4"/>
      <c r="H312" s="4"/>
      <c r="I312" s="4">
        <f t="shared" si="36"/>
        <v>0</v>
      </c>
      <c r="J312" s="5">
        <f t="shared" si="37"/>
        <v>0</v>
      </c>
      <c r="K312" s="6"/>
      <c r="L312">
        <f t="shared" si="38"/>
        <v>0</v>
      </c>
      <c r="M312">
        <f t="shared" si="39"/>
        <v>0</v>
      </c>
      <c r="N312" s="9"/>
      <c r="O312" s="14">
        <f>ROUND(($J$356/$J$354)*J312,5)</f>
        <v>0</v>
      </c>
      <c r="P312" s="14">
        <f t="shared" si="40"/>
        <v>0</v>
      </c>
      <c r="Q312" s="9">
        <f>ROUND(($J$356/$J$354)*J312,0)</f>
        <v>0</v>
      </c>
      <c r="R312">
        <f>IF(Q312&gt;0,ROUND((Q312/J312)*100,2),0)</f>
        <v>0</v>
      </c>
      <c r="S312" s="9">
        <f>ROUND(IF(K312=3%,$J$358*'Decile Rankings'!K316,0),0)</f>
        <v>0</v>
      </c>
      <c r="T312" s="9">
        <f t="shared" si="41"/>
        <v>0</v>
      </c>
      <c r="U312" s="9">
        <f>IF(T312&gt;J312,J312-Q312,S312)</f>
        <v>0</v>
      </c>
      <c r="V312" s="9">
        <f t="shared" si="42"/>
        <v>0</v>
      </c>
      <c r="W312" s="11">
        <f>IF(J312&gt;0,ROUND(V312/J312*100,2),0)</f>
        <v>0</v>
      </c>
      <c r="X312" s="9">
        <f>IF(K312=3%,ROUND($J$360*'Decile Rankings'!K316,0),0)</f>
        <v>0</v>
      </c>
      <c r="Y312" s="31">
        <f t="shared" si="43"/>
        <v>0</v>
      </c>
      <c r="Z312" s="31">
        <f>IF(Y312&gt;J312,J312-V312,X312)</f>
        <v>0</v>
      </c>
      <c r="AA312" s="9">
        <f t="shared" si="44"/>
        <v>0</v>
      </c>
      <c r="AB312" s="31">
        <f>IF(AA312&gt;J312,1,0)</f>
        <v>0</v>
      </c>
      <c r="AC312" s="11">
        <f>IF(AA312&gt;0,ROUND(AA312/J312*100,2),0)</f>
        <v>0</v>
      </c>
    </row>
    <row r="313" spans="1:29" ht="12.75">
      <c r="A313">
        <v>312</v>
      </c>
      <c r="B313" s="7" t="s">
        <v>648</v>
      </c>
      <c r="C313" s="7" t="s">
        <v>11</v>
      </c>
      <c r="D313" s="3" t="s">
        <v>649</v>
      </c>
      <c r="F313" s="4"/>
      <c r="G313" s="4"/>
      <c r="H313" s="4"/>
      <c r="I313" s="4">
        <f t="shared" si="36"/>
        <v>0</v>
      </c>
      <c r="J313" s="5">
        <f t="shared" si="37"/>
        <v>0</v>
      </c>
      <c r="K313" s="6"/>
      <c r="L313">
        <f t="shared" si="38"/>
        <v>0</v>
      </c>
      <c r="M313">
        <f t="shared" si="39"/>
        <v>0</v>
      </c>
      <c r="N313" s="9"/>
      <c r="O313" s="14">
        <f>ROUND(($J$356/$J$354)*J313,5)</f>
        <v>0</v>
      </c>
      <c r="P313" s="14">
        <f t="shared" si="40"/>
        <v>0</v>
      </c>
      <c r="Q313" s="9">
        <f>ROUND(($J$356/$J$354)*J313,0)</f>
        <v>0</v>
      </c>
      <c r="R313">
        <f>IF(Q313&gt;0,ROUND((Q313/J313)*100,2),0)</f>
        <v>0</v>
      </c>
      <c r="S313" s="9">
        <f>ROUND(IF(K313=3%,$J$358*'Decile Rankings'!K317,0),0)</f>
        <v>0</v>
      </c>
      <c r="T313" s="9">
        <f t="shared" si="41"/>
        <v>0</v>
      </c>
      <c r="U313" s="9">
        <f>IF(T313&gt;J313,J313-Q313,S313)</f>
        <v>0</v>
      </c>
      <c r="V313" s="9">
        <f t="shared" si="42"/>
        <v>0</v>
      </c>
      <c r="W313" s="11">
        <f>IF(J313&gt;0,ROUND(V313/J313*100,2),0)</f>
        <v>0</v>
      </c>
      <c r="X313" s="9">
        <f>IF(K313=3%,ROUND($J$360*'Decile Rankings'!K317,0),0)</f>
        <v>0</v>
      </c>
      <c r="Y313" s="31">
        <f t="shared" si="43"/>
        <v>0</v>
      </c>
      <c r="Z313" s="31">
        <f>IF(Y313&gt;J313,J313-V313,X313)</f>
        <v>0</v>
      </c>
      <c r="AA313" s="9">
        <f t="shared" si="44"/>
        <v>0</v>
      </c>
      <c r="AB313" s="31">
        <f>IF(AA313&gt;J313,1,0)</f>
        <v>0</v>
      </c>
      <c r="AC313" s="11">
        <f>IF(AA313&gt;0,ROUND(AA313/J313*100,2),0)</f>
        <v>0</v>
      </c>
    </row>
    <row r="314" spans="1:29" ht="12.75">
      <c r="A314">
        <v>313</v>
      </c>
      <c r="B314" s="7" t="s">
        <v>650</v>
      </c>
      <c r="C314" s="7" t="s">
        <v>11</v>
      </c>
      <c r="D314" s="3" t="s">
        <v>651</v>
      </c>
      <c r="F314" s="4"/>
      <c r="G314" s="4"/>
      <c r="H314" s="4"/>
      <c r="I314" s="4">
        <f t="shared" si="36"/>
        <v>0</v>
      </c>
      <c r="J314" s="5">
        <f t="shared" si="37"/>
        <v>0</v>
      </c>
      <c r="K314" s="6"/>
      <c r="L314">
        <f t="shared" si="38"/>
        <v>0</v>
      </c>
      <c r="M314">
        <f t="shared" si="39"/>
        <v>0</v>
      </c>
      <c r="N314" s="9"/>
      <c r="O314" s="14">
        <f>ROUND(($J$356/$J$354)*J314,5)</f>
        <v>0</v>
      </c>
      <c r="P314" s="14">
        <f t="shared" si="40"/>
        <v>0</v>
      </c>
      <c r="Q314" s="9">
        <f>ROUND(($J$356/$J$354)*J314,0)</f>
        <v>0</v>
      </c>
      <c r="R314">
        <f>IF(Q314&gt;0,ROUND((Q314/J314)*100,2),0)</f>
        <v>0</v>
      </c>
      <c r="S314" s="9">
        <f>ROUND(IF(K314=3%,$J$358*'Decile Rankings'!K318,0),0)</f>
        <v>0</v>
      </c>
      <c r="T314" s="9">
        <f t="shared" si="41"/>
        <v>0</v>
      </c>
      <c r="U314" s="9">
        <f>IF(T314&gt;J314,J314-Q314,S314)</f>
        <v>0</v>
      </c>
      <c r="V314" s="9">
        <f t="shared" si="42"/>
        <v>0</v>
      </c>
      <c r="W314" s="11">
        <f>IF(J314&gt;0,ROUND(V314/J314*100,2),0)</f>
        <v>0</v>
      </c>
      <c r="X314" s="9">
        <f>IF(K314=3%,ROUND($J$360*'Decile Rankings'!K318,0),0)</f>
        <v>0</v>
      </c>
      <c r="Y314" s="31">
        <f t="shared" si="43"/>
        <v>0</v>
      </c>
      <c r="Z314" s="31">
        <f>IF(Y314&gt;J314,J314-V314,X314)</f>
        <v>0</v>
      </c>
      <c r="AA314" s="9">
        <f t="shared" si="44"/>
        <v>0</v>
      </c>
      <c r="AB314" s="31">
        <f>IF(AA314&gt;J314,1,0)</f>
        <v>0</v>
      </c>
      <c r="AC314" s="11">
        <f>IF(AA314&gt;0,ROUND(AA314/J314*100,2),0)</f>
        <v>0</v>
      </c>
    </row>
    <row r="315" spans="1:29" ht="12.75">
      <c r="A315">
        <v>314</v>
      </c>
      <c r="B315" s="7" t="s">
        <v>652</v>
      </c>
      <c r="C315" s="7" t="s">
        <v>11</v>
      </c>
      <c r="D315" s="3" t="s">
        <v>653</v>
      </c>
      <c r="F315" s="4"/>
      <c r="G315" s="4"/>
      <c r="H315" s="4"/>
      <c r="I315" s="4">
        <f t="shared" si="36"/>
        <v>0</v>
      </c>
      <c r="J315" s="5">
        <f t="shared" si="37"/>
        <v>0</v>
      </c>
      <c r="K315" s="6"/>
      <c r="L315">
        <f t="shared" si="38"/>
        <v>0</v>
      </c>
      <c r="M315">
        <f t="shared" si="39"/>
        <v>0</v>
      </c>
      <c r="N315" s="9"/>
      <c r="O315" s="14">
        <f>ROUND(($J$356/$J$354)*J315,5)</f>
        <v>0</v>
      </c>
      <c r="P315" s="14">
        <f t="shared" si="40"/>
        <v>0</v>
      </c>
      <c r="Q315" s="9">
        <f>ROUND(($J$356/$J$354)*J315,0)</f>
        <v>0</v>
      </c>
      <c r="R315">
        <f>IF(Q315&gt;0,ROUND((Q315/J315)*100,2),0)</f>
        <v>0</v>
      </c>
      <c r="S315" s="9">
        <f>ROUND(IF(K315=3%,$J$358*'Decile Rankings'!K319,0),0)</f>
        <v>0</v>
      </c>
      <c r="T315" s="9">
        <f t="shared" si="41"/>
        <v>0</v>
      </c>
      <c r="U315" s="9">
        <f>IF(T315&gt;J315,J315-Q315,S315)</f>
        <v>0</v>
      </c>
      <c r="V315" s="9">
        <f t="shared" si="42"/>
        <v>0</v>
      </c>
      <c r="W315" s="11">
        <f>IF(J315&gt;0,ROUND(V315/J315*100,2),0)</f>
        <v>0</v>
      </c>
      <c r="X315" s="9">
        <f>IF(K315=3%,ROUND($J$360*'Decile Rankings'!K319,0),0)</f>
        <v>0</v>
      </c>
      <c r="Y315" s="31">
        <f t="shared" si="43"/>
        <v>0</v>
      </c>
      <c r="Z315" s="31">
        <f>IF(Y315&gt;J315,J315-V315,X315)</f>
        <v>0</v>
      </c>
      <c r="AA315" s="9">
        <f t="shared" si="44"/>
        <v>0</v>
      </c>
      <c r="AB315" s="31">
        <f>IF(AA315&gt;J315,1,0)</f>
        <v>0</v>
      </c>
      <c r="AC315" s="11">
        <f>IF(AA315&gt;0,ROUND(AA315/J315*100,2),0)</f>
        <v>0</v>
      </c>
    </row>
    <row r="316" spans="1:29" ht="12.75">
      <c r="A316">
        <v>315</v>
      </c>
      <c r="B316" s="7" t="s">
        <v>119</v>
      </c>
      <c r="C316" s="7" t="s">
        <v>11</v>
      </c>
      <c r="D316" s="3" t="s">
        <v>120</v>
      </c>
      <c r="E316">
        <v>2002</v>
      </c>
      <c r="F316" s="4">
        <v>693875.66</v>
      </c>
      <c r="G316" s="4">
        <v>6532.59</v>
      </c>
      <c r="H316" s="4">
        <v>272.2</v>
      </c>
      <c r="I316" s="4">
        <f t="shared" si="36"/>
        <v>687070.8700000001</v>
      </c>
      <c r="J316" s="5">
        <f t="shared" si="37"/>
        <v>687071</v>
      </c>
      <c r="K316" s="6">
        <v>0.015</v>
      </c>
      <c r="L316">
        <f t="shared" si="38"/>
        <v>26.64</v>
      </c>
      <c r="M316">
        <f t="shared" si="39"/>
        <v>26.64</v>
      </c>
      <c r="N316" s="9"/>
      <c r="O316" s="14">
        <f>ROUND(($J$356/$J$354)*J316,5)</f>
        <v>183029.38604</v>
      </c>
      <c r="P316" s="14">
        <f t="shared" si="40"/>
        <v>0.38604000001214445</v>
      </c>
      <c r="Q316" s="9">
        <f>ROUND(($J$356/$J$354)*J316,0)</f>
        <v>183029</v>
      </c>
      <c r="R316">
        <f>IF(Q316&gt;0,ROUND((Q316/J316)*100,2),0)</f>
        <v>26.64</v>
      </c>
      <c r="S316" s="9">
        <f>ROUND(IF(K316=3%,$J$358*'Decile Rankings'!K320,0),0)</f>
        <v>0</v>
      </c>
      <c r="T316" s="9">
        <f t="shared" si="41"/>
        <v>183029</v>
      </c>
      <c r="U316" s="9">
        <f>IF(T316&gt;J316,J316-Q316,S316)</f>
        <v>0</v>
      </c>
      <c r="V316" s="9">
        <f t="shared" si="42"/>
        <v>183029</v>
      </c>
      <c r="W316" s="11">
        <f>IF(J316&gt;0,ROUND(V316/J316*100,2),0)</f>
        <v>26.64</v>
      </c>
      <c r="X316" s="9">
        <f>IF(K316=3%,ROUND($J$360*'Decile Rankings'!K320,0),0)</f>
        <v>0</v>
      </c>
      <c r="Y316" s="31">
        <f t="shared" si="43"/>
        <v>183029</v>
      </c>
      <c r="Z316" s="31">
        <f>IF(Y316&gt;J316,J316-V316,X316)</f>
        <v>0</v>
      </c>
      <c r="AA316" s="9">
        <f t="shared" si="44"/>
        <v>183029</v>
      </c>
      <c r="AB316" s="31">
        <f>IF(AA316&gt;J316,1,0)</f>
        <v>0</v>
      </c>
      <c r="AC316" s="11">
        <f>IF(AA316&gt;0,ROUND(AA316/J316*100,2),0)</f>
        <v>26.64</v>
      </c>
    </row>
    <row r="317" spans="1:29" ht="12.75">
      <c r="A317">
        <v>316</v>
      </c>
      <c r="B317" s="7" t="s">
        <v>654</v>
      </c>
      <c r="C317" s="7" t="s">
        <v>11</v>
      </c>
      <c r="D317" s="3" t="s">
        <v>655</v>
      </c>
      <c r="F317" s="4"/>
      <c r="G317" s="4"/>
      <c r="H317" s="4"/>
      <c r="I317" s="4">
        <f t="shared" si="36"/>
        <v>0</v>
      </c>
      <c r="J317" s="5">
        <f t="shared" si="37"/>
        <v>0</v>
      </c>
      <c r="K317" s="6"/>
      <c r="L317">
        <f t="shared" si="38"/>
        <v>0</v>
      </c>
      <c r="M317">
        <f t="shared" si="39"/>
        <v>0</v>
      </c>
      <c r="N317" s="9"/>
      <c r="O317" s="14">
        <f>ROUND(($J$356/$J$354)*J317,5)</f>
        <v>0</v>
      </c>
      <c r="P317" s="14">
        <f t="shared" si="40"/>
        <v>0</v>
      </c>
      <c r="Q317" s="9">
        <f>ROUND(($J$356/$J$354)*J317,0)</f>
        <v>0</v>
      </c>
      <c r="R317">
        <f>IF(Q317&gt;0,ROUND((Q317/J317)*100,2),0)</f>
        <v>0</v>
      </c>
      <c r="S317" s="9">
        <f>ROUND(IF(K317=3%,$J$358*'Decile Rankings'!K321,0),0)</f>
        <v>0</v>
      </c>
      <c r="T317" s="9">
        <f t="shared" si="41"/>
        <v>0</v>
      </c>
      <c r="U317" s="9">
        <f>IF(T317&gt;J317,J317-Q317,S317)</f>
        <v>0</v>
      </c>
      <c r="V317" s="9">
        <f t="shared" si="42"/>
        <v>0</v>
      </c>
      <c r="W317" s="11">
        <f>IF(J317&gt;0,ROUND(V317/J317*100,2),0)</f>
        <v>0</v>
      </c>
      <c r="X317" s="9">
        <f>IF(K317=3%,ROUND($J$360*'Decile Rankings'!K321,0),0)</f>
        <v>0</v>
      </c>
      <c r="Y317" s="31">
        <f t="shared" si="43"/>
        <v>0</v>
      </c>
      <c r="Z317" s="31">
        <f>IF(Y317&gt;J317,J317-V317,X317)</f>
        <v>0</v>
      </c>
      <c r="AA317" s="9">
        <f t="shared" si="44"/>
        <v>0</v>
      </c>
      <c r="AB317" s="31">
        <f>IF(AA317&gt;J317,1,0)</f>
        <v>0</v>
      </c>
      <c r="AC317" s="11">
        <f>IF(AA317&gt;0,ROUND(AA317/J317*100,2),0)</f>
        <v>0</v>
      </c>
    </row>
    <row r="318" spans="1:29" ht="12.75">
      <c r="A318">
        <v>317</v>
      </c>
      <c r="B318" s="7" t="s">
        <v>121</v>
      </c>
      <c r="C318" s="7" t="s">
        <v>11</v>
      </c>
      <c r="D318" s="3" t="s">
        <v>122</v>
      </c>
      <c r="E318">
        <v>2003</v>
      </c>
      <c r="F318" s="4">
        <v>896292</v>
      </c>
      <c r="G318" s="4">
        <v>6422</v>
      </c>
      <c r="H318" s="4">
        <v>1234</v>
      </c>
      <c r="I318" s="4">
        <f t="shared" si="36"/>
        <v>888636</v>
      </c>
      <c r="J318" s="5">
        <f t="shared" si="37"/>
        <v>888636</v>
      </c>
      <c r="K318" s="6">
        <v>0.01</v>
      </c>
      <c r="L318">
        <f t="shared" si="38"/>
        <v>26.64</v>
      </c>
      <c r="M318">
        <f t="shared" si="39"/>
        <v>26.64</v>
      </c>
      <c r="N318" s="9"/>
      <c r="O318" s="14">
        <f>ROUND(($J$356/$J$354)*J318,5)</f>
        <v>236724.44549</v>
      </c>
      <c r="P318" s="14">
        <f t="shared" si="40"/>
        <v>0.44549000001279637</v>
      </c>
      <c r="Q318" s="9">
        <f>ROUND(($J$356/$J$354)*J318,0)</f>
        <v>236724</v>
      </c>
      <c r="R318">
        <f>IF(Q318&gt;0,ROUND((Q318/J318)*100,2),0)</f>
        <v>26.64</v>
      </c>
      <c r="S318" s="9">
        <f>ROUND(IF(K318=3%,$J$358*'Decile Rankings'!K322,0),0)</f>
        <v>0</v>
      </c>
      <c r="T318" s="9">
        <f t="shared" si="41"/>
        <v>236724</v>
      </c>
      <c r="U318" s="9">
        <f>IF(T318&gt;J318,J318-Q318,S318)</f>
        <v>0</v>
      </c>
      <c r="V318" s="9">
        <f t="shared" si="42"/>
        <v>236724</v>
      </c>
      <c r="W318" s="11">
        <f>IF(J318&gt;0,ROUND(V318/J318*100,2),0)</f>
        <v>26.64</v>
      </c>
      <c r="X318" s="9">
        <f>IF(K318=3%,ROUND($J$360*'Decile Rankings'!K322,0),0)</f>
        <v>0</v>
      </c>
      <c r="Y318" s="31">
        <f t="shared" si="43"/>
        <v>236724</v>
      </c>
      <c r="Z318" s="31">
        <f>IF(Y318&gt;J318,J318-V318,X318)</f>
        <v>0</v>
      </c>
      <c r="AA318" s="9">
        <f t="shared" si="44"/>
        <v>236724</v>
      </c>
      <c r="AB318" s="31">
        <f>IF(AA318&gt;J318,1,0)</f>
        <v>0</v>
      </c>
      <c r="AC318" s="11">
        <f>IF(AA318&gt;0,ROUND(AA318/J318*100,2),0)</f>
        <v>26.64</v>
      </c>
    </row>
    <row r="319" spans="1:29" ht="12.75">
      <c r="A319">
        <v>318</v>
      </c>
      <c r="B319" s="7" t="s">
        <v>656</v>
      </c>
      <c r="C319" s="7" t="s">
        <v>11</v>
      </c>
      <c r="D319" s="3" t="s">
        <v>657</v>
      </c>
      <c r="E319">
        <v>2006</v>
      </c>
      <c r="F319" s="4">
        <v>395434</v>
      </c>
      <c r="G319" s="4">
        <v>1825</v>
      </c>
      <c r="H319" s="4">
        <v>0</v>
      </c>
      <c r="I319" s="4">
        <f t="shared" si="36"/>
        <v>393609</v>
      </c>
      <c r="J319" s="5">
        <f t="shared" si="37"/>
        <v>393609</v>
      </c>
      <c r="K319" s="6">
        <v>0.03</v>
      </c>
      <c r="L319">
        <f t="shared" si="38"/>
        <v>26.64</v>
      </c>
      <c r="M319">
        <f t="shared" si="39"/>
        <v>39.4</v>
      </c>
      <c r="N319" s="9"/>
      <c r="O319" s="14">
        <f>ROUND(($J$356/$J$354)*J319,5)</f>
        <v>104853.81221</v>
      </c>
      <c r="P319" s="14">
        <f t="shared" si="40"/>
        <v>-0.18778999999631196</v>
      </c>
      <c r="Q319" s="9">
        <f>ROUND(($J$356/$J$354)*J319,0)</f>
        <v>104854</v>
      </c>
      <c r="R319">
        <f>IF(Q319&gt;0,ROUND((Q319/J319)*100,2),0)</f>
        <v>26.64</v>
      </c>
      <c r="S319" s="9">
        <f>ROUND(IF(K319=3%,$J$358*'Decile Rankings'!K323,0),0)</f>
        <v>31611</v>
      </c>
      <c r="T319" s="9">
        <f t="shared" si="41"/>
        <v>136465</v>
      </c>
      <c r="U319" s="9">
        <f>IF(T319&gt;J319,J319-Q319,S319)</f>
        <v>31611</v>
      </c>
      <c r="V319" s="9">
        <f t="shared" si="42"/>
        <v>136465</v>
      </c>
      <c r="W319" s="11">
        <f>IF(J319&gt;0,ROUND(V319/J319*100,2),0)</f>
        <v>34.67</v>
      </c>
      <c r="X319" s="9">
        <f>IF(K319=3%,ROUND($J$360*'Decile Rankings'!K323,0),0)</f>
        <v>18602</v>
      </c>
      <c r="Y319" s="31">
        <f t="shared" si="43"/>
        <v>155067</v>
      </c>
      <c r="Z319" s="31">
        <f>IF(Y319&gt;J319,J319-V319,X319)</f>
        <v>18602</v>
      </c>
      <c r="AA319" s="9">
        <f t="shared" si="44"/>
        <v>155067</v>
      </c>
      <c r="AB319" s="31">
        <f>IF(AA319&gt;J319,1,0)</f>
        <v>0</v>
      </c>
      <c r="AC319" s="11">
        <f>IF(AA319&gt;0,ROUND(AA319/J319*100,2),0)</f>
        <v>39.4</v>
      </c>
    </row>
    <row r="320" spans="1:29" ht="12.75">
      <c r="A320">
        <v>319</v>
      </c>
      <c r="B320" s="7" t="s">
        <v>658</v>
      </c>
      <c r="C320" s="7" t="s">
        <v>11</v>
      </c>
      <c r="D320" s="3" t="s">
        <v>659</v>
      </c>
      <c r="F320" s="4"/>
      <c r="G320" s="4"/>
      <c r="H320" s="4"/>
      <c r="I320" s="4">
        <f t="shared" si="36"/>
        <v>0</v>
      </c>
      <c r="J320" s="5">
        <f t="shared" si="37"/>
        <v>0</v>
      </c>
      <c r="K320" s="6"/>
      <c r="L320">
        <f t="shared" si="38"/>
        <v>0</v>
      </c>
      <c r="M320">
        <f t="shared" si="39"/>
        <v>0</v>
      </c>
      <c r="N320" s="9"/>
      <c r="O320" s="14">
        <f>ROUND(($J$356/$J$354)*J320,5)</f>
        <v>0</v>
      </c>
      <c r="P320" s="14">
        <f t="shared" si="40"/>
        <v>0</v>
      </c>
      <c r="Q320" s="9">
        <f>ROUND(($J$356/$J$354)*J320,0)</f>
        <v>0</v>
      </c>
      <c r="R320">
        <f>IF(Q320&gt;0,ROUND((Q320/J320)*100,2),0)</f>
        <v>0</v>
      </c>
      <c r="S320" s="9">
        <f>ROUND(IF(K320=3%,$J$358*'Decile Rankings'!K324,0),0)</f>
        <v>0</v>
      </c>
      <c r="T320" s="9">
        <f t="shared" si="41"/>
        <v>0</v>
      </c>
      <c r="U320" s="9">
        <f>IF(T320&gt;J320,J320-Q320,S320)</f>
        <v>0</v>
      </c>
      <c r="V320" s="9">
        <f t="shared" si="42"/>
        <v>0</v>
      </c>
      <c r="W320" s="11">
        <f>IF(J320&gt;0,ROUND(V320/J320*100,2),0)</f>
        <v>0</v>
      </c>
      <c r="X320" s="9">
        <f>IF(K320=3%,ROUND($J$360*'Decile Rankings'!K324,0),0)</f>
        <v>0</v>
      </c>
      <c r="Y320" s="31">
        <f t="shared" si="43"/>
        <v>0</v>
      </c>
      <c r="Z320" s="31">
        <f>IF(Y320&gt;J320,J320-V320,X320)</f>
        <v>0</v>
      </c>
      <c r="AA320" s="9">
        <f t="shared" si="44"/>
        <v>0</v>
      </c>
      <c r="AB320" s="31">
        <f>IF(AA320&gt;J320,1,0)</f>
        <v>0</v>
      </c>
      <c r="AC320" s="11">
        <f>IF(AA320&gt;0,ROUND(AA320/J320*100,2),0)</f>
        <v>0</v>
      </c>
    </row>
    <row r="321" spans="1:29" ht="12.75">
      <c r="A321">
        <v>320</v>
      </c>
      <c r="B321" s="7" t="s">
        <v>660</v>
      </c>
      <c r="C321" s="7" t="s">
        <v>11</v>
      </c>
      <c r="D321" s="3" t="s">
        <v>661</v>
      </c>
      <c r="E321">
        <v>2006</v>
      </c>
      <c r="F321" s="4">
        <v>297296.65</v>
      </c>
      <c r="G321" s="4">
        <v>13910.14</v>
      </c>
      <c r="H321" s="4">
        <v>21.89</v>
      </c>
      <c r="I321" s="4">
        <f t="shared" si="36"/>
        <v>283364.62</v>
      </c>
      <c r="J321" s="5">
        <f t="shared" si="37"/>
        <v>283365</v>
      </c>
      <c r="K321" s="6">
        <v>0.03</v>
      </c>
      <c r="L321">
        <f t="shared" si="38"/>
        <v>26.64</v>
      </c>
      <c r="M321">
        <f t="shared" si="39"/>
        <v>48.79</v>
      </c>
      <c r="N321" s="9"/>
      <c r="O321" s="14">
        <f>ROUND(($J$356/$J$354)*J321,5)</f>
        <v>75485.82603</v>
      </c>
      <c r="P321" s="14">
        <f t="shared" si="40"/>
        <v>-0.17397000000346452</v>
      </c>
      <c r="Q321" s="9">
        <f>ROUND(($J$356/$J$354)*J321,0)</f>
        <v>75486</v>
      </c>
      <c r="R321">
        <f>IF(Q321&gt;0,ROUND((Q321/J321)*100,2),0)</f>
        <v>26.64</v>
      </c>
      <c r="S321" s="9">
        <f>ROUND(IF(K321=3%,$J$358*'Decile Rankings'!K325,0),0)</f>
        <v>39514</v>
      </c>
      <c r="T321" s="9">
        <f t="shared" si="41"/>
        <v>115000</v>
      </c>
      <c r="U321" s="9">
        <f>IF(T321&gt;J321,J321-Q321,S321)</f>
        <v>39514</v>
      </c>
      <c r="V321" s="9">
        <f t="shared" si="42"/>
        <v>115000</v>
      </c>
      <c r="W321" s="11">
        <f>IF(J321&gt;0,ROUND(V321/J321*100,2),0)</f>
        <v>40.58</v>
      </c>
      <c r="X321" s="9">
        <f>IF(K321=3%,ROUND($J$360*'Decile Rankings'!K325,0),0)</f>
        <v>23252</v>
      </c>
      <c r="Y321" s="31">
        <f t="shared" si="43"/>
        <v>138252</v>
      </c>
      <c r="Z321" s="31">
        <f>IF(Y321&gt;J321,J321-V321,X321)</f>
        <v>23252</v>
      </c>
      <c r="AA321" s="9">
        <f t="shared" si="44"/>
        <v>138252</v>
      </c>
      <c r="AB321" s="31">
        <f>IF(AA321&gt;J321,1,0)</f>
        <v>0</v>
      </c>
      <c r="AC321" s="11">
        <f>IF(AA321&gt;0,ROUND(AA321/J321*100,2),0)</f>
        <v>48.79</v>
      </c>
    </row>
    <row r="322" spans="1:29" ht="12.75">
      <c r="A322">
        <v>321</v>
      </c>
      <c r="B322" s="7" t="s">
        <v>662</v>
      </c>
      <c r="C322" s="7" t="s">
        <v>11</v>
      </c>
      <c r="D322" s="3" t="s">
        <v>663</v>
      </c>
      <c r="E322">
        <v>2008</v>
      </c>
      <c r="F322" s="4">
        <v>166415.12</v>
      </c>
      <c r="G322" s="4">
        <v>1990.98</v>
      </c>
      <c r="H322" s="4">
        <v>438.37</v>
      </c>
      <c r="I322" s="4">
        <f aca="true" t="shared" si="45" ref="I322:I352">F322-G322-H322</f>
        <v>163985.77</v>
      </c>
      <c r="J322" s="5">
        <f aca="true" t="shared" si="46" ref="J322:J352">ROUND(I322,0)</f>
        <v>163986</v>
      </c>
      <c r="K322" s="6">
        <v>0.02</v>
      </c>
      <c r="L322">
        <f aca="true" t="shared" si="47" ref="L322:L352">R322</f>
        <v>26.64</v>
      </c>
      <c r="M322">
        <f aca="true" t="shared" si="48" ref="M322:M352">AC322</f>
        <v>26.64</v>
      </c>
      <c r="N322" s="9"/>
      <c r="O322" s="14">
        <f>ROUND(($J$356/$J$354)*J322,5)</f>
        <v>43684.35998</v>
      </c>
      <c r="P322" s="14">
        <f aca="true" t="shared" si="49" ref="P322:P352">O322-Q322</f>
        <v>0.3599800000010873</v>
      </c>
      <c r="Q322" s="9">
        <f>ROUND(($J$356/$J$354)*J322,0)</f>
        <v>43684</v>
      </c>
      <c r="R322">
        <f>IF(Q322&gt;0,ROUND((Q322/J322)*100,2),0)</f>
        <v>26.64</v>
      </c>
      <c r="S322" s="9">
        <f>ROUND(IF(K322=3%,$J$358*'Decile Rankings'!K326,0),0)</f>
        <v>0</v>
      </c>
      <c r="T322" s="9">
        <f aca="true" t="shared" si="50" ref="T322:T352">S322+Q322</f>
        <v>43684</v>
      </c>
      <c r="U322" s="9">
        <f>IF(T322&gt;J322,J322-Q322,S322)</f>
        <v>0</v>
      </c>
      <c r="V322" s="9">
        <f aca="true" t="shared" si="51" ref="V322:V352">Q322+U322</f>
        <v>43684</v>
      </c>
      <c r="W322" s="11">
        <f>IF(J322&gt;0,ROUND(V322/J322*100,2),0)</f>
        <v>26.64</v>
      </c>
      <c r="X322" s="9">
        <f>IF(K322=3%,ROUND($J$360*'Decile Rankings'!K326,0),0)</f>
        <v>0</v>
      </c>
      <c r="Y322" s="31">
        <f aca="true" t="shared" si="52" ref="Y322:Y352">V322+X322</f>
        <v>43684</v>
      </c>
      <c r="Z322" s="31">
        <f>IF(Y322&gt;J322,J322-V322,X322)</f>
        <v>0</v>
      </c>
      <c r="AA322" s="9">
        <f aca="true" t="shared" si="53" ref="AA322:AA352">V322+Z322</f>
        <v>43684</v>
      </c>
      <c r="AB322" s="31">
        <f>IF(AA322&gt;J322,1,0)</f>
        <v>0</v>
      </c>
      <c r="AC322" s="11">
        <f>IF(AA322&gt;0,ROUND(AA322/J322*100,2),0)</f>
        <v>26.64</v>
      </c>
    </row>
    <row r="323" spans="1:29" ht="12.75">
      <c r="A323">
        <v>322</v>
      </c>
      <c r="B323" s="7" t="s">
        <v>664</v>
      </c>
      <c r="C323" s="7" t="s">
        <v>11</v>
      </c>
      <c r="D323" s="3" t="s">
        <v>665</v>
      </c>
      <c r="E323">
        <v>2009</v>
      </c>
      <c r="F323" s="4">
        <v>129815.31</v>
      </c>
      <c r="G323" s="4">
        <v>1464.53</v>
      </c>
      <c r="H323" s="4">
        <v>30.8</v>
      </c>
      <c r="I323" s="4">
        <f t="shared" si="45"/>
        <v>128319.98</v>
      </c>
      <c r="J323" s="5">
        <f t="shared" si="46"/>
        <v>128320</v>
      </c>
      <c r="K323" s="6">
        <v>0.01</v>
      </c>
      <c r="L323">
        <f t="shared" si="47"/>
        <v>26.64</v>
      </c>
      <c r="M323">
        <f t="shared" si="48"/>
        <v>26.64</v>
      </c>
      <c r="N323" s="9"/>
      <c r="O323" s="14">
        <f>ROUND(($J$356/$J$354)*J323,5)</f>
        <v>34183.26609</v>
      </c>
      <c r="P323" s="14">
        <f t="shared" si="49"/>
        <v>0.26608999999734806</v>
      </c>
      <c r="Q323" s="9">
        <f>ROUND(($J$356/$J$354)*J323,0)</f>
        <v>34183</v>
      </c>
      <c r="R323">
        <f>IF(Q323&gt;0,ROUND((Q323/J323)*100,2),0)</f>
        <v>26.64</v>
      </c>
      <c r="S323" s="9">
        <f>ROUND(IF(K323=3%,$J$358*'Decile Rankings'!K327,0),0)</f>
        <v>0</v>
      </c>
      <c r="T323" s="9">
        <f t="shared" si="50"/>
        <v>34183</v>
      </c>
      <c r="U323" s="9">
        <f>IF(T323&gt;J323,J323-Q323,S323)</f>
        <v>0</v>
      </c>
      <c r="V323" s="9">
        <f t="shared" si="51"/>
        <v>34183</v>
      </c>
      <c r="W323" s="11">
        <f>IF(J323&gt;0,ROUND(V323/J323*100,2),0)</f>
        <v>26.64</v>
      </c>
      <c r="X323" s="9">
        <f>IF(K323=3%,ROUND($J$360*'Decile Rankings'!K327,0),0)</f>
        <v>0</v>
      </c>
      <c r="Y323" s="31">
        <f t="shared" si="52"/>
        <v>34183</v>
      </c>
      <c r="Z323" s="31">
        <f>IF(Y323&gt;J323,J323-V323,X323)</f>
        <v>0</v>
      </c>
      <c r="AA323" s="9">
        <f t="shared" si="53"/>
        <v>34183</v>
      </c>
      <c r="AB323" s="31">
        <f>IF(AA323&gt;J323,1,0)</f>
        <v>0</v>
      </c>
      <c r="AC323" s="11">
        <f>IF(AA323&gt;0,ROUND(AA323/J323*100,2),0)</f>
        <v>26.64</v>
      </c>
    </row>
    <row r="324" spans="1:29" ht="12.75">
      <c r="A324">
        <v>323</v>
      </c>
      <c r="B324" s="7" t="s">
        <v>666</v>
      </c>
      <c r="C324" s="7" t="s">
        <v>11</v>
      </c>
      <c r="D324" s="3" t="s">
        <v>667</v>
      </c>
      <c r="F324" s="4"/>
      <c r="G324" s="4"/>
      <c r="H324" s="4"/>
      <c r="I324" s="4">
        <f t="shared" si="45"/>
        <v>0</v>
      </c>
      <c r="J324" s="5">
        <f t="shared" si="46"/>
        <v>0</v>
      </c>
      <c r="K324" s="6"/>
      <c r="L324">
        <f t="shared" si="47"/>
        <v>0</v>
      </c>
      <c r="M324">
        <f t="shared" si="48"/>
        <v>0</v>
      </c>
      <c r="N324" s="9"/>
      <c r="O324" s="14">
        <f>ROUND(($J$356/$J$354)*J324,5)</f>
        <v>0</v>
      </c>
      <c r="P324" s="14">
        <f t="shared" si="49"/>
        <v>0</v>
      </c>
      <c r="Q324" s="9">
        <f>ROUND(($J$356/$J$354)*J324,0)</f>
        <v>0</v>
      </c>
      <c r="R324">
        <f>IF(Q324&gt;0,ROUND((Q324/J324)*100,2),0)</f>
        <v>0</v>
      </c>
      <c r="S324" s="9">
        <f>ROUND(IF(K324=3%,$J$358*'Decile Rankings'!K328,0),0)</f>
        <v>0</v>
      </c>
      <c r="T324" s="9">
        <f t="shared" si="50"/>
        <v>0</v>
      </c>
      <c r="U324" s="9">
        <f>IF(T324&gt;J324,J324-Q324,S324)</f>
        <v>0</v>
      </c>
      <c r="V324" s="9">
        <f t="shared" si="51"/>
        <v>0</v>
      </c>
      <c r="W324" s="11">
        <f>IF(J324&gt;0,ROUND(V324/J324*100,2),0)</f>
        <v>0</v>
      </c>
      <c r="X324" s="9">
        <f>IF(K324=3%,ROUND($J$360*'Decile Rankings'!K328,0),0)</f>
        <v>0</v>
      </c>
      <c r="Y324" s="31">
        <f t="shared" si="52"/>
        <v>0</v>
      </c>
      <c r="Z324" s="31">
        <f>IF(Y324&gt;J324,J324-V324,X324)</f>
        <v>0</v>
      </c>
      <c r="AA324" s="9">
        <f t="shared" si="53"/>
        <v>0</v>
      </c>
      <c r="AB324" s="31">
        <f>IF(AA324&gt;J324,1,0)</f>
        <v>0</v>
      </c>
      <c r="AC324" s="11">
        <f>IF(AA324&gt;0,ROUND(AA324/J324*100,2),0)</f>
        <v>0</v>
      </c>
    </row>
    <row r="325" spans="1:29" ht="12.75">
      <c r="A325">
        <v>324</v>
      </c>
      <c r="B325" s="7" t="s">
        <v>668</v>
      </c>
      <c r="C325" s="7" t="s">
        <v>11</v>
      </c>
      <c r="D325" s="3" t="s">
        <v>669</v>
      </c>
      <c r="E325">
        <v>2007</v>
      </c>
      <c r="F325" s="4">
        <v>236792.83</v>
      </c>
      <c r="G325" s="4">
        <v>2974.7</v>
      </c>
      <c r="H325" s="4">
        <v>2131.39</v>
      </c>
      <c r="I325" s="4">
        <f t="shared" si="45"/>
        <v>231686.73999999996</v>
      </c>
      <c r="J325" s="5">
        <f t="shared" si="46"/>
        <v>231687</v>
      </c>
      <c r="K325" s="6">
        <v>0.03</v>
      </c>
      <c r="L325">
        <f t="shared" si="47"/>
        <v>26.64</v>
      </c>
      <c r="M325">
        <f t="shared" si="48"/>
        <v>53.73</v>
      </c>
      <c r="N325" s="9"/>
      <c r="O325" s="14">
        <f>ROUND(($J$356/$J$354)*J325,5)</f>
        <v>61719.28281</v>
      </c>
      <c r="P325" s="14">
        <f t="shared" si="49"/>
        <v>0.2828099999969709</v>
      </c>
      <c r="Q325" s="9">
        <f>ROUND(($J$356/$J$354)*J325,0)</f>
        <v>61719</v>
      </c>
      <c r="R325">
        <f>IF(Q325&gt;0,ROUND((Q325/J325)*100,2),0)</f>
        <v>26.64</v>
      </c>
      <c r="S325" s="9">
        <f>ROUND(IF(K325=3%,$J$358*'Decile Rankings'!K329,0),0)</f>
        <v>39514</v>
      </c>
      <c r="T325" s="9">
        <f t="shared" si="50"/>
        <v>101233</v>
      </c>
      <c r="U325" s="9">
        <f>IF(T325&gt;J325,J325-Q325,S325)</f>
        <v>39514</v>
      </c>
      <c r="V325" s="9">
        <f t="shared" si="51"/>
        <v>101233</v>
      </c>
      <c r="W325" s="11">
        <f>IF(J325&gt;0,ROUND(V325/J325*100,2),0)</f>
        <v>43.69</v>
      </c>
      <c r="X325" s="9">
        <f>IF(K325=3%,ROUND($J$360*'Decile Rankings'!K329,0),0)</f>
        <v>23252</v>
      </c>
      <c r="Y325" s="31">
        <f t="shared" si="52"/>
        <v>124485</v>
      </c>
      <c r="Z325" s="31">
        <f>IF(Y325&gt;J325,J325-V325,X325)</f>
        <v>23252</v>
      </c>
      <c r="AA325" s="9">
        <f t="shared" si="53"/>
        <v>124485</v>
      </c>
      <c r="AB325" s="31">
        <f>IF(AA325&gt;J325,1,0)</f>
        <v>0</v>
      </c>
      <c r="AC325" s="11">
        <f>IF(AA325&gt;0,ROUND(AA325/J325*100,2),0)</f>
        <v>53.73</v>
      </c>
    </row>
    <row r="326" spans="1:29" ht="12.75">
      <c r="A326">
        <v>325</v>
      </c>
      <c r="B326" s="7" t="s">
        <v>670</v>
      </c>
      <c r="C326" s="7" t="s">
        <v>11</v>
      </c>
      <c r="D326" s="3" t="s">
        <v>671</v>
      </c>
      <c r="E326">
        <v>2010</v>
      </c>
      <c r="F326" s="4">
        <v>399217.58</v>
      </c>
      <c r="G326" s="4">
        <v>6485.45</v>
      </c>
      <c r="H326" s="4">
        <v>0</v>
      </c>
      <c r="I326" s="4">
        <f t="shared" si="45"/>
        <v>392732.13</v>
      </c>
      <c r="J326" s="5">
        <f t="shared" si="46"/>
        <v>392732</v>
      </c>
      <c r="K326" s="6">
        <v>0.01</v>
      </c>
      <c r="L326">
        <f t="shared" si="47"/>
        <v>26.64</v>
      </c>
      <c r="M326">
        <f t="shared" si="48"/>
        <v>26.64</v>
      </c>
      <c r="N326" s="9"/>
      <c r="O326" s="14">
        <f>ROUND(($J$356/$J$354)*J326,5)</f>
        <v>104620.18749</v>
      </c>
      <c r="P326" s="14">
        <f t="shared" si="49"/>
        <v>0.18748999999661464</v>
      </c>
      <c r="Q326" s="9">
        <f>ROUND(($J$356/$J$354)*J326,0)</f>
        <v>104620</v>
      </c>
      <c r="R326">
        <f>IF(Q326&gt;0,ROUND((Q326/J326)*100,2),0)</f>
        <v>26.64</v>
      </c>
      <c r="S326" s="9">
        <f>ROUND(IF(K326=3%,$J$358*'Decile Rankings'!K330,0),0)</f>
        <v>0</v>
      </c>
      <c r="T326" s="9">
        <f t="shared" si="50"/>
        <v>104620</v>
      </c>
      <c r="U326" s="9">
        <f>IF(T326&gt;J326,J326-Q326,S326)</f>
        <v>0</v>
      </c>
      <c r="V326" s="9">
        <f t="shared" si="51"/>
        <v>104620</v>
      </c>
      <c r="W326" s="11">
        <f>IF(J326&gt;0,ROUND(V326/J326*100,2),0)</f>
        <v>26.64</v>
      </c>
      <c r="X326" s="9">
        <f>IF(K326=3%,ROUND($J$360*'Decile Rankings'!K330,0),0)</f>
        <v>0</v>
      </c>
      <c r="Y326" s="31">
        <f t="shared" si="52"/>
        <v>104620</v>
      </c>
      <c r="Z326" s="31">
        <f>IF(Y326&gt;J326,J326-V326,X326)</f>
        <v>0</v>
      </c>
      <c r="AA326" s="9">
        <f t="shared" si="53"/>
        <v>104620</v>
      </c>
      <c r="AB326" s="31">
        <f>IF(AA326&gt;J326,1,0)</f>
        <v>0</v>
      </c>
      <c r="AC326" s="11">
        <f>IF(AA326&gt;0,ROUND(AA326/J326*100,2),0)</f>
        <v>26.64</v>
      </c>
    </row>
    <row r="327" spans="1:29" ht="12.75">
      <c r="A327">
        <v>326</v>
      </c>
      <c r="B327" s="7" t="s">
        <v>672</v>
      </c>
      <c r="C327" s="7" t="s">
        <v>11</v>
      </c>
      <c r="D327" s="3" t="s">
        <v>673</v>
      </c>
      <c r="F327" s="4"/>
      <c r="G327" s="4"/>
      <c r="H327" s="4"/>
      <c r="I327" s="4">
        <f t="shared" si="45"/>
        <v>0</v>
      </c>
      <c r="J327" s="5">
        <f t="shared" si="46"/>
        <v>0</v>
      </c>
      <c r="K327" s="6"/>
      <c r="L327">
        <f t="shared" si="47"/>
        <v>0</v>
      </c>
      <c r="M327">
        <f t="shared" si="48"/>
        <v>0</v>
      </c>
      <c r="N327" s="9"/>
      <c r="O327" s="14">
        <f>ROUND(($J$356/$J$354)*J327,5)</f>
        <v>0</v>
      </c>
      <c r="P327" s="14">
        <f t="shared" si="49"/>
        <v>0</v>
      </c>
      <c r="Q327" s="9">
        <f>ROUND(($J$356/$J$354)*J327,0)</f>
        <v>0</v>
      </c>
      <c r="R327">
        <f>IF(Q327&gt;0,ROUND((Q327/J327)*100,2),0)</f>
        <v>0</v>
      </c>
      <c r="S327" s="9">
        <f>ROUND(IF(K327=3%,$J$358*'Decile Rankings'!K331,0),0)</f>
        <v>0</v>
      </c>
      <c r="T327" s="9">
        <f t="shared" si="50"/>
        <v>0</v>
      </c>
      <c r="U327" s="9">
        <f>IF(T327&gt;J327,J327-Q327,S327)</f>
        <v>0</v>
      </c>
      <c r="V327" s="9">
        <f t="shared" si="51"/>
        <v>0</v>
      </c>
      <c r="W327" s="11">
        <f>IF(J327&gt;0,ROUND(V327/J327*100,2),0)</f>
        <v>0</v>
      </c>
      <c r="X327" s="9">
        <f>IF(K327=3%,ROUND($J$360*'Decile Rankings'!K331,0),0)</f>
        <v>0</v>
      </c>
      <c r="Y327" s="31">
        <f t="shared" si="52"/>
        <v>0</v>
      </c>
      <c r="Z327" s="31">
        <f>IF(Y327&gt;J327,J327-V327,X327)</f>
        <v>0</v>
      </c>
      <c r="AA327" s="9">
        <f t="shared" si="53"/>
        <v>0</v>
      </c>
      <c r="AB327" s="31">
        <f>IF(AA327&gt;J327,1,0)</f>
        <v>0</v>
      </c>
      <c r="AC327" s="11">
        <f>IF(AA327&gt;0,ROUND(AA327/J327*100,2),0)</f>
        <v>0</v>
      </c>
    </row>
    <row r="328" spans="1:29" ht="12.75">
      <c r="A328">
        <v>327</v>
      </c>
      <c r="B328" s="7" t="s">
        <v>674</v>
      </c>
      <c r="C328" s="7" t="s">
        <v>11</v>
      </c>
      <c r="D328" s="3" t="s">
        <v>675</v>
      </c>
      <c r="E328">
        <v>2006</v>
      </c>
      <c r="F328" s="4">
        <v>307260.75</v>
      </c>
      <c r="G328" s="4">
        <v>1061.38</v>
      </c>
      <c r="H328" s="4">
        <v>0</v>
      </c>
      <c r="I328" s="4">
        <f t="shared" si="45"/>
        <v>306199.37</v>
      </c>
      <c r="J328" s="5">
        <f t="shared" si="46"/>
        <v>306199</v>
      </c>
      <c r="K328" s="6">
        <v>0.03</v>
      </c>
      <c r="L328">
        <f t="shared" si="47"/>
        <v>26.64</v>
      </c>
      <c r="M328">
        <f t="shared" si="48"/>
        <v>43.04</v>
      </c>
      <c r="N328" s="9"/>
      <c r="O328" s="14">
        <f>ROUND(($J$356/$J$354)*J328,5)</f>
        <v>81568.59331</v>
      </c>
      <c r="P328" s="14">
        <f t="shared" si="49"/>
        <v>-0.4066900000034366</v>
      </c>
      <c r="Q328" s="9">
        <f>ROUND(($J$356/$J$354)*J328,0)</f>
        <v>81569</v>
      </c>
      <c r="R328">
        <f>IF(Q328&gt;0,ROUND((Q328/J328)*100,2),0)</f>
        <v>26.64</v>
      </c>
      <c r="S328" s="9">
        <f>ROUND(IF(K328=3%,$J$358*'Decile Rankings'!K332,0),0)</f>
        <v>31611</v>
      </c>
      <c r="T328" s="9">
        <f t="shared" si="50"/>
        <v>113180</v>
      </c>
      <c r="U328" s="9">
        <f>IF(T328&gt;J328,J328-Q328,S328)</f>
        <v>31611</v>
      </c>
      <c r="V328" s="9">
        <f t="shared" si="51"/>
        <v>113180</v>
      </c>
      <c r="W328" s="11">
        <f>IF(J328&gt;0,ROUND(V328/J328*100,2),0)</f>
        <v>36.96</v>
      </c>
      <c r="X328" s="9">
        <f>IF(K328=3%,ROUND($J$360*'Decile Rankings'!K332,0),0)</f>
        <v>18602</v>
      </c>
      <c r="Y328" s="31">
        <f t="shared" si="52"/>
        <v>131782</v>
      </c>
      <c r="Z328" s="31">
        <f>IF(Y328&gt;J328,J328-V328,X328)</f>
        <v>18602</v>
      </c>
      <c r="AA328" s="9">
        <f t="shared" si="53"/>
        <v>131782</v>
      </c>
      <c r="AB328" s="31">
        <f>IF(AA328&gt;J328,1,0)</f>
        <v>0</v>
      </c>
      <c r="AC328" s="11">
        <f>IF(AA328&gt;0,ROUND(AA328/J328*100,2),0)</f>
        <v>43.04</v>
      </c>
    </row>
    <row r="329" spans="1:29" ht="12.75">
      <c r="A329">
        <v>328</v>
      </c>
      <c r="B329" s="7" t="s">
        <v>676</v>
      </c>
      <c r="C329" s="7" t="s">
        <v>11</v>
      </c>
      <c r="D329" s="3" t="s">
        <v>677</v>
      </c>
      <c r="F329" s="4"/>
      <c r="G329" s="4"/>
      <c r="H329" s="4"/>
      <c r="I329" s="4">
        <f t="shared" si="45"/>
        <v>0</v>
      </c>
      <c r="J329" s="5">
        <f t="shared" si="46"/>
        <v>0</v>
      </c>
      <c r="K329" s="6"/>
      <c r="L329">
        <f t="shared" si="47"/>
        <v>0</v>
      </c>
      <c r="M329">
        <f t="shared" si="48"/>
        <v>0</v>
      </c>
      <c r="N329" s="9"/>
      <c r="O329" s="14">
        <f>ROUND(($J$356/$J$354)*J329,5)</f>
        <v>0</v>
      </c>
      <c r="P329" s="14">
        <f t="shared" si="49"/>
        <v>0</v>
      </c>
      <c r="Q329" s="9">
        <f>ROUND(($J$356/$J$354)*J329,0)</f>
        <v>0</v>
      </c>
      <c r="R329">
        <f>IF(Q329&gt;0,ROUND((Q329/J329)*100,2),0)</f>
        <v>0</v>
      </c>
      <c r="S329" s="9">
        <f>ROUND(IF(K329=3%,$J$358*'Decile Rankings'!K333,0),0)</f>
        <v>0</v>
      </c>
      <c r="T329" s="9">
        <f t="shared" si="50"/>
        <v>0</v>
      </c>
      <c r="U329" s="9">
        <f>IF(T329&gt;J329,J329-Q329,S329)</f>
        <v>0</v>
      </c>
      <c r="V329" s="9">
        <f t="shared" si="51"/>
        <v>0</v>
      </c>
      <c r="W329" s="11">
        <f>IF(J329&gt;0,ROUND(V329/J329*100,2),0)</f>
        <v>0</v>
      </c>
      <c r="X329" s="9">
        <f>IF(K329=3%,ROUND($J$360*'Decile Rankings'!K333,0),0)</f>
        <v>0</v>
      </c>
      <c r="Y329" s="31">
        <f t="shared" si="52"/>
        <v>0</v>
      </c>
      <c r="Z329" s="31">
        <f>IF(Y329&gt;J329,J329-V329,X329)</f>
        <v>0</v>
      </c>
      <c r="AA329" s="9">
        <f t="shared" si="53"/>
        <v>0</v>
      </c>
      <c r="AB329" s="31">
        <f>IF(AA329&gt;J329,1,0)</f>
        <v>0</v>
      </c>
      <c r="AC329" s="11">
        <f>IF(AA329&gt;0,ROUND(AA329/J329*100,2),0)</f>
        <v>0</v>
      </c>
    </row>
    <row r="330" spans="1:29" ht="12.75">
      <c r="A330">
        <v>329</v>
      </c>
      <c r="B330" s="7" t="s">
        <v>123</v>
      </c>
      <c r="C330" s="7" t="s">
        <v>11</v>
      </c>
      <c r="D330" s="3" t="s">
        <v>124</v>
      </c>
      <c r="E330">
        <v>2004</v>
      </c>
      <c r="F330" s="4">
        <v>356240.5</v>
      </c>
      <c r="G330" s="4">
        <v>2650.83</v>
      </c>
      <c r="H330" s="4">
        <v>870.74</v>
      </c>
      <c r="I330" s="4">
        <f t="shared" si="45"/>
        <v>352718.93</v>
      </c>
      <c r="J330" s="5">
        <f t="shared" si="46"/>
        <v>352719</v>
      </c>
      <c r="K330" s="6">
        <v>0.01</v>
      </c>
      <c r="L330">
        <f t="shared" si="47"/>
        <v>26.64</v>
      </c>
      <c r="M330">
        <f t="shared" si="48"/>
        <v>26.64</v>
      </c>
      <c r="N330" s="9"/>
      <c r="O330" s="14">
        <f>ROUND(($J$356/$J$354)*J330,5)</f>
        <v>93961.09283</v>
      </c>
      <c r="P330" s="14">
        <f t="shared" si="49"/>
        <v>0.09282999999413732</v>
      </c>
      <c r="Q330" s="9">
        <f>ROUND(($J$356/$J$354)*J330,0)</f>
        <v>93961</v>
      </c>
      <c r="R330">
        <f>IF(Q330&gt;0,ROUND((Q330/J330)*100,2),0)</f>
        <v>26.64</v>
      </c>
      <c r="S330" s="9">
        <f>ROUND(IF(K330=3%,$J$358*'Decile Rankings'!K334,0),0)</f>
        <v>0</v>
      </c>
      <c r="T330" s="9">
        <f t="shared" si="50"/>
        <v>93961</v>
      </c>
      <c r="U330" s="9">
        <f>IF(T330&gt;J330,J330-Q330,S330)</f>
        <v>0</v>
      </c>
      <c r="V330" s="9">
        <f t="shared" si="51"/>
        <v>93961</v>
      </c>
      <c r="W330" s="11">
        <f>IF(J330&gt;0,ROUND(V330/J330*100,2),0)</f>
        <v>26.64</v>
      </c>
      <c r="X330" s="9">
        <f>IF(K330=3%,ROUND($J$360*'Decile Rankings'!K334,0),0)</f>
        <v>0</v>
      </c>
      <c r="Y330" s="31">
        <f t="shared" si="52"/>
        <v>93961</v>
      </c>
      <c r="Z330" s="31">
        <f>IF(Y330&gt;J330,J330-V330,X330)</f>
        <v>0</v>
      </c>
      <c r="AA330" s="9">
        <f t="shared" si="53"/>
        <v>93961</v>
      </c>
      <c r="AB330" s="31">
        <f>IF(AA330&gt;J330,1,0)</f>
        <v>0</v>
      </c>
      <c r="AC330" s="11">
        <f>IF(AA330&gt;0,ROUND(AA330/J330*100,2),0)</f>
        <v>26.64</v>
      </c>
    </row>
    <row r="331" spans="1:29" ht="12.75">
      <c r="A331">
        <v>330</v>
      </c>
      <c r="B331" s="7" t="s">
        <v>125</v>
      </c>
      <c r="C331" s="7" t="s">
        <v>11</v>
      </c>
      <c r="D331" s="3" t="s">
        <v>126</v>
      </c>
      <c r="E331">
        <v>2002</v>
      </c>
      <c r="F331" s="4">
        <v>1329391.14</v>
      </c>
      <c r="G331" s="4">
        <v>22132.66</v>
      </c>
      <c r="H331" s="4">
        <v>22.3</v>
      </c>
      <c r="I331" s="4">
        <f t="shared" si="45"/>
        <v>1307236.18</v>
      </c>
      <c r="J331" s="5">
        <f t="shared" si="46"/>
        <v>1307236</v>
      </c>
      <c r="K331" s="6">
        <v>0.03</v>
      </c>
      <c r="L331">
        <f t="shared" si="47"/>
        <v>26.64</v>
      </c>
      <c r="M331">
        <f t="shared" si="48"/>
        <v>29.52</v>
      </c>
      <c r="N331" s="9"/>
      <c r="O331" s="14">
        <f>ROUND(($J$356/$J$354)*J331,5)</f>
        <v>348235.62992</v>
      </c>
      <c r="P331" s="14">
        <f t="shared" si="49"/>
        <v>-0.37008000002242625</v>
      </c>
      <c r="Q331" s="9">
        <f>ROUND(($J$356/$J$354)*J331,0)</f>
        <v>348236</v>
      </c>
      <c r="R331">
        <f>IF(Q331&gt;0,ROUND((Q331/J331)*100,2),0)</f>
        <v>26.64</v>
      </c>
      <c r="S331" s="9">
        <f>ROUND(IF(K331=3%,$J$358*'Decile Rankings'!K335,0),0)</f>
        <v>23708</v>
      </c>
      <c r="T331" s="9">
        <f t="shared" si="50"/>
        <v>371944</v>
      </c>
      <c r="U331" s="9">
        <f>IF(T331&gt;J331,J331-Q331,S331)</f>
        <v>23708</v>
      </c>
      <c r="V331" s="9">
        <f t="shared" si="51"/>
        <v>371944</v>
      </c>
      <c r="W331" s="11">
        <f>IF(J331&gt;0,ROUND(V331/J331*100,2),0)</f>
        <v>28.45</v>
      </c>
      <c r="X331" s="9">
        <f>IF(K331=3%,ROUND($J$360*'Decile Rankings'!K335,0),0)</f>
        <v>13951</v>
      </c>
      <c r="Y331" s="31">
        <f t="shared" si="52"/>
        <v>385895</v>
      </c>
      <c r="Z331" s="31">
        <f>IF(Y331&gt;J331,J331-V331,X331)</f>
        <v>13951</v>
      </c>
      <c r="AA331" s="9">
        <f t="shared" si="53"/>
        <v>385895</v>
      </c>
      <c r="AB331" s="31">
        <f>IF(AA331&gt;J331,1,0)</f>
        <v>0</v>
      </c>
      <c r="AC331" s="11">
        <f>IF(AA331&gt;0,ROUND(AA331/J331*100,2),0)</f>
        <v>29.52</v>
      </c>
    </row>
    <row r="332" spans="1:29" ht="12.75">
      <c r="A332">
        <v>331</v>
      </c>
      <c r="B332" s="7" t="s">
        <v>678</v>
      </c>
      <c r="C332" s="7" t="s">
        <v>11</v>
      </c>
      <c r="D332" s="3" t="s">
        <v>679</v>
      </c>
      <c r="F332" s="4"/>
      <c r="G332" s="4"/>
      <c r="H332" s="4"/>
      <c r="I332" s="4">
        <f t="shared" si="45"/>
        <v>0</v>
      </c>
      <c r="J332" s="5">
        <f t="shared" si="46"/>
        <v>0</v>
      </c>
      <c r="K332" s="6"/>
      <c r="L332">
        <f t="shared" si="47"/>
        <v>0</v>
      </c>
      <c r="M332">
        <f t="shared" si="48"/>
        <v>0</v>
      </c>
      <c r="N332" s="9"/>
      <c r="O332" s="14">
        <f>ROUND(($J$356/$J$354)*J332,5)</f>
        <v>0</v>
      </c>
      <c r="P332" s="14">
        <f t="shared" si="49"/>
        <v>0</v>
      </c>
      <c r="Q332" s="9">
        <f>ROUND(($J$356/$J$354)*J332,0)</f>
        <v>0</v>
      </c>
      <c r="R332">
        <f>IF(Q332&gt;0,ROUND((Q332/J332)*100,2),0)</f>
        <v>0</v>
      </c>
      <c r="S332" s="9">
        <f>ROUND(IF(K332=3%,$J$358*'Decile Rankings'!K336,0),0)</f>
        <v>0</v>
      </c>
      <c r="T332" s="9">
        <f t="shared" si="50"/>
        <v>0</v>
      </c>
      <c r="U332" s="9">
        <f>IF(T332&gt;J332,J332-Q332,S332)</f>
        <v>0</v>
      </c>
      <c r="V332" s="9">
        <f t="shared" si="51"/>
        <v>0</v>
      </c>
      <c r="W332" s="11">
        <f>IF(J332&gt;0,ROUND(V332/J332*100,2),0)</f>
        <v>0</v>
      </c>
      <c r="X332" s="9">
        <f>IF(K332=3%,ROUND($J$360*'Decile Rankings'!K336,0),0)</f>
        <v>0</v>
      </c>
      <c r="Y332" s="31">
        <f t="shared" si="52"/>
        <v>0</v>
      </c>
      <c r="Z332" s="31">
        <f>IF(Y332&gt;J332,J332-V332,X332)</f>
        <v>0</v>
      </c>
      <c r="AA332" s="9">
        <f t="shared" si="53"/>
        <v>0</v>
      </c>
      <c r="AB332" s="31">
        <f>IF(AA332&gt;J332,1,0)</f>
        <v>0</v>
      </c>
      <c r="AC332" s="11">
        <f>IF(AA332&gt;0,ROUND(AA332/J332*100,2),0)</f>
        <v>0</v>
      </c>
    </row>
    <row r="333" spans="1:29" ht="12.75">
      <c r="A333">
        <v>332</v>
      </c>
      <c r="B333" s="7" t="s">
        <v>680</v>
      </c>
      <c r="C333" s="7" t="s">
        <v>11</v>
      </c>
      <c r="D333" s="3" t="s">
        <v>681</v>
      </c>
      <c r="F333" s="4"/>
      <c r="G333" s="4"/>
      <c r="H333" s="4"/>
      <c r="I333" s="4">
        <f t="shared" si="45"/>
        <v>0</v>
      </c>
      <c r="J333" s="5">
        <f t="shared" si="46"/>
        <v>0</v>
      </c>
      <c r="K333" s="6"/>
      <c r="L333">
        <f t="shared" si="47"/>
        <v>0</v>
      </c>
      <c r="M333">
        <f t="shared" si="48"/>
        <v>0</v>
      </c>
      <c r="N333" s="9"/>
      <c r="O333" s="14">
        <f>ROUND(($J$356/$J$354)*J333,5)</f>
        <v>0</v>
      </c>
      <c r="P333" s="14">
        <f t="shared" si="49"/>
        <v>0</v>
      </c>
      <c r="Q333" s="9">
        <f>ROUND(($J$356/$J$354)*J333,0)</f>
        <v>0</v>
      </c>
      <c r="R333">
        <f>IF(Q333&gt;0,ROUND((Q333/J333)*100,2),0)</f>
        <v>0</v>
      </c>
      <c r="S333" s="9">
        <f>ROUND(IF(K333=3%,$J$358*'Decile Rankings'!K337,0),0)</f>
        <v>0</v>
      </c>
      <c r="T333" s="9">
        <f t="shared" si="50"/>
        <v>0</v>
      </c>
      <c r="U333" s="9">
        <f>IF(T333&gt;J333,J333-Q333,S333)</f>
        <v>0</v>
      </c>
      <c r="V333" s="9">
        <f t="shared" si="51"/>
        <v>0</v>
      </c>
      <c r="W333" s="11">
        <f>IF(J333&gt;0,ROUND(V333/J333*100,2),0)</f>
        <v>0</v>
      </c>
      <c r="X333" s="9">
        <f>IF(K333=3%,ROUND($J$360*'Decile Rankings'!K337,0),0)</f>
        <v>0</v>
      </c>
      <c r="Y333" s="31">
        <f t="shared" si="52"/>
        <v>0</v>
      </c>
      <c r="Z333" s="31">
        <f>IF(Y333&gt;J333,J333-V333,X333)</f>
        <v>0</v>
      </c>
      <c r="AA333" s="9">
        <f t="shared" si="53"/>
        <v>0</v>
      </c>
      <c r="AB333" s="31">
        <f>IF(AA333&gt;J333,1,0)</f>
        <v>0</v>
      </c>
      <c r="AC333" s="11">
        <f>IF(AA333&gt;0,ROUND(AA333/J333*100,2),0)</f>
        <v>0</v>
      </c>
    </row>
    <row r="334" spans="1:29" ht="12.75">
      <c r="A334">
        <v>333</v>
      </c>
      <c r="B334" s="7" t="s">
        <v>127</v>
      </c>
      <c r="C334" s="7" t="s">
        <v>11</v>
      </c>
      <c r="D334" s="3" t="s">
        <v>128</v>
      </c>
      <c r="E334">
        <v>2002</v>
      </c>
      <c r="F334" s="4">
        <v>1655475.76</v>
      </c>
      <c r="G334" s="4">
        <v>14985.49</v>
      </c>
      <c r="H334" s="4">
        <v>0</v>
      </c>
      <c r="I334" s="4">
        <f t="shared" si="45"/>
        <v>1640490.27</v>
      </c>
      <c r="J334" s="5">
        <f t="shared" si="46"/>
        <v>1640490</v>
      </c>
      <c r="K334" s="6">
        <v>0.03</v>
      </c>
      <c r="L334">
        <f t="shared" si="47"/>
        <v>26.64</v>
      </c>
      <c r="M334">
        <f t="shared" si="48"/>
        <v>28.55</v>
      </c>
      <c r="N334" s="9"/>
      <c r="O334" s="14">
        <f>ROUND(($J$356/$J$354)*J334,5)</f>
        <v>437011.42604</v>
      </c>
      <c r="P334" s="14">
        <f t="shared" si="49"/>
        <v>0.4260399999911897</v>
      </c>
      <c r="Q334" s="9">
        <f>ROUND(($J$356/$J$354)*J334,0)</f>
        <v>437011</v>
      </c>
      <c r="R334">
        <f>IF(Q334&gt;0,ROUND((Q334/J334)*100,2),0)</f>
        <v>26.64</v>
      </c>
      <c r="S334" s="9">
        <f>ROUND(IF(K334=3%,$J$358*'Decile Rankings'!K338,0),0)</f>
        <v>19757</v>
      </c>
      <c r="T334" s="9">
        <f t="shared" si="50"/>
        <v>456768</v>
      </c>
      <c r="U334" s="9">
        <f>IF(T334&gt;J334,J334-Q334,S334)</f>
        <v>19757</v>
      </c>
      <c r="V334" s="9">
        <f t="shared" si="51"/>
        <v>456768</v>
      </c>
      <c r="W334" s="11">
        <f>IF(J334&gt;0,ROUND(V334/J334*100,2),0)</f>
        <v>27.84</v>
      </c>
      <c r="X334" s="9">
        <f>IF(K334=3%,ROUND($J$360*'Decile Rankings'!K338,0),0)</f>
        <v>11626</v>
      </c>
      <c r="Y334" s="31">
        <f t="shared" si="52"/>
        <v>468394</v>
      </c>
      <c r="Z334" s="31">
        <f>IF(Y334&gt;J334,J334-V334,X334)</f>
        <v>11626</v>
      </c>
      <c r="AA334" s="9">
        <f t="shared" si="53"/>
        <v>468394</v>
      </c>
      <c r="AB334" s="31">
        <f>IF(AA334&gt;J334,1,0)</f>
        <v>0</v>
      </c>
      <c r="AC334" s="11">
        <f>IF(AA334&gt;0,ROUND(AA334/J334*100,2),0)</f>
        <v>28.55</v>
      </c>
    </row>
    <row r="335" spans="1:29" ht="12.75">
      <c r="A335">
        <v>334</v>
      </c>
      <c r="B335" s="7" t="s">
        <v>129</v>
      </c>
      <c r="C335" s="7" t="s">
        <v>11</v>
      </c>
      <c r="D335" s="3" t="s">
        <v>130</v>
      </c>
      <c r="E335">
        <v>2003</v>
      </c>
      <c r="F335" s="4">
        <v>396839.95</v>
      </c>
      <c r="G335" s="4">
        <v>2885.55</v>
      </c>
      <c r="H335" s="4">
        <v>104.32</v>
      </c>
      <c r="I335" s="4">
        <f t="shared" si="45"/>
        <v>393850.08</v>
      </c>
      <c r="J335" s="5">
        <f t="shared" si="46"/>
        <v>393850</v>
      </c>
      <c r="K335" s="6">
        <v>0.02</v>
      </c>
      <c r="L335">
        <f t="shared" si="47"/>
        <v>26.64</v>
      </c>
      <c r="M335">
        <f t="shared" si="48"/>
        <v>26.64</v>
      </c>
      <c r="N335" s="9"/>
      <c r="O335" s="14">
        <f>ROUND(($J$356/$J$354)*J335,5)</f>
        <v>104918.01239</v>
      </c>
      <c r="P335" s="14">
        <f t="shared" si="49"/>
        <v>0.01239000000350643</v>
      </c>
      <c r="Q335" s="9">
        <f>ROUND(($J$356/$J$354)*J335,0)</f>
        <v>104918</v>
      </c>
      <c r="R335">
        <f>IF(Q335&gt;0,ROUND((Q335/J335)*100,2),0)</f>
        <v>26.64</v>
      </c>
      <c r="S335" s="9">
        <f>ROUND(IF(K335=3%,$J$358*'Decile Rankings'!K339,0),0)</f>
        <v>0</v>
      </c>
      <c r="T335" s="9">
        <f t="shared" si="50"/>
        <v>104918</v>
      </c>
      <c r="U335" s="9">
        <f>IF(T335&gt;J335,J335-Q335,S335)</f>
        <v>0</v>
      </c>
      <c r="V335" s="9">
        <f t="shared" si="51"/>
        <v>104918</v>
      </c>
      <c r="W335" s="11">
        <f>IF(J335&gt;0,ROUND(V335/J335*100,2),0)</f>
        <v>26.64</v>
      </c>
      <c r="X335" s="9">
        <f>IF(K335=3%,ROUND($J$360*'Decile Rankings'!K339,0),0)</f>
        <v>0</v>
      </c>
      <c r="Y335" s="31">
        <f t="shared" si="52"/>
        <v>104918</v>
      </c>
      <c r="Z335" s="31">
        <f>IF(Y335&gt;J335,J335-V335,X335)</f>
        <v>0</v>
      </c>
      <c r="AA335" s="9">
        <f t="shared" si="53"/>
        <v>104918</v>
      </c>
      <c r="AB335" s="31">
        <f>IF(AA335&gt;J335,1,0)</f>
        <v>0</v>
      </c>
      <c r="AC335" s="11">
        <f>IF(AA335&gt;0,ROUND(AA335/J335*100,2),0)</f>
        <v>26.64</v>
      </c>
    </row>
    <row r="336" spans="1:29" ht="12.75">
      <c r="A336">
        <v>335</v>
      </c>
      <c r="B336" s="7" t="s">
        <v>682</v>
      </c>
      <c r="C336" s="7" t="s">
        <v>11</v>
      </c>
      <c r="D336" s="3" t="s">
        <v>683</v>
      </c>
      <c r="F336" s="4"/>
      <c r="G336" s="4"/>
      <c r="H336" s="4"/>
      <c r="I336" s="4">
        <f t="shared" si="45"/>
        <v>0</v>
      </c>
      <c r="J336" s="5">
        <f t="shared" si="46"/>
        <v>0</v>
      </c>
      <c r="K336" s="6"/>
      <c r="L336">
        <f t="shared" si="47"/>
        <v>0</v>
      </c>
      <c r="M336">
        <f t="shared" si="48"/>
        <v>0</v>
      </c>
      <c r="N336" s="9"/>
      <c r="O336" s="14">
        <f>ROUND(($J$356/$J$354)*J336,5)</f>
        <v>0</v>
      </c>
      <c r="P336" s="14">
        <f t="shared" si="49"/>
        <v>0</v>
      </c>
      <c r="Q336" s="9">
        <f>ROUND(($J$356/$J$354)*J336,0)</f>
        <v>0</v>
      </c>
      <c r="R336">
        <f>IF(Q336&gt;0,ROUND((Q336/J336)*100,2),0)</f>
        <v>0</v>
      </c>
      <c r="S336" s="9">
        <f>ROUND(IF(K336=3%,$J$358*'Decile Rankings'!K340,0),0)</f>
        <v>0</v>
      </c>
      <c r="T336" s="9">
        <f t="shared" si="50"/>
        <v>0</v>
      </c>
      <c r="U336" s="9">
        <f>IF(T336&gt;J336,J336-Q336,S336)</f>
        <v>0</v>
      </c>
      <c r="V336" s="9">
        <f t="shared" si="51"/>
        <v>0</v>
      </c>
      <c r="W336" s="11">
        <f>IF(J336&gt;0,ROUND(V336/J336*100,2),0)</f>
        <v>0</v>
      </c>
      <c r="X336" s="9">
        <f>IF(K336=3%,ROUND($J$360*'Decile Rankings'!K340,0),0)</f>
        <v>0</v>
      </c>
      <c r="Y336" s="31">
        <f t="shared" si="52"/>
        <v>0</v>
      </c>
      <c r="Z336" s="31">
        <f>IF(Y336&gt;J336,J336-V336,X336)</f>
        <v>0</v>
      </c>
      <c r="AA336" s="9">
        <f t="shared" si="53"/>
        <v>0</v>
      </c>
      <c r="AB336" s="31">
        <f>IF(AA336&gt;J336,1,0)</f>
        <v>0</v>
      </c>
      <c r="AC336" s="11">
        <f>IF(AA336&gt;0,ROUND(AA336/J336*100,2),0)</f>
        <v>0</v>
      </c>
    </row>
    <row r="337" spans="1:29" ht="12.75">
      <c r="A337">
        <v>336</v>
      </c>
      <c r="B337" s="7" t="s">
        <v>684</v>
      </c>
      <c r="C337" s="7" t="s">
        <v>11</v>
      </c>
      <c r="D337" s="3" t="s">
        <v>685</v>
      </c>
      <c r="E337">
        <v>2006</v>
      </c>
      <c r="F337" s="4">
        <v>549639</v>
      </c>
      <c r="G337" s="4">
        <v>6311</v>
      </c>
      <c r="H337" s="4">
        <v>2340</v>
      </c>
      <c r="I337" s="4">
        <f t="shared" si="45"/>
        <v>540988</v>
      </c>
      <c r="J337" s="5">
        <f t="shared" si="46"/>
        <v>540988</v>
      </c>
      <c r="K337" s="6">
        <v>0.01</v>
      </c>
      <c r="L337">
        <f t="shared" si="47"/>
        <v>26.64</v>
      </c>
      <c r="M337">
        <f t="shared" si="48"/>
        <v>26.64</v>
      </c>
      <c r="N337" s="9"/>
      <c r="O337" s="14">
        <f>ROUND(($J$356/$J$354)*J337,5)</f>
        <v>144114.22035</v>
      </c>
      <c r="P337" s="14">
        <f t="shared" si="49"/>
        <v>0.22034999998868443</v>
      </c>
      <c r="Q337" s="9">
        <f>ROUND(($J$356/$J$354)*J337,0)</f>
        <v>144114</v>
      </c>
      <c r="R337">
        <f>IF(Q337&gt;0,ROUND((Q337/J337)*100,2),0)</f>
        <v>26.64</v>
      </c>
      <c r="S337" s="9">
        <f>ROUND(IF(K337=3%,$J$358*'Decile Rankings'!K341,0),0)</f>
        <v>0</v>
      </c>
      <c r="T337" s="9">
        <f t="shared" si="50"/>
        <v>144114</v>
      </c>
      <c r="U337" s="9">
        <f>IF(T337&gt;J337,J337-Q337,S337)</f>
        <v>0</v>
      </c>
      <c r="V337" s="9">
        <f t="shared" si="51"/>
        <v>144114</v>
      </c>
      <c r="W337" s="11">
        <f>IF(J337&gt;0,ROUND(V337/J337*100,2),0)</f>
        <v>26.64</v>
      </c>
      <c r="X337" s="9">
        <f>IF(K337=3%,ROUND($J$360*'Decile Rankings'!K341,0),0)</f>
        <v>0</v>
      </c>
      <c r="Y337" s="31">
        <f t="shared" si="52"/>
        <v>144114</v>
      </c>
      <c r="Z337" s="31">
        <f>IF(Y337&gt;J337,J337-V337,X337)</f>
        <v>0</v>
      </c>
      <c r="AA337" s="9">
        <f t="shared" si="53"/>
        <v>144114</v>
      </c>
      <c r="AB337" s="31">
        <f>IF(AA337&gt;J337,1,0)</f>
        <v>0</v>
      </c>
      <c r="AC337" s="11">
        <f>IF(AA337&gt;0,ROUND(AA337/J337*100,2),0)</f>
        <v>26.64</v>
      </c>
    </row>
    <row r="338" spans="1:29" ht="12.75">
      <c r="A338">
        <v>337</v>
      </c>
      <c r="B338" s="7" t="s">
        <v>686</v>
      </c>
      <c r="C338" s="7" t="s">
        <v>11</v>
      </c>
      <c r="D338" s="3" t="s">
        <v>687</v>
      </c>
      <c r="E338">
        <v>2010</v>
      </c>
      <c r="F338" s="4">
        <v>66528.57</v>
      </c>
      <c r="G338" s="4">
        <v>420.04</v>
      </c>
      <c r="H338" s="4">
        <v>0</v>
      </c>
      <c r="I338" s="4">
        <f t="shared" si="45"/>
        <v>66108.53000000001</v>
      </c>
      <c r="J338" s="5">
        <f t="shared" si="46"/>
        <v>66109</v>
      </c>
      <c r="K338" s="6">
        <v>0.03</v>
      </c>
      <c r="L338">
        <f t="shared" si="47"/>
        <v>26.64</v>
      </c>
      <c r="M338">
        <f t="shared" si="48"/>
        <v>100</v>
      </c>
      <c r="N338" s="9"/>
      <c r="O338" s="14">
        <f>ROUND(($J$356/$J$354)*J338,5)</f>
        <v>17610.82869</v>
      </c>
      <c r="P338" s="14">
        <f t="shared" si="49"/>
        <v>-0.17131000000154017</v>
      </c>
      <c r="Q338" s="9">
        <f>ROUND(($J$356/$J$354)*J338,0)</f>
        <v>17611</v>
      </c>
      <c r="R338">
        <f>IF(Q338&gt;0,ROUND((Q338/J338)*100,2),0)</f>
        <v>26.64</v>
      </c>
      <c r="S338" s="9">
        <f>ROUND(IF(K338=3%,$J$358*'Decile Rankings'!K342,0),0)</f>
        <v>47417</v>
      </c>
      <c r="T338" s="9">
        <f t="shared" si="50"/>
        <v>65028</v>
      </c>
      <c r="U338" s="9">
        <f>IF(T338&gt;J338,J338-Q338,S338)</f>
        <v>47417</v>
      </c>
      <c r="V338" s="9">
        <f t="shared" si="51"/>
        <v>65028</v>
      </c>
      <c r="W338" s="11">
        <f>IF(J338&gt;0,ROUND(V338/J338*100,2),0)</f>
        <v>98.36</v>
      </c>
      <c r="X338" s="9">
        <f>IF(K338=3%,ROUND($J$360*'Decile Rankings'!K342,0),0)</f>
        <v>27902</v>
      </c>
      <c r="Y338" s="31">
        <f t="shared" si="52"/>
        <v>92930</v>
      </c>
      <c r="Z338" s="31">
        <f>IF(Y338&gt;J338,J338-V338,X338)</f>
        <v>1081</v>
      </c>
      <c r="AA338" s="9">
        <f t="shared" si="53"/>
        <v>66109</v>
      </c>
      <c r="AB338" s="31">
        <f>IF(AA338&gt;J338,1,0)</f>
        <v>0</v>
      </c>
      <c r="AC338" s="11">
        <f>IF(AA338&gt;0,ROUND(AA338/J338*100,2),0)</f>
        <v>100</v>
      </c>
    </row>
    <row r="339" spans="1:29" ht="12.75">
      <c r="A339">
        <v>338</v>
      </c>
      <c r="B339" s="7" t="s">
        <v>688</v>
      </c>
      <c r="C339" s="7" t="s">
        <v>11</v>
      </c>
      <c r="D339" s="3" t="s">
        <v>689</v>
      </c>
      <c r="F339" s="4"/>
      <c r="G339" s="4"/>
      <c r="H339" s="4"/>
      <c r="I339" s="4">
        <f t="shared" si="45"/>
        <v>0</v>
      </c>
      <c r="J339" s="5">
        <f t="shared" si="46"/>
        <v>0</v>
      </c>
      <c r="K339" s="6"/>
      <c r="L339">
        <f t="shared" si="47"/>
        <v>0</v>
      </c>
      <c r="M339">
        <f t="shared" si="48"/>
        <v>0</v>
      </c>
      <c r="N339" s="9"/>
      <c r="O339" s="14">
        <f>ROUND(($J$356/$J$354)*J339,5)</f>
        <v>0</v>
      </c>
      <c r="P339" s="14">
        <f t="shared" si="49"/>
        <v>0</v>
      </c>
      <c r="Q339" s="9">
        <f>ROUND(($J$356/$J$354)*J339,0)</f>
        <v>0</v>
      </c>
      <c r="R339">
        <f>IF(Q339&gt;0,ROUND((Q339/J339)*100,2),0)</f>
        <v>0</v>
      </c>
      <c r="S339" s="9">
        <f>ROUND(IF(K339=3%,$J$358*'Decile Rankings'!K343,0),0)</f>
        <v>0</v>
      </c>
      <c r="T339" s="9">
        <f t="shared" si="50"/>
        <v>0</v>
      </c>
      <c r="U339" s="9">
        <f>IF(T339&gt;J339,J339-Q339,S339)</f>
        <v>0</v>
      </c>
      <c r="V339" s="9">
        <f t="shared" si="51"/>
        <v>0</v>
      </c>
      <c r="W339" s="11">
        <f>IF(J339&gt;0,ROUND(V339/J339*100,2),0)</f>
        <v>0</v>
      </c>
      <c r="X339" s="9">
        <f>IF(K339=3%,ROUND($J$360*'Decile Rankings'!K343,0),0)</f>
        <v>0</v>
      </c>
      <c r="Y339" s="31">
        <f t="shared" si="52"/>
        <v>0</v>
      </c>
      <c r="Z339" s="31">
        <f>IF(Y339&gt;J339,J339-V339,X339)</f>
        <v>0</v>
      </c>
      <c r="AA339" s="9">
        <f t="shared" si="53"/>
        <v>0</v>
      </c>
      <c r="AB339" s="31">
        <f>IF(AA339&gt;J339,1,0)</f>
        <v>0</v>
      </c>
      <c r="AC339" s="11">
        <f>IF(AA339&gt;0,ROUND(AA339/J339*100,2),0)</f>
        <v>0</v>
      </c>
    </row>
    <row r="340" spans="1:29" ht="12.75">
      <c r="A340">
        <v>339</v>
      </c>
      <c r="B340" s="7" t="s">
        <v>690</v>
      </c>
      <c r="C340" s="7" t="s">
        <v>11</v>
      </c>
      <c r="D340" s="3" t="s">
        <v>691</v>
      </c>
      <c r="E340">
        <v>2005</v>
      </c>
      <c r="F340" s="4">
        <v>284685.7</v>
      </c>
      <c r="G340" s="4">
        <v>2459.03</v>
      </c>
      <c r="H340" s="4">
        <v>3.96</v>
      </c>
      <c r="I340" s="4">
        <f t="shared" si="45"/>
        <v>282222.70999999996</v>
      </c>
      <c r="J340" s="5">
        <f t="shared" si="46"/>
        <v>282223</v>
      </c>
      <c r="K340" s="6">
        <v>0.015</v>
      </c>
      <c r="L340">
        <f t="shared" si="47"/>
        <v>26.64</v>
      </c>
      <c r="M340">
        <f t="shared" si="48"/>
        <v>26.64</v>
      </c>
      <c r="N340" s="9"/>
      <c r="O340" s="14">
        <f>ROUND(($J$356/$J$354)*J340,5)</f>
        <v>75181.60775</v>
      </c>
      <c r="P340" s="14">
        <f t="shared" si="49"/>
        <v>-0.3922500000044238</v>
      </c>
      <c r="Q340" s="9">
        <f>ROUND(($J$356/$J$354)*J340,0)</f>
        <v>75182</v>
      </c>
      <c r="R340">
        <f>IF(Q340&gt;0,ROUND((Q340/J340)*100,2),0)</f>
        <v>26.64</v>
      </c>
      <c r="S340" s="9">
        <f>ROUND(IF(K340=3%,$J$358*'Decile Rankings'!K344,0),0)</f>
        <v>0</v>
      </c>
      <c r="T340" s="9">
        <f t="shared" si="50"/>
        <v>75182</v>
      </c>
      <c r="U340" s="9">
        <f>IF(T340&gt;J340,J340-Q340,S340)</f>
        <v>0</v>
      </c>
      <c r="V340" s="9">
        <f t="shared" si="51"/>
        <v>75182</v>
      </c>
      <c r="W340" s="11">
        <f>IF(J340&gt;0,ROUND(V340/J340*100,2),0)</f>
        <v>26.64</v>
      </c>
      <c r="X340" s="9">
        <f>IF(K340=3%,ROUND($J$360*'Decile Rankings'!K344,0),0)</f>
        <v>0</v>
      </c>
      <c r="Y340" s="31">
        <f t="shared" si="52"/>
        <v>75182</v>
      </c>
      <c r="Z340" s="31">
        <f>IF(Y340&gt;J340,J340-V340,X340)</f>
        <v>0</v>
      </c>
      <c r="AA340" s="9">
        <f t="shared" si="53"/>
        <v>75182</v>
      </c>
      <c r="AB340" s="31">
        <f>IF(AA340&gt;J340,1,0)</f>
        <v>0</v>
      </c>
      <c r="AC340" s="11">
        <f>IF(AA340&gt;0,ROUND(AA340/J340*100,2),0)</f>
        <v>26.64</v>
      </c>
    </row>
    <row r="341" spans="1:29" ht="12.75">
      <c r="A341">
        <v>340</v>
      </c>
      <c r="B341" s="7" t="s">
        <v>692</v>
      </c>
      <c r="C341" s="7" t="s">
        <v>11</v>
      </c>
      <c r="D341" s="3" t="s">
        <v>693</v>
      </c>
      <c r="F341" s="4"/>
      <c r="G341" s="4"/>
      <c r="H341" s="4"/>
      <c r="I341" s="4">
        <f t="shared" si="45"/>
        <v>0</v>
      </c>
      <c r="J341" s="5">
        <f t="shared" si="46"/>
        <v>0</v>
      </c>
      <c r="K341" s="6"/>
      <c r="L341">
        <f t="shared" si="47"/>
        <v>0</v>
      </c>
      <c r="M341">
        <f t="shared" si="48"/>
        <v>0</v>
      </c>
      <c r="N341" s="9"/>
      <c r="O341" s="14">
        <f>ROUND(($J$356/$J$354)*J341,5)</f>
        <v>0</v>
      </c>
      <c r="P341" s="14">
        <f t="shared" si="49"/>
        <v>0</v>
      </c>
      <c r="Q341" s="9">
        <f>ROUND(($J$356/$J$354)*J341,0)</f>
        <v>0</v>
      </c>
      <c r="R341">
        <f>IF(Q341&gt;0,ROUND((Q341/J341)*100,2),0)</f>
        <v>0</v>
      </c>
      <c r="S341" s="9">
        <f>ROUND(IF(K341=3%,$J$358*'Decile Rankings'!K345,0),0)</f>
        <v>0</v>
      </c>
      <c r="T341" s="9">
        <f t="shared" si="50"/>
        <v>0</v>
      </c>
      <c r="U341" s="9">
        <f>IF(T341&gt;J341,J341-Q341,S341)</f>
        <v>0</v>
      </c>
      <c r="V341" s="9">
        <f t="shared" si="51"/>
        <v>0</v>
      </c>
      <c r="W341" s="11">
        <f>IF(J341&gt;0,ROUND(V341/J341*100,2),0)</f>
        <v>0</v>
      </c>
      <c r="X341" s="9">
        <f>IF(K341=3%,ROUND($J$360*'Decile Rankings'!K345,0),0)</f>
        <v>0</v>
      </c>
      <c r="Y341" s="31">
        <f t="shared" si="52"/>
        <v>0</v>
      </c>
      <c r="Z341" s="31">
        <f>IF(Y341&gt;J341,J341-V341,X341)</f>
        <v>0</v>
      </c>
      <c r="AA341" s="9">
        <f t="shared" si="53"/>
        <v>0</v>
      </c>
      <c r="AB341" s="31">
        <f>IF(AA341&gt;J341,1,0)</f>
        <v>0</v>
      </c>
      <c r="AC341" s="11">
        <f>IF(AA341&gt;0,ROUND(AA341/J341*100,2),0)</f>
        <v>0</v>
      </c>
    </row>
    <row r="342" spans="1:29" ht="12.75">
      <c r="A342">
        <v>341</v>
      </c>
      <c r="B342" s="7" t="s">
        <v>131</v>
      </c>
      <c r="C342" s="7" t="s">
        <v>11</v>
      </c>
      <c r="D342" s="3" t="s">
        <v>132</v>
      </c>
      <c r="E342">
        <v>2003</v>
      </c>
      <c r="F342" s="4">
        <v>204621.22</v>
      </c>
      <c r="G342" s="4">
        <v>1882.03</v>
      </c>
      <c r="H342" s="4">
        <v>682.63</v>
      </c>
      <c r="I342" s="4">
        <f t="shared" si="45"/>
        <v>202056.56</v>
      </c>
      <c r="J342" s="5">
        <f t="shared" si="46"/>
        <v>202057</v>
      </c>
      <c r="K342" s="6">
        <v>0.02</v>
      </c>
      <c r="L342">
        <f t="shared" si="47"/>
        <v>26.64</v>
      </c>
      <c r="M342">
        <f t="shared" si="48"/>
        <v>26.64</v>
      </c>
      <c r="N342" s="9"/>
      <c r="O342" s="14">
        <f>ROUND(($J$356/$J$354)*J342,5)</f>
        <v>53826.12373</v>
      </c>
      <c r="P342" s="14">
        <f t="shared" si="49"/>
        <v>0.12372999999934109</v>
      </c>
      <c r="Q342" s="9">
        <f>ROUND(($J$356/$J$354)*J342,0)</f>
        <v>53826</v>
      </c>
      <c r="R342">
        <f>IF(Q342&gt;0,ROUND((Q342/J342)*100,2),0)</f>
        <v>26.64</v>
      </c>
      <c r="S342" s="9">
        <f>ROUND(IF(K342=3%,$J$358*'Decile Rankings'!K346,0),0)</f>
        <v>0</v>
      </c>
      <c r="T342" s="9">
        <f t="shared" si="50"/>
        <v>53826</v>
      </c>
      <c r="U342" s="9">
        <f>IF(T342&gt;J342,J342-Q342,S342)</f>
        <v>0</v>
      </c>
      <c r="V342" s="9">
        <f t="shared" si="51"/>
        <v>53826</v>
      </c>
      <c r="W342" s="11">
        <f>IF(J342&gt;0,ROUND(V342/J342*100,2),0)</f>
        <v>26.64</v>
      </c>
      <c r="X342" s="9">
        <f>IF(K342=3%,ROUND($J$360*'Decile Rankings'!K346,0),0)</f>
        <v>0</v>
      </c>
      <c r="Y342" s="31">
        <f t="shared" si="52"/>
        <v>53826</v>
      </c>
      <c r="Z342" s="31">
        <f>IF(Y342&gt;J342,J342-V342,X342)</f>
        <v>0</v>
      </c>
      <c r="AA342" s="9">
        <f t="shared" si="53"/>
        <v>53826</v>
      </c>
      <c r="AB342" s="31">
        <f>IF(AA342&gt;J342,1,0)</f>
        <v>0</v>
      </c>
      <c r="AC342" s="11">
        <f>IF(AA342&gt;0,ROUND(AA342/J342*100,2),0)</f>
        <v>26.64</v>
      </c>
    </row>
    <row r="343" spans="1:29" ht="12.75">
      <c r="A343">
        <v>342</v>
      </c>
      <c r="B343" s="7" t="s">
        <v>694</v>
      </c>
      <c r="C343" s="7" t="s">
        <v>11</v>
      </c>
      <c r="D343" s="3" t="s">
        <v>695</v>
      </c>
      <c r="F343" s="4"/>
      <c r="G343" s="4"/>
      <c r="H343" s="4"/>
      <c r="I343" s="4">
        <f t="shared" si="45"/>
        <v>0</v>
      </c>
      <c r="J343" s="5">
        <f t="shared" si="46"/>
        <v>0</v>
      </c>
      <c r="K343" s="6"/>
      <c r="L343">
        <f t="shared" si="47"/>
        <v>0</v>
      </c>
      <c r="M343">
        <f t="shared" si="48"/>
        <v>0</v>
      </c>
      <c r="N343" s="9"/>
      <c r="O343" s="14">
        <f>ROUND(($J$356/$J$354)*J343,5)</f>
        <v>0</v>
      </c>
      <c r="P343" s="14">
        <f t="shared" si="49"/>
        <v>0</v>
      </c>
      <c r="Q343" s="9">
        <f>ROUND(($J$356/$J$354)*J343,0)</f>
        <v>0</v>
      </c>
      <c r="R343">
        <f>IF(Q343&gt;0,ROUND((Q343/J343)*100,2),0)</f>
        <v>0</v>
      </c>
      <c r="S343" s="9">
        <f>ROUND(IF(K343=3%,$J$358*'Decile Rankings'!K347,0),0)</f>
        <v>0</v>
      </c>
      <c r="T343" s="9">
        <f t="shared" si="50"/>
        <v>0</v>
      </c>
      <c r="U343" s="9">
        <f>IF(T343&gt;J343,J343-Q343,S343)</f>
        <v>0</v>
      </c>
      <c r="V343" s="9">
        <f t="shared" si="51"/>
        <v>0</v>
      </c>
      <c r="W343" s="11">
        <f>IF(J343&gt;0,ROUND(V343/J343*100,2),0)</f>
        <v>0</v>
      </c>
      <c r="X343" s="9">
        <f>IF(K343=3%,ROUND($J$360*'Decile Rankings'!K347,0),0)</f>
        <v>0</v>
      </c>
      <c r="Y343" s="31">
        <f t="shared" si="52"/>
        <v>0</v>
      </c>
      <c r="Z343" s="31">
        <f>IF(Y343&gt;J343,J343-V343,X343)</f>
        <v>0</v>
      </c>
      <c r="AA343" s="9">
        <f t="shared" si="53"/>
        <v>0</v>
      </c>
      <c r="AB343" s="31">
        <f>IF(AA343&gt;J343,1,0)</f>
        <v>0</v>
      </c>
      <c r="AC343" s="11">
        <f>IF(AA343&gt;0,ROUND(AA343/J343*100,2),0)</f>
        <v>0</v>
      </c>
    </row>
    <row r="344" spans="1:29" ht="12.75">
      <c r="A344">
        <v>343</v>
      </c>
      <c r="B344" s="7" t="s">
        <v>696</v>
      </c>
      <c r="C344" s="7" t="s">
        <v>11</v>
      </c>
      <c r="D344" s="3" t="s">
        <v>697</v>
      </c>
      <c r="F344" s="4"/>
      <c r="G344" s="4"/>
      <c r="H344" s="4"/>
      <c r="I344" s="4">
        <f t="shared" si="45"/>
        <v>0</v>
      </c>
      <c r="J344" s="5">
        <f t="shared" si="46"/>
        <v>0</v>
      </c>
      <c r="K344" s="6"/>
      <c r="L344">
        <f t="shared" si="47"/>
        <v>0</v>
      </c>
      <c r="M344">
        <f t="shared" si="48"/>
        <v>0</v>
      </c>
      <c r="N344" s="9"/>
      <c r="O344" s="14">
        <f>ROUND(($J$356/$J$354)*J344,5)</f>
        <v>0</v>
      </c>
      <c r="P344" s="14">
        <f t="shared" si="49"/>
        <v>0</v>
      </c>
      <c r="Q344" s="9">
        <f>ROUND(($J$356/$J$354)*J344,0)</f>
        <v>0</v>
      </c>
      <c r="R344">
        <f>IF(Q344&gt;0,ROUND((Q344/J344)*100,2),0)</f>
        <v>0</v>
      </c>
      <c r="S344" s="9">
        <f>ROUND(IF(K344=3%,$J$358*'Decile Rankings'!K348,0),0)</f>
        <v>0</v>
      </c>
      <c r="T344" s="9">
        <f t="shared" si="50"/>
        <v>0</v>
      </c>
      <c r="U344" s="9">
        <f>IF(T344&gt;J344,J344-Q344,S344)</f>
        <v>0</v>
      </c>
      <c r="V344" s="9">
        <f t="shared" si="51"/>
        <v>0</v>
      </c>
      <c r="W344" s="11">
        <f>IF(J344&gt;0,ROUND(V344/J344*100,2),0)</f>
        <v>0</v>
      </c>
      <c r="X344" s="9">
        <f>IF(K344=3%,ROUND($J$360*'Decile Rankings'!K348,0),0)</f>
        <v>0</v>
      </c>
      <c r="Y344" s="31">
        <f t="shared" si="52"/>
        <v>0</v>
      </c>
      <c r="Z344" s="31">
        <f>IF(Y344&gt;J344,J344-V344,X344)</f>
        <v>0</v>
      </c>
      <c r="AA344" s="9">
        <f t="shared" si="53"/>
        <v>0</v>
      </c>
      <c r="AB344" s="31">
        <f>IF(AA344&gt;J344,1,0)</f>
        <v>0</v>
      </c>
      <c r="AC344" s="11">
        <f>IF(AA344&gt;0,ROUND(AA344/J344*100,2),0)</f>
        <v>0</v>
      </c>
    </row>
    <row r="345" spans="1:29" ht="12.75">
      <c r="A345">
        <v>344</v>
      </c>
      <c r="B345" s="7" t="s">
        <v>698</v>
      </c>
      <c r="C345" s="7" t="s">
        <v>11</v>
      </c>
      <c r="D345" s="3" t="s">
        <v>699</v>
      </c>
      <c r="F345" s="4"/>
      <c r="G345" s="4"/>
      <c r="H345" s="4"/>
      <c r="I345" s="4">
        <f t="shared" si="45"/>
        <v>0</v>
      </c>
      <c r="J345" s="5">
        <f t="shared" si="46"/>
        <v>0</v>
      </c>
      <c r="K345" s="6"/>
      <c r="L345">
        <f t="shared" si="47"/>
        <v>0</v>
      </c>
      <c r="M345">
        <f t="shared" si="48"/>
        <v>0</v>
      </c>
      <c r="N345" s="9"/>
      <c r="O345" s="14">
        <f>ROUND(($J$356/$J$354)*J345,5)</f>
        <v>0</v>
      </c>
      <c r="P345" s="14">
        <f t="shared" si="49"/>
        <v>0</v>
      </c>
      <c r="Q345" s="9">
        <f>ROUND(($J$356/$J$354)*J345,0)</f>
        <v>0</v>
      </c>
      <c r="R345">
        <f>IF(Q345&gt;0,ROUND((Q345/J345)*100,2),0)</f>
        <v>0</v>
      </c>
      <c r="S345" s="9">
        <f>ROUND(IF(K345=3%,$J$358*'Decile Rankings'!K349,0),0)</f>
        <v>0</v>
      </c>
      <c r="T345" s="9">
        <f t="shared" si="50"/>
        <v>0</v>
      </c>
      <c r="U345" s="9">
        <f>IF(T345&gt;J345,J345-Q345,S345)</f>
        <v>0</v>
      </c>
      <c r="V345" s="9">
        <f t="shared" si="51"/>
        <v>0</v>
      </c>
      <c r="W345" s="11">
        <f>IF(J345&gt;0,ROUND(V345/J345*100,2),0)</f>
        <v>0</v>
      </c>
      <c r="X345" s="9">
        <f>IF(K345=3%,ROUND($J$360*'Decile Rankings'!K349,0),0)</f>
        <v>0</v>
      </c>
      <c r="Y345" s="31">
        <f t="shared" si="52"/>
        <v>0</v>
      </c>
      <c r="Z345" s="31">
        <f>IF(Y345&gt;J345,J345-V345,X345)</f>
        <v>0</v>
      </c>
      <c r="AA345" s="9">
        <f t="shared" si="53"/>
        <v>0</v>
      </c>
      <c r="AB345" s="31">
        <f>IF(AA345&gt;J345,1,0)</f>
        <v>0</v>
      </c>
      <c r="AC345" s="11">
        <f>IF(AA345&gt;0,ROUND(AA345/J345*100,2),0)</f>
        <v>0</v>
      </c>
    </row>
    <row r="346" spans="1:29" ht="12.75">
      <c r="A346">
        <v>345</v>
      </c>
      <c r="B346" s="7" t="s">
        <v>700</v>
      </c>
      <c r="C346" s="7" t="s">
        <v>11</v>
      </c>
      <c r="D346" s="3" t="s">
        <v>701</v>
      </c>
      <c r="F346" s="4"/>
      <c r="G346" s="4"/>
      <c r="H346" s="4"/>
      <c r="I346" s="4">
        <f t="shared" si="45"/>
        <v>0</v>
      </c>
      <c r="J346" s="5">
        <f t="shared" si="46"/>
        <v>0</v>
      </c>
      <c r="K346" s="6"/>
      <c r="L346">
        <f t="shared" si="47"/>
        <v>0</v>
      </c>
      <c r="M346">
        <f t="shared" si="48"/>
        <v>0</v>
      </c>
      <c r="N346" s="9"/>
      <c r="O346" s="14">
        <f>ROUND(($J$356/$J$354)*J346,5)</f>
        <v>0</v>
      </c>
      <c r="P346" s="14">
        <f t="shared" si="49"/>
        <v>0</v>
      </c>
      <c r="Q346" s="9">
        <f>ROUND(($J$356/$J$354)*J346,0)</f>
        <v>0</v>
      </c>
      <c r="R346">
        <f>IF(Q346&gt;0,ROUND((Q346/J346)*100,2),0)</f>
        <v>0</v>
      </c>
      <c r="S346" s="9">
        <f>ROUND(IF(K346=3%,$J$358*'Decile Rankings'!K350,0),0)</f>
        <v>0</v>
      </c>
      <c r="T346" s="9">
        <f t="shared" si="50"/>
        <v>0</v>
      </c>
      <c r="U346" s="9">
        <f>IF(T346&gt;J346,J346-Q346,S346)</f>
        <v>0</v>
      </c>
      <c r="V346" s="9">
        <f t="shared" si="51"/>
        <v>0</v>
      </c>
      <c r="W346" s="11">
        <f>IF(J346&gt;0,ROUND(V346/J346*100,2),0)</f>
        <v>0</v>
      </c>
      <c r="X346" s="9">
        <f>IF(K346=3%,ROUND($J$360*'Decile Rankings'!K350,0),0)</f>
        <v>0</v>
      </c>
      <c r="Y346" s="31">
        <f t="shared" si="52"/>
        <v>0</v>
      </c>
      <c r="Z346" s="31">
        <f>IF(Y346&gt;J346,J346-V346,X346)</f>
        <v>0</v>
      </c>
      <c r="AA346" s="9">
        <f t="shared" si="53"/>
        <v>0</v>
      </c>
      <c r="AB346" s="31">
        <f>IF(AA346&gt;J346,1,0)</f>
        <v>0</v>
      </c>
      <c r="AC346" s="11">
        <f>IF(AA346&gt;0,ROUND(AA346/J346*100,2),0)</f>
        <v>0</v>
      </c>
    </row>
    <row r="347" spans="1:29" ht="12.75">
      <c r="A347">
        <v>346</v>
      </c>
      <c r="B347" s="7" t="s">
        <v>702</v>
      </c>
      <c r="C347" s="7" t="s">
        <v>11</v>
      </c>
      <c r="D347" s="3" t="s">
        <v>703</v>
      </c>
      <c r="F347" s="4"/>
      <c r="G347" s="4"/>
      <c r="H347" s="4"/>
      <c r="I347" s="4">
        <f t="shared" si="45"/>
        <v>0</v>
      </c>
      <c r="J347" s="5">
        <f t="shared" si="46"/>
        <v>0</v>
      </c>
      <c r="K347" s="6"/>
      <c r="L347">
        <f t="shared" si="47"/>
        <v>0</v>
      </c>
      <c r="M347">
        <f t="shared" si="48"/>
        <v>0</v>
      </c>
      <c r="N347" s="9"/>
      <c r="O347" s="14">
        <f>ROUND(($J$356/$J$354)*J347,5)</f>
        <v>0</v>
      </c>
      <c r="P347" s="14">
        <f t="shared" si="49"/>
        <v>0</v>
      </c>
      <c r="Q347" s="9">
        <f>ROUND(($J$356/$J$354)*J347,0)</f>
        <v>0</v>
      </c>
      <c r="R347">
        <f>IF(Q347&gt;0,ROUND((Q347/J347)*100,2),0)</f>
        <v>0</v>
      </c>
      <c r="S347" s="9">
        <f>ROUND(IF(K347=3%,$J$358*'Decile Rankings'!K351,0),0)</f>
        <v>0</v>
      </c>
      <c r="T347" s="9">
        <f t="shared" si="50"/>
        <v>0</v>
      </c>
      <c r="U347" s="9">
        <f>IF(T347&gt;J347,J347-Q347,S347)</f>
        <v>0</v>
      </c>
      <c r="V347" s="9">
        <f t="shared" si="51"/>
        <v>0</v>
      </c>
      <c r="W347" s="11">
        <f>IF(J347&gt;0,ROUND(V347/J347*100,2),0)</f>
        <v>0</v>
      </c>
      <c r="X347" s="9">
        <f>IF(K347=3%,ROUND($J$360*'Decile Rankings'!K351,0),0)</f>
        <v>0</v>
      </c>
      <c r="Y347" s="31">
        <f t="shared" si="52"/>
        <v>0</v>
      </c>
      <c r="Z347" s="31">
        <f>IF(Y347&gt;J347,J347-V347,X347)</f>
        <v>0</v>
      </c>
      <c r="AA347" s="9">
        <f t="shared" si="53"/>
        <v>0</v>
      </c>
      <c r="AB347" s="31">
        <f>IF(AA347&gt;J347,1,0)</f>
        <v>0</v>
      </c>
      <c r="AC347" s="11">
        <f>IF(AA347&gt;0,ROUND(AA347/J347*100,2),0)</f>
        <v>0</v>
      </c>
    </row>
    <row r="348" spans="1:29" ht="12.75">
      <c r="A348">
        <v>347</v>
      </c>
      <c r="B348" s="7" t="s">
        <v>704</v>
      </c>
      <c r="C348" s="7" t="s">
        <v>11</v>
      </c>
      <c r="D348" s="3" t="s">
        <v>705</v>
      </c>
      <c r="F348" s="4"/>
      <c r="G348" s="4"/>
      <c r="H348" s="4"/>
      <c r="I348" s="4">
        <f t="shared" si="45"/>
        <v>0</v>
      </c>
      <c r="J348" s="5">
        <f t="shared" si="46"/>
        <v>0</v>
      </c>
      <c r="K348" s="6"/>
      <c r="L348">
        <f t="shared" si="47"/>
        <v>0</v>
      </c>
      <c r="M348">
        <f t="shared" si="48"/>
        <v>0</v>
      </c>
      <c r="N348" s="9"/>
      <c r="O348" s="14">
        <f>ROUND(($J$356/$J$354)*J348,5)</f>
        <v>0</v>
      </c>
      <c r="P348" s="14">
        <f t="shared" si="49"/>
        <v>0</v>
      </c>
      <c r="Q348" s="9">
        <f>ROUND(($J$356/$J$354)*J348,0)</f>
        <v>0</v>
      </c>
      <c r="R348">
        <f>IF(Q348&gt;0,ROUND((Q348/J348)*100,2),0)</f>
        <v>0</v>
      </c>
      <c r="S348" s="9">
        <f>ROUND(IF(K348=3%,$J$358*'Decile Rankings'!K352,0),0)</f>
        <v>0</v>
      </c>
      <c r="T348" s="9">
        <f t="shared" si="50"/>
        <v>0</v>
      </c>
      <c r="U348" s="9">
        <f>IF(T348&gt;J348,J348-Q348,S348)</f>
        <v>0</v>
      </c>
      <c r="V348" s="9">
        <f t="shared" si="51"/>
        <v>0</v>
      </c>
      <c r="W348" s="11">
        <f>IF(J348&gt;0,ROUND(V348/J348*100,2),0)</f>
        <v>0</v>
      </c>
      <c r="X348" s="9">
        <f>IF(K348=3%,ROUND($J$360*'Decile Rankings'!K352,0),0)</f>
        <v>0</v>
      </c>
      <c r="Y348" s="31">
        <f t="shared" si="52"/>
        <v>0</v>
      </c>
      <c r="Z348" s="31">
        <f>IF(Y348&gt;J348,J348-V348,X348)</f>
        <v>0</v>
      </c>
      <c r="AA348" s="9">
        <f t="shared" si="53"/>
        <v>0</v>
      </c>
      <c r="AB348" s="31">
        <f>IF(AA348&gt;J348,1,0)</f>
        <v>0</v>
      </c>
      <c r="AC348" s="11">
        <f>IF(AA348&gt;0,ROUND(AA348/J348*100,2),0)</f>
        <v>0</v>
      </c>
    </row>
    <row r="349" spans="1:29" ht="12.75">
      <c r="A349">
        <v>348</v>
      </c>
      <c r="B349" s="7" t="s">
        <v>706</v>
      </c>
      <c r="C349" s="7" t="s">
        <v>11</v>
      </c>
      <c r="D349" s="3" t="s">
        <v>707</v>
      </c>
      <c r="F349" s="4"/>
      <c r="G349" s="4"/>
      <c r="H349" s="4"/>
      <c r="I349" s="4">
        <f t="shared" si="45"/>
        <v>0</v>
      </c>
      <c r="J349" s="5">
        <f t="shared" si="46"/>
        <v>0</v>
      </c>
      <c r="K349" s="6"/>
      <c r="L349">
        <f t="shared" si="47"/>
        <v>0</v>
      </c>
      <c r="M349">
        <f t="shared" si="48"/>
        <v>0</v>
      </c>
      <c r="N349" s="9"/>
      <c r="O349" s="14">
        <f>ROUND(($J$356/$J$354)*J349,5)</f>
        <v>0</v>
      </c>
      <c r="P349" s="14">
        <f t="shared" si="49"/>
        <v>0</v>
      </c>
      <c r="Q349" s="9">
        <f>ROUND(($J$356/$J$354)*J349,0)</f>
        <v>0</v>
      </c>
      <c r="R349">
        <f>IF(Q349&gt;0,ROUND((Q349/J349)*100,2),0)</f>
        <v>0</v>
      </c>
      <c r="S349" s="9">
        <f>ROUND(IF(K349=3%,$J$358*'Decile Rankings'!K353,0),0)</f>
        <v>0</v>
      </c>
      <c r="T349" s="9">
        <f t="shared" si="50"/>
        <v>0</v>
      </c>
      <c r="U349" s="9">
        <f>IF(T349&gt;J349,J349-Q349,S349)</f>
        <v>0</v>
      </c>
      <c r="V349" s="9">
        <f t="shared" si="51"/>
        <v>0</v>
      </c>
      <c r="W349" s="11">
        <f>IF(J349&gt;0,ROUND(V349/J349*100,2),0)</f>
        <v>0</v>
      </c>
      <c r="X349" s="9">
        <f>IF(K349=3%,ROUND($J$360*'Decile Rankings'!K353,0),0)</f>
        <v>0</v>
      </c>
      <c r="Y349" s="31">
        <f t="shared" si="52"/>
        <v>0</v>
      </c>
      <c r="Z349" s="31">
        <f>IF(Y349&gt;J349,J349-V349,X349)</f>
        <v>0</v>
      </c>
      <c r="AA349" s="9">
        <f t="shared" si="53"/>
        <v>0</v>
      </c>
      <c r="AB349" s="31">
        <f>IF(AA349&gt;J349,1,0)</f>
        <v>0</v>
      </c>
      <c r="AC349" s="11">
        <f>IF(AA349&gt;0,ROUND(AA349/J349*100,2),0)</f>
        <v>0</v>
      </c>
    </row>
    <row r="350" spans="1:29" ht="12.75">
      <c r="A350">
        <v>349</v>
      </c>
      <c r="B350" s="7" t="s">
        <v>708</v>
      </c>
      <c r="C350" s="7" t="s">
        <v>11</v>
      </c>
      <c r="D350" s="3" t="s">
        <v>709</v>
      </c>
      <c r="F350" s="4"/>
      <c r="G350" s="4"/>
      <c r="H350" s="4"/>
      <c r="I350" s="4">
        <f t="shared" si="45"/>
        <v>0</v>
      </c>
      <c r="J350" s="5">
        <f t="shared" si="46"/>
        <v>0</v>
      </c>
      <c r="K350" s="6"/>
      <c r="L350">
        <f t="shared" si="47"/>
        <v>0</v>
      </c>
      <c r="M350">
        <f t="shared" si="48"/>
        <v>0</v>
      </c>
      <c r="N350" s="9"/>
      <c r="O350" s="14">
        <f>ROUND(($J$356/$J$354)*J350,5)</f>
        <v>0</v>
      </c>
      <c r="P350" s="14">
        <f t="shared" si="49"/>
        <v>0</v>
      </c>
      <c r="Q350" s="9">
        <f>ROUND(($J$356/$J$354)*J350,0)</f>
        <v>0</v>
      </c>
      <c r="R350">
        <f>IF(Q350&gt;0,ROUND((Q350/J350)*100,2),0)</f>
        <v>0</v>
      </c>
      <c r="S350" s="9">
        <f>ROUND(IF(K350=3%,$J$358*'Decile Rankings'!K354,0),0)</f>
        <v>0</v>
      </c>
      <c r="T350" s="9">
        <f t="shared" si="50"/>
        <v>0</v>
      </c>
      <c r="U350" s="9">
        <f>IF(T350&gt;J350,J350-Q350,S350)</f>
        <v>0</v>
      </c>
      <c r="V350" s="9">
        <f t="shared" si="51"/>
        <v>0</v>
      </c>
      <c r="W350" s="11">
        <f>IF(J350&gt;0,ROUND(V350/J350*100,2),0)</f>
        <v>0</v>
      </c>
      <c r="X350" s="9">
        <f>IF(K350=3%,ROUND($J$360*'Decile Rankings'!K354,0),0)</f>
        <v>0</v>
      </c>
      <c r="Y350" s="31">
        <f t="shared" si="52"/>
        <v>0</v>
      </c>
      <c r="Z350" s="31">
        <f>IF(Y350&gt;J350,J350-V350,X350)</f>
        <v>0</v>
      </c>
      <c r="AA350" s="9">
        <f t="shared" si="53"/>
        <v>0</v>
      </c>
      <c r="AB350" s="31">
        <f>IF(AA350&gt;J350,1,0)</f>
        <v>0</v>
      </c>
      <c r="AC350" s="11">
        <f>IF(AA350&gt;0,ROUND(AA350/J350*100,2),0)</f>
        <v>0</v>
      </c>
    </row>
    <row r="351" spans="1:29" ht="12.75">
      <c r="A351">
        <v>350</v>
      </c>
      <c r="B351" s="7" t="s">
        <v>710</v>
      </c>
      <c r="C351" s="7" t="s">
        <v>11</v>
      </c>
      <c r="D351" s="3" t="s">
        <v>711</v>
      </c>
      <c r="F351" s="4"/>
      <c r="G351" s="4"/>
      <c r="H351" s="4"/>
      <c r="I351" s="4">
        <f t="shared" si="45"/>
        <v>0</v>
      </c>
      <c r="J351" s="5">
        <f t="shared" si="46"/>
        <v>0</v>
      </c>
      <c r="K351" s="6"/>
      <c r="L351">
        <f t="shared" si="47"/>
        <v>0</v>
      </c>
      <c r="M351">
        <f t="shared" si="48"/>
        <v>0</v>
      </c>
      <c r="N351" s="9"/>
      <c r="O351" s="14">
        <f>ROUND(($J$356/$J$354)*J351,5)</f>
        <v>0</v>
      </c>
      <c r="P351" s="14">
        <f t="shared" si="49"/>
        <v>0</v>
      </c>
      <c r="Q351" s="9">
        <f>ROUND(($J$356/$J$354)*J351,0)</f>
        <v>0</v>
      </c>
      <c r="R351">
        <f>IF(Q351&gt;0,ROUND((Q351/J351)*100,2),0)</f>
        <v>0</v>
      </c>
      <c r="S351" s="9">
        <f>ROUND(IF(K351=3%,$J$358*'Decile Rankings'!K355,0),0)</f>
        <v>0</v>
      </c>
      <c r="T351" s="9">
        <f t="shared" si="50"/>
        <v>0</v>
      </c>
      <c r="U351" s="9">
        <f>IF(T351&gt;J351,J351-Q351,S351)</f>
        <v>0</v>
      </c>
      <c r="V351" s="9">
        <f t="shared" si="51"/>
        <v>0</v>
      </c>
      <c r="W351" s="11">
        <f>IF(J351&gt;0,ROUND(V351/J351*100,2),0)</f>
        <v>0</v>
      </c>
      <c r="X351" s="9">
        <f>IF(K351=3%,ROUND($J$360*'Decile Rankings'!K355,0),0)</f>
        <v>0</v>
      </c>
      <c r="Y351" s="31">
        <f t="shared" si="52"/>
        <v>0</v>
      </c>
      <c r="Z351" s="31">
        <f>IF(Y351&gt;J351,J351-V351,X351)</f>
        <v>0</v>
      </c>
      <c r="AA351" s="9">
        <f t="shared" si="53"/>
        <v>0</v>
      </c>
      <c r="AB351" s="31">
        <f>IF(AA351&gt;J351,1,0)</f>
        <v>0</v>
      </c>
      <c r="AC351" s="11">
        <f>IF(AA351&gt;0,ROUND(AA351/J351*100,2),0)</f>
        <v>0</v>
      </c>
    </row>
    <row r="352" spans="1:29" ht="12.75">
      <c r="A352">
        <v>351</v>
      </c>
      <c r="B352" s="7" t="s">
        <v>712</v>
      </c>
      <c r="C352" s="7" t="s">
        <v>11</v>
      </c>
      <c r="D352" s="3" t="s">
        <v>713</v>
      </c>
      <c r="E352">
        <v>2006</v>
      </c>
      <c r="F352" s="4">
        <v>1382333</v>
      </c>
      <c r="G352" s="4">
        <v>17146</v>
      </c>
      <c r="H352" s="4">
        <v>0</v>
      </c>
      <c r="I352" s="4">
        <f t="shared" si="45"/>
        <v>1365187</v>
      </c>
      <c r="J352" s="5">
        <f t="shared" si="46"/>
        <v>1365187</v>
      </c>
      <c r="K352" s="6">
        <v>0.03</v>
      </c>
      <c r="L352">
        <f t="shared" si="47"/>
        <v>26.64</v>
      </c>
      <c r="M352">
        <f t="shared" si="48"/>
        <v>28.94</v>
      </c>
      <c r="N352" s="9"/>
      <c r="O352" s="14">
        <f>ROUND(($J$356/$J$354)*J352,5)</f>
        <v>363673.24255</v>
      </c>
      <c r="P352" s="14">
        <f t="shared" si="49"/>
        <v>0.24255000002449378</v>
      </c>
      <c r="Q352" s="9">
        <f>ROUND(($J$356/$J$354)*J352,0)</f>
        <v>363673</v>
      </c>
      <c r="R352">
        <f>IF(Q352&gt;0,ROUND((Q352/J352)*100,2),0)</f>
        <v>26.64</v>
      </c>
      <c r="S352" s="9">
        <f>ROUND(IF(K352=3%,$J$358*'Decile Rankings'!K356,0),0)</f>
        <v>19757</v>
      </c>
      <c r="T352" s="9">
        <f t="shared" si="50"/>
        <v>383430</v>
      </c>
      <c r="U352" s="9">
        <f>IF(T352&gt;J352,J352-Q352,S352)</f>
        <v>19757</v>
      </c>
      <c r="V352" s="9">
        <f t="shared" si="51"/>
        <v>383430</v>
      </c>
      <c r="W352" s="11">
        <f>IF(J352&gt;0,ROUND(V352/J352*100,2),0)</f>
        <v>28.09</v>
      </c>
      <c r="X352" s="9">
        <f>IF(K352=3%,ROUND($J$360*'Decile Rankings'!K356,0),0)</f>
        <v>11626</v>
      </c>
      <c r="Y352" s="31">
        <f t="shared" si="52"/>
        <v>395056</v>
      </c>
      <c r="Z352" s="31">
        <f>IF(Y352&gt;J352,J352-V352,X352)</f>
        <v>11626</v>
      </c>
      <c r="AA352" s="9">
        <f t="shared" si="53"/>
        <v>395056</v>
      </c>
      <c r="AB352" s="31">
        <f>IF(AA352&gt;J352,1,0)</f>
        <v>0</v>
      </c>
      <c r="AC352" s="11">
        <f>IF(AA352&gt;0,ROUND(AA352/J352*100,2),0)</f>
        <v>28.94</v>
      </c>
    </row>
    <row r="353" spans="9:29" ht="12.75">
      <c r="I353" s="4"/>
      <c r="K353">
        <f>COUNTIF(K2:K352,"=3.0%")</f>
        <v>73</v>
      </c>
      <c r="Q353" s="14"/>
      <c r="W353" s="11"/>
      <c r="AC353" s="11"/>
    </row>
    <row r="354" spans="4:29" ht="12.75">
      <c r="D354" t="s">
        <v>715</v>
      </c>
      <c r="E354">
        <f>COUNTIF(E2:E352,"&gt;0")</f>
        <v>143</v>
      </c>
      <c r="F354">
        <f>COUNTIF(F2:F352,"&gt;0")</f>
        <v>143</v>
      </c>
      <c r="I354" s="4" t="s">
        <v>717</v>
      </c>
      <c r="J354" s="9">
        <f>SUM(J2:J352)</f>
        <v>84844480</v>
      </c>
      <c r="N354" s="9"/>
      <c r="O354" s="9">
        <f>SUM(O2:O352)</f>
        <v>22601788.000009995</v>
      </c>
      <c r="P354" s="9">
        <f>SUM(P2:P352)</f>
        <v>9.999920621339697E-06</v>
      </c>
      <c r="Q354" s="9">
        <f>SUM(Q2:Q352)</f>
        <v>22601788</v>
      </c>
      <c r="R354">
        <f>IF(Q354&gt;0,ROUND((Q354/J354)*100,2),0)</f>
        <v>26.64</v>
      </c>
      <c r="S354" s="9">
        <f>SUM(S2:S352)</f>
        <v>2382694</v>
      </c>
      <c r="T354" s="9">
        <f>SUM(T2:T352)</f>
        <v>24984482</v>
      </c>
      <c r="U354" s="9">
        <f>SUM(U2:U352)</f>
        <v>2325402</v>
      </c>
      <c r="V354" s="9">
        <f>SUM(V2:V352)</f>
        <v>24927190</v>
      </c>
      <c r="W354" s="11">
        <f>IF(J354&gt;0,ROUND(V354/J354*100,2),0)</f>
        <v>29.38</v>
      </c>
      <c r="X354" s="9">
        <f>SUM(X2:X352)</f>
        <v>1402092</v>
      </c>
      <c r="Y354" s="9">
        <f>SUM(Y2:Y352)</f>
        <v>26329282</v>
      </c>
      <c r="Z354" s="9">
        <f>SUM(Z2:Z352)</f>
        <v>1255107</v>
      </c>
      <c r="AA354" s="9">
        <f>SUM(AA2:AA352)</f>
        <v>26182297</v>
      </c>
      <c r="AB354" s="9">
        <f>SUM(AB2:AB352)</f>
        <v>0</v>
      </c>
      <c r="AC354" s="11">
        <f>IF(AA354&gt;0,ROUND(AA354/J354*100,2),0)</f>
        <v>30.86</v>
      </c>
    </row>
    <row r="355" spans="4:28" ht="12.75">
      <c r="D355" s="10" t="s">
        <v>714</v>
      </c>
      <c r="E355">
        <v>0</v>
      </c>
      <c r="F355" s="8">
        <v>1</v>
      </c>
      <c r="I355" t="s">
        <v>718</v>
      </c>
      <c r="J355" s="9">
        <v>28252235.23</v>
      </c>
      <c r="K355" t="s">
        <v>1080</v>
      </c>
      <c r="M355">
        <f>COUNTIF(M2:M352,"=100.00")</f>
        <v>8</v>
      </c>
      <c r="Q355" s="14"/>
      <c r="X355">
        <f>COUNTIF(X2:X352,"&gt;0")</f>
        <v>73</v>
      </c>
      <c r="AB355">
        <f>COUNTIF(AB2:AB352,"&lt;0")</f>
        <v>0</v>
      </c>
    </row>
    <row r="356" spans="4:29" ht="12.75">
      <c r="D356" s="10" t="s">
        <v>1090</v>
      </c>
      <c r="I356" s="13">
        <v>0.8</v>
      </c>
      <c r="J356" s="9">
        <f>ROUND(J355*80%,0)</f>
        <v>22601788</v>
      </c>
      <c r="K356" t="s">
        <v>1081</v>
      </c>
      <c r="Q356" s="14"/>
      <c r="AC356">
        <f>COUNTIF(AC2:AC352,"=26.64")</f>
        <v>70</v>
      </c>
    </row>
    <row r="357" spans="9:29" ht="12.75">
      <c r="I357" t="s">
        <v>1066</v>
      </c>
      <c r="J357" s="9">
        <f>J355-Q354</f>
        <v>5650447.23</v>
      </c>
      <c r="AB357" s="13"/>
      <c r="AC357">
        <f>COUNTIF(AC2:AC352,"=100")</f>
        <v>8</v>
      </c>
    </row>
    <row r="358" spans="9:11" ht="12.75">
      <c r="I358" t="s">
        <v>1067</v>
      </c>
      <c r="J358" s="9">
        <f>ROUND(J357/F354,0)</f>
        <v>39514</v>
      </c>
      <c r="K358" t="s">
        <v>1082</v>
      </c>
    </row>
    <row r="359" spans="9:10" ht="12.75">
      <c r="I359" s="10" t="s">
        <v>1068</v>
      </c>
      <c r="J359" s="9">
        <f>J355-V354</f>
        <v>3325045.2300000004</v>
      </c>
    </row>
    <row r="360" spans="9:11" ht="12.75">
      <c r="I360" s="10" t="s">
        <v>1069</v>
      </c>
      <c r="J360" s="9">
        <f>ROUND(J359/F354,0)</f>
        <v>23252</v>
      </c>
      <c r="K360" t="s">
        <v>1083</v>
      </c>
    </row>
    <row r="361" spans="9:10" ht="12.75">
      <c r="I361" s="10" t="s">
        <v>1068</v>
      </c>
      <c r="J361" s="9">
        <f>J355-AA354</f>
        <v>2069938.2300000004</v>
      </c>
    </row>
  </sheetData>
  <sheetProtection/>
  <printOptions gridLines="1"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421875" style="16" customWidth="1"/>
    <col min="2" max="2" width="23.28125" style="16" bestFit="1" customWidth="1"/>
    <col min="3" max="3" width="16.421875" style="16" bestFit="1" customWidth="1"/>
    <col min="4" max="4" width="10.8515625" style="16" bestFit="1" customWidth="1"/>
    <col min="5" max="5" width="9.140625" style="16" bestFit="1" customWidth="1"/>
    <col min="6" max="6" width="8.57421875" style="16" bestFit="1" customWidth="1"/>
    <col min="7" max="7" width="5.57421875" style="16" bestFit="1" customWidth="1"/>
    <col min="8" max="8" width="6.28125" style="16" bestFit="1" customWidth="1"/>
    <col min="9" max="9" width="5.57421875" style="16" bestFit="1" customWidth="1"/>
    <col min="10" max="10" width="6.7109375" style="16" bestFit="1" customWidth="1"/>
    <col min="11" max="11" width="12.140625" style="17" customWidth="1"/>
    <col min="12" max="16384" width="9.140625" style="16" customWidth="1"/>
  </cols>
  <sheetData>
    <row r="1" ht="12.75">
      <c r="A1" s="15" t="s">
        <v>719</v>
      </c>
    </row>
    <row r="2" ht="12.75">
      <c r="A2" s="15"/>
    </row>
    <row r="3" ht="12.75">
      <c r="I3" s="15" t="s">
        <v>1075</v>
      </c>
    </row>
    <row r="4" spans="1:11" s="22" customFormat="1" ht="38.25">
      <c r="A4" s="19" t="s">
        <v>0</v>
      </c>
      <c r="B4" s="19" t="s">
        <v>720</v>
      </c>
      <c r="C4" s="20" t="s">
        <v>1086</v>
      </c>
      <c r="D4" s="19" t="s">
        <v>1087</v>
      </c>
      <c r="E4" s="19" t="s">
        <v>721</v>
      </c>
      <c r="F4" s="19" t="s">
        <v>722</v>
      </c>
      <c r="G4" s="19" t="s">
        <v>723</v>
      </c>
      <c r="H4" s="19" t="s">
        <v>724</v>
      </c>
      <c r="I4" s="19" t="s">
        <v>725</v>
      </c>
      <c r="J4" s="18" t="s">
        <v>726</v>
      </c>
      <c r="K4" s="21" t="s">
        <v>727</v>
      </c>
    </row>
    <row r="5" spans="1:11" ht="12.75">
      <c r="A5" s="23"/>
      <c r="B5" s="23"/>
      <c r="C5" s="23"/>
      <c r="D5" s="18"/>
      <c r="E5" s="18"/>
      <c r="F5" s="18"/>
      <c r="G5" s="18"/>
      <c r="H5" s="18"/>
      <c r="I5" s="18"/>
      <c r="K5" s="24"/>
    </row>
    <row r="6" spans="1:11" ht="12.75">
      <c r="A6" s="25">
        <v>1</v>
      </c>
      <c r="B6" s="26" t="s">
        <v>134</v>
      </c>
      <c r="C6" s="27">
        <v>2013972500</v>
      </c>
      <c r="D6" s="32">
        <v>16789</v>
      </c>
      <c r="E6" s="28">
        <f aca="true" t="shared" si="0" ref="E6:E69">ROUND(C6/D6,0)</f>
        <v>119958</v>
      </c>
      <c r="F6" s="29">
        <v>237</v>
      </c>
      <c r="G6" s="29">
        <v>115</v>
      </c>
      <c r="H6" s="30">
        <f aca="true" t="shared" si="1" ref="H6:H69">ROUND((F6+G6)/2,1)</f>
        <v>176</v>
      </c>
      <c r="I6" s="16">
        <v>184</v>
      </c>
      <c r="J6" s="29">
        <v>5</v>
      </c>
      <c r="K6" s="17">
        <v>1</v>
      </c>
    </row>
    <row r="7" spans="1:11" ht="12.75">
      <c r="A7" s="25">
        <v>2</v>
      </c>
      <c r="B7" s="26" t="s">
        <v>728</v>
      </c>
      <c r="C7" s="27">
        <v>3988811200</v>
      </c>
      <c r="D7" s="32">
        <v>21234</v>
      </c>
      <c r="E7" s="28">
        <f t="shared" si="0"/>
        <v>187850</v>
      </c>
      <c r="F7" s="29">
        <v>101</v>
      </c>
      <c r="G7" s="29">
        <v>91</v>
      </c>
      <c r="H7" s="30">
        <f t="shared" si="1"/>
        <v>96</v>
      </c>
      <c r="I7" s="16">
        <v>46</v>
      </c>
      <c r="J7" s="29">
        <v>9</v>
      </c>
      <c r="K7" s="17">
        <v>0.6</v>
      </c>
    </row>
    <row r="8" spans="1:11" ht="12.75">
      <c r="A8" s="25">
        <v>3</v>
      </c>
      <c r="B8" s="26" t="s">
        <v>729</v>
      </c>
      <c r="C8" s="27">
        <v>1221893200</v>
      </c>
      <c r="D8" s="32">
        <v>10377</v>
      </c>
      <c r="E8" s="28">
        <f t="shared" si="0"/>
        <v>117750</v>
      </c>
      <c r="F8" s="29">
        <v>247</v>
      </c>
      <c r="G8" s="29">
        <v>175</v>
      </c>
      <c r="H8" s="30">
        <f t="shared" si="1"/>
        <v>211</v>
      </c>
      <c r="I8" s="16">
        <v>245</v>
      </c>
      <c r="J8" s="29">
        <v>4</v>
      </c>
      <c r="K8" s="17">
        <v>1.1</v>
      </c>
    </row>
    <row r="9" spans="1:11" ht="12.75">
      <c r="A9" s="25">
        <v>4</v>
      </c>
      <c r="B9" s="26" t="s">
        <v>730</v>
      </c>
      <c r="C9" s="27">
        <v>547148900</v>
      </c>
      <c r="D9" s="32">
        <v>8247</v>
      </c>
      <c r="E9" s="28">
        <f t="shared" si="0"/>
        <v>66345</v>
      </c>
      <c r="F9" s="29">
        <v>340</v>
      </c>
      <c r="G9" s="29">
        <v>197</v>
      </c>
      <c r="H9" s="30">
        <f t="shared" si="1"/>
        <v>268.5</v>
      </c>
      <c r="I9" s="16">
        <v>316</v>
      </c>
      <c r="J9" s="29">
        <v>2</v>
      </c>
      <c r="K9" s="17">
        <v>1.3</v>
      </c>
    </row>
    <row r="10" spans="1:11" ht="12.75">
      <c r="A10" s="25">
        <v>5</v>
      </c>
      <c r="B10" s="26" t="s">
        <v>731</v>
      </c>
      <c r="C10" s="27">
        <v>2956191400</v>
      </c>
      <c r="D10" s="32">
        <v>28616</v>
      </c>
      <c r="E10" s="28">
        <f t="shared" si="0"/>
        <v>103306</v>
      </c>
      <c r="F10" s="29">
        <v>282</v>
      </c>
      <c r="G10" s="29">
        <v>58</v>
      </c>
      <c r="H10" s="30">
        <f t="shared" si="1"/>
        <v>170</v>
      </c>
      <c r="I10" s="16">
        <v>160</v>
      </c>
      <c r="J10" s="29">
        <v>6</v>
      </c>
      <c r="K10" s="17">
        <v>0.9</v>
      </c>
    </row>
    <row r="11" spans="1:11" ht="12.75">
      <c r="A11" s="25">
        <v>6</v>
      </c>
      <c r="B11" s="26" t="s">
        <v>732</v>
      </c>
      <c r="C11" s="27">
        <v>264046900</v>
      </c>
      <c r="D11" s="32">
        <v>390</v>
      </c>
      <c r="E11" s="28">
        <f t="shared" si="0"/>
        <v>677043</v>
      </c>
      <c r="F11" s="29">
        <v>15</v>
      </c>
      <c r="G11" s="29">
        <v>343</v>
      </c>
      <c r="H11" s="30">
        <f t="shared" si="1"/>
        <v>179</v>
      </c>
      <c r="I11" s="16">
        <v>196</v>
      </c>
      <c r="J11" s="29">
        <v>5</v>
      </c>
      <c r="K11" s="17">
        <v>1</v>
      </c>
    </row>
    <row r="12" spans="1:11" ht="12.75">
      <c r="A12" s="25">
        <v>7</v>
      </c>
      <c r="B12" s="26" t="s">
        <v>733</v>
      </c>
      <c r="C12" s="27">
        <v>2078441100</v>
      </c>
      <c r="D12" s="32">
        <v>16708</v>
      </c>
      <c r="E12" s="28">
        <f t="shared" si="0"/>
        <v>124398</v>
      </c>
      <c r="F12" s="29">
        <v>225</v>
      </c>
      <c r="G12" s="29">
        <v>116</v>
      </c>
      <c r="H12" s="30">
        <f t="shared" si="1"/>
        <v>170.5</v>
      </c>
      <c r="I12" s="16">
        <v>162</v>
      </c>
      <c r="J12" s="29">
        <v>6</v>
      </c>
      <c r="K12" s="17">
        <v>0.9</v>
      </c>
    </row>
    <row r="13" spans="1:11" ht="12.75">
      <c r="A13" s="25">
        <v>8</v>
      </c>
      <c r="B13" s="26" t="s">
        <v>734</v>
      </c>
      <c r="C13" s="27">
        <v>2347712000</v>
      </c>
      <c r="D13" s="32">
        <v>36246</v>
      </c>
      <c r="E13" s="28">
        <f t="shared" si="0"/>
        <v>64772</v>
      </c>
      <c r="F13" s="29">
        <v>343</v>
      </c>
      <c r="G13" s="29">
        <v>42</v>
      </c>
      <c r="H13" s="30">
        <f t="shared" si="1"/>
        <v>192.5</v>
      </c>
      <c r="I13" s="16">
        <v>220</v>
      </c>
      <c r="J13" s="29">
        <v>4</v>
      </c>
      <c r="K13" s="17">
        <v>1.1</v>
      </c>
    </row>
    <row r="14" spans="1:11" ht="12.75">
      <c r="A14" s="25">
        <v>9</v>
      </c>
      <c r="B14" s="26" t="s">
        <v>735</v>
      </c>
      <c r="C14" s="27">
        <v>7405664700</v>
      </c>
      <c r="D14" s="32">
        <v>33700</v>
      </c>
      <c r="E14" s="28">
        <f t="shared" si="0"/>
        <v>219753</v>
      </c>
      <c r="F14" s="29">
        <v>73</v>
      </c>
      <c r="G14" s="29">
        <v>47</v>
      </c>
      <c r="H14" s="30">
        <f t="shared" si="1"/>
        <v>60</v>
      </c>
      <c r="I14" s="16">
        <v>9</v>
      </c>
      <c r="J14" s="29">
        <v>10</v>
      </c>
      <c r="K14" s="17">
        <v>0.5</v>
      </c>
    </row>
    <row r="15" spans="1:11" ht="12.75">
      <c r="A15" s="25">
        <v>10</v>
      </c>
      <c r="B15" s="26" t="s">
        <v>736</v>
      </c>
      <c r="C15" s="27">
        <v>7388658200</v>
      </c>
      <c r="D15" s="32">
        <v>41724</v>
      </c>
      <c r="E15" s="28">
        <f t="shared" si="0"/>
        <v>177084</v>
      </c>
      <c r="F15" s="29">
        <v>113</v>
      </c>
      <c r="G15" s="29">
        <v>33</v>
      </c>
      <c r="H15" s="30">
        <f t="shared" si="1"/>
        <v>73</v>
      </c>
      <c r="I15" s="16">
        <v>18</v>
      </c>
      <c r="J15" s="29">
        <v>10</v>
      </c>
      <c r="K15" s="17">
        <v>0.5</v>
      </c>
    </row>
    <row r="16" spans="1:11" ht="12.75">
      <c r="A16" s="25">
        <v>11</v>
      </c>
      <c r="B16" s="26" t="s">
        <v>737</v>
      </c>
      <c r="C16" s="27">
        <v>670718500</v>
      </c>
      <c r="D16" s="32">
        <v>6070</v>
      </c>
      <c r="E16" s="28">
        <f t="shared" si="0"/>
        <v>110497</v>
      </c>
      <c r="F16" s="29">
        <v>268</v>
      </c>
      <c r="G16" s="29">
        <v>232</v>
      </c>
      <c r="H16" s="30">
        <f t="shared" si="1"/>
        <v>250</v>
      </c>
      <c r="I16" s="16">
        <v>289</v>
      </c>
      <c r="J16" s="29">
        <v>2</v>
      </c>
      <c r="K16" s="17">
        <v>1.3</v>
      </c>
    </row>
    <row r="17" spans="1:11" ht="12.75">
      <c r="A17" s="25">
        <v>12</v>
      </c>
      <c r="B17" s="26" t="s">
        <v>738</v>
      </c>
      <c r="C17" s="27">
        <v>345726700</v>
      </c>
      <c r="D17" s="32">
        <v>3108</v>
      </c>
      <c r="E17" s="28">
        <f t="shared" si="0"/>
        <v>111238</v>
      </c>
      <c r="F17" s="29">
        <v>263</v>
      </c>
      <c r="G17" s="29">
        <v>275</v>
      </c>
      <c r="H17" s="30">
        <f t="shared" si="1"/>
        <v>269</v>
      </c>
      <c r="I17" s="16">
        <v>317</v>
      </c>
      <c r="J17" s="29">
        <v>1</v>
      </c>
      <c r="K17" s="17">
        <v>1.4</v>
      </c>
    </row>
    <row r="18" spans="1:11" ht="12.75">
      <c r="A18" s="25">
        <v>13</v>
      </c>
      <c r="B18" s="26" t="s">
        <v>739</v>
      </c>
      <c r="C18" s="27">
        <v>241193800</v>
      </c>
      <c r="D18" s="32">
        <v>1827</v>
      </c>
      <c r="E18" s="28">
        <f t="shared" si="0"/>
        <v>132016</v>
      </c>
      <c r="F18" s="29">
        <v>206</v>
      </c>
      <c r="G18" s="29">
        <v>298</v>
      </c>
      <c r="H18" s="30">
        <f t="shared" si="1"/>
        <v>252</v>
      </c>
      <c r="I18" s="16">
        <v>291</v>
      </c>
      <c r="J18" s="29">
        <v>2</v>
      </c>
      <c r="K18" s="17">
        <v>1.3</v>
      </c>
    </row>
    <row r="19" spans="1:11" ht="12.75">
      <c r="A19" s="25">
        <v>14</v>
      </c>
      <c r="B19" s="26" t="s">
        <v>740</v>
      </c>
      <c r="C19" s="27">
        <v>2348052100</v>
      </c>
      <c r="D19" s="32">
        <v>15383</v>
      </c>
      <c r="E19" s="28">
        <f t="shared" si="0"/>
        <v>152639</v>
      </c>
      <c r="F19" s="29">
        <v>157</v>
      </c>
      <c r="G19" s="29">
        <v>126</v>
      </c>
      <c r="H19" s="30">
        <f t="shared" si="1"/>
        <v>141.5</v>
      </c>
      <c r="I19" s="16">
        <v>108</v>
      </c>
      <c r="J19" s="29">
        <v>7</v>
      </c>
      <c r="K19" s="17">
        <v>0.8</v>
      </c>
    </row>
    <row r="20" spans="1:11" ht="12.75">
      <c r="A20" s="25">
        <v>15</v>
      </c>
      <c r="B20" s="26" t="s">
        <v>741</v>
      </c>
      <c r="C20" s="27">
        <v>774580400</v>
      </c>
      <c r="D20" s="32">
        <v>11862</v>
      </c>
      <c r="E20" s="28">
        <f t="shared" si="0"/>
        <v>65299</v>
      </c>
      <c r="F20" s="29">
        <v>342</v>
      </c>
      <c r="G20" s="29">
        <v>162</v>
      </c>
      <c r="H20" s="30">
        <f t="shared" si="1"/>
        <v>252</v>
      </c>
      <c r="I20" s="16">
        <v>293</v>
      </c>
      <c r="J20" s="29">
        <v>2</v>
      </c>
      <c r="K20" s="17">
        <v>1.3</v>
      </c>
    </row>
    <row r="21" spans="1:11" ht="12.75">
      <c r="A21" s="25">
        <v>16</v>
      </c>
      <c r="B21" s="26" t="s">
        <v>742</v>
      </c>
      <c r="C21" s="27">
        <v>4461101900</v>
      </c>
      <c r="D21" s="32">
        <v>43645</v>
      </c>
      <c r="E21" s="28">
        <f t="shared" si="0"/>
        <v>102213</v>
      </c>
      <c r="F21" s="29">
        <v>286</v>
      </c>
      <c r="G21" s="29">
        <v>28</v>
      </c>
      <c r="H21" s="30">
        <f t="shared" si="1"/>
        <v>157</v>
      </c>
      <c r="I21" s="16">
        <v>138</v>
      </c>
      <c r="J21" s="29">
        <v>7</v>
      </c>
      <c r="K21" s="17">
        <v>0.8</v>
      </c>
    </row>
    <row r="22" spans="1:11" ht="12.75">
      <c r="A22" s="25">
        <v>17</v>
      </c>
      <c r="B22" s="26" t="s">
        <v>743</v>
      </c>
      <c r="C22" s="27">
        <v>2045303200</v>
      </c>
      <c r="D22" s="32">
        <v>16474</v>
      </c>
      <c r="E22" s="28">
        <f t="shared" si="0"/>
        <v>124153</v>
      </c>
      <c r="F22" s="29">
        <v>226</v>
      </c>
      <c r="G22" s="29">
        <v>117</v>
      </c>
      <c r="H22" s="30">
        <f t="shared" si="1"/>
        <v>171.5</v>
      </c>
      <c r="I22" s="16">
        <v>165</v>
      </c>
      <c r="J22" s="29">
        <v>6</v>
      </c>
      <c r="K22" s="17">
        <v>0.9</v>
      </c>
    </row>
    <row r="23" spans="1:11" ht="12.75">
      <c r="A23" s="25">
        <v>18</v>
      </c>
      <c r="B23" s="26" t="s">
        <v>744</v>
      </c>
      <c r="C23" s="27">
        <v>867660400</v>
      </c>
      <c r="D23" s="32">
        <v>4375</v>
      </c>
      <c r="E23" s="28">
        <f t="shared" si="0"/>
        <v>198322</v>
      </c>
      <c r="F23" s="29">
        <v>91</v>
      </c>
      <c r="G23" s="29">
        <v>256</v>
      </c>
      <c r="H23" s="30">
        <f t="shared" si="1"/>
        <v>173.5</v>
      </c>
      <c r="I23" s="16">
        <v>178</v>
      </c>
      <c r="J23" s="29">
        <v>5</v>
      </c>
      <c r="K23" s="17">
        <v>1</v>
      </c>
    </row>
    <row r="24" spans="1:11" ht="12.75">
      <c r="A24" s="25">
        <v>19</v>
      </c>
      <c r="B24" s="26" t="s">
        <v>745</v>
      </c>
      <c r="C24" s="27">
        <v>1033831100</v>
      </c>
      <c r="D24" s="32">
        <v>7854</v>
      </c>
      <c r="E24" s="28">
        <f t="shared" si="0"/>
        <v>131631</v>
      </c>
      <c r="F24" s="29">
        <v>207</v>
      </c>
      <c r="G24" s="29">
        <v>207</v>
      </c>
      <c r="H24" s="30">
        <f t="shared" si="1"/>
        <v>207</v>
      </c>
      <c r="I24" s="16">
        <v>241</v>
      </c>
      <c r="J24" s="29">
        <v>4</v>
      </c>
      <c r="K24" s="17">
        <v>1.1</v>
      </c>
    </row>
    <row r="25" spans="1:11" ht="12.75">
      <c r="A25" s="25">
        <v>20</v>
      </c>
      <c r="B25" s="26" t="s">
        <v>746</v>
      </c>
      <c r="C25" s="27">
        <v>14945861000</v>
      </c>
      <c r="D25" s="32">
        <v>46297</v>
      </c>
      <c r="E25" s="28">
        <f t="shared" si="0"/>
        <v>322826</v>
      </c>
      <c r="F25" s="29">
        <v>38</v>
      </c>
      <c r="G25" s="29">
        <v>26</v>
      </c>
      <c r="H25" s="30">
        <f t="shared" si="1"/>
        <v>32</v>
      </c>
      <c r="I25" s="16">
        <v>3</v>
      </c>
      <c r="J25" s="29">
        <v>10</v>
      </c>
      <c r="K25" s="17">
        <v>0.5</v>
      </c>
    </row>
    <row r="26" spans="1:11" ht="12.75">
      <c r="A26" s="25">
        <v>21</v>
      </c>
      <c r="B26" s="26" t="s">
        <v>747</v>
      </c>
      <c r="C26" s="27">
        <v>488456600</v>
      </c>
      <c r="D26" s="32">
        <v>5616</v>
      </c>
      <c r="E26" s="28">
        <f t="shared" si="0"/>
        <v>86976</v>
      </c>
      <c r="F26" s="29">
        <v>319</v>
      </c>
      <c r="G26" s="29">
        <v>238</v>
      </c>
      <c r="H26" s="30">
        <f t="shared" si="1"/>
        <v>278.5</v>
      </c>
      <c r="I26" s="16">
        <v>327</v>
      </c>
      <c r="J26" s="29">
        <v>1</v>
      </c>
      <c r="K26" s="17">
        <v>1.4</v>
      </c>
    </row>
    <row r="27" spans="1:11" ht="12.75">
      <c r="A27" s="25">
        <v>22</v>
      </c>
      <c r="B27" s="26" t="s">
        <v>748</v>
      </c>
      <c r="C27" s="27">
        <v>571690300</v>
      </c>
      <c r="D27" s="32">
        <v>1802</v>
      </c>
      <c r="E27" s="28">
        <f t="shared" si="0"/>
        <v>317253</v>
      </c>
      <c r="F27" s="29">
        <v>39</v>
      </c>
      <c r="G27" s="29">
        <v>299</v>
      </c>
      <c r="H27" s="30">
        <f t="shared" si="1"/>
        <v>169</v>
      </c>
      <c r="I27" s="16">
        <v>159</v>
      </c>
      <c r="J27" s="29">
        <v>6</v>
      </c>
      <c r="K27" s="17">
        <v>0.9</v>
      </c>
    </row>
    <row r="28" spans="1:11" ht="12.75">
      <c r="A28" s="25">
        <v>23</v>
      </c>
      <c r="B28" s="26" t="s">
        <v>749</v>
      </c>
      <c r="C28" s="27">
        <v>3009721800</v>
      </c>
      <c r="D28" s="32">
        <v>13814</v>
      </c>
      <c r="E28" s="28">
        <f t="shared" si="0"/>
        <v>217875</v>
      </c>
      <c r="F28" s="29">
        <v>75</v>
      </c>
      <c r="G28" s="29">
        <v>144</v>
      </c>
      <c r="H28" s="30">
        <f t="shared" si="1"/>
        <v>109.5</v>
      </c>
      <c r="I28" s="16">
        <v>65</v>
      </c>
      <c r="J28" s="29">
        <v>9</v>
      </c>
      <c r="K28" s="17">
        <v>0.6</v>
      </c>
    </row>
    <row r="29" spans="1:11" ht="12.75">
      <c r="A29" s="25">
        <v>24</v>
      </c>
      <c r="B29" s="26" t="s">
        <v>750</v>
      </c>
      <c r="C29" s="27">
        <v>1513453000</v>
      </c>
      <c r="D29" s="32">
        <v>14141</v>
      </c>
      <c r="E29" s="28">
        <f t="shared" si="0"/>
        <v>107026</v>
      </c>
      <c r="F29" s="29">
        <v>273</v>
      </c>
      <c r="G29" s="29">
        <v>138</v>
      </c>
      <c r="H29" s="30">
        <f t="shared" si="1"/>
        <v>205.5</v>
      </c>
      <c r="I29" s="16">
        <v>239</v>
      </c>
      <c r="J29" s="29">
        <v>4</v>
      </c>
      <c r="K29" s="17">
        <v>1.1</v>
      </c>
    </row>
    <row r="30" spans="1:11" ht="12.75">
      <c r="A30" s="25">
        <v>25</v>
      </c>
      <c r="B30" s="26" t="s">
        <v>751</v>
      </c>
      <c r="C30" s="27">
        <v>2368883600</v>
      </c>
      <c r="D30" s="32">
        <v>15853</v>
      </c>
      <c r="E30" s="28">
        <f t="shared" si="0"/>
        <v>149428</v>
      </c>
      <c r="F30" s="29">
        <v>167</v>
      </c>
      <c r="G30" s="29">
        <v>122</v>
      </c>
      <c r="H30" s="30">
        <f t="shared" si="1"/>
        <v>144.5</v>
      </c>
      <c r="I30" s="16">
        <v>115</v>
      </c>
      <c r="J30" s="29">
        <v>7</v>
      </c>
      <c r="K30" s="17">
        <v>0.8</v>
      </c>
    </row>
    <row r="31" spans="1:11" ht="12.75">
      <c r="A31" s="25">
        <v>26</v>
      </c>
      <c r="B31" s="26" t="s">
        <v>752</v>
      </c>
      <c r="C31" s="27">
        <v>5579451400</v>
      </c>
      <c r="D31" s="32">
        <v>23675</v>
      </c>
      <c r="E31" s="28">
        <f t="shared" si="0"/>
        <v>235668</v>
      </c>
      <c r="F31" s="29">
        <v>69</v>
      </c>
      <c r="G31" s="29">
        <v>77</v>
      </c>
      <c r="H31" s="30">
        <f t="shared" si="1"/>
        <v>73</v>
      </c>
      <c r="I31" s="16">
        <v>17</v>
      </c>
      <c r="J31" s="29">
        <v>10</v>
      </c>
      <c r="K31" s="17">
        <v>0.5</v>
      </c>
    </row>
    <row r="32" spans="1:11" ht="12.75">
      <c r="A32" s="25">
        <v>27</v>
      </c>
      <c r="B32" s="26" t="s">
        <v>753</v>
      </c>
      <c r="C32" s="27">
        <v>851815900</v>
      </c>
      <c r="D32" s="32">
        <v>6498</v>
      </c>
      <c r="E32" s="28">
        <f t="shared" si="0"/>
        <v>131089</v>
      </c>
      <c r="F32" s="29">
        <v>209</v>
      </c>
      <c r="G32" s="29">
        <v>226</v>
      </c>
      <c r="H32" s="30">
        <f t="shared" si="1"/>
        <v>217.5</v>
      </c>
      <c r="I32" s="16">
        <v>255</v>
      </c>
      <c r="J32" s="29">
        <v>3</v>
      </c>
      <c r="K32" s="17">
        <v>1.2</v>
      </c>
    </row>
    <row r="33" spans="1:11" ht="12.75">
      <c r="A33" s="25">
        <v>28</v>
      </c>
      <c r="B33" s="26" t="s">
        <v>754</v>
      </c>
      <c r="C33" s="27">
        <v>597296600</v>
      </c>
      <c r="D33" s="32">
        <v>2950</v>
      </c>
      <c r="E33" s="28">
        <f t="shared" si="0"/>
        <v>202473</v>
      </c>
      <c r="F33" s="29">
        <v>88</v>
      </c>
      <c r="G33" s="29">
        <v>277</v>
      </c>
      <c r="H33" s="30">
        <f t="shared" si="1"/>
        <v>182.5</v>
      </c>
      <c r="I33" s="16">
        <v>205</v>
      </c>
      <c r="J33" s="29">
        <v>5</v>
      </c>
      <c r="K33" s="17">
        <v>1</v>
      </c>
    </row>
    <row r="34" spans="1:11" ht="12.75">
      <c r="A34" s="25">
        <v>29</v>
      </c>
      <c r="B34" s="26" t="s">
        <v>755</v>
      </c>
      <c r="C34" s="27">
        <v>224539000</v>
      </c>
      <c r="D34" s="32">
        <v>2235</v>
      </c>
      <c r="E34" s="28">
        <f t="shared" si="0"/>
        <v>100465</v>
      </c>
      <c r="F34" s="29">
        <v>292</v>
      </c>
      <c r="G34" s="29">
        <v>285</v>
      </c>
      <c r="H34" s="30">
        <f t="shared" si="1"/>
        <v>288.5</v>
      </c>
      <c r="I34" s="16">
        <v>337</v>
      </c>
      <c r="J34" s="29">
        <v>1</v>
      </c>
      <c r="K34" s="17">
        <v>1.4</v>
      </c>
    </row>
    <row r="35" spans="1:11" ht="12.75">
      <c r="A35" s="25">
        <v>30</v>
      </c>
      <c r="B35" s="26" t="s">
        <v>756</v>
      </c>
      <c r="C35" s="27">
        <v>6066683900</v>
      </c>
      <c r="D35" s="32">
        <v>39513</v>
      </c>
      <c r="E35" s="28">
        <f t="shared" si="0"/>
        <v>153536</v>
      </c>
      <c r="F35" s="29">
        <v>151</v>
      </c>
      <c r="G35" s="29">
        <v>37</v>
      </c>
      <c r="H35" s="30">
        <f t="shared" si="1"/>
        <v>94</v>
      </c>
      <c r="I35" s="16">
        <v>44</v>
      </c>
      <c r="J35" s="29">
        <v>9</v>
      </c>
      <c r="K35" s="17">
        <v>0.6</v>
      </c>
    </row>
    <row r="36" spans="1:11" ht="12.75">
      <c r="A36" s="25">
        <v>31</v>
      </c>
      <c r="B36" s="26" t="s">
        <v>757</v>
      </c>
      <c r="C36" s="27">
        <v>5848567700</v>
      </c>
      <c r="D36" s="32">
        <v>39865</v>
      </c>
      <c r="E36" s="28">
        <f t="shared" si="0"/>
        <v>146709</v>
      </c>
      <c r="F36" s="29">
        <v>170</v>
      </c>
      <c r="G36" s="29">
        <v>36</v>
      </c>
      <c r="H36" s="30">
        <f t="shared" si="1"/>
        <v>103</v>
      </c>
      <c r="I36" s="16">
        <v>53</v>
      </c>
      <c r="J36" s="29">
        <v>9</v>
      </c>
      <c r="K36" s="17">
        <v>0.6</v>
      </c>
    </row>
    <row r="37" spans="1:11" ht="12.75">
      <c r="A37" s="25">
        <v>32</v>
      </c>
      <c r="B37" s="26" t="s">
        <v>758</v>
      </c>
      <c r="C37" s="27">
        <v>999919600</v>
      </c>
      <c r="D37" s="32">
        <v>9725</v>
      </c>
      <c r="E37" s="28">
        <f t="shared" si="0"/>
        <v>102819</v>
      </c>
      <c r="F37" s="29">
        <v>283</v>
      </c>
      <c r="G37" s="29">
        <v>182</v>
      </c>
      <c r="H37" s="30">
        <f t="shared" si="1"/>
        <v>232.5</v>
      </c>
      <c r="I37" s="16">
        <v>272</v>
      </c>
      <c r="J37" s="29">
        <v>3</v>
      </c>
      <c r="K37" s="17">
        <v>1.2</v>
      </c>
    </row>
    <row r="38" spans="1:11" ht="12.75">
      <c r="A38" s="25">
        <v>33</v>
      </c>
      <c r="B38" s="26" t="s">
        <v>759</v>
      </c>
      <c r="C38" s="27">
        <v>175570000</v>
      </c>
      <c r="D38" s="32">
        <v>1301</v>
      </c>
      <c r="E38" s="28">
        <f t="shared" si="0"/>
        <v>134950</v>
      </c>
      <c r="F38" s="29">
        <v>199</v>
      </c>
      <c r="G38" s="29">
        <v>319</v>
      </c>
      <c r="H38" s="30">
        <f t="shared" si="1"/>
        <v>259</v>
      </c>
      <c r="I38" s="16">
        <v>307</v>
      </c>
      <c r="J38" s="29">
        <v>2</v>
      </c>
      <c r="K38" s="17">
        <v>1.3</v>
      </c>
    </row>
    <row r="39" spans="1:11" ht="12.75">
      <c r="A39" s="25">
        <v>34</v>
      </c>
      <c r="B39" s="26" t="s">
        <v>760</v>
      </c>
      <c r="C39" s="27">
        <v>1003530000</v>
      </c>
      <c r="D39" s="32">
        <v>4604</v>
      </c>
      <c r="E39" s="28">
        <f t="shared" si="0"/>
        <v>217969</v>
      </c>
      <c r="F39" s="29">
        <v>74</v>
      </c>
      <c r="G39" s="29">
        <v>253</v>
      </c>
      <c r="H39" s="30">
        <f t="shared" si="1"/>
        <v>163.5</v>
      </c>
      <c r="I39" s="16">
        <v>147</v>
      </c>
      <c r="J39" s="29">
        <v>6</v>
      </c>
      <c r="K39" s="17">
        <v>0.9</v>
      </c>
    </row>
    <row r="40" spans="1:11" ht="12.75">
      <c r="A40" s="25">
        <v>35</v>
      </c>
      <c r="B40" s="26" t="s">
        <v>761</v>
      </c>
      <c r="C40" s="27">
        <v>106034216800</v>
      </c>
      <c r="D40" s="32">
        <v>645169</v>
      </c>
      <c r="E40" s="28">
        <f t="shared" si="0"/>
        <v>164351</v>
      </c>
      <c r="F40" s="29">
        <v>133</v>
      </c>
      <c r="G40" s="29">
        <v>1</v>
      </c>
      <c r="H40" s="30">
        <f t="shared" si="1"/>
        <v>67</v>
      </c>
      <c r="I40" s="16">
        <v>12</v>
      </c>
      <c r="J40" s="29">
        <v>10</v>
      </c>
      <c r="K40" s="17">
        <v>0.5</v>
      </c>
    </row>
    <row r="41" spans="1:11" ht="12.75">
      <c r="A41" s="25">
        <v>36</v>
      </c>
      <c r="B41" s="26" t="s">
        <v>762</v>
      </c>
      <c r="C41" s="27">
        <v>4759163200</v>
      </c>
      <c r="D41" s="32">
        <v>19390</v>
      </c>
      <c r="E41" s="28">
        <f t="shared" si="0"/>
        <v>245444</v>
      </c>
      <c r="F41" s="29">
        <v>62</v>
      </c>
      <c r="G41" s="29">
        <v>96</v>
      </c>
      <c r="H41" s="30">
        <f t="shared" si="1"/>
        <v>79</v>
      </c>
      <c r="I41" s="16">
        <v>22</v>
      </c>
      <c r="J41" s="29">
        <v>10</v>
      </c>
      <c r="K41" s="17">
        <v>0.5</v>
      </c>
    </row>
    <row r="42" spans="1:11" ht="12.75">
      <c r="A42" s="25">
        <v>37</v>
      </c>
      <c r="B42" s="26" t="s">
        <v>763</v>
      </c>
      <c r="C42" s="27">
        <v>1053389500</v>
      </c>
      <c r="D42" s="32">
        <v>5174</v>
      </c>
      <c r="E42" s="28">
        <f t="shared" si="0"/>
        <v>203593</v>
      </c>
      <c r="F42" s="29">
        <v>86</v>
      </c>
      <c r="G42" s="29">
        <v>245</v>
      </c>
      <c r="H42" s="30">
        <f t="shared" si="1"/>
        <v>165.5</v>
      </c>
      <c r="I42" s="16">
        <v>153</v>
      </c>
      <c r="J42" s="29">
        <v>6</v>
      </c>
      <c r="K42" s="17">
        <v>0.9</v>
      </c>
    </row>
    <row r="43" spans="1:11" ht="12.75">
      <c r="A43" s="25">
        <v>38</v>
      </c>
      <c r="B43" s="26" t="s">
        <v>764</v>
      </c>
      <c r="C43" s="27">
        <v>1930918100</v>
      </c>
      <c r="D43" s="32">
        <v>8164</v>
      </c>
      <c r="E43" s="28">
        <f t="shared" si="0"/>
        <v>236516</v>
      </c>
      <c r="F43" s="29">
        <v>67</v>
      </c>
      <c r="G43" s="29">
        <v>199</v>
      </c>
      <c r="H43" s="30">
        <f t="shared" si="1"/>
        <v>133</v>
      </c>
      <c r="I43" s="16">
        <v>96</v>
      </c>
      <c r="J43" s="29">
        <v>8</v>
      </c>
      <c r="K43" s="17">
        <v>0.7</v>
      </c>
    </row>
    <row r="44" spans="1:11" ht="12.75">
      <c r="A44" s="25">
        <v>39</v>
      </c>
      <c r="B44" s="26" t="s">
        <v>765</v>
      </c>
      <c r="C44" s="27">
        <v>721474500</v>
      </c>
      <c r="D44" s="32">
        <v>4373</v>
      </c>
      <c r="E44" s="28">
        <f t="shared" si="0"/>
        <v>164984</v>
      </c>
      <c r="F44" s="29">
        <v>130</v>
      </c>
      <c r="G44" s="29">
        <v>257</v>
      </c>
      <c r="H44" s="30">
        <f t="shared" si="1"/>
        <v>193.5</v>
      </c>
      <c r="I44" s="16">
        <v>221</v>
      </c>
      <c r="J44" s="29">
        <v>4</v>
      </c>
      <c r="K44" s="17">
        <v>1.1</v>
      </c>
    </row>
    <row r="45" spans="1:11" ht="12.75">
      <c r="A45" s="25">
        <v>40</v>
      </c>
      <c r="B45" s="26" t="s">
        <v>766</v>
      </c>
      <c r="C45" s="27">
        <v>5803418500</v>
      </c>
      <c r="D45" s="32">
        <v>35296</v>
      </c>
      <c r="E45" s="28">
        <f t="shared" si="0"/>
        <v>164421</v>
      </c>
      <c r="F45" s="29">
        <v>132</v>
      </c>
      <c r="G45" s="29">
        <v>43</v>
      </c>
      <c r="H45" s="30">
        <f t="shared" si="1"/>
        <v>87.5</v>
      </c>
      <c r="I45" s="16">
        <v>31</v>
      </c>
      <c r="J45" s="29">
        <v>10</v>
      </c>
      <c r="K45" s="17">
        <v>0.5</v>
      </c>
    </row>
    <row r="46" spans="1:11" ht="12.75">
      <c r="A46" s="25">
        <v>41</v>
      </c>
      <c r="B46" s="26" t="s">
        <v>767</v>
      </c>
      <c r="C46" s="27">
        <v>4074313900</v>
      </c>
      <c r="D46" s="32">
        <v>9976</v>
      </c>
      <c r="E46" s="28">
        <f t="shared" si="0"/>
        <v>408412</v>
      </c>
      <c r="F46" s="29">
        <v>27</v>
      </c>
      <c r="G46" s="29">
        <v>180</v>
      </c>
      <c r="H46" s="30">
        <f t="shared" si="1"/>
        <v>103.5</v>
      </c>
      <c r="I46" s="16">
        <v>54</v>
      </c>
      <c r="J46" s="29">
        <v>9</v>
      </c>
      <c r="K46" s="17">
        <v>0.6</v>
      </c>
    </row>
    <row r="47" spans="1:11" ht="12.75">
      <c r="A47" s="25">
        <v>42</v>
      </c>
      <c r="B47" s="26" t="s">
        <v>768</v>
      </c>
      <c r="C47" s="27">
        <v>2605977500</v>
      </c>
      <c r="D47" s="32">
        <v>27263</v>
      </c>
      <c r="E47" s="28">
        <f t="shared" si="0"/>
        <v>95587</v>
      </c>
      <c r="F47" s="29">
        <v>305</v>
      </c>
      <c r="G47" s="29">
        <v>67</v>
      </c>
      <c r="H47" s="30">
        <f t="shared" si="1"/>
        <v>186</v>
      </c>
      <c r="I47" s="16">
        <v>214</v>
      </c>
      <c r="J47" s="29">
        <v>4</v>
      </c>
      <c r="K47" s="17">
        <v>1.1</v>
      </c>
    </row>
    <row r="48" spans="1:11" ht="12.75">
      <c r="A48" s="25">
        <v>43</v>
      </c>
      <c r="B48" s="26" t="s">
        <v>769</v>
      </c>
      <c r="C48" s="27">
        <v>457255900</v>
      </c>
      <c r="D48" s="32">
        <v>3813</v>
      </c>
      <c r="E48" s="28">
        <f t="shared" si="0"/>
        <v>119920</v>
      </c>
      <c r="F48" s="29">
        <v>238</v>
      </c>
      <c r="G48" s="29">
        <v>264</v>
      </c>
      <c r="H48" s="30">
        <f t="shared" si="1"/>
        <v>251</v>
      </c>
      <c r="I48" s="16">
        <v>290</v>
      </c>
      <c r="J48" s="29">
        <v>2</v>
      </c>
      <c r="K48" s="17">
        <v>1.3</v>
      </c>
    </row>
    <row r="49" spans="1:11" ht="12.75">
      <c r="A49" s="25">
        <v>44</v>
      </c>
      <c r="B49" s="26" t="s">
        <v>770</v>
      </c>
      <c r="C49" s="27">
        <v>6416494600</v>
      </c>
      <c r="D49" s="32">
        <v>93529</v>
      </c>
      <c r="E49" s="28">
        <f t="shared" si="0"/>
        <v>68604</v>
      </c>
      <c r="F49" s="29">
        <v>337</v>
      </c>
      <c r="G49" s="29">
        <v>6</v>
      </c>
      <c r="H49" s="30">
        <f t="shared" si="1"/>
        <v>171.5</v>
      </c>
      <c r="I49" s="16">
        <v>167</v>
      </c>
      <c r="J49" s="29">
        <v>6</v>
      </c>
      <c r="K49" s="17">
        <v>0.9</v>
      </c>
    </row>
    <row r="50" spans="1:11" ht="12.75">
      <c r="A50" s="25">
        <v>45</v>
      </c>
      <c r="B50" s="26" t="s">
        <v>771</v>
      </c>
      <c r="C50" s="27">
        <v>312545500</v>
      </c>
      <c r="D50" s="32">
        <v>3400</v>
      </c>
      <c r="E50" s="28">
        <f t="shared" si="0"/>
        <v>91925</v>
      </c>
      <c r="F50" s="29">
        <v>312</v>
      </c>
      <c r="G50" s="29">
        <v>268</v>
      </c>
      <c r="H50" s="30">
        <f t="shared" si="1"/>
        <v>290</v>
      </c>
      <c r="I50" s="16">
        <v>338</v>
      </c>
      <c r="J50" s="29">
        <v>1</v>
      </c>
      <c r="K50" s="17">
        <v>1.4</v>
      </c>
    </row>
    <row r="51" spans="1:11" ht="12.75">
      <c r="A51" s="25">
        <v>46</v>
      </c>
      <c r="B51" s="26" t="s">
        <v>772</v>
      </c>
      <c r="C51" s="27">
        <v>16024896500</v>
      </c>
      <c r="D51" s="32">
        <v>56410</v>
      </c>
      <c r="E51" s="28">
        <f t="shared" si="0"/>
        <v>284079</v>
      </c>
      <c r="F51" s="29">
        <v>44</v>
      </c>
      <c r="G51" s="29">
        <v>18</v>
      </c>
      <c r="H51" s="30">
        <f t="shared" si="1"/>
        <v>31</v>
      </c>
      <c r="I51" s="16">
        <v>1</v>
      </c>
      <c r="J51" s="29">
        <v>10</v>
      </c>
      <c r="K51" s="17">
        <v>0.5</v>
      </c>
    </row>
    <row r="52" spans="1:11" ht="12.75">
      <c r="A52" s="25">
        <v>47</v>
      </c>
      <c r="B52" s="26" t="s">
        <v>773</v>
      </c>
      <c r="C52" s="27">
        <v>223781300</v>
      </c>
      <c r="D52" s="32">
        <v>1989</v>
      </c>
      <c r="E52" s="28">
        <f t="shared" si="0"/>
        <v>112509</v>
      </c>
      <c r="F52" s="29">
        <v>261</v>
      </c>
      <c r="G52" s="29">
        <v>291</v>
      </c>
      <c r="H52" s="30">
        <f t="shared" si="1"/>
        <v>276</v>
      </c>
      <c r="I52" s="16">
        <v>326</v>
      </c>
      <c r="J52" s="29">
        <v>1</v>
      </c>
      <c r="K52" s="17">
        <v>1.4</v>
      </c>
    </row>
    <row r="53" spans="1:11" ht="12.75">
      <c r="A53" s="25">
        <v>48</v>
      </c>
      <c r="B53" s="26" t="s">
        <v>774</v>
      </c>
      <c r="C53" s="27">
        <v>4963154800</v>
      </c>
      <c r="D53" s="32">
        <v>25688</v>
      </c>
      <c r="E53" s="28">
        <f t="shared" si="0"/>
        <v>193209</v>
      </c>
      <c r="F53" s="29">
        <v>95</v>
      </c>
      <c r="G53" s="29">
        <v>72</v>
      </c>
      <c r="H53" s="30">
        <f t="shared" si="1"/>
        <v>83.5</v>
      </c>
      <c r="I53" s="16">
        <v>25</v>
      </c>
      <c r="J53" s="29">
        <v>10</v>
      </c>
      <c r="K53" s="17">
        <v>0.5</v>
      </c>
    </row>
    <row r="54" spans="1:11" ht="12.75">
      <c r="A54" s="25">
        <v>49</v>
      </c>
      <c r="B54" s="26" t="s">
        <v>775</v>
      </c>
      <c r="C54" s="27">
        <v>28162029300</v>
      </c>
      <c r="D54" s="32">
        <v>108780</v>
      </c>
      <c r="E54" s="28">
        <f t="shared" si="0"/>
        <v>258890</v>
      </c>
      <c r="F54" s="29">
        <v>58</v>
      </c>
      <c r="G54" s="29">
        <v>4</v>
      </c>
      <c r="H54" s="30">
        <f t="shared" si="1"/>
        <v>31</v>
      </c>
      <c r="I54" s="16">
        <v>2</v>
      </c>
      <c r="J54" s="29">
        <v>10</v>
      </c>
      <c r="K54" s="17">
        <v>0.5</v>
      </c>
    </row>
    <row r="55" spans="1:11" ht="12.75">
      <c r="A55" s="25">
        <v>50</v>
      </c>
      <c r="B55" s="26" t="s">
        <v>776</v>
      </c>
      <c r="C55" s="27">
        <v>4386215300</v>
      </c>
      <c r="D55" s="32">
        <v>22382</v>
      </c>
      <c r="E55" s="28">
        <f t="shared" si="0"/>
        <v>195971</v>
      </c>
      <c r="F55" s="29">
        <v>93</v>
      </c>
      <c r="G55" s="29">
        <v>84</v>
      </c>
      <c r="H55" s="30">
        <f t="shared" si="1"/>
        <v>88.5</v>
      </c>
      <c r="I55" s="16">
        <v>33</v>
      </c>
      <c r="J55" s="29">
        <v>10</v>
      </c>
      <c r="K55" s="17">
        <v>0.5</v>
      </c>
    </row>
    <row r="56" spans="1:11" ht="12.75">
      <c r="A56" s="25">
        <v>51</v>
      </c>
      <c r="B56" s="26" t="s">
        <v>777</v>
      </c>
      <c r="C56" s="27">
        <v>1461502400</v>
      </c>
      <c r="D56" s="32">
        <v>4878</v>
      </c>
      <c r="E56" s="28">
        <f t="shared" si="0"/>
        <v>299611</v>
      </c>
      <c r="F56" s="29">
        <v>43</v>
      </c>
      <c r="G56" s="29">
        <v>248</v>
      </c>
      <c r="H56" s="30">
        <f t="shared" si="1"/>
        <v>145.5</v>
      </c>
      <c r="I56" s="16">
        <v>116</v>
      </c>
      <c r="J56" s="29">
        <v>7</v>
      </c>
      <c r="K56" s="17">
        <v>0.8</v>
      </c>
    </row>
    <row r="57" spans="1:11" ht="12.75">
      <c r="A57" s="25">
        <v>52</v>
      </c>
      <c r="B57" s="26" t="s">
        <v>778</v>
      </c>
      <c r="C57" s="27">
        <v>1279085200</v>
      </c>
      <c r="D57" s="32">
        <v>12034</v>
      </c>
      <c r="E57" s="28">
        <f t="shared" si="0"/>
        <v>106289</v>
      </c>
      <c r="F57" s="29">
        <v>276</v>
      </c>
      <c r="G57" s="29">
        <v>158</v>
      </c>
      <c r="H57" s="30">
        <f t="shared" si="1"/>
        <v>217</v>
      </c>
      <c r="I57" s="16">
        <v>253</v>
      </c>
      <c r="J57" s="29">
        <v>3</v>
      </c>
      <c r="K57" s="17">
        <v>1.2</v>
      </c>
    </row>
    <row r="58" spans="1:11" ht="12.75">
      <c r="A58" s="25">
        <v>53</v>
      </c>
      <c r="B58" s="26" t="s">
        <v>779</v>
      </c>
      <c r="C58" s="27">
        <v>142452100</v>
      </c>
      <c r="D58" s="32">
        <v>1386</v>
      </c>
      <c r="E58" s="28">
        <f t="shared" si="0"/>
        <v>102779</v>
      </c>
      <c r="F58" s="29">
        <v>284</v>
      </c>
      <c r="G58" s="29">
        <v>314</v>
      </c>
      <c r="H58" s="30">
        <f t="shared" si="1"/>
        <v>299</v>
      </c>
      <c r="I58" s="16">
        <v>345</v>
      </c>
      <c r="J58" s="29">
        <v>1</v>
      </c>
      <c r="K58" s="17">
        <v>1.4</v>
      </c>
    </row>
    <row r="59" spans="1:11" ht="12.75">
      <c r="A59" s="25">
        <v>54</v>
      </c>
      <c r="B59" s="26" t="s">
        <v>780</v>
      </c>
      <c r="C59" s="27">
        <v>1540772100</v>
      </c>
      <c r="D59" s="32">
        <v>12637</v>
      </c>
      <c r="E59" s="28">
        <f t="shared" si="0"/>
        <v>121925</v>
      </c>
      <c r="F59" s="29">
        <v>234</v>
      </c>
      <c r="G59" s="29">
        <v>153</v>
      </c>
      <c r="H59" s="30">
        <f t="shared" si="1"/>
        <v>193.5</v>
      </c>
      <c r="I59" s="16">
        <v>223</v>
      </c>
      <c r="J59" s="29">
        <v>4</v>
      </c>
      <c r="K59" s="17">
        <v>1.1</v>
      </c>
    </row>
    <row r="60" spans="1:11" ht="12.75">
      <c r="A60" s="25">
        <v>55</v>
      </c>
      <c r="B60" s="26" t="s">
        <v>781</v>
      </c>
      <c r="C60" s="27">
        <v>6915743700</v>
      </c>
      <c r="D60" s="32">
        <v>6753</v>
      </c>
      <c r="E60" s="28">
        <f t="shared" si="0"/>
        <v>1024099</v>
      </c>
      <c r="F60" s="29">
        <v>7</v>
      </c>
      <c r="G60" s="29">
        <v>219</v>
      </c>
      <c r="H60" s="30">
        <f t="shared" si="1"/>
        <v>113</v>
      </c>
      <c r="I60" s="16">
        <v>67</v>
      </c>
      <c r="J60" s="29">
        <v>9</v>
      </c>
      <c r="K60" s="17">
        <v>0.6</v>
      </c>
    </row>
    <row r="61" spans="1:11" ht="12.75">
      <c r="A61" s="25">
        <v>56</v>
      </c>
      <c r="B61" s="26" t="s">
        <v>782</v>
      </c>
      <c r="C61" s="27">
        <v>5199953600</v>
      </c>
      <c r="D61" s="32">
        <v>34111</v>
      </c>
      <c r="E61" s="28">
        <f t="shared" si="0"/>
        <v>152442</v>
      </c>
      <c r="F61" s="29">
        <v>161</v>
      </c>
      <c r="G61" s="29">
        <v>45</v>
      </c>
      <c r="H61" s="30">
        <f t="shared" si="1"/>
        <v>103</v>
      </c>
      <c r="I61" s="16">
        <v>52</v>
      </c>
      <c r="J61" s="29">
        <v>9</v>
      </c>
      <c r="K61" s="17">
        <v>0.6</v>
      </c>
    </row>
    <row r="62" spans="1:11" ht="12.75">
      <c r="A62" s="25">
        <v>57</v>
      </c>
      <c r="B62" s="26" t="s">
        <v>783</v>
      </c>
      <c r="C62" s="27">
        <v>2344168400</v>
      </c>
      <c r="D62" s="32">
        <v>37483</v>
      </c>
      <c r="E62" s="28">
        <f t="shared" si="0"/>
        <v>62540</v>
      </c>
      <c r="F62" s="29">
        <v>347</v>
      </c>
      <c r="G62" s="29">
        <v>41</v>
      </c>
      <c r="H62" s="30">
        <f t="shared" si="1"/>
        <v>194</v>
      </c>
      <c r="I62" s="16">
        <v>227</v>
      </c>
      <c r="J62" s="29">
        <v>4</v>
      </c>
      <c r="K62" s="17">
        <v>1.1</v>
      </c>
    </row>
    <row r="63" spans="1:11" ht="12.75">
      <c r="A63" s="25">
        <v>58</v>
      </c>
      <c r="B63" s="26" t="s">
        <v>784</v>
      </c>
      <c r="C63" s="27">
        <v>331833300</v>
      </c>
      <c r="D63" s="32">
        <v>3304</v>
      </c>
      <c r="E63" s="28">
        <f t="shared" si="0"/>
        <v>100434</v>
      </c>
      <c r="F63" s="29">
        <v>294</v>
      </c>
      <c r="G63" s="29">
        <v>272</v>
      </c>
      <c r="H63" s="30">
        <f t="shared" si="1"/>
        <v>283</v>
      </c>
      <c r="I63" s="16">
        <v>329</v>
      </c>
      <c r="J63" s="29">
        <v>1</v>
      </c>
      <c r="K63" s="17">
        <v>1.4</v>
      </c>
    </row>
    <row r="64" spans="1:11" ht="12.75">
      <c r="A64" s="25">
        <v>59</v>
      </c>
      <c r="B64" s="26" t="s">
        <v>785</v>
      </c>
      <c r="C64" s="27">
        <v>133637100</v>
      </c>
      <c r="D64" s="32">
        <v>1308</v>
      </c>
      <c r="E64" s="28">
        <f t="shared" si="0"/>
        <v>102169</v>
      </c>
      <c r="F64" s="29">
        <v>287</v>
      </c>
      <c r="G64" s="29">
        <v>318</v>
      </c>
      <c r="H64" s="30">
        <f t="shared" si="1"/>
        <v>302.5</v>
      </c>
      <c r="I64" s="16">
        <v>347</v>
      </c>
      <c r="J64" s="29">
        <v>1</v>
      </c>
      <c r="K64" s="17">
        <v>1.4</v>
      </c>
    </row>
    <row r="65" spans="1:11" ht="12.75">
      <c r="A65" s="25">
        <v>60</v>
      </c>
      <c r="B65" s="26" t="s">
        <v>786</v>
      </c>
      <c r="C65" s="27">
        <v>159127800</v>
      </c>
      <c r="D65" s="32">
        <v>1270</v>
      </c>
      <c r="E65" s="28">
        <f t="shared" si="0"/>
        <v>125297</v>
      </c>
      <c r="F65" s="29">
        <v>224</v>
      </c>
      <c r="G65" s="29">
        <v>321</v>
      </c>
      <c r="H65" s="30">
        <f t="shared" si="1"/>
        <v>272.5</v>
      </c>
      <c r="I65" s="16">
        <v>323</v>
      </c>
      <c r="J65" s="29">
        <v>1</v>
      </c>
      <c r="K65" s="17">
        <v>1.4</v>
      </c>
    </row>
    <row r="66" spans="1:11" ht="12.75">
      <c r="A66" s="25">
        <v>61</v>
      </c>
      <c r="B66" s="26" t="s">
        <v>787</v>
      </c>
      <c r="C66" s="27">
        <v>3851516800</v>
      </c>
      <c r="D66" s="32">
        <v>55994</v>
      </c>
      <c r="E66" s="28">
        <f t="shared" si="0"/>
        <v>68784</v>
      </c>
      <c r="F66" s="29">
        <v>336</v>
      </c>
      <c r="G66" s="29">
        <v>20</v>
      </c>
      <c r="H66" s="30">
        <f t="shared" si="1"/>
        <v>178</v>
      </c>
      <c r="I66" s="16">
        <v>192</v>
      </c>
      <c r="J66" s="29">
        <v>5</v>
      </c>
      <c r="K66" s="17">
        <v>1</v>
      </c>
    </row>
    <row r="67" spans="1:11" ht="12.75">
      <c r="A67" s="25">
        <v>62</v>
      </c>
      <c r="B67" s="26" t="s">
        <v>788</v>
      </c>
      <c r="C67" s="27">
        <v>3289734400</v>
      </c>
      <c r="D67" s="32">
        <v>894</v>
      </c>
      <c r="E67" s="28">
        <f t="shared" si="0"/>
        <v>3679792</v>
      </c>
      <c r="F67" s="29">
        <v>1</v>
      </c>
      <c r="G67" s="29">
        <v>329</v>
      </c>
      <c r="H67" s="30">
        <f t="shared" si="1"/>
        <v>165</v>
      </c>
      <c r="I67" s="16">
        <v>149</v>
      </c>
      <c r="J67" s="29">
        <v>6</v>
      </c>
      <c r="K67" s="17">
        <v>0.9</v>
      </c>
    </row>
    <row r="68" spans="1:11" ht="12.75">
      <c r="A68" s="25">
        <v>63</v>
      </c>
      <c r="B68" s="26" t="s">
        <v>789</v>
      </c>
      <c r="C68" s="27">
        <v>126533300</v>
      </c>
      <c r="D68" s="32">
        <v>1615</v>
      </c>
      <c r="E68" s="28">
        <f t="shared" si="0"/>
        <v>78349</v>
      </c>
      <c r="F68" s="29">
        <v>330</v>
      </c>
      <c r="G68" s="29">
        <v>304</v>
      </c>
      <c r="H68" s="30">
        <f t="shared" si="1"/>
        <v>317</v>
      </c>
      <c r="I68" s="16">
        <v>351</v>
      </c>
      <c r="J68" s="29">
        <v>1</v>
      </c>
      <c r="K68" s="17">
        <v>1.4</v>
      </c>
    </row>
    <row r="69" spans="1:11" ht="12.75">
      <c r="A69" s="25">
        <v>64</v>
      </c>
      <c r="B69" s="26" t="s">
        <v>790</v>
      </c>
      <c r="C69" s="27">
        <v>1271266400</v>
      </c>
      <c r="D69" s="32">
        <v>14196</v>
      </c>
      <c r="E69" s="28">
        <f t="shared" si="0"/>
        <v>89551</v>
      </c>
      <c r="F69" s="29">
        <v>316</v>
      </c>
      <c r="G69" s="29">
        <v>134</v>
      </c>
      <c r="H69" s="30">
        <f t="shared" si="1"/>
        <v>225</v>
      </c>
      <c r="I69" s="16">
        <v>266</v>
      </c>
      <c r="J69" s="29">
        <v>3</v>
      </c>
      <c r="K69" s="17">
        <v>1.2</v>
      </c>
    </row>
    <row r="70" spans="1:11" ht="12.75">
      <c r="A70" s="25">
        <v>65</v>
      </c>
      <c r="B70" s="26" t="s">
        <v>791</v>
      </c>
      <c r="C70" s="27">
        <v>2530596400</v>
      </c>
      <c r="D70" s="32">
        <v>7409</v>
      </c>
      <c r="E70" s="28">
        <f aca="true" t="shared" si="2" ref="E70:E133">ROUND(C70/D70,0)</f>
        <v>341557</v>
      </c>
      <c r="F70" s="29">
        <v>36</v>
      </c>
      <c r="G70" s="29">
        <v>214</v>
      </c>
      <c r="H70" s="30">
        <f aca="true" t="shared" si="3" ref="H70:H133">ROUND((F70+G70)/2,1)</f>
        <v>125</v>
      </c>
      <c r="I70" s="16">
        <v>86</v>
      </c>
      <c r="J70" s="29">
        <v>8</v>
      </c>
      <c r="K70" s="17">
        <v>0.7</v>
      </c>
    </row>
    <row r="71" spans="1:11" ht="12.75">
      <c r="A71" s="25">
        <v>66</v>
      </c>
      <c r="B71" s="26" t="s">
        <v>792</v>
      </c>
      <c r="C71" s="27">
        <v>177419700</v>
      </c>
      <c r="D71" s="32">
        <v>1855</v>
      </c>
      <c r="E71" s="28">
        <f t="shared" si="2"/>
        <v>95644</v>
      </c>
      <c r="F71" s="29">
        <v>304</v>
      </c>
      <c r="G71" s="29">
        <v>296</v>
      </c>
      <c r="H71" s="30">
        <f t="shared" si="3"/>
        <v>300</v>
      </c>
      <c r="I71" s="16">
        <v>346</v>
      </c>
      <c r="J71" s="29">
        <v>1</v>
      </c>
      <c r="K71" s="17">
        <v>1.4</v>
      </c>
    </row>
    <row r="72" spans="1:11" ht="12.75">
      <c r="A72" s="25">
        <v>67</v>
      </c>
      <c r="B72" s="26" t="s">
        <v>793</v>
      </c>
      <c r="C72" s="27">
        <v>5562518600</v>
      </c>
      <c r="D72" s="32">
        <v>17580</v>
      </c>
      <c r="E72" s="28">
        <f t="shared" si="2"/>
        <v>316412</v>
      </c>
      <c r="F72" s="29">
        <v>40</v>
      </c>
      <c r="G72" s="29">
        <v>109</v>
      </c>
      <c r="H72" s="30">
        <f t="shared" si="3"/>
        <v>74.5</v>
      </c>
      <c r="I72" s="16">
        <v>20</v>
      </c>
      <c r="J72" s="29">
        <v>10</v>
      </c>
      <c r="K72" s="17">
        <v>0.5</v>
      </c>
    </row>
    <row r="73" spans="1:11" ht="12.75">
      <c r="A73" s="25">
        <v>68</v>
      </c>
      <c r="B73" s="26" t="s">
        <v>794</v>
      </c>
      <c r="C73" s="27">
        <v>268805700</v>
      </c>
      <c r="D73" s="32">
        <v>1899</v>
      </c>
      <c r="E73" s="28">
        <f t="shared" si="2"/>
        <v>141551</v>
      </c>
      <c r="F73" s="29">
        <v>183</v>
      </c>
      <c r="G73" s="29">
        <v>295</v>
      </c>
      <c r="H73" s="30">
        <f t="shared" si="3"/>
        <v>239</v>
      </c>
      <c r="I73" s="16">
        <v>278</v>
      </c>
      <c r="J73" s="29">
        <v>3</v>
      </c>
      <c r="K73" s="17">
        <v>1.2</v>
      </c>
    </row>
    <row r="74" spans="1:11" ht="12.75">
      <c r="A74" s="25">
        <v>69</v>
      </c>
      <c r="B74" s="26" t="s">
        <v>795</v>
      </c>
      <c r="C74" s="27">
        <v>130977900</v>
      </c>
      <c r="D74" s="32">
        <v>972</v>
      </c>
      <c r="E74" s="28">
        <f t="shared" si="2"/>
        <v>134751</v>
      </c>
      <c r="F74" s="29">
        <v>201</v>
      </c>
      <c r="G74" s="29">
        <v>325</v>
      </c>
      <c r="H74" s="30">
        <f t="shared" si="3"/>
        <v>263</v>
      </c>
      <c r="I74" s="16">
        <v>310</v>
      </c>
      <c r="J74" s="29">
        <v>2</v>
      </c>
      <c r="K74" s="17">
        <v>1.3</v>
      </c>
    </row>
    <row r="75" spans="1:11" ht="12.75">
      <c r="A75" s="25">
        <v>70</v>
      </c>
      <c r="B75" s="26" t="s">
        <v>796</v>
      </c>
      <c r="C75" s="27">
        <v>652728400</v>
      </c>
      <c r="D75" s="32">
        <v>6553</v>
      </c>
      <c r="E75" s="28">
        <f t="shared" si="2"/>
        <v>99608</v>
      </c>
      <c r="F75" s="29">
        <v>295</v>
      </c>
      <c r="G75" s="29">
        <v>224</v>
      </c>
      <c r="H75" s="30">
        <f t="shared" si="3"/>
        <v>259.5</v>
      </c>
      <c r="I75" s="16">
        <v>308</v>
      </c>
      <c r="J75" s="29">
        <v>2</v>
      </c>
      <c r="K75" s="17">
        <v>1.3</v>
      </c>
    </row>
    <row r="76" spans="1:11" ht="12.75">
      <c r="A76" s="25">
        <v>71</v>
      </c>
      <c r="B76" s="26" t="s">
        <v>797</v>
      </c>
      <c r="C76" s="27">
        <v>4355266300</v>
      </c>
      <c r="D76" s="32">
        <v>27232</v>
      </c>
      <c r="E76" s="28">
        <f t="shared" si="2"/>
        <v>159932</v>
      </c>
      <c r="F76" s="29">
        <v>139</v>
      </c>
      <c r="G76" s="29">
        <v>68</v>
      </c>
      <c r="H76" s="30">
        <f t="shared" si="3"/>
        <v>103.5</v>
      </c>
      <c r="I76" s="16">
        <v>57</v>
      </c>
      <c r="J76" s="29">
        <v>9</v>
      </c>
      <c r="K76" s="17">
        <v>0.6</v>
      </c>
    </row>
    <row r="77" spans="1:11" ht="12.75">
      <c r="A77" s="25">
        <v>72</v>
      </c>
      <c r="B77" s="26" t="s">
        <v>798</v>
      </c>
      <c r="C77" s="27">
        <v>5881221100</v>
      </c>
      <c r="D77" s="32">
        <v>34420</v>
      </c>
      <c r="E77" s="28">
        <f t="shared" si="2"/>
        <v>170866</v>
      </c>
      <c r="F77" s="29">
        <v>122</v>
      </c>
      <c r="G77" s="29">
        <v>44</v>
      </c>
      <c r="H77" s="30">
        <f t="shared" si="3"/>
        <v>83</v>
      </c>
      <c r="I77" s="16">
        <v>24</v>
      </c>
      <c r="J77" s="29">
        <v>10</v>
      </c>
      <c r="K77" s="17">
        <v>0.5</v>
      </c>
    </row>
    <row r="78" spans="1:11" ht="12.75">
      <c r="A78" s="25">
        <v>73</v>
      </c>
      <c r="B78" s="26" t="s">
        <v>799</v>
      </c>
      <c r="C78" s="27">
        <v>4401455700</v>
      </c>
      <c r="D78" s="32">
        <v>24825</v>
      </c>
      <c r="E78" s="28">
        <f t="shared" si="2"/>
        <v>177299</v>
      </c>
      <c r="F78" s="29">
        <v>112</v>
      </c>
      <c r="G78" s="29">
        <v>75</v>
      </c>
      <c r="H78" s="30">
        <f t="shared" si="3"/>
        <v>93.5</v>
      </c>
      <c r="I78" s="16">
        <v>43</v>
      </c>
      <c r="J78" s="29">
        <v>9</v>
      </c>
      <c r="K78" s="17">
        <v>0.6</v>
      </c>
    </row>
    <row r="79" spans="1:11" ht="12.75">
      <c r="A79" s="25">
        <v>74</v>
      </c>
      <c r="B79" s="26" t="s">
        <v>800</v>
      </c>
      <c r="C79" s="27">
        <v>716913500</v>
      </c>
      <c r="D79" s="32">
        <v>4692</v>
      </c>
      <c r="E79" s="28">
        <f t="shared" si="2"/>
        <v>152795</v>
      </c>
      <c r="F79" s="29">
        <v>155</v>
      </c>
      <c r="G79" s="29">
        <v>252</v>
      </c>
      <c r="H79" s="30">
        <f t="shared" si="3"/>
        <v>203.5</v>
      </c>
      <c r="I79" s="16">
        <v>237</v>
      </c>
      <c r="J79" s="29">
        <v>4</v>
      </c>
      <c r="K79" s="17">
        <v>1.1</v>
      </c>
    </row>
    <row r="80" spans="1:11" ht="12.75">
      <c r="A80" s="25">
        <v>75</v>
      </c>
      <c r="B80" s="26" t="s">
        <v>801</v>
      </c>
      <c r="C80" s="27">
        <v>7094704400</v>
      </c>
      <c r="D80" s="32">
        <v>15434</v>
      </c>
      <c r="E80" s="28">
        <f t="shared" si="2"/>
        <v>459680</v>
      </c>
      <c r="F80" s="29">
        <v>23</v>
      </c>
      <c r="G80" s="29">
        <v>125</v>
      </c>
      <c r="H80" s="30">
        <f t="shared" si="3"/>
        <v>74</v>
      </c>
      <c r="I80" s="16">
        <v>19</v>
      </c>
      <c r="J80" s="29">
        <v>10</v>
      </c>
      <c r="K80" s="17">
        <v>0.5</v>
      </c>
    </row>
    <row r="81" spans="1:11" ht="12.75">
      <c r="A81" s="25">
        <v>76</v>
      </c>
      <c r="B81" s="26" t="s">
        <v>802</v>
      </c>
      <c r="C81" s="27">
        <v>943599700</v>
      </c>
      <c r="D81" s="32">
        <v>6779</v>
      </c>
      <c r="E81" s="28">
        <f t="shared" si="2"/>
        <v>139195</v>
      </c>
      <c r="F81" s="29">
        <v>188</v>
      </c>
      <c r="G81" s="29">
        <v>218</v>
      </c>
      <c r="H81" s="30">
        <f t="shared" si="3"/>
        <v>203</v>
      </c>
      <c r="I81" s="16">
        <v>236</v>
      </c>
      <c r="J81" s="29">
        <v>4</v>
      </c>
      <c r="K81" s="17">
        <v>1.1</v>
      </c>
    </row>
    <row r="82" spans="1:11" ht="12.75">
      <c r="A82" s="25">
        <v>77</v>
      </c>
      <c r="B82" s="26" t="s">
        <v>803</v>
      </c>
      <c r="C82" s="27">
        <v>1002346100</v>
      </c>
      <c r="D82" s="32">
        <v>8099</v>
      </c>
      <c r="E82" s="28">
        <f t="shared" si="2"/>
        <v>123762</v>
      </c>
      <c r="F82" s="29">
        <v>228</v>
      </c>
      <c r="G82" s="29">
        <v>202</v>
      </c>
      <c r="H82" s="30">
        <f t="shared" si="3"/>
        <v>215</v>
      </c>
      <c r="I82" s="16">
        <v>251</v>
      </c>
      <c r="J82" s="29">
        <v>3</v>
      </c>
      <c r="K82" s="17">
        <v>1.2</v>
      </c>
    </row>
    <row r="83" spans="1:11" ht="12.75">
      <c r="A83" s="25">
        <v>78</v>
      </c>
      <c r="B83" s="26" t="s">
        <v>804</v>
      </c>
      <c r="C83" s="27">
        <v>2482558300</v>
      </c>
      <c r="D83" s="32">
        <v>5723</v>
      </c>
      <c r="E83" s="28">
        <f t="shared" si="2"/>
        <v>433786</v>
      </c>
      <c r="F83" s="29">
        <v>26</v>
      </c>
      <c r="G83" s="29">
        <v>236</v>
      </c>
      <c r="H83" s="30">
        <f t="shared" si="3"/>
        <v>131</v>
      </c>
      <c r="I83" s="16">
        <v>92</v>
      </c>
      <c r="J83" s="29">
        <v>8</v>
      </c>
      <c r="K83" s="17">
        <v>0.7</v>
      </c>
    </row>
    <row r="84" spans="1:11" ht="12.75">
      <c r="A84" s="25">
        <v>79</v>
      </c>
      <c r="B84" s="26" t="s">
        <v>805</v>
      </c>
      <c r="C84" s="27">
        <v>3175898800</v>
      </c>
      <c r="D84" s="32">
        <v>29415</v>
      </c>
      <c r="E84" s="28">
        <f t="shared" si="2"/>
        <v>107969</v>
      </c>
      <c r="F84" s="29">
        <v>271</v>
      </c>
      <c r="G84" s="29">
        <v>56</v>
      </c>
      <c r="H84" s="30">
        <f t="shared" si="3"/>
        <v>163.5</v>
      </c>
      <c r="I84" s="16">
        <v>148</v>
      </c>
      <c r="J84" s="29">
        <v>6</v>
      </c>
      <c r="K84" s="17">
        <v>0.9</v>
      </c>
    </row>
    <row r="85" spans="1:11" ht="12.75">
      <c r="A85" s="25">
        <v>80</v>
      </c>
      <c r="B85" s="26" t="s">
        <v>806</v>
      </c>
      <c r="C85" s="27">
        <v>1010398300</v>
      </c>
      <c r="D85" s="32">
        <v>11224</v>
      </c>
      <c r="E85" s="28">
        <f t="shared" si="2"/>
        <v>90021</v>
      </c>
      <c r="F85" s="29">
        <v>314</v>
      </c>
      <c r="G85" s="29">
        <v>167</v>
      </c>
      <c r="H85" s="30">
        <f t="shared" si="3"/>
        <v>240.5</v>
      </c>
      <c r="I85" s="16">
        <v>282</v>
      </c>
      <c r="J85" s="29">
        <v>2</v>
      </c>
      <c r="K85" s="17">
        <v>1.3</v>
      </c>
    </row>
    <row r="86" spans="1:11" ht="12.75">
      <c r="A86" s="25">
        <v>81</v>
      </c>
      <c r="B86" s="26" t="s">
        <v>807</v>
      </c>
      <c r="C86" s="27">
        <v>555159200</v>
      </c>
      <c r="D86" s="32">
        <v>3375</v>
      </c>
      <c r="E86" s="28">
        <f t="shared" si="2"/>
        <v>164492</v>
      </c>
      <c r="F86" s="29">
        <v>131</v>
      </c>
      <c r="G86" s="29">
        <v>269</v>
      </c>
      <c r="H86" s="30">
        <f t="shared" si="3"/>
        <v>200</v>
      </c>
      <c r="I86" s="16">
        <v>234</v>
      </c>
      <c r="J86" s="29">
        <v>4</v>
      </c>
      <c r="K86" s="17">
        <v>1.1</v>
      </c>
    </row>
    <row r="87" spans="1:11" ht="12.75">
      <c r="A87" s="25">
        <v>82</v>
      </c>
      <c r="B87" s="26" t="s">
        <v>808</v>
      </c>
      <c r="C87" s="27">
        <v>3853684100</v>
      </c>
      <c r="D87" s="32">
        <v>14362</v>
      </c>
      <c r="E87" s="28">
        <f t="shared" si="2"/>
        <v>268325</v>
      </c>
      <c r="F87" s="29">
        <v>52</v>
      </c>
      <c r="G87" s="29">
        <v>132</v>
      </c>
      <c r="H87" s="30">
        <f t="shared" si="3"/>
        <v>92</v>
      </c>
      <c r="I87" s="16">
        <v>38</v>
      </c>
      <c r="J87" s="29">
        <v>9</v>
      </c>
      <c r="K87" s="17">
        <v>0.6</v>
      </c>
    </row>
    <row r="88" spans="1:11" ht="12.75">
      <c r="A88" s="25">
        <v>83</v>
      </c>
      <c r="B88" s="26" t="s">
        <v>263</v>
      </c>
      <c r="C88" s="27">
        <v>1701806500</v>
      </c>
      <c r="D88" s="32">
        <v>14097</v>
      </c>
      <c r="E88" s="28">
        <f t="shared" si="2"/>
        <v>120721</v>
      </c>
      <c r="F88" s="29">
        <v>235</v>
      </c>
      <c r="G88" s="29">
        <v>140</v>
      </c>
      <c r="H88" s="30">
        <f t="shared" si="3"/>
        <v>187.5</v>
      </c>
      <c r="I88" s="16">
        <v>215</v>
      </c>
      <c r="J88" s="29">
        <v>4</v>
      </c>
      <c r="K88" s="17">
        <v>1.1</v>
      </c>
    </row>
    <row r="89" spans="1:11" ht="12.75">
      <c r="A89" s="25">
        <v>84</v>
      </c>
      <c r="B89" s="26" t="s">
        <v>265</v>
      </c>
      <c r="C89" s="27">
        <v>243844100</v>
      </c>
      <c r="D89" s="32">
        <v>2088</v>
      </c>
      <c r="E89" s="28">
        <f t="shared" si="2"/>
        <v>116784</v>
      </c>
      <c r="F89" s="29">
        <v>248</v>
      </c>
      <c r="G89" s="29">
        <v>289</v>
      </c>
      <c r="H89" s="30">
        <f t="shared" si="3"/>
        <v>268.5</v>
      </c>
      <c r="I89" s="16">
        <v>315</v>
      </c>
      <c r="J89" s="29">
        <v>2</v>
      </c>
      <c r="K89" s="17">
        <v>1.3</v>
      </c>
    </row>
    <row r="90" spans="1:11" ht="12.75">
      <c r="A90" s="25">
        <v>85</v>
      </c>
      <c r="B90" s="26" t="s">
        <v>267</v>
      </c>
      <c r="C90" s="27">
        <v>1921310100</v>
      </c>
      <c r="D90" s="32">
        <v>15936</v>
      </c>
      <c r="E90" s="28">
        <f t="shared" si="2"/>
        <v>120564</v>
      </c>
      <c r="F90" s="29">
        <v>236</v>
      </c>
      <c r="G90" s="29">
        <v>121</v>
      </c>
      <c r="H90" s="30">
        <f t="shared" si="3"/>
        <v>178.5</v>
      </c>
      <c r="I90" s="16">
        <v>194</v>
      </c>
      <c r="J90" s="29">
        <v>5</v>
      </c>
      <c r="K90" s="17">
        <v>1</v>
      </c>
    </row>
    <row r="91" spans="1:11" ht="12.75">
      <c r="A91" s="25">
        <v>86</v>
      </c>
      <c r="B91" s="26" t="s">
        <v>809</v>
      </c>
      <c r="C91" s="27">
        <v>3137577000</v>
      </c>
      <c r="D91" s="32">
        <v>5463</v>
      </c>
      <c r="E91" s="28">
        <f t="shared" si="2"/>
        <v>574332</v>
      </c>
      <c r="F91" s="29">
        <v>16</v>
      </c>
      <c r="G91" s="29">
        <v>239</v>
      </c>
      <c r="H91" s="30">
        <f t="shared" si="3"/>
        <v>127.5</v>
      </c>
      <c r="I91" s="16">
        <v>89</v>
      </c>
      <c r="J91" s="29">
        <v>8</v>
      </c>
      <c r="K91" s="17">
        <v>0.7</v>
      </c>
    </row>
    <row r="92" spans="1:11" ht="12.75">
      <c r="A92" s="25">
        <v>87</v>
      </c>
      <c r="B92" s="26" t="s">
        <v>810</v>
      </c>
      <c r="C92" s="27">
        <v>1517524500</v>
      </c>
      <c r="D92" s="32">
        <v>16324</v>
      </c>
      <c r="E92" s="28">
        <f t="shared" si="2"/>
        <v>92963</v>
      </c>
      <c r="F92" s="29">
        <v>310</v>
      </c>
      <c r="G92" s="29">
        <v>118</v>
      </c>
      <c r="H92" s="30">
        <f t="shared" si="3"/>
        <v>214</v>
      </c>
      <c r="I92" s="16">
        <v>249</v>
      </c>
      <c r="J92" s="29">
        <v>3</v>
      </c>
      <c r="K92" s="17">
        <v>1.2</v>
      </c>
    </row>
    <row r="93" spans="1:11" ht="12.75">
      <c r="A93" s="25">
        <v>88</v>
      </c>
      <c r="B93" s="26" t="s">
        <v>811</v>
      </c>
      <c r="C93" s="27">
        <v>3256098100</v>
      </c>
      <c r="D93" s="32">
        <v>23005</v>
      </c>
      <c r="E93" s="28">
        <f t="shared" si="2"/>
        <v>141539</v>
      </c>
      <c r="F93" s="29">
        <v>184</v>
      </c>
      <c r="G93" s="29">
        <v>82</v>
      </c>
      <c r="H93" s="30">
        <f t="shared" si="3"/>
        <v>133</v>
      </c>
      <c r="I93" s="16">
        <v>97</v>
      </c>
      <c r="J93" s="29">
        <v>8</v>
      </c>
      <c r="K93" s="17">
        <v>0.7</v>
      </c>
    </row>
    <row r="94" spans="1:11" ht="12.75">
      <c r="A94" s="25">
        <v>89</v>
      </c>
      <c r="B94" s="26" t="s">
        <v>812</v>
      </c>
      <c r="C94" s="27">
        <v>7590490200</v>
      </c>
      <c r="D94" s="32">
        <v>4054</v>
      </c>
      <c r="E94" s="28">
        <f t="shared" si="2"/>
        <v>1872346</v>
      </c>
      <c r="F94" s="29">
        <v>5</v>
      </c>
      <c r="G94" s="29">
        <v>259</v>
      </c>
      <c r="H94" s="30">
        <f t="shared" si="3"/>
        <v>132</v>
      </c>
      <c r="I94" s="16">
        <v>94</v>
      </c>
      <c r="J94" s="29">
        <v>8</v>
      </c>
      <c r="K94" s="17">
        <v>0.7</v>
      </c>
    </row>
    <row r="95" spans="1:11" ht="12.75">
      <c r="A95" s="25">
        <v>90</v>
      </c>
      <c r="B95" s="26" t="s">
        <v>813</v>
      </c>
      <c r="C95" s="27">
        <v>492000100</v>
      </c>
      <c r="D95" s="32">
        <v>1343</v>
      </c>
      <c r="E95" s="28">
        <f t="shared" si="2"/>
        <v>366344</v>
      </c>
      <c r="F95" s="29">
        <v>31</v>
      </c>
      <c r="G95" s="29">
        <v>316</v>
      </c>
      <c r="H95" s="30">
        <f t="shared" si="3"/>
        <v>173.5</v>
      </c>
      <c r="I95" s="16">
        <v>176</v>
      </c>
      <c r="J95" s="29">
        <v>6</v>
      </c>
      <c r="K95" s="17">
        <v>0.9</v>
      </c>
    </row>
    <row r="96" spans="1:11" ht="12.75">
      <c r="A96" s="25">
        <v>91</v>
      </c>
      <c r="B96" s="26" t="s">
        <v>814</v>
      </c>
      <c r="C96" s="27">
        <v>630436000</v>
      </c>
      <c r="D96" s="32">
        <v>1549</v>
      </c>
      <c r="E96" s="28">
        <f t="shared" si="2"/>
        <v>406995</v>
      </c>
      <c r="F96" s="29">
        <v>28</v>
      </c>
      <c r="G96" s="29">
        <v>308</v>
      </c>
      <c r="H96" s="30">
        <f t="shared" si="3"/>
        <v>168</v>
      </c>
      <c r="I96" s="16">
        <v>157</v>
      </c>
      <c r="J96" s="29">
        <v>6</v>
      </c>
      <c r="K96" s="17">
        <v>0.9</v>
      </c>
    </row>
    <row r="97" spans="1:11" ht="12.75">
      <c r="A97" s="25">
        <v>92</v>
      </c>
      <c r="B97" s="26" t="s">
        <v>815</v>
      </c>
      <c r="C97" s="27">
        <v>863233800</v>
      </c>
      <c r="D97" s="32">
        <v>3342</v>
      </c>
      <c r="E97" s="28">
        <f t="shared" si="2"/>
        <v>258299</v>
      </c>
      <c r="F97" s="29">
        <v>60</v>
      </c>
      <c r="G97" s="29">
        <v>270</v>
      </c>
      <c r="H97" s="30">
        <f t="shared" si="3"/>
        <v>165</v>
      </c>
      <c r="I97" s="16">
        <v>150</v>
      </c>
      <c r="J97" s="29">
        <v>6</v>
      </c>
      <c r="K97" s="17">
        <v>0.9</v>
      </c>
    </row>
    <row r="98" spans="1:11" ht="12.75">
      <c r="A98" s="25">
        <v>93</v>
      </c>
      <c r="B98" s="26" t="s">
        <v>816</v>
      </c>
      <c r="C98" s="27">
        <v>4013223400</v>
      </c>
      <c r="D98" s="32">
        <v>38303</v>
      </c>
      <c r="E98" s="28">
        <f t="shared" si="2"/>
        <v>104776</v>
      </c>
      <c r="F98" s="29">
        <v>280</v>
      </c>
      <c r="G98" s="29">
        <v>40</v>
      </c>
      <c r="H98" s="30">
        <f t="shared" si="3"/>
        <v>160</v>
      </c>
      <c r="I98" s="16">
        <v>142</v>
      </c>
      <c r="J98" s="29">
        <v>6</v>
      </c>
      <c r="K98" s="17">
        <v>0.9</v>
      </c>
    </row>
    <row r="99" spans="1:11" ht="12.75">
      <c r="A99" s="25">
        <v>94</v>
      </c>
      <c r="B99" s="26" t="s">
        <v>817</v>
      </c>
      <c r="C99" s="27">
        <v>2227851600</v>
      </c>
      <c r="D99" s="32">
        <v>16111</v>
      </c>
      <c r="E99" s="28">
        <f t="shared" si="2"/>
        <v>138281</v>
      </c>
      <c r="F99" s="29">
        <v>192</v>
      </c>
      <c r="G99" s="29">
        <v>120</v>
      </c>
      <c r="H99" s="30">
        <f t="shared" si="3"/>
        <v>156</v>
      </c>
      <c r="I99" s="16">
        <v>133</v>
      </c>
      <c r="J99" s="29">
        <v>7</v>
      </c>
      <c r="K99" s="17">
        <v>0.8</v>
      </c>
    </row>
    <row r="100" spans="1:11" ht="12.75">
      <c r="A100" s="25">
        <v>95</v>
      </c>
      <c r="B100" s="26" t="s">
        <v>818</v>
      </c>
      <c r="C100" s="27">
        <v>6395814000</v>
      </c>
      <c r="D100" s="32">
        <v>90885</v>
      </c>
      <c r="E100" s="28">
        <f t="shared" si="2"/>
        <v>70373</v>
      </c>
      <c r="F100" s="29">
        <v>335</v>
      </c>
      <c r="G100" s="29">
        <v>9</v>
      </c>
      <c r="H100" s="30">
        <f t="shared" si="3"/>
        <v>172</v>
      </c>
      <c r="I100" s="16">
        <v>170</v>
      </c>
      <c r="J100" s="29">
        <v>6</v>
      </c>
      <c r="K100" s="17">
        <v>0.9</v>
      </c>
    </row>
    <row r="101" spans="1:11" ht="12.75">
      <c r="A101" s="25">
        <v>96</v>
      </c>
      <c r="B101" s="26" t="s">
        <v>819</v>
      </c>
      <c r="C101" s="27">
        <v>12168109600</v>
      </c>
      <c r="D101" s="32">
        <v>32824</v>
      </c>
      <c r="E101" s="28">
        <f t="shared" si="2"/>
        <v>370708</v>
      </c>
      <c r="F101" s="29">
        <v>30</v>
      </c>
      <c r="G101" s="29">
        <v>49</v>
      </c>
      <c r="H101" s="30">
        <f t="shared" si="3"/>
        <v>39.5</v>
      </c>
      <c r="I101" s="16">
        <v>5</v>
      </c>
      <c r="J101" s="29">
        <v>10</v>
      </c>
      <c r="K101" s="17">
        <v>0.5</v>
      </c>
    </row>
    <row r="102" spans="1:11" ht="12.75">
      <c r="A102" s="25">
        <v>97</v>
      </c>
      <c r="B102" s="26" t="s">
        <v>820</v>
      </c>
      <c r="C102" s="27">
        <v>2666793900</v>
      </c>
      <c r="D102" s="32">
        <v>42161</v>
      </c>
      <c r="E102" s="28">
        <f t="shared" si="2"/>
        <v>63253</v>
      </c>
      <c r="F102" s="29">
        <v>346</v>
      </c>
      <c r="G102" s="29">
        <v>31</v>
      </c>
      <c r="H102" s="30">
        <f t="shared" si="3"/>
        <v>188.5</v>
      </c>
      <c r="I102" s="16">
        <v>217</v>
      </c>
      <c r="J102" s="29">
        <v>4</v>
      </c>
      <c r="K102" s="17">
        <v>1.1</v>
      </c>
    </row>
    <row r="103" spans="1:11" ht="12.75">
      <c r="A103" s="25">
        <v>98</v>
      </c>
      <c r="B103" s="26" t="s">
        <v>821</v>
      </c>
      <c r="C103" s="27">
        <v>127590900</v>
      </c>
      <c r="D103" s="32">
        <v>675</v>
      </c>
      <c r="E103" s="28">
        <f t="shared" si="2"/>
        <v>189024</v>
      </c>
      <c r="F103" s="29">
        <v>98</v>
      </c>
      <c r="G103" s="29">
        <v>338</v>
      </c>
      <c r="H103" s="30">
        <f t="shared" si="3"/>
        <v>218</v>
      </c>
      <c r="I103" s="16">
        <v>256</v>
      </c>
      <c r="J103" s="29">
        <v>3</v>
      </c>
      <c r="K103" s="17">
        <v>1.2</v>
      </c>
    </row>
    <row r="104" spans="1:11" ht="12.75">
      <c r="A104" s="25">
        <v>99</v>
      </c>
      <c r="B104" s="26" t="s">
        <v>822</v>
      </c>
      <c r="C104" s="27">
        <v>3051137900</v>
      </c>
      <c r="D104" s="32">
        <v>17087</v>
      </c>
      <c r="E104" s="28">
        <f t="shared" si="2"/>
        <v>178565</v>
      </c>
      <c r="F104" s="29">
        <v>110</v>
      </c>
      <c r="G104" s="29">
        <v>113</v>
      </c>
      <c r="H104" s="30">
        <f t="shared" si="3"/>
        <v>111.5</v>
      </c>
      <c r="I104" s="16">
        <v>66</v>
      </c>
      <c r="J104" s="29">
        <v>9</v>
      </c>
      <c r="K104" s="17">
        <v>0.6</v>
      </c>
    </row>
    <row r="105" spans="1:11" ht="12.75">
      <c r="A105" s="25">
        <v>100</v>
      </c>
      <c r="B105" s="26" t="s">
        <v>823</v>
      </c>
      <c r="C105" s="27">
        <v>8457816600</v>
      </c>
      <c r="D105" s="32">
        <v>67185</v>
      </c>
      <c r="E105" s="28">
        <f t="shared" si="2"/>
        <v>125888</v>
      </c>
      <c r="F105" s="29">
        <v>222</v>
      </c>
      <c r="G105" s="29">
        <v>14</v>
      </c>
      <c r="H105" s="30">
        <f t="shared" si="3"/>
        <v>118</v>
      </c>
      <c r="I105" s="16">
        <v>73</v>
      </c>
      <c r="J105" s="29">
        <v>8</v>
      </c>
      <c r="K105" s="17">
        <v>0.7</v>
      </c>
    </row>
    <row r="106" spans="1:11" ht="12.75">
      <c r="A106" s="25">
        <v>101</v>
      </c>
      <c r="B106" s="26" t="s">
        <v>824</v>
      </c>
      <c r="C106" s="27">
        <v>4899142800</v>
      </c>
      <c r="D106" s="32">
        <v>32079</v>
      </c>
      <c r="E106" s="28">
        <f t="shared" si="2"/>
        <v>152721</v>
      </c>
      <c r="F106" s="29">
        <v>156</v>
      </c>
      <c r="G106" s="29">
        <v>51</v>
      </c>
      <c r="H106" s="30">
        <f t="shared" si="3"/>
        <v>103.5</v>
      </c>
      <c r="I106" s="16">
        <v>58</v>
      </c>
      <c r="J106" s="29">
        <v>9</v>
      </c>
      <c r="K106" s="17">
        <v>0.6</v>
      </c>
    </row>
    <row r="107" spans="1:11" ht="12.75">
      <c r="A107" s="25">
        <v>102</v>
      </c>
      <c r="B107" s="26" t="s">
        <v>825</v>
      </c>
      <c r="C107" s="27">
        <v>1356965400</v>
      </c>
      <c r="D107" s="32">
        <v>9076</v>
      </c>
      <c r="E107" s="28">
        <f t="shared" si="2"/>
        <v>149511</v>
      </c>
      <c r="F107" s="29">
        <v>166</v>
      </c>
      <c r="G107" s="29">
        <v>188</v>
      </c>
      <c r="H107" s="30">
        <f t="shared" si="3"/>
        <v>177</v>
      </c>
      <c r="I107" s="16">
        <v>188</v>
      </c>
      <c r="J107" s="29">
        <v>5</v>
      </c>
      <c r="K107" s="17">
        <v>1</v>
      </c>
    </row>
    <row r="108" spans="1:11" ht="12.75">
      <c r="A108" s="25">
        <v>103</v>
      </c>
      <c r="B108" s="26" t="s">
        <v>826</v>
      </c>
      <c r="C108" s="27">
        <v>1338913500</v>
      </c>
      <c r="D108" s="32">
        <v>20972</v>
      </c>
      <c r="E108" s="28">
        <f t="shared" si="2"/>
        <v>63843</v>
      </c>
      <c r="F108" s="29">
        <v>344</v>
      </c>
      <c r="G108" s="29">
        <v>92</v>
      </c>
      <c r="H108" s="30">
        <f t="shared" si="3"/>
        <v>218</v>
      </c>
      <c r="I108" s="16">
        <v>258</v>
      </c>
      <c r="J108" s="29">
        <v>3</v>
      </c>
      <c r="K108" s="17">
        <v>1.2</v>
      </c>
    </row>
    <row r="109" spans="1:11" ht="12.75">
      <c r="A109" s="25">
        <v>104</v>
      </c>
      <c r="B109" s="26" t="s">
        <v>827</v>
      </c>
      <c r="C109" s="27">
        <v>787742200</v>
      </c>
      <c r="D109" s="32">
        <v>370</v>
      </c>
      <c r="E109" s="28">
        <f t="shared" si="2"/>
        <v>2129033</v>
      </c>
      <c r="F109" s="29">
        <v>3</v>
      </c>
      <c r="G109" s="29">
        <v>344</v>
      </c>
      <c r="H109" s="30">
        <f t="shared" si="3"/>
        <v>173.5</v>
      </c>
      <c r="I109" s="16">
        <v>175</v>
      </c>
      <c r="J109" s="29">
        <v>6</v>
      </c>
      <c r="K109" s="17">
        <v>0.9</v>
      </c>
    </row>
    <row r="110" spans="1:11" ht="12.75">
      <c r="A110" s="25">
        <v>105</v>
      </c>
      <c r="B110" s="26" t="s">
        <v>828</v>
      </c>
      <c r="C110" s="27">
        <v>1271626700</v>
      </c>
      <c r="D110" s="32">
        <v>8726</v>
      </c>
      <c r="E110" s="28">
        <f t="shared" si="2"/>
        <v>145728</v>
      </c>
      <c r="F110" s="29">
        <v>172</v>
      </c>
      <c r="G110" s="29">
        <v>192</v>
      </c>
      <c r="H110" s="30">
        <f t="shared" si="3"/>
        <v>182</v>
      </c>
      <c r="I110" s="16">
        <v>203</v>
      </c>
      <c r="J110" s="29">
        <v>5</v>
      </c>
      <c r="K110" s="17">
        <v>1</v>
      </c>
    </row>
    <row r="111" spans="1:11" ht="12.75">
      <c r="A111" s="25">
        <v>106</v>
      </c>
      <c r="B111" s="26" t="s">
        <v>829</v>
      </c>
      <c r="C111" s="27">
        <v>160032300</v>
      </c>
      <c r="D111" s="32">
        <v>1396</v>
      </c>
      <c r="E111" s="28">
        <f t="shared" si="2"/>
        <v>114636</v>
      </c>
      <c r="F111" s="29">
        <v>255</v>
      </c>
      <c r="G111" s="29">
        <v>313</v>
      </c>
      <c r="H111" s="30">
        <f t="shared" si="3"/>
        <v>284</v>
      </c>
      <c r="I111" s="16">
        <v>330</v>
      </c>
      <c r="J111" s="29">
        <v>1</v>
      </c>
      <c r="K111" s="17">
        <v>1.4</v>
      </c>
    </row>
    <row r="112" spans="1:11" ht="12.75">
      <c r="A112" s="25">
        <v>107</v>
      </c>
      <c r="B112" s="26" t="s">
        <v>830</v>
      </c>
      <c r="C112" s="27">
        <v>5923627100</v>
      </c>
      <c r="D112" s="32">
        <v>30534</v>
      </c>
      <c r="E112" s="28">
        <f t="shared" si="2"/>
        <v>194001</v>
      </c>
      <c r="F112" s="29">
        <v>94</v>
      </c>
      <c r="G112" s="29">
        <v>55</v>
      </c>
      <c r="H112" s="30">
        <f t="shared" si="3"/>
        <v>74.5</v>
      </c>
      <c r="I112" s="16">
        <v>21</v>
      </c>
      <c r="J112" s="29">
        <v>10</v>
      </c>
      <c r="K112" s="17">
        <v>0.5</v>
      </c>
    </row>
    <row r="113" spans="1:11" ht="12.75">
      <c r="A113" s="25">
        <v>108</v>
      </c>
      <c r="B113" s="26" t="s">
        <v>831</v>
      </c>
      <c r="C113" s="27">
        <v>149406500</v>
      </c>
      <c r="D113" s="32">
        <v>957</v>
      </c>
      <c r="E113" s="28">
        <f t="shared" si="2"/>
        <v>156120</v>
      </c>
      <c r="F113" s="29">
        <v>148</v>
      </c>
      <c r="G113" s="29">
        <v>327</v>
      </c>
      <c r="H113" s="30">
        <f t="shared" si="3"/>
        <v>237.5</v>
      </c>
      <c r="I113" s="16">
        <v>276</v>
      </c>
      <c r="J113" s="29">
        <v>3</v>
      </c>
      <c r="K113" s="17">
        <v>1.2</v>
      </c>
    </row>
    <row r="114" spans="1:11" ht="12.75">
      <c r="A114" s="25">
        <v>109</v>
      </c>
      <c r="B114" s="26" t="s">
        <v>832</v>
      </c>
      <c r="C114" s="27">
        <v>285075200</v>
      </c>
      <c r="D114" s="32">
        <v>85</v>
      </c>
      <c r="E114" s="28">
        <f t="shared" si="2"/>
        <v>3353826</v>
      </c>
      <c r="F114" s="29">
        <v>2</v>
      </c>
      <c r="G114" s="29">
        <v>351</v>
      </c>
      <c r="H114" s="30">
        <f t="shared" si="3"/>
        <v>176.5</v>
      </c>
      <c r="I114" s="16">
        <v>185</v>
      </c>
      <c r="J114" s="29">
        <v>5</v>
      </c>
      <c r="K114" s="17">
        <v>1</v>
      </c>
    </row>
    <row r="115" spans="1:11" ht="12.75">
      <c r="A115" s="25">
        <v>110</v>
      </c>
      <c r="B115" s="26" t="s">
        <v>833</v>
      </c>
      <c r="C115" s="27">
        <v>2367360800</v>
      </c>
      <c r="D115" s="32">
        <v>17800</v>
      </c>
      <c r="E115" s="28">
        <f t="shared" si="2"/>
        <v>132998</v>
      </c>
      <c r="F115" s="29">
        <v>202</v>
      </c>
      <c r="G115" s="29">
        <v>105</v>
      </c>
      <c r="H115" s="30">
        <f t="shared" si="3"/>
        <v>153.5</v>
      </c>
      <c r="I115" s="16">
        <v>130</v>
      </c>
      <c r="J115" s="29">
        <v>7</v>
      </c>
      <c r="K115" s="17">
        <v>0.8</v>
      </c>
    </row>
    <row r="116" spans="1:11" ht="12.75">
      <c r="A116" s="25">
        <v>111</v>
      </c>
      <c r="B116" s="26" t="s">
        <v>834</v>
      </c>
      <c r="C116" s="27">
        <v>633273000</v>
      </c>
      <c r="D116" s="32">
        <v>6305</v>
      </c>
      <c r="E116" s="28">
        <f t="shared" si="2"/>
        <v>100440</v>
      </c>
      <c r="F116" s="29">
        <v>293</v>
      </c>
      <c r="G116" s="29">
        <v>227</v>
      </c>
      <c r="H116" s="30">
        <f t="shared" si="3"/>
        <v>260</v>
      </c>
      <c r="I116" s="16">
        <v>309</v>
      </c>
      <c r="J116" s="29">
        <v>2</v>
      </c>
      <c r="K116" s="17">
        <v>1.3</v>
      </c>
    </row>
    <row r="117" spans="1:11" ht="12.75">
      <c r="A117" s="25">
        <v>112</v>
      </c>
      <c r="B117" s="26" t="s">
        <v>835</v>
      </c>
      <c r="C117" s="27">
        <v>218027100</v>
      </c>
      <c r="D117" s="32">
        <v>1643</v>
      </c>
      <c r="E117" s="28">
        <f t="shared" si="2"/>
        <v>132701</v>
      </c>
      <c r="F117" s="29">
        <v>204</v>
      </c>
      <c r="G117" s="29">
        <v>303</v>
      </c>
      <c r="H117" s="30">
        <f t="shared" si="3"/>
        <v>253.5</v>
      </c>
      <c r="I117" s="16">
        <v>296</v>
      </c>
      <c r="J117" s="29">
        <v>2</v>
      </c>
      <c r="K117" s="17">
        <v>1.3</v>
      </c>
    </row>
    <row r="118" spans="1:11" ht="12.75">
      <c r="A118" s="25">
        <v>113</v>
      </c>
      <c r="B118" s="26" t="s">
        <v>313</v>
      </c>
      <c r="C118" s="27">
        <v>1490513900</v>
      </c>
      <c r="D118" s="32">
        <v>7358</v>
      </c>
      <c r="E118" s="28">
        <f t="shared" si="2"/>
        <v>202571</v>
      </c>
      <c r="F118" s="29">
        <v>87</v>
      </c>
      <c r="G118" s="29">
        <v>215</v>
      </c>
      <c r="H118" s="30">
        <f t="shared" si="3"/>
        <v>151</v>
      </c>
      <c r="I118" s="16">
        <v>124</v>
      </c>
      <c r="J118" s="29">
        <v>7</v>
      </c>
      <c r="K118" s="17">
        <v>0.8</v>
      </c>
    </row>
    <row r="119" spans="1:11" ht="12.75">
      <c r="A119" s="25">
        <v>114</v>
      </c>
      <c r="B119" s="26" t="s">
        <v>836</v>
      </c>
      <c r="C119" s="27">
        <v>1457108600</v>
      </c>
      <c r="D119" s="32">
        <v>17537</v>
      </c>
      <c r="E119" s="28">
        <f t="shared" si="2"/>
        <v>83088</v>
      </c>
      <c r="F119" s="29">
        <v>326</v>
      </c>
      <c r="G119" s="29">
        <v>110</v>
      </c>
      <c r="H119" s="30">
        <f t="shared" si="3"/>
        <v>218</v>
      </c>
      <c r="I119" s="16">
        <v>257</v>
      </c>
      <c r="J119" s="29">
        <v>3</v>
      </c>
      <c r="K119" s="17">
        <v>1.2</v>
      </c>
    </row>
    <row r="120" spans="1:11" ht="12.75">
      <c r="A120" s="25">
        <v>115</v>
      </c>
      <c r="B120" s="26" t="s">
        <v>837</v>
      </c>
      <c r="C120" s="27">
        <v>1618080900</v>
      </c>
      <c r="D120" s="32">
        <v>10781</v>
      </c>
      <c r="E120" s="28">
        <f t="shared" si="2"/>
        <v>150086</v>
      </c>
      <c r="F120" s="29">
        <v>164</v>
      </c>
      <c r="G120" s="29">
        <v>171</v>
      </c>
      <c r="H120" s="30">
        <f t="shared" si="3"/>
        <v>167.5</v>
      </c>
      <c r="I120" s="16">
        <v>155</v>
      </c>
      <c r="J120" s="29">
        <v>6</v>
      </c>
      <c r="K120" s="17">
        <v>0.9</v>
      </c>
    </row>
    <row r="121" spans="1:11" ht="12.75">
      <c r="A121" s="25">
        <v>116</v>
      </c>
      <c r="B121" s="26" t="s">
        <v>838</v>
      </c>
      <c r="C121" s="27">
        <v>886673700</v>
      </c>
      <c r="D121" s="32">
        <v>7456</v>
      </c>
      <c r="E121" s="28">
        <f t="shared" si="2"/>
        <v>118921</v>
      </c>
      <c r="F121" s="29">
        <v>243</v>
      </c>
      <c r="G121" s="29">
        <v>213</v>
      </c>
      <c r="H121" s="30">
        <f t="shared" si="3"/>
        <v>228</v>
      </c>
      <c r="I121" s="16">
        <v>269</v>
      </c>
      <c r="J121" s="29">
        <v>3</v>
      </c>
      <c r="K121" s="17">
        <v>1.2</v>
      </c>
    </row>
    <row r="122" spans="1:11" ht="12.75">
      <c r="A122" s="25">
        <v>117</v>
      </c>
      <c r="B122" s="26" t="s">
        <v>839</v>
      </c>
      <c r="C122" s="27">
        <v>1001518900</v>
      </c>
      <c r="D122" s="32">
        <v>4753</v>
      </c>
      <c r="E122" s="28">
        <f t="shared" si="2"/>
        <v>210713</v>
      </c>
      <c r="F122" s="29">
        <v>80</v>
      </c>
      <c r="G122" s="29">
        <v>251</v>
      </c>
      <c r="H122" s="30">
        <f t="shared" si="3"/>
        <v>165.5</v>
      </c>
      <c r="I122" s="16">
        <v>152</v>
      </c>
      <c r="J122" s="29">
        <v>6</v>
      </c>
      <c r="K122" s="17">
        <v>0.9</v>
      </c>
    </row>
    <row r="123" spans="1:11" ht="12.75">
      <c r="A123" s="25">
        <v>118</v>
      </c>
      <c r="B123" s="26" t="s">
        <v>840</v>
      </c>
      <c r="C123" s="27">
        <v>930243200</v>
      </c>
      <c r="D123" s="32">
        <v>7790</v>
      </c>
      <c r="E123" s="28">
        <f t="shared" si="2"/>
        <v>119415</v>
      </c>
      <c r="F123" s="29">
        <v>241</v>
      </c>
      <c r="G123" s="29">
        <v>208</v>
      </c>
      <c r="H123" s="30">
        <f t="shared" si="3"/>
        <v>224.5</v>
      </c>
      <c r="I123" s="16">
        <v>263</v>
      </c>
      <c r="J123" s="29">
        <v>3</v>
      </c>
      <c r="K123" s="17">
        <v>1.2</v>
      </c>
    </row>
    <row r="124" spans="1:11" ht="12.75">
      <c r="A124" s="25">
        <v>119</v>
      </c>
      <c r="B124" s="26" t="s">
        <v>841</v>
      </c>
      <c r="C124" s="27">
        <v>1511171300</v>
      </c>
      <c r="D124" s="32">
        <v>8251</v>
      </c>
      <c r="E124" s="28">
        <f t="shared" si="2"/>
        <v>183150</v>
      </c>
      <c r="F124" s="29">
        <v>106</v>
      </c>
      <c r="G124" s="29">
        <v>196</v>
      </c>
      <c r="H124" s="30">
        <f t="shared" si="3"/>
        <v>151</v>
      </c>
      <c r="I124" s="16">
        <v>125</v>
      </c>
      <c r="J124" s="29">
        <v>7</v>
      </c>
      <c r="K124" s="17">
        <v>0.8</v>
      </c>
    </row>
    <row r="125" spans="1:11" ht="12.75">
      <c r="A125" s="25">
        <v>120</v>
      </c>
      <c r="B125" s="26" t="s">
        <v>842</v>
      </c>
      <c r="C125" s="27">
        <v>596288400</v>
      </c>
      <c r="D125" s="32">
        <v>5386</v>
      </c>
      <c r="E125" s="28">
        <f t="shared" si="2"/>
        <v>110711</v>
      </c>
      <c r="F125" s="29">
        <v>267</v>
      </c>
      <c r="G125" s="29">
        <v>240</v>
      </c>
      <c r="H125" s="30">
        <f t="shared" si="3"/>
        <v>253.5</v>
      </c>
      <c r="I125" s="16">
        <v>298</v>
      </c>
      <c r="J125" s="29">
        <v>2</v>
      </c>
      <c r="K125" s="17">
        <v>1.3</v>
      </c>
    </row>
    <row r="126" spans="1:11" ht="12.75">
      <c r="A126" s="25">
        <v>121</v>
      </c>
      <c r="B126" s="26" t="s">
        <v>843</v>
      </c>
      <c r="C126" s="27">
        <v>355690800</v>
      </c>
      <c r="D126" s="32">
        <v>1264</v>
      </c>
      <c r="E126" s="28">
        <f t="shared" si="2"/>
        <v>281401</v>
      </c>
      <c r="F126" s="29">
        <v>47</v>
      </c>
      <c r="G126" s="29">
        <v>322</v>
      </c>
      <c r="H126" s="30">
        <f t="shared" si="3"/>
        <v>184.5</v>
      </c>
      <c r="I126" s="16">
        <v>210</v>
      </c>
      <c r="J126" s="29">
        <v>5</v>
      </c>
      <c r="K126" s="17">
        <v>1</v>
      </c>
    </row>
    <row r="127" spans="1:11" ht="12.75">
      <c r="A127" s="25">
        <v>122</v>
      </c>
      <c r="B127" s="26" t="s">
        <v>844</v>
      </c>
      <c r="C127" s="27">
        <v>2614164900</v>
      </c>
      <c r="D127" s="32">
        <v>14115</v>
      </c>
      <c r="E127" s="28">
        <f t="shared" si="2"/>
        <v>185205</v>
      </c>
      <c r="F127" s="29">
        <v>103</v>
      </c>
      <c r="G127" s="29">
        <v>139</v>
      </c>
      <c r="H127" s="30">
        <f t="shared" si="3"/>
        <v>121</v>
      </c>
      <c r="I127" s="16">
        <v>79</v>
      </c>
      <c r="J127" s="29">
        <v>8</v>
      </c>
      <c r="K127" s="17">
        <v>0.7</v>
      </c>
    </row>
    <row r="128" spans="1:11" ht="12.75">
      <c r="A128" s="25">
        <v>123</v>
      </c>
      <c r="B128" s="26" t="s">
        <v>845</v>
      </c>
      <c r="C128" s="27">
        <v>1304082300</v>
      </c>
      <c r="D128" s="32">
        <v>10139</v>
      </c>
      <c r="E128" s="28">
        <f t="shared" si="2"/>
        <v>128620</v>
      </c>
      <c r="F128" s="29">
        <v>215</v>
      </c>
      <c r="G128" s="29">
        <v>179</v>
      </c>
      <c r="H128" s="30">
        <f t="shared" si="3"/>
        <v>197</v>
      </c>
      <c r="I128" s="16">
        <v>231</v>
      </c>
      <c r="J128" s="29">
        <v>4</v>
      </c>
      <c r="K128" s="17">
        <v>1.1</v>
      </c>
    </row>
    <row r="129" spans="1:11" ht="12.75">
      <c r="A129" s="25">
        <v>124</v>
      </c>
      <c r="B129" s="26" t="s">
        <v>846</v>
      </c>
      <c r="C129" s="27">
        <v>260407300</v>
      </c>
      <c r="D129" s="32">
        <v>2673</v>
      </c>
      <c r="E129" s="28">
        <f t="shared" si="2"/>
        <v>97421</v>
      </c>
      <c r="F129" s="29">
        <v>300</v>
      </c>
      <c r="G129" s="29">
        <v>282</v>
      </c>
      <c r="H129" s="30">
        <f t="shared" si="3"/>
        <v>291</v>
      </c>
      <c r="I129" s="16">
        <v>339</v>
      </c>
      <c r="J129" s="29">
        <v>1</v>
      </c>
      <c r="K129" s="17">
        <v>1.4</v>
      </c>
    </row>
    <row r="130" spans="1:11" ht="12.75">
      <c r="A130" s="25">
        <v>125</v>
      </c>
      <c r="B130" s="26" t="s">
        <v>847</v>
      </c>
      <c r="C130" s="27">
        <v>1213338200</v>
      </c>
      <c r="D130" s="32">
        <v>6156</v>
      </c>
      <c r="E130" s="28">
        <f t="shared" si="2"/>
        <v>197098</v>
      </c>
      <c r="F130" s="29">
        <v>92</v>
      </c>
      <c r="G130" s="29">
        <v>230</v>
      </c>
      <c r="H130" s="30">
        <f t="shared" si="3"/>
        <v>161</v>
      </c>
      <c r="I130" s="16">
        <v>146</v>
      </c>
      <c r="J130" s="29">
        <v>6</v>
      </c>
      <c r="K130" s="17">
        <v>0.9</v>
      </c>
    </row>
    <row r="131" spans="1:11" ht="12.75">
      <c r="A131" s="25">
        <v>126</v>
      </c>
      <c r="B131" s="26" t="s">
        <v>848</v>
      </c>
      <c r="C131" s="27">
        <v>5372328900</v>
      </c>
      <c r="D131" s="32">
        <v>12254</v>
      </c>
      <c r="E131" s="28">
        <f t="shared" si="2"/>
        <v>438414</v>
      </c>
      <c r="F131" s="29">
        <v>25</v>
      </c>
      <c r="G131" s="29">
        <v>156</v>
      </c>
      <c r="H131" s="30">
        <f t="shared" si="3"/>
        <v>90.5</v>
      </c>
      <c r="I131" s="16">
        <v>37</v>
      </c>
      <c r="J131" s="29">
        <v>9</v>
      </c>
      <c r="K131" s="17">
        <v>0.6</v>
      </c>
    </row>
    <row r="132" spans="1:11" ht="12.75">
      <c r="A132" s="25">
        <v>127</v>
      </c>
      <c r="B132" s="26" t="s">
        <v>849</v>
      </c>
      <c r="C132" s="27">
        <v>514674200</v>
      </c>
      <c r="D132" s="32">
        <v>3262</v>
      </c>
      <c r="E132" s="28">
        <f t="shared" si="2"/>
        <v>157779</v>
      </c>
      <c r="F132" s="29">
        <v>144</v>
      </c>
      <c r="G132" s="29">
        <v>274</v>
      </c>
      <c r="H132" s="30">
        <f t="shared" si="3"/>
        <v>209</v>
      </c>
      <c r="I132" s="16">
        <v>244</v>
      </c>
      <c r="J132" s="29">
        <v>4</v>
      </c>
      <c r="K132" s="17">
        <v>1.1</v>
      </c>
    </row>
    <row r="133" spans="1:11" ht="12.75">
      <c r="A133" s="25">
        <v>128</v>
      </c>
      <c r="B133" s="26" t="s">
        <v>850</v>
      </c>
      <c r="C133" s="27">
        <v>5947175300</v>
      </c>
      <c r="D133" s="32">
        <v>61588</v>
      </c>
      <c r="E133" s="28">
        <f t="shared" si="2"/>
        <v>96564</v>
      </c>
      <c r="F133" s="29">
        <v>301</v>
      </c>
      <c r="G133" s="29">
        <v>15</v>
      </c>
      <c r="H133" s="30">
        <f t="shared" si="3"/>
        <v>158</v>
      </c>
      <c r="I133" s="16">
        <v>140</v>
      </c>
      <c r="J133" s="29">
        <v>7</v>
      </c>
      <c r="K133" s="17">
        <v>0.8</v>
      </c>
    </row>
    <row r="134" spans="1:11" ht="12.75">
      <c r="A134" s="25">
        <v>129</v>
      </c>
      <c r="B134" s="26" t="s">
        <v>851</v>
      </c>
      <c r="C134" s="27">
        <v>51194800</v>
      </c>
      <c r="D134" s="32">
        <v>337</v>
      </c>
      <c r="E134" s="28">
        <f aca="true" t="shared" si="4" ref="E134:E197">ROUND(C134/D134,0)</f>
        <v>151913</v>
      </c>
      <c r="F134" s="29">
        <v>163</v>
      </c>
      <c r="G134" s="29">
        <v>347</v>
      </c>
      <c r="H134" s="30">
        <f aca="true" t="shared" si="5" ref="H134:H197">ROUND((F134+G134)/2,1)</f>
        <v>255</v>
      </c>
      <c r="I134" s="16">
        <v>303</v>
      </c>
      <c r="J134" s="29">
        <v>2</v>
      </c>
      <c r="K134" s="17">
        <v>1.3</v>
      </c>
    </row>
    <row r="135" spans="1:11" ht="12.75">
      <c r="A135" s="25">
        <v>130</v>
      </c>
      <c r="B135" s="26" t="s">
        <v>852</v>
      </c>
      <c r="C135" s="27">
        <v>97776200</v>
      </c>
      <c r="D135" s="32">
        <v>796</v>
      </c>
      <c r="E135" s="28">
        <f t="shared" si="4"/>
        <v>122834</v>
      </c>
      <c r="F135" s="29">
        <v>230</v>
      </c>
      <c r="G135" s="29">
        <v>334</v>
      </c>
      <c r="H135" s="30">
        <f t="shared" si="5"/>
        <v>282</v>
      </c>
      <c r="I135" s="16">
        <v>328</v>
      </c>
      <c r="J135" s="29">
        <v>1</v>
      </c>
      <c r="K135" s="17">
        <v>1.4</v>
      </c>
    </row>
    <row r="136" spans="1:11" ht="12.75">
      <c r="A136" s="25">
        <v>131</v>
      </c>
      <c r="B136" s="26" t="s">
        <v>853</v>
      </c>
      <c r="C136" s="27">
        <v>6257344000</v>
      </c>
      <c r="D136" s="32">
        <v>23270</v>
      </c>
      <c r="E136" s="28">
        <f t="shared" si="4"/>
        <v>268902</v>
      </c>
      <c r="F136" s="29">
        <v>50</v>
      </c>
      <c r="G136" s="29">
        <v>81</v>
      </c>
      <c r="H136" s="30">
        <f t="shared" si="5"/>
        <v>65.5</v>
      </c>
      <c r="I136" s="16">
        <v>11</v>
      </c>
      <c r="J136" s="29">
        <v>10</v>
      </c>
      <c r="K136" s="17">
        <v>0.5</v>
      </c>
    </row>
    <row r="137" spans="1:11" ht="12.75">
      <c r="A137" s="25">
        <v>132</v>
      </c>
      <c r="B137" s="26" t="s">
        <v>854</v>
      </c>
      <c r="C137" s="27">
        <v>293905200</v>
      </c>
      <c r="D137" s="32">
        <v>1909</v>
      </c>
      <c r="E137" s="28">
        <f t="shared" si="4"/>
        <v>153958</v>
      </c>
      <c r="F137" s="29">
        <v>150</v>
      </c>
      <c r="G137" s="29">
        <v>293</v>
      </c>
      <c r="H137" s="30">
        <f t="shared" si="5"/>
        <v>221.5</v>
      </c>
      <c r="I137" s="16">
        <v>262</v>
      </c>
      <c r="J137" s="29">
        <v>3</v>
      </c>
      <c r="K137" s="17">
        <v>1.2</v>
      </c>
    </row>
    <row r="138" spans="1:11" ht="12.75">
      <c r="A138" s="25">
        <v>133</v>
      </c>
      <c r="B138" s="26" t="s">
        <v>855</v>
      </c>
      <c r="C138" s="27">
        <v>1136711000</v>
      </c>
      <c r="D138" s="32">
        <v>10738</v>
      </c>
      <c r="E138" s="28">
        <f t="shared" si="4"/>
        <v>105859</v>
      </c>
      <c r="F138" s="29">
        <v>277</v>
      </c>
      <c r="G138" s="29">
        <v>172</v>
      </c>
      <c r="H138" s="30">
        <f t="shared" si="5"/>
        <v>224.5</v>
      </c>
      <c r="I138" s="16">
        <v>264</v>
      </c>
      <c r="J138" s="29">
        <v>3</v>
      </c>
      <c r="K138" s="17">
        <v>1.2</v>
      </c>
    </row>
    <row r="139" spans="1:11" ht="12.75">
      <c r="A139" s="25">
        <v>134</v>
      </c>
      <c r="B139" s="26" t="s">
        <v>856</v>
      </c>
      <c r="C139" s="27">
        <v>2040842300</v>
      </c>
      <c r="D139" s="32">
        <v>17658</v>
      </c>
      <c r="E139" s="28">
        <f t="shared" si="4"/>
        <v>115576</v>
      </c>
      <c r="F139" s="29">
        <v>250</v>
      </c>
      <c r="G139" s="29">
        <v>107</v>
      </c>
      <c r="H139" s="30">
        <f t="shared" si="5"/>
        <v>178.5</v>
      </c>
      <c r="I139" s="16">
        <v>195</v>
      </c>
      <c r="J139" s="29">
        <v>5</v>
      </c>
      <c r="K139" s="17">
        <v>1</v>
      </c>
    </row>
    <row r="140" spans="1:11" ht="12.75">
      <c r="A140" s="25">
        <v>135</v>
      </c>
      <c r="B140" s="26" t="s">
        <v>857</v>
      </c>
      <c r="C140" s="27">
        <v>356081100</v>
      </c>
      <c r="D140" s="32">
        <v>2566</v>
      </c>
      <c r="E140" s="28">
        <f t="shared" si="4"/>
        <v>138769</v>
      </c>
      <c r="F140" s="29">
        <v>191</v>
      </c>
      <c r="G140" s="29">
        <v>283</v>
      </c>
      <c r="H140" s="30">
        <f t="shared" si="5"/>
        <v>237</v>
      </c>
      <c r="I140" s="16">
        <v>275</v>
      </c>
      <c r="J140" s="29">
        <v>3</v>
      </c>
      <c r="K140" s="17">
        <v>1.2</v>
      </c>
    </row>
    <row r="141" spans="1:11" ht="12.75">
      <c r="A141" s="25">
        <v>136</v>
      </c>
      <c r="B141" s="26" t="s">
        <v>858</v>
      </c>
      <c r="C141" s="27">
        <v>2174219100</v>
      </c>
      <c r="D141" s="32">
        <v>14193</v>
      </c>
      <c r="E141" s="28">
        <f t="shared" si="4"/>
        <v>153190</v>
      </c>
      <c r="F141" s="29">
        <v>153</v>
      </c>
      <c r="G141" s="29">
        <v>135</v>
      </c>
      <c r="H141" s="30">
        <f t="shared" si="5"/>
        <v>144</v>
      </c>
      <c r="I141" s="16">
        <v>111</v>
      </c>
      <c r="J141" s="29">
        <v>7</v>
      </c>
      <c r="K141" s="17">
        <v>0.8</v>
      </c>
    </row>
    <row r="142" spans="1:11" ht="12.75">
      <c r="A142" s="25">
        <v>137</v>
      </c>
      <c r="B142" s="26" t="s">
        <v>859</v>
      </c>
      <c r="C142" s="27">
        <v>2304035800</v>
      </c>
      <c r="D142" s="32">
        <v>40005</v>
      </c>
      <c r="E142" s="28">
        <f t="shared" si="4"/>
        <v>57594</v>
      </c>
      <c r="F142" s="29">
        <v>348</v>
      </c>
      <c r="G142" s="29">
        <v>35</v>
      </c>
      <c r="H142" s="30">
        <f t="shared" si="5"/>
        <v>191.5</v>
      </c>
      <c r="I142" s="16">
        <v>219</v>
      </c>
      <c r="J142" s="29">
        <v>4</v>
      </c>
      <c r="K142" s="17">
        <v>1.1</v>
      </c>
    </row>
    <row r="143" spans="1:11" ht="12.75">
      <c r="A143" s="25">
        <v>138</v>
      </c>
      <c r="B143" s="26" t="s">
        <v>860</v>
      </c>
      <c r="C143" s="27">
        <v>741891200</v>
      </c>
      <c r="D143" s="32">
        <v>6241</v>
      </c>
      <c r="E143" s="28">
        <f t="shared" si="4"/>
        <v>118874</v>
      </c>
      <c r="F143" s="29">
        <v>244</v>
      </c>
      <c r="G143" s="29">
        <v>229</v>
      </c>
      <c r="H143" s="30">
        <f t="shared" si="5"/>
        <v>236.5</v>
      </c>
      <c r="I143" s="16">
        <v>274</v>
      </c>
      <c r="J143" s="29">
        <v>3</v>
      </c>
      <c r="K143" s="17">
        <v>1.2</v>
      </c>
    </row>
    <row r="144" spans="1:11" ht="12.75">
      <c r="A144" s="25">
        <v>139</v>
      </c>
      <c r="B144" s="26" t="s">
        <v>861</v>
      </c>
      <c r="C144" s="27">
        <v>3109637800</v>
      </c>
      <c r="D144" s="32">
        <v>14657</v>
      </c>
      <c r="E144" s="28">
        <f t="shared" si="4"/>
        <v>212161</v>
      </c>
      <c r="F144" s="29">
        <v>78</v>
      </c>
      <c r="G144" s="29">
        <v>129</v>
      </c>
      <c r="H144" s="30">
        <f t="shared" si="5"/>
        <v>103.5</v>
      </c>
      <c r="I144" s="16">
        <v>55</v>
      </c>
      <c r="J144" s="29">
        <v>9</v>
      </c>
      <c r="K144" s="17">
        <v>0.6</v>
      </c>
    </row>
    <row r="145" spans="1:11" ht="12.75">
      <c r="A145" s="25">
        <v>140</v>
      </c>
      <c r="B145" s="26" t="s">
        <v>862</v>
      </c>
      <c r="C145" s="27">
        <v>515336200</v>
      </c>
      <c r="D145" s="32">
        <v>4479</v>
      </c>
      <c r="E145" s="28">
        <f t="shared" si="4"/>
        <v>115056</v>
      </c>
      <c r="F145" s="29">
        <v>253</v>
      </c>
      <c r="G145" s="29">
        <v>254</v>
      </c>
      <c r="H145" s="30">
        <f t="shared" si="5"/>
        <v>253.5</v>
      </c>
      <c r="I145" s="16">
        <v>297</v>
      </c>
      <c r="J145" s="29">
        <v>2</v>
      </c>
      <c r="K145" s="17">
        <v>1.3</v>
      </c>
    </row>
    <row r="146" spans="1:11" ht="12.75">
      <c r="A146" s="25">
        <v>141</v>
      </c>
      <c r="B146" s="26" t="s">
        <v>863</v>
      </c>
      <c r="C146" s="27">
        <v>2527002500</v>
      </c>
      <c r="D146" s="32">
        <v>20005</v>
      </c>
      <c r="E146" s="28">
        <f t="shared" si="4"/>
        <v>126319</v>
      </c>
      <c r="F146" s="29">
        <v>221</v>
      </c>
      <c r="G146" s="29">
        <v>93</v>
      </c>
      <c r="H146" s="30">
        <f t="shared" si="5"/>
        <v>157</v>
      </c>
      <c r="I146" s="16">
        <v>137</v>
      </c>
      <c r="J146" s="29">
        <v>7</v>
      </c>
      <c r="K146" s="17">
        <v>0.8</v>
      </c>
    </row>
    <row r="147" spans="1:11" ht="12.75">
      <c r="A147" s="25">
        <v>142</v>
      </c>
      <c r="B147" s="26" t="s">
        <v>864</v>
      </c>
      <c r="C147" s="27">
        <v>2054330900</v>
      </c>
      <c r="D147" s="32">
        <v>11123</v>
      </c>
      <c r="E147" s="28">
        <f t="shared" si="4"/>
        <v>184692</v>
      </c>
      <c r="F147" s="29">
        <v>104</v>
      </c>
      <c r="G147" s="29">
        <v>170</v>
      </c>
      <c r="H147" s="30">
        <f t="shared" si="5"/>
        <v>137</v>
      </c>
      <c r="I147" s="16">
        <v>103</v>
      </c>
      <c r="J147" s="29">
        <v>8</v>
      </c>
      <c r="K147" s="17">
        <v>0.7</v>
      </c>
    </row>
    <row r="148" spans="1:11" ht="12.75">
      <c r="A148" s="25">
        <v>143</v>
      </c>
      <c r="B148" s="26" t="s">
        <v>865</v>
      </c>
      <c r="C148" s="27">
        <v>218199600</v>
      </c>
      <c r="D148" s="32">
        <v>2233</v>
      </c>
      <c r="E148" s="28">
        <f t="shared" si="4"/>
        <v>97716</v>
      </c>
      <c r="F148" s="29">
        <v>299</v>
      </c>
      <c r="G148" s="29">
        <v>286</v>
      </c>
      <c r="H148" s="30">
        <f t="shared" si="5"/>
        <v>292.5</v>
      </c>
      <c r="I148" s="16">
        <v>340</v>
      </c>
      <c r="J148" s="29">
        <v>1</v>
      </c>
      <c r="K148" s="17">
        <v>1.4</v>
      </c>
    </row>
    <row r="149" spans="1:11" ht="12.75">
      <c r="A149" s="25">
        <v>144</v>
      </c>
      <c r="B149" s="26" t="s">
        <v>866</v>
      </c>
      <c r="C149" s="27">
        <v>2582370200</v>
      </c>
      <c r="D149" s="32">
        <v>13412</v>
      </c>
      <c r="E149" s="28">
        <f t="shared" si="4"/>
        <v>192542</v>
      </c>
      <c r="F149" s="29">
        <v>96</v>
      </c>
      <c r="G149" s="29">
        <v>149</v>
      </c>
      <c r="H149" s="30">
        <f t="shared" si="5"/>
        <v>122.5</v>
      </c>
      <c r="I149" s="16">
        <v>83</v>
      </c>
      <c r="J149" s="29">
        <v>8</v>
      </c>
      <c r="K149" s="17">
        <v>0.7</v>
      </c>
    </row>
    <row r="150" spans="1:11" ht="12.75">
      <c r="A150" s="25">
        <v>145</v>
      </c>
      <c r="B150" s="26" t="s">
        <v>867</v>
      </c>
      <c r="C150" s="27">
        <v>1903826500</v>
      </c>
      <c r="D150" s="32">
        <v>12484</v>
      </c>
      <c r="E150" s="28">
        <f t="shared" si="4"/>
        <v>152501</v>
      </c>
      <c r="F150" s="29">
        <v>160</v>
      </c>
      <c r="G150" s="29">
        <v>154</v>
      </c>
      <c r="H150" s="30">
        <f t="shared" si="5"/>
        <v>157</v>
      </c>
      <c r="I150" s="16">
        <v>135</v>
      </c>
      <c r="J150" s="29">
        <v>7</v>
      </c>
      <c r="K150" s="17">
        <v>0.8</v>
      </c>
    </row>
    <row r="151" spans="1:11" ht="12.75">
      <c r="A151" s="25">
        <v>146</v>
      </c>
      <c r="B151" s="26" t="s">
        <v>868</v>
      </c>
      <c r="C151" s="27">
        <v>1621176000</v>
      </c>
      <c r="D151" s="32">
        <v>10623</v>
      </c>
      <c r="E151" s="28">
        <f t="shared" si="4"/>
        <v>152610</v>
      </c>
      <c r="F151" s="29">
        <v>158</v>
      </c>
      <c r="G151" s="29">
        <v>174</v>
      </c>
      <c r="H151" s="30">
        <f t="shared" si="5"/>
        <v>166</v>
      </c>
      <c r="I151" s="16">
        <v>154</v>
      </c>
      <c r="J151" s="29">
        <v>6</v>
      </c>
      <c r="K151" s="17">
        <v>0.9</v>
      </c>
    </row>
    <row r="152" spans="1:11" ht="12.75">
      <c r="A152" s="25">
        <v>147</v>
      </c>
      <c r="B152" s="26" t="s">
        <v>869</v>
      </c>
      <c r="C152" s="27">
        <v>911836500</v>
      </c>
      <c r="D152" s="32">
        <v>7034</v>
      </c>
      <c r="E152" s="28">
        <f t="shared" si="4"/>
        <v>129633</v>
      </c>
      <c r="F152" s="29">
        <v>214</v>
      </c>
      <c r="G152" s="29">
        <v>216</v>
      </c>
      <c r="H152" s="30">
        <f t="shared" si="5"/>
        <v>215</v>
      </c>
      <c r="I152" s="16">
        <v>250</v>
      </c>
      <c r="J152" s="29">
        <v>3</v>
      </c>
      <c r="K152" s="17">
        <v>1.2</v>
      </c>
    </row>
    <row r="153" spans="1:11" ht="12.75">
      <c r="A153" s="25">
        <v>148</v>
      </c>
      <c r="B153" s="26" t="s">
        <v>870</v>
      </c>
      <c r="C153" s="27">
        <v>449430700</v>
      </c>
      <c r="D153" s="32">
        <v>2853</v>
      </c>
      <c r="E153" s="28">
        <f t="shared" si="4"/>
        <v>157529</v>
      </c>
      <c r="F153" s="29">
        <v>145</v>
      </c>
      <c r="G153" s="29">
        <v>278</v>
      </c>
      <c r="H153" s="30">
        <f t="shared" si="5"/>
        <v>211.5</v>
      </c>
      <c r="I153" s="16">
        <v>246</v>
      </c>
      <c r="J153" s="29">
        <v>4</v>
      </c>
      <c r="K153" s="17">
        <v>1.1</v>
      </c>
    </row>
    <row r="154" spans="1:11" ht="12.75">
      <c r="A154" s="25">
        <v>149</v>
      </c>
      <c r="B154" s="26" t="s">
        <v>871</v>
      </c>
      <c r="C154" s="27">
        <v>3241210600</v>
      </c>
      <c r="D154" s="32">
        <v>70592</v>
      </c>
      <c r="E154" s="28">
        <f t="shared" si="4"/>
        <v>45915</v>
      </c>
      <c r="F154" s="29">
        <v>351</v>
      </c>
      <c r="G154" s="29">
        <v>13</v>
      </c>
      <c r="H154" s="30">
        <f t="shared" si="5"/>
        <v>182</v>
      </c>
      <c r="I154" s="16">
        <v>204</v>
      </c>
      <c r="J154" s="29">
        <v>5</v>
      </c>
      <c r="K154" s="17">
        <v>1</v>
      </c>
    </row>
    <row r="155" spans="1:11" ht="12.75">
      <c r="A155" s="25">
        <v>150</v>
      </c>
      <c r="B155" s="26" t="s">
        <v>872</v>
      </c>
      <c r="C155" s="27">
        <v>1009572700</v>
      </c>
      <c r="D155" s="32">
        <v>5740</v>
      </c>
      <c r="E155" s="28">
        <f t="shared" si="4"/>
        <v>175884</v>
      </c>
      <c r="F155" s="29">
        <v>114</v>
      </c>
      <c r="G155" s="29">
        <v>235</v>
      </c>
      <c r="H155" s="30">
        <f t="shared" si="5"/>
        <v>174.5</v>
      </c>
      <c r="I155" s="16">
        <v>182</v>
      </c>
      <c r="J155" s="29">
        <v>5</v>
      </c>
      <c r="K155" s="17">
        <v>1</v>
      </c>
    </row>
    <row r="156" spans="1:11" ht="12.75">
      <c r="A156" s="25">
        <v>151</v>
      </c>
      <c r="B156" s="26" t="s">
        <v>873</v>
      </c>
      <c r="C156" s="27">
        <v>1027163600</v>
      </c>
      <c r="D156" s="32">
        <v>11140</v>
      </c>
      <c r="E156" s="28">
        <f t="shared" si="4"/>
        <v>92205</v>
      </c>
      <c r="F156" s="29">
        <v>311</v>
      </c>
      <c r="G156" s="29">
        <v>169</v>
      </c>
      <c r="H156" s="30">
        <f t="shared" si="5"/>
        <v>240</v>
      </c>
      <c r="I156" s="16">
        <v>280</v>
      </c>
      <c r="J156" s="29">
        <v>3</v>
      </c>
      <c r="K156" s="17">
        <v>1.2</v>
      </c>
    </row>
    <row r="157" spans="1:11" ht="12.75">
      <c r="A157" s="25">
        <v>152</v>
      </c>
      <c r="B157" s="26" t="s">
        <v>874</v>
      </c>
      <c r="C157" s="27">
        <v>1341497700</v>
      </c>
      <c r="D157" s="32">
        <v>5084</v>
      </c>
      <c r="E157" s="28">
        <f t="shared" si="4"/>
        <v>263867</v>
      </c>
      <c r="F157" s="29">
        <v>56</v>
      </c>
      <c r="G157" s="29">
        <v>246</v>
      </c>
      <c r="H157" s="30">
        <f t="shared" si="5"/>
        <v>151</v>
      </c>
      <c r="I157" s="16">
        <v>123</v>
      </c>
      <c r="J157" s="29">
        <v>7</v>
      </c>
      <c r="K157" s="17">
        <v>0.8</v>
      </c>
    </row>
    <row r="158" spans="1:11" ht="12.75">
      <c r="A158" s="25">
        <v>153</v>
      </c>
      <c r="B158" s="26" t="s">
        <v>875</v>
      </c>
      <c r="C158" s="27">
        <v>3834358900</v>
      </c>
      <c r="D158" s="32">
        <v>42293</v>
      </c>
      <c r="E158" s="28">
        <f t="shared" si="4"/>
        <v>90662</v>
      </c>
      <c r="F158" s="29">
        <v>313</v>
      </c>
      <c r="G158" s="29">
        <v>30</v>
      </c>
      <c r="H158" s="30">
        <f t="shared" si="5"/>
        <v>171.5</v>
      </c>
      <c r="I158" s="16">
        <v>166</v>
      </c>
      <c r="J158" s="29">
        <v>6</v>
      </c>
      <c r="K158" s="17">
        <v>0.9</v>
      </c>
    </row>
    <row r="159" spans="1:11" ht="12.75">
      <c r="A159" s="25">
        <v>154</v>
      </c>
      <c r="B159" s="26" t="s">
        <v>876</v>
      </c>
      <c r="C159" s="27">
        <v>283954600</v>
      </c>
      <c r="D159" s="32">
        <v>1787</v>
      </c>
      <c r="E159" s="28">
        <f t="shared" si="4"/>
        <v>158900</v>
      </c>
      <c r="F159" s="29">
        <v>143</v>
      </c>
      <c r="G159" s="29">
        <v>300</v>
      </c>
      <c r="H159" s="30">
        <f t="shared" si="5"/>
        <v>221.5</v>
      </c>
      <c r="I159" s="16">
        <v>261</v>
      </c>
      <c r="J159" s="29">
        <v>3</v>
      </c>
      <c r="K159" s="17">
        <v>1.2</v>
      </c>
    </row>
    <row r="160" spans="1:11" ht="12.75">
      <c r="A160" s="25">
        <v>155</v>
      </c>
      <c r="B160" s="26" t="s">
        <v>877</v>
      </c>
      <c r="C160" s="27">
        <v>8647848600</v>
      </c>
      <c r="D160" s="32">
        <v>30929</v>
      </c>
      <c r="E160" s="28">
        <f t="shared" si="4"/>
        <v>279603</v>
      </c>
      <c r="F160" s="29">
        <v>48</v>
      </c>
      <c r="G160" s="29">
        <v>53</v>
      </c>
      <c r="H160" s="30">
        <f t="shared" si="5"/>
        <v>50.5</v>
      </c>
      <c r="I160" s="16">
        <v>7</v>
      </c>
      <c r="J160" s="29">
        <v>10</v>
      </c>
      <c r="K160" s="17">
        <v>0.5</v>
      </c>
    </row>
    <row r="161" spans="1:11" ht="12.75">
      <c r="A161" s="25">
        <v>156</v>
      </c>
      <c r="B161" s="26" t="s">
        <v>878</v>
      </c>
      <c r="C161" s="27">
        <v>91722200</v>
      </c>
      <c r="D161" s="32">
        <v>809</v>
      </c>
      <c r="E161" s="28">
        <f t="shared" si="4"/>
        <v>113377</v>
      </c>
      <c r="F161" s="29">
        <v>257</v>
      </c>
      <c r="G161" s="29">
        <v>333</v>
      </c>
      <c r="H161" s="30">
        <f t="shared" si="5"/>
        <v>295</v>
      </c>
      <c r="I161" s="16">
        <v>341</v>
      </c>
      <c r="J161" s="29">
        <v>1</v>
      </c>
      <c r="K161" s="17">
        <v>1.4</v>
      </c>
    </row>
    <row r="162" spans="1:11" ht="12.75">
      <c r="A162" s="25">
        <v>157</v>
      </c>
      <c r="B162" s="26" t="s">
        <v>879</v>
      </c>
      <c r="C162" s="27">
        <v>2014226600</v>
      </c>
      <c r="D162" s="32">
        <v>8653</v>
      </c>
      <c r="E162" s="28">
        <f t="shared" si="4"/>
        <v>232778</v>
      </c>
      <c r="F162" s="29">
        <v>70</v>
      </c>
      <c r="G162" s="29">
        <v>193</v>
      </c>
      <c r="H162" s="30">
        <f t="shared" si="5"/>
        <v>131.5</v>
      </c>
      <c r="I162" s="16">
        <v>93</v>
      </c>
      <c r="J162" s="29">
        <v>8</v>
      </c>
      <c r="K162" s="17">
        <v>0.7</v>
      </c>
    </row>
    <row r="163" spans="1:11" ht="12.75">
      <c r="A163" s="25">
        <v>158</v>
      </c>
      <c r="B163" s="26" t="s">
        <v>880</v>
      </c>
      <c r="C163" s="27">
        <v>1570259900</v>
      </c>
      <c r="D163" s="32">
        <v>8975</v>
      </c>
      <c r="E163" s="28">
        <f t="shared" si="4"/>
        <v>174959</v>
      </c>
      <c r="F163" s="29">
        <v>115</v>
      </c>
      <c r="G163" s="29">
        <v>190</v>
      </c>
      <c r="H163" s="30">
        <f t="shared" si="5"/>
        <v>152.5</v>
      </c>
      <c r="I163" s="16">
        <v>129</v>
      </c>
      <c r="J163" s="29">
        <v>7</v>
      </c>
      <c r="K163" s="17">
        <v>0.8</v>
      </c>
    </row>
    <row r="164" spans="1:11" ht="12.75">
      <c r="A164" s="25">
        <v>159</v>
      </c>
      <c r="B164" s="26" t="s">
        <v>881</v>
      </c>
      <c r="C164" s="27">
        <v>2251815400</v>
      </c>
      <c r="D164" s="32">
        <v>15527</v>
      </c>
      <c r="E164" s="28">
        <f t="shared" si="4"/>
        <v>145026</v>
      </c>
      <c r="F164" s="29">
        <v>174</v>
      </c>
      <c r="G164" s="29">
        <v>123</v>
      </c>
      <c r="H164" s="30">
        <f t="shared" si="5"/>
        <v>148.5</v>
      </c>
      <c r="I164" s="16">
        <v>118</v>
      </c>
      <c r="J164" s="29">
        <v>7</v>
      </c>
      <c r="K164" s="17">
        <v>0.8</v>
      </c>
    </row>
    <row r="165" spans="1:11" ht="12.75">
      <c r="A165" s="25">
        <v>160</v>
      </c>
      <c r="B165" s="26" t="s">
        <v>882</v>
      </c>
      <c r="C165" s="27">
        <v>6968250700</v>
      </c>
      <c r="D165" s="32">
        <v>104400</v>
      </c>
      <c r="E165" s="28">
        <f t="shared" si="4"/>
        <v>66746</v>
      </c>
      <c r="F165" s="29">
        <v>339</v>
      </c>
      <c r="G165" s="29">
        <v>5</v>
      </c>
      <c r="H165" s="30">
        <f t="shared" si="5"/>
        <v>172</v>
      </c>
      <c r="I165" s="16">
        <v>171</v>
      </c>
      <c r="J165" s="29">
        <v>6</v>
      </c>
      <c r="K165" s="17">
        <v>0.9</v>
      </c>
    </row>
    <row r="166" spans="1:11" ht="12.75">
      <c r="A166" s="25">
        <v>161</v>
      </c>
      <c r="B166" s="26" t="s">
        <v>883</v>
      </c>
      <c r="C166" s="27">
        <v>1950786100</v>
      </c>
      <c r="D166" s="32">
        <v>22161</v>
      </c>
      <c r="E166" s="28">
        <f t="shared" si="4"/>
        <v>88028</v>
      </c>
      <c r="F166" s="29">
        <v>318</v>
      </c>
      <c r="G166" s="29">
        <v>86</v>
      </c>
      <c r="H166" s="30">
        <f t="shared" si="5"/>
        <v>202</v>
      </c>
      <c r="I166" s="16">
        <v>235</v>
      </c>
      <c r="J166" s="29">
        <v>4</v>
      </c>
      <c r="K166" s="17">
        <v>1.1</v>
      </c>
    </row>
    <row r="167" spans="1:11" ht="12.75">
      <c r="A167" s="25">
        <v>162</v>
      </c>
      <c r="B167" s="26" t="s">
        <v>884</v>
      </c>
      <c r="C167" s="27">
        <v>1330888500</v>
      </c>
      <c r="D167" s="32">
        <v>10157</v>
      </c>
      <c r="E167" s="28">
        <f t="shared" si="4"/>
        <v>131032</v>
      </c>
      <c r="F167" s="29">
        <v>210</v>
      </c>
      <c r="G167" s="29">
        <v>178</v>
      </c>
      <c r="H167" s="30">
        <f t="shared" si="5"/>
        <v>194</v>
      </c>
      <c r="I167" s="16">
        <v>225</v>
      </c>
      <c r="J167" s="29">
        <v>4</v>
      </c>
      <c r="K167" s="17">
        <v>1.1</v>
      </c>
    </row>
    <row r="168" spans="1:11" ht="12.75">
      <c r="A168" s="25">
        <v>163</v>
      </c>
      <c r="B168" s="26" t="s">
        <v>885</v>
      </c>
      <c r="C168" s="27">
        <v>5961590900</v>
      </c>
      <c r="D168" s="32">
        <v>87532</v>
      </c>
      <c r="E168" s="28">
        <f t="shared" si="4"/>
        <v>68108</v>
      </c>
      <c r="F168" s="29">
        <v>338</v>
      </c>
      <c r="G168" s="29">
        <v>10</v>
      </c>
      <c r="H168" s="30">
        <f t="shared" si="5"/>
        <v>174</v>
      </c>
      <c r="I168" s="16">
        <v>180</v>
      </c>
      <c r="J168" s="29">
        <v>5</v>
      </c>
      <c r="K168" s="17">
        <v>1</v>
      </c>
    </row>
    <row r="169" spans="1:11" ht="12.75">
      <c r="A169" s="25">
        <v>164</v>
      </c>
      <c r="B169" s="26" t="s">
        <v>886</v>
      </c>
      <c r="C169" s="27">
        <v>2564456400</v>
      </c>
      <c r="D169" s="32">
        <v>12035</v>
      </c>
      <c r="E169" s="28">
        <f t="shared" si="4"/>
        <v>213083</v>
      </c>
      <c r="F169" s="29">
        <v>76</v>
      </c>
      <c r="G169" s="29">
        <v>157</v>
      </c>
      <c r="H169" s="30">
        <f t="shared" si="5"/>
        <v>116.5</v>
      </c>
      <c r="I169" s="16">
        <v>71</v>
      </c>
      <c r="J169" s="29">
        <v>9</v>
      </c>
      <c r="K169" s="17">
        <v>0.6</v>
      </c>
    </row>
    <row r="170" spans="1:11" ht="12.75">
      <c r="A170" s="25">
        <v>165</v>
      </c>
      <c r="B170" s="26" t="s">
        <v>887</v>
      </c>
      <c r="C170" s="27">
        <v>5385104400</v>
      </c>
      <c r="D170" s="32">
        <v>56151</v>
      </c>
      <c r="E170" s="28">
        <f t="shared" si="4"/>
        <v>95904</v>
      </c>
      <c r="F170" s="29">
        <v>302</v>
      </c>
      <c r="G170" s="29">
        <v>19</v>
      </c>
      <c r="H170" s="30">
        <f t="shared" si="5"/>
        <v>160.5</v>
      </c>
      <c r="I170" s="16">
        <v>145</v>
      </c>
      <c r="J170" s="29">
        <v>6</v>
      </c>
      <c r="K170" s="17">
        <v>0.9</v>
      </c>
    </row>
    <row r="171" spans="1:11" ht="12.75">
      <c r="A171" s="25">
        <v>166</v>
      </c>
      <c r="B171" s="26" t="s">
        <v>888</v>
      </c>
      <c r="C171" s="27">
        <v>2434992400</v>
      </c>
      <c r="D171" s="32">
        <v>5205</v>
      </c>
      <c r="E171" s="28">
        <f t="shared" si="4"/>
        <v>467818</v>
      </c>
      <c r="F171" s="29">
        <v>22</v>
      </c>
      <c r="G171" s="29">
        <v>243</v>
      </c>
      <c r="H171" s="30">
        <f t="shared" si="5"/>
        <v>132.5</v>
      </c>
      <c r="I171" s="16">
        <v>95</v>
      </c>
      <c r="J171" s="29">
        <v>8</v>
      </c>
      <c r="K171" s="17">
        <v>0.7</v>
      </c>
    </row>
    <row r="172" spans="1:11" ht="12.75">
      <c r="A172" s="25">
        <v>167</v>
      </c>
      <c r="B172" s="26" t="s">
        <v>889</v>
      </c>
      <c r="C172" s="27">
        <v>3646268400</v>
      </c>
      <c r="D172" s="32">
        <v>23303</v>
      </c>
      <c r="E172" s="28">
        <f t="shared" si="4"/>
        <v>156472</v>
      </c>
      <c r="F172" s="29">
        <v>147</v>
      </c>
      <c r="G172" s="29">
        <v>80</v>
      </c>
      <c r="H172" s="30">
        <f t="shared" si="5"/>
        <v>113.5</v>
      </c>
      <c r="I172" s="16">
        <v>69</v>
      </c>
      <c r="J172" s="29">
        <v>9</v>
      </c>
      <c r="K172" s="17">
        <v>0.6</v>
      </c>
    </row>
    <row r="173" spans="1:11" ht="12.75">
      <c r="A173" s="25">
        <v>168</v>
      </c>
      <c r="B173" s="26" t="s">
        <v>890</v>
      </c>
      <c r="C173" s="27">
        <v>5580750300</v>
      </c>
      <c r="D173" s="32">
        <v>19962</v>
      </c>
      <c r="E173" s="28">
        <f t="shared" si="4"/>
        <v>279569</v>
      </c>
      <c r="F173" s="29">
        <v>49</v>
      </c>
      <c r="G173" s="29">
        <v>94</v>
      </c>
      <c r="H173" s="30">
        <f t="shared" si="5"/>
        <v>71.5</v>
      </c>
      <c r="I173" s="16">
        <v>16</v>
      </c>
      <c r="J173" s="29">
        <v>10</v>
      </c>
      <c r="K173" s="17">
        <v>0.5</v>
      </c>
    </row>
    <row r="174" spans="1:11" ht="12.75">
      <c r="A174" s="25">
        <v>169</v>
      </c>
      <c r="B174" s="26" t="s">
        <v>891</v>
      </c>
      <c r="C174" s="27">
        <v>1794120500</v>
      </c>
      <c r="D174" s="32">
        <v>5183</v>
      </c>
      <c r="E174" s="28">
        <f t="shared" si="4"/>
        <v>346155</v>
      </c>
      <c r="F174" s="29">
        <v>35</v>
      </c>
      <c r="G174" s="29">
        <v>244</v>
      </c>
      <c r="H174" s="30">
        <f t="shared" si="5"/>
        <v>139.5</v>
      </c>
      <c r="I174" s="16">
        <v>105</v>
      </c>
      <c r="J174" s="29">
        <v>8</v>
      </c>
      <c r="K174" s="17">
        <v>0.7</v>
      </c>
    </row>
    <row r="175" spans="1:11" ht="12.75">
      <c r="A175" s="25">
        <v>170</v>
      </c>
      <c r="B175" s="26" t="s">
        <v>892</v>
      </c>
      <c r="C175" s="27">
        <v>5227256500</v>
      </c>
      <c r="D175" s="32">
        <v>38469</v>
      </c>
      <c r="E175" s="28">
        <f t="shared" si="4"/>
        <v>135882</v>
      </c>
      <c r="F175" s="29">
        <v>198</v>
      </c>
      <c r="G175" s="29">
        <v>39</v>
      </c>
      <c r="H175" s="30">
        <f t="shared" si="5"/>
        <v>118.5</v>
      </c>
      <c r="I175" s="16">
        <v>75</v>
      </c>
      <c r="J175" s="29">
        <v>8</v>
      </c>
      <c r="K175" s="17">
        <v>0.7</v>
      </c>
    </row>
    <row r="176" spans="1:11" ht="12.75">
      <c r="A176" s="25">
        <v>171</v>
      </c>
      <c r="B176" s="26" t="s">
        <v>893</v>
      </c>
      <c r="C176" s="27">
        <v>4678944800</v>
      </c>
      <c r="D176" s="32">
        <v>24888</v>
      </c>
      <c r="E176" s="28">
        <f t="shared" si="4"/>
        <v>188000</v>
      </c>
      <c r="F176" s="29">
        <v>100</v>
      </c>
      <c r="G176" s="29">
        <v>74</v>
      </c>
      <c r="H176" s="30">
        <f t="shared" si="5"/>
        <v>87</v>
      </c>
      <c r="I176" s="16">
        <v>30</v>
      </c>
      <c r="J176" s="29">
        <v>10</v>
      </c>
      <c r="K176" s="17">
        <v>0.5</v>
      </c>
    </row>
    <row r="177" spans="1:11" ht="12.75">
      <c r="A177" s="25">
        <v>172</v>
      </c>
      <c r="B177" s="26" t="s">
        <v>894</v>
      </c>
      <c r="C177" s="27">
        <v>5208130600</v>
      </c>
      <c r="D177" s="32">
        <v>14367</v>
      </c>
      <c r="E177" s="28">
        <f t="shared" si="4"/>
        <v>362506</v>
      </c>
      <c r="F177" s="29">
        <v>33</v>
      </c>
      <c r="G177" s="29">
        <v>131</v>
      </c>
      <c r="H177" s="30">
        <f t="shared" si="5"/>
        <v>82</v>
      </c>
      <c r="I177" s="16">
        <v>23</v>
      </c>
      <c r="J177" s="29">
        <v>10</v>
      </c>
      <c r="K177" s="17">
        <v>0.5</v>
      </c>
    </row>
    <row r="178" spans="1:11" ht="12.75">
      <c r="A178" s="25">
        <v>173</v>
      </c>
      <c r="B178" s="26" t="s">
        <v>895</v>
      </c>
      <c r="C178" s="27">
        <v>1845675300</v>
      </c>
      <c r="D178" s="32">
        <v>6519</v>
      </c>
      <c r="E178" s="28">
        <f t="shared" si="4"/>
        <v>283122</v>
      </c>
      <c r="F178" s="29">
        <v>45</v>
      </c>
      <c r="G178" s="29">
        <v>225</v>
      </c>
      <c r="H178" s="30">
        <f t="shared" si="5"/>
        <v>135</v>
      </c>
      <c r="I178" s="16">
        <v>99</v>
      </c>
      <c r="J178" s="29">
        <v>8</v>
      </c>
      <c r="K178" s="17">
        <v>0.7</v>
      </c>
    </row>
    <row r="179" spans="1:11" ht="12.75">
      <c r="A179" s="25">
        <v>174</v>
      </c>
      <c r="B179" s="26" t="s">
        <v>896</v>
      </c>
      <c r="C179" s="27">
        <v>1353995500</v>
      </c>
      <c r="D179" s="32">
        <v>10629</v>
      </c>
      <c r="E179" s="28">
        <f t="shared" si="4"/>
        <v>127387</v>
      </c>
      <c r="F179" s="29">
        <v>218</v>
      </c>
      <c r="G179" s="29">
        <v>173</v>
      </c>
      <c r="H179" s="30">
        <f t="shared" si="5"/>
        <v>195.5</v>
      </c>
      <c r="I179" s="16">
        <v>230</v>
      </c>
      <c r="J179" s="29">
        <v>4</v>
      </c>
      <c r="K179" s="17">
        <v>1.1</v>
      </c>
    </row>
    <row r="180" spans="1:11" ht="12.75">
      <c r="A180" s="25">
        <v>175</v>
      </c>
      <c r="B180" s="26" t="s">
        <v>897</v>
      </c>
      <c r="C180" s="27">
        <v>2436472800</v>
      </c>
      <c r="D180" s="32">
        <v>12274</v>
      </c>
      <c r="E180" s="28">
        <f t="shared" si="4"/>
        <v>198507</v>
      </c>
      <c r="F180" s="29">
        <v>90</v>
      </c>
      <c r="G180" s="29">
        <v>155</v>
      </c>
      <c r="H180" s="30">
        <f t="shared" si="5"/>
        <v>122.5</v>
      </c>
      <c r="I180" s="16">
        <v>82</v>
      </c>
      <c r="J180" s="29">
        <v>8</v>
      </c>
      <c r="K180" s="17">
        <v>0.7</v>
      </c>
    </row>
    <row r="181" spans="1:11" ht="12.75">
      <c r="A181" s="25">
        <v>176</v>
      </c>
      <c r="B181" s="26" t="s">
        <v>898</v>
      </c>
      <c r="C181" s="27">
        <v>7238746700</v>
      </c>
      <c r="D181" s="32">
        <v>55578</v>
      </c>
      <c r="E181" s="28">
        <f t="shared" si="4"/>
        <v>130245</v>
      </c>
      <c r="F181" s="29">
        <v>212</v>
      </c>
      <c r="G181" s="29">
        <v>22</v>
      </c>
      <c r="H181" s="30">
        <f t="shared" si="5"/>
        <v>117</v>
      </c>
      <c r="I181" s="16">
        <v>72</v>
      </c>
      <c r="J181" s="29">
        <v>8</v>
      </c>
      <c r="K181" s="17">
        <v>0.7</v>
      </c>
    </row>
    <row r="182" spans="1:11" ht="12.75">
      <c r="A182" s="25">
        <v>177</v>
      </c>
      <c r="B182" s="26" t="s">
        <v>899</v>
      </c>
      <c r="C182" s="27">
        <v>1759983100</v>
      </c>
      <c r="D182" s="32">
        <v>12901</v>
      </c>
      <c r="E182" s="28">
        <f t="shared" si="4"/>
        <v>136422</v>
      </c>
      <c r="F182" s="29">
        <v>196</v>
      </c>
      <c r="G182" s="29">
        <v>151</v>
      </c>
      <c r="H182" s="30">
        <f t="shared" si="5"/>
        <v>173.5</v>
      </c>
      <c r="I182" s="16">
        <v>179</v>
      </c>
      <c r="J182" s="29">
        <v>5</v>
      </c>
      <c r="K182" s="17">
        <v>1</v>
      </c>
    </row>
    <row r="183" spans="1:11" ht="12.75">
      <c r="A183" s="25">
        <v>178</v>
      </c>
      <c r="B183" s="26" t="s">
        <v>900</v>
      </c>
      <c r="C183" s="27">
        <v>3782681000</v>
      </c>
      <c r="D183" s="32">
        <v>27093</v>
      </c>
      <c r="E183" s="28">
        <f t="shared" si="4"/>
        <v>139618</v>
      </c>
      <c r="F183" s="29">
        <v>187</v>
      </c>
      <c r="G183" s="29">
        <v>70</v>
      </c>
      <c r="H183" s="30">
        <f t="shared" si="5"/>
        <v>128.5</v>
      </c>
      <c r="I183" s="16">
        <v>90</v>
      </c>
      <c r="J183" s="29">
        <v>8</v>
      </c>
      <c r="K183" s="17">
        <v>0.7</v>
      </c>
    </row>
    <row r="184" spans="1:11" ht="12.75">
      <c r="A184" s="25">
        <v>179</v>
      </c>
      <c r="B184" s="26" t="s">
        <v>901</v>
      </c>
      <c r="C184" s="27">
        <v>911692900</v>
      </c>
      <c r="D184" s="32">
        <v>5703</v>
      </c>
      <c r="E184" s="28">
        <f t="shared" si="4"/>
        <v>159862</v>
      </c>
      <c r="F184" s="29">
        <v>141</v>
      </c>
      <c r="G184" s="29">
        <v>237</v>
      </c>
      <c r="H184" s="30">
        <f t="shared" si="5"/>
        <v>189</v>
      </c>
      <c r="I184" s="16">
        <v>218</v>
      </c>
      <c r="J184" s="29">
        <v>4</v>
      </c>
      <c r="K184" s="17">
        <v>1.1</v>
      </c>
    </row>
    <row r="185" spans="1:11" ht="12.75">
      <c r="A185" s="25">
        <v>180</v>
      </c>
      <c r="B185" s="26" t="s">
        <v>902</v>
      </c>
      <c r="C185" s="27">
        <v>759471100</v>
      </c>
      <c r="D185" s="32">
        <v>6609</v>
      </c>
      <c r="E185" s="28">
        <f t="shared" si="4"/>
        <v>114915</v>
      </c>
      <c r="F185" s="29">
        <v>254</v>
      </c>
      <c r="G185" s="29">
        <v>223</v>
      </c>
      <c r="H185" s="30">
        <f t="shared" si="5"/>
        <v>238.5</v>
      </c>
      <c r="I185" s="16">
        <v>277</v>
      </c>
      <c r="J185" s="29">
        <v>3</v>
      </c>
      <c r="K185" s="17">
        <v>1.2</v>
      </c>
    </row>
    <row r="186" spans="1:11" ht="12.75">
      <c r="A186" s="25">
        <v>181</v>
      </c>
      <c r="B186" s="26" t="s">
        <v>903</v>
      </c>
      <c r="C186" s="27">
        <v>5001489700</v>
      </c>
      <c r="D186" s="32">
        <v>44371</v>
      </c>
      <c r="E186" s="28">
        <f t="shared" si="4"/>
        <v>112720</v>
      </c>
      <c r="F186" s="29">
        <v>260</v>
      </c>
      <c r="G186" s="29">
        <v>27</v>
      </c>
      <c r="H186" s="30">
        <f t="shared" si="5"/>
        <v>143.5</v>
      </c>
      <c r="I186" s="16">
        <v>109</v>
      </c>
      <c r="J186" s="29">
        <v>7</v>
      </c>
      <c r="K186" s="17">
        <v>0.8</v>
      </c>
    </row>
    <row r="187" spans="1:11" ht="12.75">
      <c r="A187" s="25">
        <v>182</v>
      </c>
      <c r="B187" s="26" t="s">
        <v>904</v>
      </c>
      <c r="C187" s="27">
        <v>2623990500</v>
      </c>
      <c r="D187" s="32">
        <v>21375</v>
      </c>
      <c r="E187" s="28">
        <f t="shared" si="4"/>
        <v>122760</v>
      </c>
      <c r="F187" s="29">
        <v>232</v>
      </c>
      <c r="G187" s="29">
        <v>89</v>
      </c>
      <c r="H187" s="30">
        <f t="shared" si="5"/>
        <v>160.5</v>
      </c>
      <c r="I187" s="16">
        <v>144</v>
      </c>
      <c r="J187" s="29">
        <v>6</v>
      </c>
      <c r="K187" s="17">
        <v>0.9</v>
      </c>
    </row>
    <row r="188" spans="1:11" ht="12.75">
      <c r="A188" s="25">
        <v>183</v>
      </c>
      <c r="B188" s="26" t="s">
        <v>905</v>
      </c>
      <c r="C188" s="27">
        <v>68660000</v>
      </c>
      <c r="D188" s="32">
        <v>559</v>
      </c>
      <c r="E188" s="28">
        <f t="shared" si="4"/>
        <v>122826</v>
      </c>
      <c r="F188" s="29">
        <v>231</v>
      </c>
      <c r="G188" s="29">
        <v>340</v>
      </c>
      <c r="H188" s="30">
        <f t="shared" si="5"/>
        <v>285.5</v>
      </c>
      <c r="I188" s="16">
        <v>331</v>
      </c>
      <c r="J188" s="29">
        <v>1</v>
      </c>
      <c r="K188" s="17">
        <v>1.4</v>
      </c>
    </row>
    <row r="189" spans="1:11" ht="12.75">
      <c r="A189" s="25">
        <v>184</v>
      </c>
      <c r="B189" s="26" t="s">
        <v>906</v>
      </c>
      <c r="C189" s="27">
        <v>1732034300</v>
      </c>
      <c r="D189" s="32">
        <v>9241</v>
      </c>
      <c r="E189" s="28">
        <f t="shared" si="4"/>
        <v>187429</v>
      </c>
      <c r="F189" s="29">
        <v>102</v>
      </c>
      <c r="G189" s="29">
        <v>186</v>
      </c>
      <c r="H189" s="30">
        <f t="shared" si="5"/>
        <v>144</v>
      </c>
      <c r="I189" s="16">
        <v>110</v>
      </c>
      <c r="J189" s="29">
        <v>7</v>
      </c>
      <c r="K189" s="17">
        <v>0.8</v>
      </c>
    </row>
    <row r="190" spans="1:11" ht="12.75">
      <c r="A190" s="25">
        <v>185</v>
      </c>
      <c r="B190" s="26" t="s">
        <v>907</v>
      </c>
      <c r="C190" s="27">
        <v>3272042800</v>
      </c>
      <c r="D190" s="32">
        <v>27616</v>
      </c>
      <c r="E190" s="28">
        <f t="shared" si="4"/>
        <v>118484</v>
      </c>
      <c r="F190" s="29">
        <v>245</v>
      </c>
      <c r="G190" s="29">
        <v>65</v>
      </c>
      <c r="H190" s="30">
        <f t="shared" si="5"/>
        <v>155</v>
      </c>
      <c r="I190" s="16">
        <v>131</v>
      </c>
      <c r="J190" s="29">
        <v>7</v>
      </c>
      <c r="K190" s="17">
        <v>0.8</v>
      </c>
    </row>
    <row r="191" spans="1:11" ht="12.75">
      <c r="A191" s="25">
        <v>186</v>
      </c>
      <c r="B191" s="26" t="s">
        <v>908</v>
      </c>
      <c r="C191" s="27">
        <v>1510343300</v>
      </c>
      <c r="D191" s="32">
        <v>13579</v>
      </c>
      <c r="E191" s="28">
        <f t="shared" si="4"/>
        <v>111226</v>
      </c>
      <c r="F191" s="29">
        <v>264</v>
      </c>
      <c r="G191" s="29">
        <v>147</v>
      </c>
      <c r="H191" s="30">
        <f t="shared" si="5"/>
        <v>205.5</v>
      </c>
      <c r="I191" s="16">
        <v>238</v>
      </c>
      <c r="J191" s="29">
        <v>4</v>
      </c>
      <c r="K191" s="17">
        <v>1.1</v>
      </c>
    </row>
    <row r="192" spans="1:11" ht="12.75">
      <c r="A192" s="25">
        <v>187</v>
      </c>
      <c r="B192" s="26" t="s">
        <v>909</v>
      </c>
      <c r="C192" s="27">
        <v>1122150300</v>
      </c>
      <c r="D192" s="32">
        <v>8034</v>
      </c>
      <c r="E192" s="28">
        <f t="shared" si="4"/>
        <v>139675</v>
      </c>
      <c r="F192" s="29">
        <v>186</v>
      </c>
      <c r="G192" s="29">
        <v>204</v>
      </c>
      <c r="H192" s="30">
        <f t="shared" si="5"/>
        <v>195</v>
      </c>
      <c r="I192" s="16">
        <v>229</v>
      </c>
      <c r="J192" s="29">
        <v>4</v>
      </c>
      <c r="K192" s="17">
        <v>1.1</v>
      </c>
    </row>
    <row r="193" spans="1:11" ht="12.75">
      <c r="A193" s="25">
        <v>188</v>
      </c>
      <c r="B193" s="26" t="s">
        <v>910</v>
      </c>
      <c r="C193" s="27">
        <v>314755700</v>
      </c>
      <c r="D193" s="32">
        <v>2960</v>
      </c>
      <c r="E193" s="28">
        <f t="shared" si="4"/>
        <v>106336</v>
      </c>
      <c r="F193" s="29">
        <v>275</v>
      </c>
      <c r="G193" s="29">
        <v>276</v>
      </c>
      <c r="H193" s="30">
        <f t="shared" si="5"/>
        <v>275.5</v>
      </c>
      <c r="I193" s="16">
        <v>325</v>
      </c>
      <c r="J193" s="29">
        <v>1</v>
      </c>
      <c r="K193" s="17">
        <v>1.4</v>
      </c>
    </row>
    <row r="194" spans="1:11" ht="12.75">
      <c r="A194" s="25">
        <v>189</v>
      </c>
      <c r="B194" s="26" t="s">
        <v>911</v>
      </c>
      <c r="C194" s="27">
        <v>4827150700</v>
      </c>
      <c r="D194" s="32">
        <v>26186</v>
      </c>
      <c r="E194" s="28">
        <f t="shared" si="4"/>
        <v>184341</v>
      </c>
      <c r="F194" s="29">
        <v>105</v>
      </c>
      <c r="G194" s="29">
        <v>71</v>
      </c>
      <c r="H194" s="30">
        <f t="shared" si="5"/>
        <v>88</v>
      </c>
      <c r="I194" s="16">
        <v>32</v>
      </c>
      <c r="J194" s="29">
        <v>10</v>
      </c>
      <c r="K194" s="17">
        <v>0.5</v>
      </c>
    </row>
    <row r="195" spans="1:11" ht="12.75">
      <c r="A195" s="25">
        <v>190</v>
      </c>
      <c r="B195" s="26" t="s">
        <v>912</v>
      </c>
      <c r="C195" s="27">
        <v>22715100</v>
      </c>
      <c r="D195" s="32">
        <v>96</v>
      </c>
      <c r="E195" s="28">
        <f t="shared" si="4"/>
        <v>236616</v>
      </c>
      <c r="F195" s="29">
        <v>66</v>
      </c>
      <c r="G195" s="29">
        <v>350</v>
      </c>
      <c r="H195" s="30">
        <f t="shared" si="5"/>
        <v>208</v>
      </c>
      <c r="I195" s="16">
        <v>243</v>
      </c>
      <c r="J195" s="29">
        <v>4</v>
      </c>
      <c r="K195" s="17">
        <v>1.1</v>
      </c>
    </row>
    <row r="196" spans="1:11" ht="12.75">
      <c r="A196" s="25">
        <v>191</v>
      </c>
      <c r="B196" s="26" t="s">
        <v>913</v>
      </c>
      <c r="C196" s="27">
        <v>784919400</v>
      </c>
      <c r="D196" s="32">
        <v>9073</v>
      </c>
      <c r="E196" s="28">
        <f t="shared" si="4"/>
        <v>86512</v>
      </c>
      <c r="F196" s="29">
        <v>320</v>
      </c>
      <c r="G196" s="29">
        <v>189</v>
      </c>
      <c r="H196" s="30">
        <f t="shared" si="5"/>
        <v>254.5</v>
      </c>
      <c r="I196" s="16">
        <v>301</v>
      </c>
      <c r="J196" s="29">
        <v>2</v>
      </c>
      <c r="K196" s="17">
        <v>1.3</v>
      </c>
    </row>
    <row r="197" spans="1:11" ht="12.75">
      <c r="A197" s="25">
        <v>192</v>
      </c>
      <c r="B197" s="26" t="s">
        <v>914</v>
      </c>
      <c r="C197" s="27">
        <v>775627100</v>
      </c>
      <c r="D197" s="32">
        <v>8175</v>
      </c>
      <c r="E197" s="28">
        <f t="shared" si="4"/>
        <v>94878</v>
      </c>
      <c r="F197" s="29">
        <v>307</v>
      </c>
      <c r="G197" s="29">
        <v>198</v>
      </c>
      <c r="H197" s="30">
        <f t="shared" si="5"/>
        <v>252.5</v>
      </c>
      <c r="I197" s="16">
        <v>295</v>
      </c>
      <c r="J197" s="29">
        <v>2</v>
      </c>
      <c r="K197" s="17">
        <v>1.3</v>
      </c>
    </row>
    <row r="198" spans="1:11" ht="12.75">
      <c r="A198" s="25">
        <v>193</v>
      </c>
      <c r="B198" s="26" t="s">
        <v>915</v>
      </c>
      <c r="C198" s="27">
        <v>518444700</v>
      </c>
      <c r="D198" s="32">
        <v>957</v>
      </c>
      <c r="E198" s="28">
        <f aca="true" t="shared" si="6" ref="E198:E261">ROUND(C198/D198,0)</f>
        <v>541739</v>
      </c>
      <c r="F198" s="29">
        <v>18</v>
      </c>
      <c r="G198" s="29">
        <v>326</v>
      </c>
      <c r="H198" s="30">
        <f aca="true" t="shared" si="7" ref="H198:H261">ROUND((F198+G198)/2,1)</f>
        <v>172</v>
      </c>
      <c r="I198" s="16">
        <v>169</v>
      </c>
      <c r="J198" s="29">
        <v>6</v>
      </c>
      <c r="K198" s="17">
        <v>0.9</v>
      </c>
    </row>
    <row r="199" spans="1:11" ht="12.75">
      <c r="A199" s="25">
        <v>194</v>
      </c>
      <c r="B199" s="26" t="s">
        <v>916</v>
      </c>
      <c r="C199" s="27">
        <v>104838600</v>
      </c>
      <c r="D199" s="32">
        <v>730</v>
      </c>
      <c r="E199" s="28">
        <f t="shared" si="6"/>
        <v>143615</v>
      </c>
      <c r="F199" s="29">
        <v>177</v>
      </c>
      <c r="G199" s="29">
        <v>336</v>
      </c>
      <c r="H199" s="30">
        <f t="shared" si="7"/>
        <v>256.5</v>
      </c>
      <c r="I199" s="16">
        <v>305</v>
      </c>
      <c r="J199" s="29">
        <v>2</v>
      </c>
      <c r="K199" s="17">
        <v>1.3</v>
      </c>
    </row>
    <row r="200" spans="1:11" ht="12.75">
      <c r="A200" s="25">
        <v>195</v>
      </c>
      <c r="B200" s="26" t="s">
        <v>457</v>
      </c>
      <c r="C200" s="27">
        <v>71935100</v>
      </c>
      <c r="D200" s="32">
        <v>135</v>
      </c>
      <c r="E200" s="28">
        <f t="shared" si="6"/>
        <v>532853</v>
      </c>
      <c r="F200" s="29">
        <v>19</v>
      </c>
      <c r="G200" s="29">
        <v>349</v>
      </c>
      <c r="H200" s="30">
        <f t="shared" si="7"/>
        <v>184</v>
      </c>
      <c r="I200" s="16">
        <v>208</v>
      </c>
      <c r="J200" s="29">
        <v>5</v>
      </c>
      <c r="K200" s="17">
        <v>1</v>
      </c>
    </row>
    <row r="201" spans="1:11" ht="12.75">
      <c r="A201" s="25">
        <v>196</v>
      </c>
      <c r="B201" s="26" t="s">
        <v>917</v>
      </c>
      <c r="C201" s="27">
        <v>823011000</v>
      </c>
      <c r="D201" s="32">
        <v>3630</v>
      </c>
      <c r="E201" s="28">
        <f t="shared" si="6"/>
        <v>226725</v>
      </c>
      <c r="F201" s="29">
        <v>71</v>
      </c>
      <c r="G201" s="29">
        <v>265</v>
      </c>
      <c r="H201" s="30">
        <f t="shared" si="7"/>
        <v>168</v>
      </c>
      <c r="I201" s="16">
        <v>158</v>
      </c>
      <c r="J201" s="29">
        <v>6</v>
      </c>
      <c r="K201" s="17">
        <v>0.9</v>
      </c>
    </row>
    <row r="202" spans="1:11" ht="12.75">
      <c r="A202" s="25">
        <v>197</v>
      </c>
      <c r="B202" s="26" t="s">
        <v>918</v>
      </c>
      <c r="C202" s="27">
        <v>21914393400</v>
      </c>
      <c r="D202" s="32">
        <v>11322</v>
      </c>
      <c r="E202" s="28">
        <f t="shared" si="6"/>
        <v>1935559</v>
      </c>
      <c r="F202" s="29">
        <v>4</v>
      </c>
      <c r="G202" s="29">
        <v>165</v>
      </c>
      <c r="H202" s="30">
        <f t="shared" si="7"/>
        <v>84.5</v>
      </c>
      <c r="I202" s="16">
        <v>26</v>
      </c>
      <c r="J202" s="29">
        <v>10</v>
      </c>
      <c r="K202" s="17">
        <v>0.5</v>
      </c>
    </row>
    <row r="203" spans="1:11" ht="12.75">
      <c r="A203" s="25">
        <v>198</v>
      </c>
      <c r="B203" s="26" t="s">
        <v>919</v>
      </c>
      <c r="C203" s="27">
        <v>7121910600</v>
      </c>
      <c r="D203" s="32">
        <v>32338</v>
      </c>
      <c r="E203" s="28">
        <f t="shared" si="6"/>
        <v>220233</v>
      </c>
      <c r="F203" s="29">
        <v>72</v>
      </c>
      <c r="G203" s="29">
        <v>50</v>
      </c>
      <c r="H203" s="30">
        <f t="shared" si="7"/>
        <v>61</v>
      </c>
      <c r="I203" s="16">
        <v>10</v>
      </c>
      <c r="J203" s="29">
        <v>10</v>
      </c>
      <c r="K203" s="17">
        <v>0.5</v>
      </c>
    </row>
    <row r="204" spans="1:11" ht="12.75">
      <c r="A204" s="25">
        <v>199</v>
      </c>
      <c r="B204" s="26" t="s">
        <v>920</v>
      </c>
      <c r="C204" s="27">
        <v>7730432400</v>
      </c>
      <c r="D204" s="32">
        <v>29037</v>
      </c>
      <c r="E204" s="28">
        <f t="shared" si="6"/>
        <v>266227</v>
      </c>
      <c r="F204" s="29">
        <v>54</v>
      </c>
      <c r="G204" s="29">
        <v>57</v>
      </c>
      <c r="H204" s="30">
        <f t="shared" si="7"/>
        <v>55.5</v>
      </c>
      <c r="I204" s="16">
        <v>8</v>
      </c>
      <c r="J204" s="29">
        <v>10</v>
      </c>
      <c r="K204" s="17">
        <v>0.5</v>
      </c>
    </row>
    <row r="205" spans="1:11" ht="12.75">
      <c r="A205" s="25">
        <v>200</v>
      </c>
      <c r="B205" s="26" t="s">
        <v>921</v>
      </c>
      <c r="C205" s="27">
        <v>50160300</v>
      </c>
      <c r="D205" s="32">
        <v>248</v>
      </c>
      <c r="E205" s="28">
        <f t="shared" si="6"/>
        <v>202259</v>
      </c>
      <c r="F205" s="29">
        <v>89</v>
      </c>
      <c r="G205" s="29">
        <v>348</v>
      </c>
      <c r="H205" s="30">
        <f t="shared" si="7"/>
        <v>218.5</v>
      </c>
      <c r="I205" s="16">
        <v>259</v>
      </c>
      <c r="J205" s="29">
        <v>3</v>
      </c>
      <c r="K205" s="17">
        <v>1.2</v>
      </c>
    </row>
    <row r="206" spans="1:11" ht="12.75">
      <c r="A206" s="25">
        <v>201</v>
      </c>
      <c r="B206" s="26" t="s">
        <v>922</v>
      </c>
      <c r="C206" s="27">
        <v>6474455300</v>
      </c>
      <c r="D206" s="32">
        <v>91112</v>
      </c>
      <c r="E206" s="28">
        <f t="shared" si="6"/>
        <v>71060</v>
      </c>
      <c r="F206" s="29">
        <v>334</v>
      </c>
      <c r="G206" s="29">
        <v>7</v>
      </c>
      <c r="H206" s="30">
        <f t="shared" si="7"/>
        <v>170.5</v>
      </c>
      <c r="I206" s="16">
        <v>163</v>
      </c>
      <c r="J206" s="29">
        <v>6</v>
      </c>
      <c r="K206" s="17">
        <v>0.9</v>
      </c>
    </row>
    <row r="207" spans="1:11" ht="12.75">
      <c r="A207" s="25">
        <v>202</v>
      </c>
      <c r="B207" s="26" t="s">
        <v>923</v>
      </c>
      <c r="C207" s="27">
        <v>122466100</v>
      </c>
      <c r="D207" s="32">
        <v>1135</v>
      </c>
      <c r="E207" s="28">
        <f t="shared" si="6"/>
        <v>107900</v>
      </c>
      <c r="F207" s="29">
        <v>272</v>
      </c>
      <c r="G207" s="29">
        <v>323</v>
      </c>
      <c r="H207" s="30">
        <f t="shared" si="7"/>
        <v>297.5</v>
      </c>
      <c r="I207" s="16">
        <v>343</v>
      </c>
      <c r="J207" s="29">
        <v>1</v>
      </c>
      <c r="K207" s="17">
        <v>1.4</v>
      </c>
    </row>
    <row r="208" spans="1:11" ht="12.75">
      <c r="A208" s="25">
        <v>203</v>
      </c>
      <c r="B208" s="26" t="s">
        <v>471</v>
      </c>
      <c r="C208" s="27">
        <v>540712100</v>
      </c>
      <c r="D208" s="32">
        <v>1508</v>
      </c>
      <c r="E208" s="28">
        <f t="shared" si="6"/>
        <v>358562</v>
      </c>
      <c r="F208" s="29">
        <v>34</v>
      </c>
      <c r="G208" s="29">
        <v>309</v>
      </c>
      <c r="H208" s="30">
        <f t="shared" si="7"/>
        <v>171.5</v>
      </c>
      <c r="I208" s="16">
        <v>164</v>
      </c>
      <c r="J208" s="29">
        <v>6</v>
      </c>
      <c r="K208" s="17">
        <v>0.9</v>
      </c>
    </row>
    <row r="209" spans="1:11" ht="12.75">
      <c r="A209" s="25">
        <v>204</v>
      </c>
      <c r="B209" s="26" t="s">
        <v>924</v>
      </c>
      <c r="C209" s="27">
        <v>125334300</v>
      </c>
      <c r="D209" s="32">
        <v>957</v>
      </c>
      <c r="E209" s="28">
        <f t="shared" si="6"/>
        <v>130966</v>
      </c>
      <c r="F209" s="29">
        <v>211</v>
      </c>
      <c r="G209" s="29">
        <v>328</v>
      </c>
      <c r="H209" s="30">
        <f t="shared" si="7"/>
        <v>269.5</v>
      </c>
      <c r="I209" s="16">
        <v>318</v>
      </c>
      <c r="J209" s="29">
        <v>1</v>
      </c>
      <c r="K209" s="17">
        <v>1.4</v>
      </c>
    </row>
    <row r="210" spans="1:11" ht="12.75">
      <c r="A210" s="25">
        <v>205</v>
      </c>
      <c r="B210" s="26" t="s">
        <v>925</v>
      </c>
      <c r="C210" s="27">
        <v>1436553500</v>
      </c>
      <c r="D210" s="32">
        <v>6912</v>
      </c>
      <c r="E210" s="28">
        <f t="shared" si="6"/>
        <v>207835</v>
      </c>
      <c r="F210" s="29">
        <v>82</v>
      </c>
      <c r="G210" s="29">
        <v>217</v>
      </c>
      <c r="H210" s="30">
        <f t="shared" si="7"/>
        <v>149.5</v>
      </c>
      <c r="I210" s="16">
        <v>119</v>
      </c>
      <c r="J210" s="29">
        <v>7</v>
      </c>
      <c r="K210" s="17">
        <v>0.8</v>
      </c>
    </row>
    <row r="211" spans="1:11" ht="12.75">
      <c r="A211" s="25">
        <v>206</v>
      </c>
      <c r="B211" s="26" t="s">
        <v>926</v>
      </c>
      <c r="C211" s="27">
        <v>3684014900</v>
      </c>
      <c r="D211" s="32">
        <v>17594</v>
      </c>
      <c r="E211" s="28">
        <f t="shared" si="6"/>
        <v>209390</v>
      </c>
      <c r="F211" s="29">
        <v>81</v>
      </c>
      <c r="G211" s="29">
        <v>108</v>
      </c>
      <c r="H211" s="30">
        <f t="shared" si="7"/>
        <v>94.5</v>
      </c>
      <c r="I211" s="16">
        <v>45</v>
      </c>
      <c r="J211" s="29">
        <v>9</v>
      </c>
      <c r="K211" s="17">
        <v>0.6</v>
      </c>
    </row>
    <row r="212" spans="1:11" ht="12.75">
      <c r="A212" s="25">
        <v>207</v>
      </c>
      <c r="B212" s="26" t="s">
        <v>927</v>
      </c>
      <c r="C212" s="27">
        <v>22520035100</v>
      </c>
      <c r="D212" s="32">
        <v>84600</v>
      </c>
      <c r="E212" s="28">
        <f t="shared" si="6"/>
        <v>266194</v>
      </c>
      <c r="F212" s="29">
        <v>55</v>
      </c>
      <c r="G212" s="29">
        <v>11</v>
      </c>
      <c r="H212" s="30">
        <f t="shared" si="7"/>
        <v>33</v>
      </c>
      <c r="I212" s="16">
        <v>4</v>
      </c>
      <c r="J212" s="29">
        <v>10</v>
      </c>
      <c r="K212" s="17">
        <v>0.5</v>
      </c>
    </row>
    <row r="213" spans="1:11" ht="12.75">
      <c r="A213" s="25">
        <v>208</v>
      </c>
      <c r="B213" s="26" t="s">
        <v>928</v>
      </c>
      <c r="C213" s="27">
        <v>1575673700</v>
      </c>
      <c r="D213" s="32">
        <v>11188</v>
      </c>
      <c r="E213" s="28">
        <f t="shared" si="6"/>
        <v>140836</v>
      </c>
      <c r="F213" s="29">
        <v>185</v>
      </c>
      <c r="G213" s="29">
        <v>168</v>
      </c>
      <c r="H213" s="30">
        <f t="shared" si="7"/>
        <v>176.5</v>
      </c>
      <c r="I213" s="16">
        <v>186</v>
      </c>
      <c r="J213" s="29">
        <v>5</v>
      </c>
      <c r="K213" s="17">
        <v>1</v>
      </c>
    </row>
    <row r="214" spans="1:11" ht="12.75">
      <c r="A214" s="25">
        <v>209</v>
      </c>
      <c r="B214" s="26" t="s">
        <v>929</v>
      </c>
      <c r="C214" s="27">
        <v>758305300</v>
      </c>
      <c r="D214" s="32">
        <v>13816</v>
      </c>
      <c r="E214" s="28">
        <f t="shared" si="6"/>
        <v>54886</v>
      </c>
      <c r="F214" s="29">
        <v>349</v>
      </c>
      <c r="G214" s="29">
        <v>143</v>
      </c>
      <c r="H214" s="30">
        <f t="shared" si="7"/>
        <v>246</v>
      </c>
      <c r="I214" s="16">
        <v>286</v>
      </c>
      <c r="J214" s="29">
        <v>2</v>
      </c>
      <c r="K214" s="17">
        <v>1.3</v>
      </c>
    </row>
    <row r="215" spans="1:11" ht="12.75">
      <c r="A215" s="25">
        <v>210</v>
      </c>
      <c r="B215" s="26" t="s">
        <v>930</v>
      </c>
      <c r="C215" s="27">
        <v>4460344100</v>
      </c>
      <c r="D215" s="32">
        <v>27759</v>
      </c>
      <c r="E215" s="28">
        <f t="shared" si="6"/>
        <v>160681</v>
      </c>
      <c r="F215" s="29">
        <v>138</v>
      </c>
      <c r="G215" s="29">
        <v>64</v>
      </c>
      <c r="H215" s="30">
        <f t="shared" si="7"/>
        <v>101</v>
      </c>
      <c r="I215" s="16">
        <v>50</v>
      </c>
      <c r="J215" s="29">
        <v>9</v>
      </c>
      <c r="K215" s="17">
        <v>0.6</v>
      </c>
    </row>
    <row r="216" spans="1:11" ht="12.75">
      <c r="A216" s="25">
        <v>211</v>
      </c>
      <c r="B216" s="26" t="s">
        <v>479</v>
      </c>
      <c r="C216" s="27">
        <v>4019965800</v>
      </c>
      <c r="D216" s="32">
        <v>27825</v>
      </c>
      <c r="E216" s="28">
        <f t="shared" si="6"/>
        <v>144473</v>
      </c>
      <c r="F216" s="29">
        <v>176</v>
      </c>
      <c r="G216" s="29">
        <v>63</v>
      </c>
      <c r="H216" s="30">
        <f t="shared" si="7"/>
        <v>119.5</v>
      </c>
      <c r="I216" s="16">
        <v>76</v>
      </c>
      <c r="J216" s="29">
        <v>8</v>
      </c>
      <c r="K216" s="17">
        <v>0.7</v>
      </c>
    </row>
    <row r="217" spans="1:11" ht="12.75">
      <c r="A217" s="25">
        <v>212</v>
      </c>
      <c r="B217" s="26" t="s">
        <v>481</v>
      </c>
      <c r="C217" s="27">
        <v>420806700</v>
      </c>
      <c r="D217" s="32">
        <v>5057</v>
      </c>
      <c r="E217" s="28">
        <f t="shared" si="6"/>
        <v>83213</v>
      </c>
      <c r="F217" s="29">
        <v>325</v>
      </c>
      <c r="G217" s="29">
        <v>247</v>
      </c>
      <c r="H217" s="30">
        <f t="shared" si="7"/>
        <v>286</v>
      </c>
      <c r="I217" s="16">
        <v>333</v>
      </c>
      <c r="J217" s="29">
        <v>1</v>
      </c>
      <c r="K217" s="17">
        <v>1.4</v>
      </c>
    </row>
    <row r="218" spans="1:11" ht="12.75">
      <c r="A218" s="25">
        <v>213</v>
      </c>
      <c r="B218" s="26" t="s">
        <v>931</v>
      </c>
      <c r="C218" s="27">
        <v>2743018400</v>
      </c>
      <c r="D218" s="32">
        <v>14463</v>
      </c>
      <c r="E218" s="28">
        <f t="shared" si="6"/>
        <v>189658</v>
      </c>
      <c r="F218" s="29">
        <v>97</v>
      </c>
      <c r="G218" s="29">
        <v>130</v>
      </c>
      <c r="H218" s="30">
        <f t="shared" si="7"/>
        <v>113.5</v>
      </c>
      <c r="I218" s="16">
        <v>68</v>
      </c>
      <c r="J218" s="29">
        <v>9</v>
      </c>
      <c r="K218" s="17">
        <v>0.6</v>
      </c>
    </row>
    <row r="219" spans="1:11" ht="12.75">
      <c r="A219" s="25">
        <v>214</v>
      </c>
      <c r="B219" s="26" t="s">
        <v>932</v>
      </c>
      <c r="C219" s="27">
        <v>3395137800</v>
      </c>
      <c r="D219" s="32">
        <v>28370</v>
      </c>
      <c r="E219" s="28">
        <f t="shared" si="6"/>
        <v>119674</v>
      </c>
      <c r="F219" s="29">
        <v>239</v>
      </c>
      <c r="G219" s="29">
        <v>60</v>
      </c>
      <c r="H219" s="30">
        <f t="shared" si="7"/>
        <v>149.5</v>
      </c>
      <c r="I219" s="16">
        <v>120</v>
      </c>
      <c r="J219" s="29">
        <v>7</v>
      </c>
      <c r="K219" s="17">
        <v>0.8</v>
      </c>
    </row>
    <row r="220" spans="1:11" ht="12.75">
      <c r="A220" s="25">
        <v>215</v>
      </c>
      <c r="B220" s="26" t="s">
        <v>933</v>
      </c>
      <c r="C220" s="27">
        <v>2596178600</v>
      </c>
      <c r="D220" s="32">
        <v>14863</v>
      </c>
      <c r="E220" s="28">
        <f t="shared" si="6"/>
        <v>174674</v>
      </c>
      <c r="F220" s="29">
        <v>116</v>
      </c>
      <c r="G220" s="29">
        <v>127</v>
      </c>
      <c r="H220" s="30">
        <f t="shared" si="7"/>
        <v>121.5</v>
      </c>
      <c r="I220" s="16">
        <v>81</v>
      </c>
      <c r="J220" s="29">
        <v>8</v>
      </c>
      <c r="K220" s="17">
        <v>0.7</v>
      </c>
    </row>
    <row r="221" spans="1:11" ht="12.75">
      <c r="A221" s="25">
        <v>216</v>
      </c>
      <c r="B221" s="26" t="s">
        <v>934</v>
      </c>
      <c r="C221" s="27">
        <v>1659942800</v>
      </c>
      <c r="D221" s="32">
        <v>14720</v>
      </c>
      <c r="E221" s="28">
        <f t="shared" si="6"/>
        <v>112768</v>
      </c>
      <c r="F221" s="29">
        <v>259</v>
      </c>
      <c r="G221" s="29">
        <v>128</v>
      </c>
      <c r="H221" s="30">
        <f t="shared" si="7"/>
        <v>193.5</v>
      </c>
      <c r="I221" s="16">
        <v>224</v>
      </c>
      <c r="J221" s="29">
        <v>4</v>
      </c>
      <c r="K221" s="17">
        <v>1.1</v>
      </c>
    </row>
    <row r="222" spans="1:11" ht="12.75">
      <c r="A222" s="25">
        <v>217</v>
      </c>
      <c r="B222" s="26" t="s">
        <v>935</v>
      </c>
      <c r="C222" s="27">
        <v>408565300</v>
      </c>
      <c r="D222" s="32">
        <v>3311</v>
      </c>
      <c r="E222" s="28">
        <f t="shared" si="6"/>
        <v>123396</v>
      </c>
      <c r="F222" s="29">
        <v>229</v>
      </c>
      <c r="G222" s="29">
        <v>271</v>
      </c>
      <c r="H222" s="30">
        <f t="shared" si="7"/>
        <v>250</v>
      </c>
      <c r="I222" s="16">
        <v>288</v>
      </c>
      <c r="J222" s="29">
        <v>2</v>
      </c>
      <c r="K222" s="17">
        <v>1.3</v>
      </c>
    </row>
    <row r="223" spans="1:11" ht="12.75">
      <c r="A223" s="25">
        <v>218</v>
      </c>
      <c r="B223" s="26" t="s">
        <v>936</v>
      </c>
      <c r="C223" s="27">
        <v>2368149600</v>
      </c>
      <c r="D223" s="32">
        <v>19315</v>
      </c>
      <c r="E223" s="28">
        <f t="shared" si="6"/>
        <v>122607</v>
      </c>
      <c r="F223" s="29">
        <v>233</v>
      </c>
      <c r="G223" s="29">
        <v>97</v>
      </c>
      <c r="H223" s="30">
        <f t="shared" si="7"/>
        <v>165</v>
      </c>
      <c r="I223" s="16">
        <v>151</v>
      </c>
      <c r="J223" s="29">
        <v>6</v>
      </c>
      <c r="K223" s="17">
        <v>0.9</v>
      </c>
    </row>
    <row r="224" spans="1:11" ht="12.75">
      <c r="A224" s="25">
        <v>219</v>
      </c>
      <c r="B224" s="26" t="s">
        <v>937</v>
      </c>
      <c r="C224" s="27">
        <v>2614682100</v>
      </c>
      <c r="D224" s="32">
        <v>10336</v>
      </c>
      <c r="E224" s="28">
        <f t="shared" si="6"/>
        <v>252968</v>
      </c>
      <c r="F224" s="29">
        <v>61</v>
      </c>
      <c r="G224" s="29">
        <v>176</v>
      </c>
      <c r="H224" s="30">
        <f t="shared" si="7"/>
        <v>118.5</v>
      </c>
      <c r="I224" s="16">
        <v>74</v>
      </c>
      <c r="J224" s="29">
        <v>8</v>
      </c>
      <c r="K224" s="17">
        <v>0.7</v>
      </c>
    </row>
    <row r="225" spans="1:11" ht="12.75">
      <c r="A225" s="25">
        <v>220</v>
      </c>
      <c r="B225" s="26" t="s">
        <v>938</v>
      </c>
      <c r="C225" s="27">
        <v>4732033700</v>
      </c>
      <c r="D225" s="32">
        <v>28459</v>
      </c>
      <c r="E225" s="28">
        <f t="shared" si="6"/>
        <v>166275</v>
      </c>
      <c r="F225" s="29">
        <v>126</v>
      </c>
      <c r="G225" s="29">
        <v>59</v>
      </c>
      <c r="H225" s="30">
        <f t="shared" si="7"/>
        <v>92.5</v>
      </c>
      <c r="I225" s="16">
        <v>40</v>
      </c>
      <c r="J225" s="29">
        <v>9</v>
      </c>
      <c r="K225" s="17">
        <v>0.6</v>
      </c>
    </row>
    <row r="226" spans="1:11" ht="12.75">
      <c r="A226" s="25">
        <v>221</v>
      </c>
      <c r="B226" s="26" t="s">
        <v>939</v>
      </c>
      <c r="C226" s="27">
        <v>3084044400</v>
      </c>
      <c r="D226" s="32">
        <v>3954</v>
      </c>
      <c r="E226" s="28">
        <f t="shared" si="6"/>
        <v>779981</v>
      </c>
      <c r="F226" s="29">
        <v>11</v>
      </c>
      <c r="G226" s="29">
        <v>260</v>
      </c>
      <c r="H226" s="30">
        <f t="shared" si="7"/>
        <v>135.5</v>
      </c>
      <c r="I226" s="16">
        <v>101</v>
      </c>
      <c r="J226" s="29">
        <v>8</v>
      </c>
      <c r="K226" s="17">
        <v>0.7</v>
      </c>
    </row>
    <row r="227" spans="1:11" ht="12.75">
      <c r="A227" s="25">
        <v>222</v>
      </c>
      <c r="B227" s="26" t="s">
        <v>940</v>
      </c>
      <c r="C227" s="27">
        <v>226953300</v>
      </c>
      <c r="D227" s="32">
        <v>1946</v>
      </c>
      <c r="E227" s="28">
        <f t="shared" si="6"/>
        <v>116626</v>
      </c>
      <c r="F227" s="29">
        <v>249</v>
      </c>
      <c r="G227" s="29">
        <v>292</v>
      </c>
      <c r="H227" s="30">
        <f t="shared" si="7"/>
        <v>270.5</v>
      </c>
      <c r="I227" s="16">
        <v>320</v>
      </c>
      <c r="J227" s="29">
        <v>1</v>
      </c>
      <c r="K227" s="17">
        <v>1.4</v>
      </c>
    </row>
    <row r="228" spans="1:11" ht="12.75">
      <c r="A228" s="25">
        <v>223</v>
      </c>
      <c r="B228" s="26" t="s">
        <v>941</v>
      </c>
      <c r="C228" s="27">
        <v>573844800</v>
      </c>
      <c r="D228" s="32">
        <v>7699</v>
      </c>
      <c r="E228" s="28">
        <f t="shared" si="6"/>
        <v>74535</v>
      </c>
      <c r="F228" s="29">
        <v>331</v>
      </c>
      <c r="G228" s="29">
        <v>210</v>
      </c>
      <c r="H228" s="30">
        <f t="shared" si="7"/>
        <v>270.5</v>
      </c>
      <c r="I228" s="16">
        <v>321</v>
      </c>
      <c r="J228" s="29">
        <v>1</v>
      </c>
      <c r="K228" s="17">
        <v>1.4</v>
      </c>
    </row>
    <row r="229" spans="1:11" ht="12.75">
      <c r="A229" s="25">
        <v>224</v>
      </c>
      <c r="B229" s="26" t="s">
        <v>942</v>
      </c>
      <c r="C229" s="27">
        <v>4249428800</v>
      </c>
      <c r="D229" s="32">
        <v>6256</v>
      </c>
      <c r="E229" s="28">
        <f t="shared" si="6"/>
        <v>679257</v>
      </c>
      <c r="F229" s="29">
        <v>14</v>
      </c>
      <c r="G229" s="29">
        <v>228</v>
      </c>
      <c r="H229" s="30">
        <f t="shared" si="7"/>
        <v>121</v>
      </c>
      <c r="I229" s="16">
        <v>78</v>
      </c>
      <c r="J229" s="29">
        <v>8</v>
      </c>
      <c r="K229" s="17">
        <v>0.7</v>
      </c>
    </row>
    <row r="230" spans="1:11" ht="12.75">
      <c r="A230" s="25">
        <v>225</v>
      </c>
      <c r="B230" s="26" t="s">
        <v>943</v>
      </c>
      <c r="C230" s="27">
        <v>623273100</v>
      </c>
      <c r="D230" s="32">
        <v>1396</v>
      </c>
      <c r="E230" s="28">
        <f t="shared" si="6"/>
        <v>446471</v>
      </c>
      <c r="F230" s="29">
        <v>24</v>
      </c>
      <c r="G230" s="29">
        <v>312</v>
      </c>
      <c r="H230" s="30">
        <f t="shared" si="7"/>
        <v>168</v>
      </c>
      <c r="I230" s="16">
        <v>156</v>
      </c>
      <c r="J230" s="29">
        <v>6</v>
      </c>
      <c r="K230" s="17">
        <v>0.9</v>
      </c>
    </row>
    <row r="231" spans="1:11" ht="12.75">
      <c r="A231" s="25">
        <v>226</v>
      </c>
      <c r="B231" s="26" t="s">
        <v>944</v>
      </c>
      <c r="C231" s="27">
        <v>1404178400</v>
      </c>
      <c r="D231" s="32">
        <v>13813</v>
      </c>
      <c r="E231" s="28">
        <f t="shared" si="6"/>
        <v>101656</v>
      </c>
      <c r="F231" s="29">
        <v>289</v>
      </c>
      <c r="G231" s="29">
        <v>145</v>
      </c>
      <c r="H231" s="30">
        <f t="shared" si="7"/>
        <v>217</v>
      </c>
      <c r="I231" s="16">
        <v>254</v>
      </c>
      <c r="J231" s="29">
        <v>3</v>
      </c>
      <c r="K231" s="17">
        <v>1.2</v>
      </c>
    </row>
    <row r="232" spans="1:11" ht="12.75">
      <c r="A232" s="25">
        <v>227</v>
      </c>
      <c r="B232" s="26" t="s">
        <v>945</v>
      </c>
      <c r="C232" s="27">
        <v>1048109400</v>
      </c>
      <c r="D232" s="32">
        <v>13124</v>
      </c>
      <c r="E232" s="28">
        <f t="shared" si="6"/>
        <v>79862</v>
      </c>
      <c r="F232" s="29">
        <v>328</v>
      </c>
      <c r="G232" s="29">
        <v>150</v>
      </c>
      <c r="H232" s="30">
        <f t="shared" si="7"/>
        <v>239</v>
      </c>
      <c r="I232" s="16">
        <v>279</v>
      </c>
      <c r="J232" s="29">
        <v>3</v>
      </c>
      <c r="K232" s="17">
        <v>1.2</v>
      </c>
    </row>
    <row r="233" spans="1:11" ht="12.75">
      <c r="A233" s="25">
        <v>228</v>
      </c>
      <c r="B233" s="26" t="s">
        <v>946</v>
      </c>
      <c r="C233" s="27">
        <v>538035800</v>
      </c>
      <c r="D233" s="32">
        <v>4832</v>
      </c>
      <c r="E233" s="28">
        <f t="shared" si="6"/>
        <v>111348</v>
      </c>
      <c r="F233" s="29">
        <v>262</v>
      </c>
      <c r="G233" s="29">
        <v>249</v>
      </c>
      <c r="H233" s="30">
        <f t="shared" si="7"/>
        <v>255.5</v>
      </c>
      <c r="I233" s="16">
        <v>304</v>
      </c>
      <c r="J233" s="29">
        <v>2</v>
      </c>
      <c r="K233" s="17">
        <v>1.3</v>
      </c>
    </row>
    <row r="234" spans="1:11" ht="12.75">
      <c r="A234" s="25">
        <v>229</v>
      </c>
      <c r="B234" s="26" t="s">
        <v>947</v>
      </c>
      <c r="C234" s="27">
        <v>7199948600</v>
      </c>
      <c r="D234" s="32">
        <v>51726</v>
      </c>
      <c r="E234" s="28">
        <f t="shared" si="6"/>
        <v>139194</v>
      </c>
      <c r="F234" s="29">
        <v>189</v>
      </c>
      <c r="G234" s="29">
        <v>24</v>
      </c>
      <c r="H234" s="30">
        <f t="shared" si="7"/>
        <v>106.5</v>
      </c>
      <c r="I234" s="16">
        <v>62</v>
      </c>
      <c r="J234" s="29">
        <v>9</v>
      </c>
      <c r="K234" s="17">
        <v>0.6</v>
      </c>
    </row>
    <row r="235" spans="1:11" ht="12.75">
      <c r="A235" s="25">
        <v>230</v>
      </c>
      <c r="B235" s="26" t="s">
        <v>948</v>
      </c>
      <c r="C235" s="27">
        <v>191365000</v>
      </c>
      <c r="D235" s="32">
        <v>1399</v>
      </c>
      <c r="E235" s="28">
        <f t="shared" si="6"/>
        <v>136787</v>
      </c>
      <c r="F235" s="29">
        <v>194</v>
      </c>
      <c r="G235" s="29">
        <v>311</v>
      </c>
      <c r="H235" s="30">
        <f t="shared" si="7"/>
        <v>252.5</v>
      </c>
      <c r="I235" s="16">
        <v>294</v>
      </c>
      <c r="J235" s="29">
        <v>2</v>
      </c>
      <c r="K235" s="17">
        <v>1.3</v>
      </c>
    </row>
    <row r="236" spans="1:11" ht="12.75">
      <c r="A236" s="25">
        <v>231</v>
      </c>
      <c r="B236" s="26" t="s">
        <v>949</v>
      </c>
      <c r="C236" s="27">
        <v>2503831900</v>
      </c>
      <c r="D236" s="32">
        <v>18848</v>
      </c>
      <c r="E236" s="28">
        <f t="shared" si="6"/>
        <v>132843</v>
      </c>
      <c r="F236" s="29">
        <v>203</v>
      </c>
      <c r="G236" s="29">
        <v>99</v>
      </c>
      <c r="H236" s="30">
        <f t="shared" si="7"/>
        <v>151</v>
      </c>
      <c r="I236" s="16">
        <v>126</v>
      </c>
      <c r="J236" s="29">
        <v>7</v>
      </c>
      <c r="K236" s="17">
        <v>0.8</v>
      </c>
    </row>
    <row r="237" spans="1:11" ht="12.75">
      <c r="A237" s="25">
        <v>232</v>
      </c>
      <c r="B237" s="26" t="s">
        <v>950</v>
      </c>
      <c r="C237" s="27">
        <v>1267790500</v>
      </c>
      <c r="D237" s="32">
        <v>11508</v>
      </c>
      <c r="E237" s="28">
        <f t="shared" si="6"/>
        <v>110166</v>
      </c>
      <c r="F237" s="29">
        <v>270</v>
      </c>
      <c r="G237" s="29">
        <v>164</v>
      </c>
      <c r="H237" s="30">
        <f t="shared" si="7"/>
        <v>217</v>
      </c>
      <c r="I237" s="16">
        <v>252</v>
      </c>
      <c r="J237" s="29">
        <v>3</v>
      </c>
      <c r="K237" s="17">
        <v>1.2</v>
      </c>
    </row>
    <row r="238" spans="1:11" ht="12.75">
      <c r="A238" s="25">
        <v>233</v>
      </c>
      <c r="B238" s="26" t="s">
        <v>951</v>
      </c>
      <c r="C238" s="27">
        <v>92177300</v>
      </c>
      <c r="D238" s="32">
        <v>830</v>
      </c>
      <c r="E238" s="28">
        <f t="shared" si="6"/>
        <v>111057</v>
      </c>
      <c r="F238" s="29">
        <v>265</v>
      </c>
      <c r="G238" s="29">
        <v>332</v>
      </c>
      <c r="H238" s="30">
        <f t="shared" si="7"/>
        <v>298.5</v>
      </c>
      <c r="I238" s="16">
        <v>344</v>
      </c>
      <c r="J238" s="29">
        <v>1</v>
      </c>
      <c r="K238" s="17">
        <v>1.4</v>
      </c>
    </row>
    <row r="239" spans="1:11" ht="12.75">
      <c r="A239" s="25">
        <v>234</v>
      </c>
      <c r="B239" s="26" t="s">
        <v>952</v>
      </c>
      <c r="C239" s="27">
        <v>166532400</v>
      </c>
      <c r="D239" s="32">
        <v>1327</v>
      </c>
      <c r="E239" s="28">
        <f t="shared" si="6"/>
        <v>125495</v>
      </c>
      <c r="F239" s="29">
        <v>223</v>
      </c>
      <c r="G239" s="29">
        <v>317</v>
      </c>
      <c r="H239" s="30">
        <f t="shared" si="7"/>
        <v>270</v>
      </c>
      <c r="I239" s="16">
        <v>319</v>
      </c>
      <c r="J239" s="29">
        <v>1</v>
      </c>
      <c r="K239" s="17">
        <v>1.4</v>
      </c>
    </row>
    <row r="240" spans="1:11" ht="12.75">
      <c r="A240" s="25">
        <v>235</v>
      </c>
      <c r="B240" s="26" t="s">
        <v>953</v>
      </c>
      <c r="C240" s="27">
        <v>229184900</v>
      </c>
      <c r="D240" s="32">
        <v>1787</v>
      </c>
      <c r="E240" s="28">
        <f t="shared" si="6"/>
        <v>128251</v>
      </c>
      <c r="F240" s="29">
        <v>216</v>
      </c>
      <c r="G240" s="29">
        <v>301</v>
      </c>
      <c r="H240" s="30">
        <f t="shared" si="7"/>
        <v>258.5</v>
      </c>
      <c r="I240" s="16">
        <v>306</v>
      </c>
      <c r="J240" s="29">
        <v>2</v>
      </c>
      <c r="K240" s="17">
        <v>1.3</v>
      </c>
    </row>
    <row r="241" spans="1:11" ht="12.75">
      <c r="A241" s="25">
        <v>236</v>
      </c>
      <c r="B241" s="26" t="s">
        <v>954</v>
      </c>
      <c r="C241" s="27">
        <v>3776672100</v>
      </c>
      <c r="D241" s="32">
        <v>42432</v>
      </c>
      <c r="E241" s="28">
        <f t="shared" si="6"/>
        <v>89005</v>
      </c>
      <c r="F241" s="29">
        <v>317</v>
      </c>
      <c r="G241" s="29">
        <v>29</v>
      </c>
      <c r="H241" s="30">
        <f t="shared" si="7"/>
        <v>173</v>
      </c>
      <c r="I241" s="16">
        <v>174</v>
      </c>
      <c r="J241" s="29">
        <v>6</v>
      </c>
      <c r="K241" s="17">
        <v>0.9</v>
      </c>
    </row>
    <row r="242" spans="1:11" ht="12.75">
      <c r="A242" s="25">
        <v>237</v>
      </c>
      <c r="B242" s="26" t="s">
        <v>955</v>
      </c>
      <c r="C242" s="27">
        <v>87546500</v>
      </c>
      <c r="D242" s="32">
        <v>595</v>
      </c>
      <c r="E242" s="28">
        <f t="shared" si="6"/>
        <v>147137</v>
      </c>
      <c r="F242" s="29">
        <v>169</v>
      </c>
      <c r="G242" s="29">
        <v>339</v>
      </c>
      <c r="H242" s="30">
        <f t="shared" si="7"/>
        <v>254</v>
      </c>
      <c r="I242" s="16">
        <v>299</v>
      </c>
      <c r="J242" s="29">
        <v>2</v>
      </c>
      <c r="K242" s="17">
        <v>1.3</v>
      </c>
    </row>
    <row r="243" spans="1:11" ht="12.75">
      <c r="A243" s="25">
        <v>238</v>
      </c>
      <c r="B243" s="26" t="s">
        <v>956</v>
      </c>
      <c r="C243" s="27">
        <v>1212214100</v>
      </c>
      <c r="D243" s="32">
        <v>8289</v>
      </c>
      <c r="E243" s="28">
        <f t="shared" si="6"/>
        <v>146244</v>
      </c>
      <c r="F243" s="29">
        <v>171</v>
      </c>
      <c r="G243" s="29">
        <v>195</v>
      </c>
      <c r="H243" s="30">
        <f t="shared" si="7"/>
        <v>183</v>
      </c>
      <c r="I243" s="16">
        <v>206</v>
      </c>
      <c r="J243" s="29">
        <v>5</v>
      </c>
      <c r="K243" s="17">
        <v>1</v>
      </c>
    </row>
    <row r="244" spans="1:11" ht="12.75">
      <c r="A244" s="25">
        <v>239</v>
      </c>
      <c r="B244" s="26" t="s">
        <v>957</v>
      </c>
      <c r="C244" s="27">
        <v>9880984900</v>
      </c>
      <c r="D244" s="32">
        <v>56845</v>
      </c>
      <c r="E244" s="28">
        <f t="shared" si="6"/>
        <v>173823</v>
      </c>
      <c r="F244" s="29">
        <v>119</v>
      </c>
      <c r="G244" s="29">
        <v>17</v>
      </c>
      <c r="H244" s="30">
        <f t="shared" si="7"/>
        <v>68</v>
      </c>
      <c r="I244" s="16">
        <v>14</v>
      </c>
      <c r="J244" s="29">
        <v>10</v>
      </c>
      <c r="K244" s="17">
        <v>0.5</v>
      </c>
    </row>
    <row r="245" spans="1:11" ht="12.75">
      <c r="A245" s="25">
        <v>240</v>
      </c>
      <c r="B245" s="26" t="s">
        <v>958</v>
      </c>
      <c r="C245" s="27">
        <v>433075500</v>
      </c>
      <c r="D245" s="32">
        <v>2800</v>
      </c>
      <c r="E245" s="28">
        <f t="shared" si="6"/>
        <v>154670</v>
      </c>
      <c r="F245" s="29">
        <v>149</v>
      </c>
      <c r="G245" s="29">
        <v>279</v>
      </c>
      <c r="H245" s="30">
        <f t="shared" si="7"/>
        <v>214</v>
      </c>
      <c r="I245" s="16">
        <v>248</v>
      </c>
      <c r="J245" s="29">
        <v>3</v>
      </c>
      <c r="K245" s="17">
        <v>1.2</v>
      </c>
    </row>
    <row r="246" spans="1:11" ht="12.75">
      <c r="A246" s="25">
        <v>241</v>
      </c>
      <c r="B246" s="26" t="s">
        <v>959</v>
      </c>
      <c r="C246" s="27">
        <v>509789500</v>
      </c>
      <c r="D246" s="32">
        <v>3520</v>
      </c>
      <c r="E246" s="28">
        <f t="shared" si="6"/>
        <v>144827</v>
      </c>
      <c r="F246" s="29">
        <v>175</v>
      </c>
      <c r="G246" s="29">
        <v>266</v>
      </c>
      <c r="H246" s="30">
        <f t="shared" si="7"/>
        <v>220.5</v>
      </c>
      <c r="I246" s="16">
        <v>260</v>
      </c>
      <c r="J246" s="29">
        <v>3</v>
      </c>
      <c r="K246" s="17">
        <v>1.2</v>
      </c>
    </row>
    <row r="247" spans="1:11" ht="12.75">
      <c r="A247" s="25">
        <v>242</v>
      </c>
      <c r="B247" s="26" t="s">
        <v>960</v>
      </c>
      <c r="C247" s="27">
        <v>2653622900</v>
      </c>
      <c r="D247" s="32">
        <v>3417</v>
      </c>
      <c r="E247" s="28">
        <f t="shared" si="6"/>
        <v>776594</v>
      </c>
      <c r="F247" s="29">
        <v>12</v>
      </c>
      <c r="G247" s="29">
        <v>267</v>
      </c>
      <c r="H247" s="30">
        <f t="shared" si="7"/>
        <v>139.5</v>
      </c>
      <c r="I247" s="16">
        <v>104</v>
      </c>
      <c r="J247" s="29">
        <v>8</v>
      </c>
      <c r="K247" s="17">
        <v>0.7</v>
      </c>
    </row>
    <row r="248" spans="1:11" ht="12.75">
      <c r="A248" s="25">
        <v>243</v>
      </c>
      <c r="B248" s="26" t="s">
        <v>961</v>
      </c>
      <c r="C248" s="27">
        <v>11956927600</v>
      </c>
      <c r="D248" s="32">
        <v>91073</v>
      </c>
      <c r="E248" s="28">
        <f t="shared" si="6"/>
        <v>131289</v>
      </c>
      <c r="F248" s="29">
        <v>208</v>
      </c>
      <c r="G248" s="29">
        <v>8</v>
      </c>
      <c r="H248" s="30">
        <f t="shared" si="7"/>
        <v>108</v>
      </c>
      <c r="I248" s="16">
        <v>64</v>
      </c>
      <c r="J248" s="29">
        <v>9</v>
      </c>
      <c r="K248" s="17">
        <v>0.6</v>
      </c>
    </row>
    <row r="249" spans="1:11" ht="12.75">
      <c r="A249" s="25">
        <v>244</v>
      </c>
      <c r="B249" s="26" t="s">
        <v>962</v>
      </c>
      <c r="C249" s="27">
        <v>3168418900</v>
      </c>
      <c r="D249" s="32">
        <v>31040</v>
      </c>
      <c r="E249" s="28">
        <f t="shared" si="6"/>
        <v>102075</v>
      </c>
      <c r="F249" s="29">
        <v>288</v>
      </c>
      <c r="G249" s="29">
        <v>52</v>
      </c>
      <c r="H249" s="30">
        <f t="shared" si="7"/>
        <v>170</v>
      </c>
      <c r="I249" s="16">
        <v>161</v>
      </c>
      <c r="J249" s="29">
        <v>6</v>
      </c>
      <c r="K249" s="17">
        <v>0.9</v>
      </c>
    </row>
    <row r="250" spans="1:11" ht="12.75">
      <c r="A250" s="25">
        <v>245</v>
      </c>
      <c r="B250" s="26" t="s">
        <v>963</v>
      </c>
      <c r="C250" s="27">
        <v>2042729900</v>
      </c>
      <c r="D250" s="32">
        <v>13648</v>
      </c>
      <c r="E250" s="28">
        <f t="shared" si="6"/>
        <v>149672</v>
      </c>
      <c r="F250" s="29">
        <v>165</v>
      </c>
      <c r="G250" s="29">
        <v>146</v>
      </c>
      <c r="H250" s="30">
        <f t="shared" si="7"/>
        <v>155.5</v>
      </c>
      <c r="I250" s="16">
        <v>132</v>
      </c>
      <c r="J250" s="29">
        <v>7</v>
      </c>
      <c r="K250" s="17">
        <v>0.8</v>
      </c>
    </row>
    <row r="251" spans="1:11" ht="12.75">
      <c r="A251" s="25">
        <v>246</v>
      </c>
      <c r="B251" s="26" t="s">
        <v>964</v>
      </c>
      <c r="C251" s="27">
        <v>3880445100</v>
      </c>
      <c r="D251" s="32">
        <v>23512</v>
      </c>
      <c r="E251" s="28">
        <f t="shared" si="6"/>
        <v>165041</v>
      </c>
      <c r="F251" s="29">
        <v>129</v>
      </c>
      <c r="G251" s="29">
        <v>78</v>
      </c>
      <c r="H251" s="30">
        <f t="shared" si="7"/>
        <v>103.5</v>
      </c>
      <c r="I251" s="16">
        <v>56</v>
      </c>
      <c r="J251" s="29">
        <v>9</v>
      </c>
      <c r="K251" s="17">
        <v>0.6</v>
      </c>
    </row>
    <row r="252" spans="1:11" ht="12.75">
      <c r="A252" s="25">
        <v>247</v>
      </c>
      <c r="B252" s="26" t="s">
        <v>965</v>
      </c>
      <c r="C252" s="27">
        <v>1862771200</v>
      </c>
      <c r="D252" s="32">
        <v>11515</v>
      </c>
      <c r="E252" s="28">
        <f t="shared" si="6"/>
        <v>161769</v>
      </c>
      <c r="F252" s="29">
        <v>137</v>
      </c>
      <c r="G252" s="29">
        <v>163</v>
      </c>
      <c r="H252" s="30">
        <f t="shared" si="7"/>
        <v>150</v>
      </c>
      <c r="I252" s="16">
        <v>121</v>
      </c>
      <c r="J252" s="29">
        <v>7</v>
      </c>
      <c r="K252" s="17">
        <v>0.8</v>
      </c>
    </row>
    <row r="253" spans="1:11" ht="12.75">
      <c r="A253" s="25">
        <v>248</v>
      </c>
      <c r="B253" s="26" t="s">
        <v>966</v>
      </c>
      <c r="C253" s="27">
        <v>4323860400</v>
      </c>
      <c r="D253" s="32">
        <v>51693</v>
      </c>
      <c r="E253" s="28">
        <f t="shared" si="6"/>
        <v>83645</v>
      </c>
      <c r="F253" s="29">
        <v>324</v>
      </c>
      <c r="G253" s="29">
        <v>25</v>
      </c>
      <c r="H253" s="30">
        <f t="shared" si="7"/>
        <v>174.5</v>
      </c>
      <c r="I253" s="16">
        <v>183</v>
      </c>
      <c r="J253" s="29">
        <v>5</v>
      </c>
      <c r="K253" s="17">
        <v>1</v>
      </c>
    </row>
    <row r="254" spans="1:11" ht="12.75">
      <c r="A254" s="25">
        <v>249</v>
      </c>
      <c r="B254" s="26" t="s">
        <v>967</v>
      </c>
      <c r="C254" s="27">
        <v>471725500</v>
      </c>
      <c r="D254" s="32">
        <v>1571</v>
      </c>
      <c r="E254" s="28">
        <f t="shared" si="6"/>
        <v>300271</v>
      </c>
      <c r="F254" s="29">
        <v>42</v>
      </c>
      <c r="G254" s="29">
        <v>307</v>
      </c>
      <c r="H254" s="30">
        <f t="shared" si="7"/>
        <v>174.5</v>
      </c>
      <c r="I254" s="16">
        <v>181</v>
      </c>
      <c r="J254" s="29">
        <v>5</v>
      </c>
      <c r="K254" s="17">
        <v>1</v>
      </c>
    </row>
    <row r="255" spans="1:11" ht="12.75">
      <c r="A255" s="25">
        <v>250</v>
      </c>
      <c r="B255" s="26" t="s">
        <v>968</v>
      </c>
      <c r="C255" s="27">
        <v>925787700</v>
      </c>
      <c r="D255" s="32">
        <v>5312</v>
      </c>
      <c r="E255" s="28">
        <f t="shared" si="6"/>
        <v>174282</v>
      </c>
      <c r="F255" s="29">
        <v>117</v>
      </c>
      <c r="G255" s="29">
        <v>241</v>
      </c>
      <c r="H255" s="30">
        <f t="shared" si="7"/>
        <v>179</v>
      </c>
      <c r="I255" s="16">
        <v>197</v>
      </c>
      <c r="J255" s="29">
        <v>5</v>
      </c>
      <c r="K255" s="17">
        <v>1</v>
      </c>
    </row>
    <row r="256" spans="1:11" ht="12.75">
      <c r="A256" s="25">
        <v>251</v>
      </c>
      <c r="B256" s="26" t="s">
        <v>969</v>
      </c>
      <c r="C256" s="27">
        <v>1925884200</v>
      </c>
      <c r="D256" s="32">
        <v>18086</v>
      </c>
      <c r="E256" s="28">
        <f t="shared" si="6"/>
        <v>106485</v>
      </c>
      <c r="F256" s="29">
        <v>274</v>
      </c>
      <c r="G256" s="29">
        <v>103</v>
      </c>
      <c r="H256" s="30">
        <f t="shared" si="7"/>
        <v>188.5</v>
      </c>
      <c r="I256" s="16">
        <v>216</v>
      </c>
      <c r="J256" s="29">
        <v>4</v>
      </c>
      <c r="K256" s="17">
        <v>1.1</v>
      </c>
    </row>
    <row r="257" spans="1:11" ht="12.75">
      <c r="A257" s="25">
        <v>252</v>
      </c>
      <c r="B257" s="26" t="s">
        <v>970</v>
      </c>
      <c r="C257" s="27">
        <v>2022861000</v>
      </c>
      <c r="D257" s="32">
        <v>7675</v>
      </c>
      <c r="E257" s="28">
        <f t="shared" si="6"/>
        <v>263565</v>
      </c>
      <c r="F257" s="29">
        <v>57</v>
      </c>
      <c r="G257" s="29">
        <v>211</v>
      </c>
      <c r="H257" s="30">
        <f t="shared" si="7"/>
        <v>134</v>
      </c>
      <c r="I257" s="16">
        <v>98</v>
      </c>
      <c r="J257" s="29">
        <v>8</v>
      </c>
      <c r="K257" s="17">
        <v>0.7</v>
      </c>
    </row>
    <row r="258" spans="1:11" ht="12.75">
      <c r="A258" s="25">
        <v>253</v>
      </c>
      <c r="B258" s="26" t="s">
        <v>971</v>
      </c>
      <c r="C258" s="27">
        <v>288086600</v>
      </c>
      <c r="D258" s="32">
        <v>347</v>
      </c>
      <c r="E258" s="28">
        <f t="shared" si="6"/>
        <v>830221</v>
      </c>
      <c r="F258" s="29">
        <v>10</v>
      </c>
      <c r="G258" s="29">
        <v>345</v>
      </c>
      <c r="H258" s="30">
        <f t="shared" si="7"/>
        <v>177.5</v>
      </c>
      <c r="I258" s="16">
        <v>190</v>
      </c>
      <c r="J258" s="29">
        <v>5</v>
      </c>
      <c r="K258" s="17">
        <v>1</v>
      </c>
    </row>
    <row r="259" spans="1:11" ht="12.75">
      <c r="A259" s="25">
        <v>254</v>
      </c>
      <c r="B259" s="26" t="s">
        <v>972</v>
      </c>
      <c r="C259" s="27">
        <v>957083900</v>
      </c>
      <c r="D259" s="32">
        <v>5826</v>
      </c>
      <c r="E259" s="28">
        <f t="shared" si="6"/>
        <v>164278</v>
      </c>
      <c r="F259" s="29">
        <v>134</v>
      </c>
      <c r="G259" s="29">
        <v>234</v>
      </c>
      <c r="H259" s="30">
        <f t="shared" si="7"/>
        <v>184</v>
      </c>
      <c r="I259" s="16">
        <v>209</v>
      </c>
      <c r="J259" s="29">
        <v>5</v>
      </c>
      <c r="K259" s="17">
        <v>1</v>
      </c>
    </row>
    <row r="260" spans="1:11" ht="12.75">
      <c r="A260" s="25">
        <v>255</v>
      </c>
      <c r="B260" s="26" t="s">
        <v>973</v>
      </c>
      <c r="C260" s="27">
        <v>152948500</v>
      </c>
      <c r="D260" s="32">
        <v>1353</v>
      </c>
      <c r="E260" s="28">
        <f t="shared" si="6"/>
        <v>113044</v>
      </c>
      <c r="F260" s="29">
        <v>258</v>
      </c>
      <c r="G260" s="29">
        <v>315</v>
      </c>
      <c r="H260" s="30">
        <f t="shared" si="7"/>
        <v>286.5</v>
      </c>
      <c r="I260" s="16">
        <v>334</v>
      </c>
      <c r="J260" s="29">
        <v>1</v>
      </c>
      <c r="K260" s="17">
        <v>1.4</v>
      </c>
    </row>
    <row r="261" spans="1:11" ht="12.75">
      <c r="A261" s="25">
        <v>256</v>
      </c>
      <c r="B261" s="26" t="s">
        <v>974</v>
      </c>
      <c r="C261" s="27">
        <v>150558400</v>
      </c>
      <c r="D261" s="32">
        <v>1769</v>
      </c>
      <c r="E261" s="28">
        <f t="shared" si="6"/>
        <v>85109</v>
      </c>
      <c r="F261" s="29">
        <v>322</v>
      </c>
      <c r="G261" s="29">
        <v>302</v>
      </c>
      <c r="H261" s="30">
        <f t="shared" si="7"/>
        <v>312</v>
      </c>
      <c r="I261" s="16">
        <v>348</v>
      </c>
      <c r="J261" s="29">
        <v>1</v>
      </c>
      <c r="K261" s="17">
        <v>1.4</v>
      </c>
    </row>
    <row r="262" spans="1:11" ht="12.75">
      <c r="A262" s="25">
        <v>257</v>
      </c>
      <c r="B262" s="26" t="s">
        <v>975</v>
      </c>
      <c r="C262" s="27">
        <v>850224400</v>
      </c>
      <c r="D262" s="32">
        <v>8068</v>
      </c>
      <c r="E262" s="28">
        <f aca="true" t="shared" si="8" ref="E262:E325">ROUND(C262/D262,0)</f>
        <v>105382</v>
      </c>
      <c r="F262" s="29">
        <v>278</v>
      </c>
      <c r="G262" s="29">
        <v>203</v>
      </c>
      <c r="H262" s="30">
        <f aca="true" t="shared" si="9" ref="H262:H325">ROUND((F262+G262)/2,1)</f>
        <v>240.5</v>
      </c>
      <c r="I262" s="16">
        <v>281</v>
      </c>
      <c r="J262" s="29">
        <v>3</v>
      </c>
      <c r="K262" s="17">
        <v>1.2</v>
      </c>
    </row>
    <row r="263" spans="1:11" ht="12.75">
      <c r="A263" s="25">
        <v>258</v>
      </c>
      <c r="B263" s="26" t="s">
        <v>976</v>
      </c>
      <c r="C263" s="27">
        <v>4568374700</v>
      </c>
      <c r="D263" s="32">
        <v>41361</v>
      </c>
      <c r="E263" s="28">
        <f t="shared" si="8"/>
        <v>110451</v>
      </c>
      <c r="F263" s="29">
        <v>269</v>
      </c>
      <c r="G263" s="29">
        <v>34</v>
      </c>
      <c r="H263" s="30">
        <f t="shared" si="9"/>
        <v>151.5</v>
      </c>
      <c r="I263" s="16">
        <v>127</v>
      </c>
      <c r="J263" s="29">
        <v>7</v>
      </c>
      <c r="K263" s="17">
        <v>0.8</v>
      </c>
    </row>
    <row r="264" spans="1:11" ht="12.75">
      <c r="A264" s="25">
        <v>259</v>
      </c>
      <c r="B264" s="26" t="s">
        <v>977</v>
      </c>
      <c r="C264" s="27">
        <v>1574297500</v>
      </c>
      <c r="D264" s="32">
        <v>8608</v>
      </c>
      <c r="E264" s="28">
        <f t="shared" si="8"/>
        <v>182888</v>
      </c>
      <c r="F264" s="29">
        <v>107</v>
      </c>
      <c r="G264" s="29">
        <v>194</v>
      </c>
      <c r="H264" s="30">
        <f t="shared" si="9"/>
        <v>150.5</v>
      </c>
      <c r="I264" s="16">
        <v>122</v>
      </c>
      <c r="J264" s="29">
        <v>7</v>
      </c>
      <c r="K264" s="17">
        <v>0.8</v>
      </c>
    </row>
    <row r="265" spans="1:11" ht="12.75">
      <c r="A265" s="25">
        <v>260</v>
      </c>
      <c r="B265" s="26" t="s">
        <v>978</v>
      </c>
      <c r="C265" s="27">
        <v>262236000</v>
      </c>
      <c r="D265" s="32">
        <v>849</v>
      </c>
      <c r="E265" s="28">
        <f t="shared" si="8"/>
        <v>308876</v>
      </c>
      <c r="F265" s="29">
        <v>41</v>
      </c>
      <c r="G265" s="29">
        <v>331</v>
      </c>
      <c r="H265" s="30">
        <f t="shared" si="9"/>
        <v>186</v>
      </c>
      <c r="I265" s="16">
        <v>212</v>
      </c>
      <c r="J265" s="29">
        <v>4</v>
      </c>
      <c r="K265" s="17">
        <v>1.1</v>
      </c>
    </row>
    <row r="266" spans="1:11" ht="12.75">
      <c r="A266" s="25">
        <v>261</v>
      </c>
      <c r="B266" s="26" t="s">
        <v>979</v>
      </c>
      <c r="C266" s="27">
        <v>4243968300</v>
      </c>
      <c r="D266" s="32">
        <v>19960</v>
      </c>
      <c r="E266" s="28">
        <f t="shared" si="8"/>
        <v>212624</v>
      </c>
      <c r="F266" s="29">
        <v>77</v>
      </c>
      <c r="G266" s="29">
        <v>95</v>
      </c>
      <c r="H266" s="30">
        <f t="shared" si="9"/>
        <v>86</v>
      </c>
      <c r="I266" s="16">
        <v>29</v>
      </c>
      <c r="J266" s="29">
        <v>10</v>
      </c>
      <c r="K266" s="17">
        <v>0.5</v>
      </c>
    </row>
    <row r="267" spans="1:11" ht="12.75">
      <c r="A267" s="25">
        <v>262</v>
      </c>
      <c r="B267" s="26" t="s">
        <v>980</v>
      </c>
      <c r="C267" s="27">
        <v>4003739400</v>
      </c>
      <c r="D267" s="32">
        <v>27946</v>
      </c>
      <c r="E267" s="28">
        <f t="shared" si="8"/>
        <v>143267</v>
      </c>
      <c r="F267" s="29">
        <v>178</v>
      </c>
      <c r="G267" s="29">
        <v>62</v>
      </c>
      <c r="H267" s="30">
        <f t="shared" si="9"/>
        <v>120</v>
      </c>
      <c r="I267" s="16">
        <v>77</v>
      </c>
      <c r="J267" s="29">
        <v>8</v>
      </c>
      <c r="K267" s="17">
        <v>0.7</v>
      </c>
    </row>
    <row r="268" spans="1:11" ht="12.75">
      <c r="A268" s="25">
        <v>263</v>
      </c>
      <c r="B268" s="26" t="s">
        <v>981</v>
      </c>
      <c r="C268" s="27">
        <v>71254300</v>
      </c>
      <c r="D268" s="32">
        <v>707</v>
      </c>
      <c r="E268" s="28">
        <f t="shared" si="8"/>
        <v>100784</v>
      </c>
      <c r="F268" s="29">
        <v>291</v>
      </c>
      <c r="G268" s="29">
        <v>337</v>
      </c>
      <c r="H268" s="30">
        <f t="shared" si="9"/>
        <v>314</v>
      </c>
      <c r="I268" s="16">
        <v>350</v>
      </c>
      <c r="J268" s="29">
        <v>1</v>
      </c>
      <c r="K268" s="17">
        <v>1.4</v>
      </c>
    </row>
    <row r="269" spans="1:11" ht="12.75">
      <c r="A269" s="25">
        <v>264</v>
      </c>
      <c r="B269" s="26" t="s">
        <v>982</v>
      </c>
      <c r="C269" s="27">
        <v>4326753800</v>
      </c>
      <c r="D269" s="32">
        <v>18297</v>
      </c>
      <c r="E269" s="28">
        <f t="shared" si="8"/>
        <v>236473</v>
      </c>
      <c r="F269" s="29">
        <v>68</v>
      </c>
      <c r="G269" s="29">
        <v>102</v>
      </c>
      <c r="H269" s="30">
        <f t="shared" si="9"/>
        <v>85</v>
      </c>
      <c r="I269" s="16">
        <v>27</v>
      </c>
      <c r="J269" s="29">
        <v>10</v>
      </c>
      <c r="K269" s="17">
        <v>0.5</v>
      </c>
    </row>
    <row r="270" spans="1:11" ht="12.75">
      <c r="A270" s="25">
        <v>265</v>
      </c>
      <c r="B270" s="26" t="s">
        <v>983</v>
      </c>
      <c r="C270" s="27">
        <v>2292281100</v>
      </c>
      <c r="D270" s="32">
        <v>13869</v>
      </c>
      <c r="E270" s="28">
        <f t="shared" si="8"/>
        <v>165281</v>
      </c>
      <c r="F270" s="29">
        <v>128</v>
      </c>
      <c r="G270" s="29">
        <v>142</v>
      </c>
      <c r="H270" s="30">
        <f t="shared" si="9"/>
        <v>135</v>
      </c>
      <c r="I270" s="16">
        <v>100</v>
      </c>
      <c r="J270" s="29">
        <v>8</v>
      </c>
      <c r="K270" s="17">
        <v>0.7</v>
      </c>
    </row>
    <row r="271" spans="1:11" ht="12.75">
      <c r="A271" s="25">
        <v>266</v>
      </c>
      <c r="B271" s="26" t="s">
        <v>984</v>
      </c>
      <c r="C271" s="27">
        <v>2986889000</v>
      </c>
      <c r="D271" s="32">
        <v>18044</v>
      </c>
      <c r="E271" s="28">
        <f t="shared" si="8"/>
        <v>165534</v>
      </c>
      <c r="F271" s="29">
        <v>127</v>
      </c>
      <c r="G271" s="29">
        <v>104</v>
      </c>
      <c r="H271" s="30">
        <f t="shared" si="9"/>
        <v>115.5</v>
      </c>
      <c r="I271" s="16">
        <v>70</v>
      </c>
      <c r="J271" s="29">
        <v>9</v>
      </c>
      <c r="K271" s="17">
        <v>0.6</v>
      </c>
    </row>
    <row r="272" spans="1:11" ht="12.75">
      <c r="A272" s="25">
        <v>267</v>
      </c>
      <c r="B272" s="26" t="s">
        <v>985</v>
      </c>
      <c r="C272" s="27">
        <v>680866800</v>
      </c>
      <c r="D272" s="32">
        <v>3297</v>
      </c>
      <c r="E272" s="28">
        <f t="shared" si="8"/>
        <v>206511</v>
      </c>
      <c r="F272" s="29">
        <v>84</v>
      </c>
      <c r="G272" s="29">
        <v>273</v>
      </c>
      <c r="H272" s="30">
        <f t="shared" si="9"/>
        <v>178.5</v>
      </c>
      <c r="I272" s="16">
        <v>193</v>
      </c>
      <c r="J272" s="29">
        <v>5</v>
      </c>
      <c r="K272" s="17">
        <v>1</v>
      </c>
    </row>
    <row r="273" spans="1:11" ht="12.75">
      <c r="A273" s="25">
        <v>268</v>
      </c>
      <c r="B273" s="26" t="s">
        <v>986</v>
      </c>
      <c r="C273" s="27">
        <v>239243500</v>
      </c>
      <c r="D273" s="32">
        <v>2031</v>
      </c>
      <c r="E273" s="28">
        <f t="shared" si="8"/>
        <v>117796</v>
      </c>
      <c r="F273" s="29">
        <v>246</v>
      </c>
      <c r="G273" s="29">
        <v>290</v>
      </c>
      <c r="H273" s="30">
        <f t="shared" si="9"/>
        <v>268</v>
      </c>
      <c r="I273" s="16">
        <v>314</v>
      </c>
      <c r="J273" s="29">
        <v>2</v>
      </c>
      <c r="K273" s="17">
        <v>1.3</v>
      </c>
    </row>
    <row r="274" spans="1:11" ht="12.75">
      <c r="A274" s="25">
        <v>269</v>
      </c>
      <c r="B274" s="26" t="s">
        <v>987</v>
      </c>
      <c r="C274" s="27">
        <v>1209091300</v>
      </c>
      <c r="D274" s="32">
        <v>4285</v>
      </c>
      <c r="E274" s="28">
        <f t="shared" si="8"/>
        <v>282168</v>
      </c>
      <c r="F274" s="29">
        <v>46</v>
      </c>
      <c r="G274" s="29">
        <v>258</v>
      </c>
      <c r="H274" s="30">
        <f t="shared" si="9"/>
        <v>152</v>
      </c>
      <c r="I274" s="16">
        <v>128</v>
      </c>
      <c r="J274" s="29">
        <v>7</v>
      </c>
      <c r="K274" s="17">
        <v>0.8</v>
      </c>
    </row>
    <row r="275" spans="1:11" ht="12.75">
      <c r="A275" s="25">
        <v>270</v>
      </c>
      <c r="B275" s="26" t="s">
        <v>988</v>
      </c>
      <c r="C275" s="27">
        <v>642375300</v>
      </c>
      <c r="D275" s="32">
        <v>8110</v>
      </c>
      <c r="E275" s="28">
        <f t="shared" si="8"/>
        <v>79208</v>
      </c>
      <c r="F275" s="29">
        <v>329</v>
      </c>
      <c r="G275" s="29">
        <v>200</v>
      </c>
      <c r="H275" s="30">
        <f t="shared" si="9"/>
        <v>264.5</v>
      </c>
      <c r="I275" s="16">
        <v>312</v>
      </c>
      <c r="J275" s="29">
        <v>2</v>
      </c>
      <c r="K275" s="17">
        <v>1.3</v>
      </c>
    </row>
    <row r="276" spans="1:11" ht="12.75">
      <c r="A276" s="25">
        <v>271</v>
      </c>
      <c r="B276" s="26" t="s">
        <v>989</v>
      </c>
      <c r="C276" s="27">
        <v>5064277500</v>
      </c>
      <c r="D276" s="32">
        <v>33973</v>
      </c>
      <c r="E276" s="28">
        <f t="shared" si="8"/>
        <v>149068</v>
      </c>
      <c r="F276" s="29">
        <v>168</v>
      </c>
      <c r="G276" s="29">
        <v>46</v>
      </c>
      <c r="H276" s="30">
        <f t="shared" si="9"/>
        <v>107</v>
      </c>
      <c r="I276" s="16">
        <v>63</v>
      </c>
      <c r="J276" s="29">
        <v>9</v>
      </c>
      <c r="K276" s="17">
        <v>0.6</v>
      </c>
    </row>
    <row r="277" spans="1:11" ht="12.75">
      <c r="A277" s="25">
        <v>272</v>
      </c>
      <c r="B277" s="26" t="s">
        <v>990</v>
      </c>
      <c r="C277" s="27">
        <v>211357500</v>
      </c>
      <c r="D277" s="32">
        <v>1836</v>
      </c>
      <c r="E277" s="28">
        <f t="shared" si="8"/>
        <v>115118</v>
      </c>
      <c r="F277" s="29">
        <v>252</v>
      </c>
      <c r="G277" s="29">
        <v>297</v>
      </c>
      <c r="H277" s="30">
        <f t="shared" si="9"/>
        <v>274.5</v>
      </c>
      <c r="I277" s="16">
        <v>324</v>
      </c>
      <c r="J277" s="29">
        <v>1</v>
      </c>
      <c r="K277" s="17">
        <v>1.4</v>
      </c>
    </row>
    <row r="278" spans="1:11" ht="12.75">
      <c r="A278" s="25">
        <v>273</v>
      </c>
      <c r="B278" s="26" t="s">
        <v>991</v>
      </c>
      <c r="C278" s="27">
        <v>2629175000</v>
      </c>
      <c r="D278" s="32">
        <v>18556</v>
      </c>
      <c r="E278" s="28">
        <f t="shared" si="8"/>
        <v>141689</v>
      </c>
      <c r="F278" s="29">
        <v>182</v>
      </c>
      <c r="G278" s="29">
        <v>100</v>
      </c>
      <c r="H278" s="30">
        <f t="shared" si="9"/>
        <v>141</v>
      </c>
      <c r="I278" s="16">
        <v>106</v>
      </c>
      <c r="J278" s="29">
        <v>8</v>
      </c>
      <c r="K278" s="17">
        <v>0.7</v>
      </c>
    </row>
    <row r="279" spans="1:11" ht="12.75">
      <c r="A279" s="25">
        <v>274</v>
      </c>
      <c r="B279" s="26" t="s">
        <v>992</v>
      </c>
      <c r="C279" s="27">
        <v>9139060000</v>
      </c>
      <c r="D279" s="32">
        <v>76460</v>
      </c>
      <c r="E279" s="28">
        <f t="shared" si="8"/>
        <v>119527</v>
      </c>
      <c r="F279" s="29">
        <v>240</v>
      </c>
      <c r="G279" s="29">
        <v>12</v>
      </c>
      <c r="H279" s="30">
        <f t="shared" si="9"/>
        <v>126</v>
      </c>
      <c r="I279" s="16">
        <v>88</v>
      </c>
      <c r="J279" s="29">
        <v>8</v>
      </c>
      <c r="K279" s="17">
        <v>0.7</v>
      </c>
    </row>
    <row r="280" spans="1:11" ht="12.75">
      <c r="A280" s="25">
        <v>275</v>
      </c>
      <c r="B280" s="26" t="s">
        <v>993</v>
      </c>
      <c r="C280" s="27">
        <v>1560853300</v>
      </c>
      <c r="D280" s="32">
        <v>17387</v>
      </c>
      <c r="E280" s="28">
        <f t="shared" si="8"/>
        <v>89771</v>
      </c>
      <c r="F280" s="29">
        <v>315</v>
      </c>
      <c r="G280" s="29">
        <v>112</v>
      </c>
      <c r="H280" s="30">
        <f t="shared" si="9"/>
        <v>213.5</v>
      </c>
      <c r="I280" s="16">
        <v>247</v>
      </c>
      <c r="J280" s="29">
        <v>3</v>
      </c>
      <c r="K280" s="17">
        <v>1.2</v>
      </c>
    </row>
    <row r="281" spans="1:11" ht="12.75">
      <c r="A281" s="25">
        <v>276</v>
      </c>
      <c r="B281" s="26" t="s">
        <v>994</v>
      </c>
      <c r="C281" s="27">
        <v>682038900</v>
      </c>
      <c r="D281" s="32">
        <v>5991</v>
      </c>
      <c r="E281" s="28">
        <f t="shared" si="8"/>
        <v>113844</v>
      </c>
      <c r="F281" s="29">
        <v>256</v>
      </c>
      <c r="G281" s="29">
        <v>233</v>
      </c>
      <c r="H281" s="30">
        <f t="shared" si="9"/>
        <v>244.5</v>
      </c>
      <c r="I281" s="16">
        <v>285</v>
      </c>
      <c r="J281" s="29">
        <v>2</v>
      </c>
      <c r="K281" s="17">
        <v>1.3</v>
      </c>
    </row>
    <row r="282" spans="1:11" ht="12.75">
      <c r="A282" s="25">
        <v>277</v>
      </c>
      <c r="B282" s="26" t="s">
        <v>995</v>
      </c>
      <c r="C282" s="27">
        <v>2353292600</v>
      </c>
      <c r="D282" s="32">
        <v>9724</v>
      </c>
      <c r="E282" s="28">
        <f t="shared" si="8"/>
        <v>242009</v>
      </c>
      <c r="F282" s="29">
        <v>64</v>
      </c>
      <c r="G282" s="29">
        <v>183</v>
      </c>
      <c r="H282" s="30">
        <f t="shared" si="9"/>
        <v>123.5</v>
      </c>
      <c r="I282" s="16">
        <v>85</v>
      </c>
      <c r="J282" s="29">
        <v>8</v>
      </c>
      <c r="K282" s="17">
        <v>0.7</v>
      </c>
    </row>
    <row r="283" spans="1:11" ht="12.75">
      <c r="A283" s="25">
        <v>278</v>
      </c>
      <c r="B283" s="26" t="s">
        <v>996</v>
      </c>
      <c r="C283" s="27">
        <v>1112914000</v>
      </c>
      <c r="D283" s="32">
        <v>17487</v>
      </c>
      <c r="E283" s="28">
        <f t="shared" si="8"/>
        <v>63642</v>
      </c>
      <c r="F283" s="29">
        <v>345</v>
      </c>
      <c r="G283" s="29">
        <v>111</v>
      </c>
      <c r="H283" s="30">
        <f t="shared" si="9"/>
        <v>228</v>
      </c>
      <c r="I283" s="16">
        <v>270</v>
      </c>
      <c r="J283" s="29">
        <v>3</v>
      </c>
      <c r="K283" s="17">
        <v>1.2</v>
      </c>
    </row>
    <row r="284" spans="1:11" ht="12.75">
      <c r="A284" s="25">
        <v>279</v>
      </c>
      <c r="B284" s="26" t="s">
        <v>997</v>
      </c>
      <c r="C284" s="27">
        <v>1076338500</v>
      </c>
      <c r="D284" s="32">
        <v>9706</v>
      </c>
      <c r="E284" s="28">
        <f t="shared" si="8"/>
        <v>110894</v>
      </c>
      <c r="F284" s="29">
        <v>266</v>
      </c>
      <c r="G284" s="29">
        <v>184</v>
      </c>
      <c r="H284" s="30">
        <f t="shared" si="9"/>
        <v>225</v>
      </c>
      <c r="I284" s="16">
        <v>265</v>
      </c>
      <c r="J284" s="29">
        <v>3</v>
      </c>
      <c r="K284" s="17">
        <v>1.2</v>
      </c>
    </row>
    <row r="285" spans="1:11" ht="12.75">
      <c r="A285" s="25">
        <v>280</v>
      </c>
      <c r="B285" s="26" t="s">
        <v>998</v>
      </c>
      <c r="C285" s="27">
        <v>1133211000</v>
      </c>
      <c r="D285" s="32">
        <v>12017</v>
      </c>
      <c r="E285" s="28">
        <f t="shared" si="8"/>
        <v>94301</v>
      </c>
      <c r="F285" s="29">
        <v>308</v>
      </c>
      <c r="G285" s="29">
        <v>159</v>
      </c>
      <c r="H285" s="30">
        <f t="shared" si="9"/>
        <v>233.5</v>
      </c>
      <c r="I285" s="16">
        <v>273</v>
      </c>
      <c r="J285" s="29">
        <v>3</v>
      </c>
      <c r="K285" s="17">
        <v>1.2</v>
      </c>
    </row>
    <row r="286" spans="1:11" ht="12.75">
      <c r="A286" s="25">
        <v>281</v>
      </c>
      <c r="B286" s="26" t="s">
        <v>999</v>
      </c>
      <c r="C286" s="27">
        <v>7856633600</v>
      </c>
      <c r="D286" s="32">
        <v>155575</v>
      </c>
      <c r="E286" s="28">
        <f t="shared" si="8"/>
        <v>50501</v>
      </c>
      <c r="F286" s="29">
        <v>350</v>
      </c>
      <c r="G286" s="29">
        <v>3</v>
      </c>
      <c r="H286" s="30">
        <f t="shared" si="9"/>
        <v>176.5</v>
      </c>
      <c r="I286" s="16">
        <v>187</v>
      </c>
      <c r="J286" s="29">
        <v>5</v>
      </c>
      <c r="K286" s="17">
        <v>1</v>
      </c>
    </row>
    <row r="287" spans="1:11" ht="12.75">
      <c r="A287" s="25">
        <v>282</v>
      </c>
      <c r="B287" s="26" t="s">
        <v>1000</v>
      </c>
      <c r="C287" s="27">
        <v>1106035700</v>
      </c>
      <c r="D287" s="32">
        <v>7786</v>
      </c>
      <c r="E287" s="28">
        <f t="shared" si="8"/>
        <v>142054</v>
      </c>
      <c r="F287" s="29">
        <v>181</v>
      </c>
      <c r="G287" s="29">
        <v>209</v>
      </c>
      <c r="H287" s="30">
        <f t="shared" si="9"/>
        <v>195</v>
      </c>
      <c r="I287" s="16">
        <v>228</v>
      </c>
      <c r="J287" s="29">
        <v>4</v>
      </c>
      <c r="K287" s="17">
        <v>1.1</v>
      </c>
    </row>
    <row r="288" spans="1:11" ht="12.75">
      <c r="A288" s="25">
        <v>283</v>
      </c>
      <c r="B288" s="26" t="s">
        <v>1001</v>
      </c>
      <c r="C288" s="27">
        <v>865179800</v>
      </c>
      <c r="D288" s="32">
        <v>2196</v>
      </c>
      <c r="E288" s="28">
        <f t="shared" si="8"/>
        <v>393980</v>
      </c>
      <c r="F288" s="29">
        <v>29</v>
      </c>
      <c r="G288" s="29">
        <v>287</v>
      </c>
      <c r="H288" s="30">
        <f t="shared" si="9"/>
        <v>158</v>
      </c>
      <c r="I288" s="16">
        <v>139</v>
      </c>
      <c r="J288" s="29">
        <v>7</v>
      </c>
      <c r="K288" s="17">
        <v>0.8</v>
      </c>
    </row>
    <row r="289" spans="1:11" ht="12.75">
      <c r="A289" s="25">
        <v>284</v>
      </c>
      <c r="B289" s="26" t="s">
        <v>1002</v>
      </c>
      <c r="C289" s="27">
        <v>3288860300</v>
      </c>
      <c r="D289" s="32">
        <v>21560</v>
      </c>
      <c r="E289" s="28">
        <f t="shared" si="8"/>
        <v>152545</v>
      </c>
      <c r="F289" s="29">
        <v>159</v>
      </c>
      <c r="G289" s="29">
        <v>87</v>
      </c>
      <c r="H289" s="30">
        <f t="shared" si="9"/>
        <v>123</v>
      </c>
      <c r="I289" s="16">
        <v>84</v>
      </c>
      <c r="J289" s="29">
        <v>8</v>
      </c>
      <c r="K289" s="17">
        <v>0.7</v>
      </c>
    </row>
    <row r="290" spans="1:11" ht="12.75">
      <c r="A290" s="25">
        <v>285</v>
      </c>
      <c r="B290" s="26" t="s">
        <v>1003</v>
      </c>
      <c r="C290" s="27">
        <v>3522273100</v>
      </c>
      <c r="D290" s="32">
        <v>27169</v>
      </c>
      <c r="E290" s="28">
        <f t="shared" si="8"/>
        <v>129643</v>
      </c>
      <c r="F290" s="29">
        <v>213</v>
      </c>
      <c r="G290" s="29">
        <v>69</v>
      </c>
      <c r="H290" s="30">
        <f t="shared" si="9"/>
        <v>141</v>
      </c>
      <c r="I290" s="16">
        <v>107</v>
      </c>
      <c r="J290" s="29">
        <v>7</v>
      </c>
      <c r="K290" s="17">
        <v>0.8</v>
      </c>
    </row>
    <row r="291" spans="1:11" ht="12.75">
      <c r="A291" s="25">
        <v>286</v>
      </c>
      <c r="B291" s="26" t="s">
        <v>1004</v>
      </c>
      <c r="C291" s="27">
        <v>1259849900</v>
      </c>
      <c r="D291" s="32">
        <v>6671</v>
      </c>
      <c r="E291" s="28">
        <f t="shared" si="8"/>
        <v>188855</v>
      </c>
      <c r="F291" s="29">
        <v>99</v>
      </c>
      <c r="G291" s="29">
        <v>222</v>
      </c>
      <c r="H291" s="30">
        <f t="shared" si="9"/>
        <v>160.5</v>
      </c>
      <c r="I291" s="16">
        <v>143</v>
      </c>
      <c r="J291" s="29">
        <v>6</v>
      </c>
      <c r="K291" s="17">
        <v>0.9</v>
      </c>
    </row>
    <row r="292" spans="1:11" ht="12.75">
      <c r="A292" s="25">
        <v>287</v>
      </c>
      <c r="B292" s="26" t="s">
        <v>1005</v>
      </c>
      <c r="C292" s="27">
        <v>1355543200</v>
      </c>
      <c r="D292" s="32">
        <v>8859</v>
      </c>
      <c r="E292" s="28">
        <f t="shared" si="8"/>
        <v>153013</v>
      </c>
      <c r="F292" s="29">
        <v>154</v>
      </c>
      <c r="G292" s="29">
        <v>191</v>
      </c>
      <c r="H292" s="30">
        <f t="shared" si="9"/>
        <v>172.5</v>
      </c>
      <c r="I292" s="16">
        <v>173</v>
      </c>
      <c r="J292" s="29">
        <v>6</v>
      </c>
      <c r="K292" s="17">
        <v>0.9</v>
      </c>
    </row>
    <row r="293" spans="1:11" ht="12.75">
      <c r="A293" s="25">
        <v>288</v>
      </c>
      <c r="B293" s="26" t="s">
        <v>1006</v>
      </c>
      <c r="C293" s="27">
        <v>4256033800</v>
      </c>
      <c r="D293" s="32">
        <v>17714</v>
      </c>
      <c r="E293" s="28">
        <f t="shared" si="8"/>
        <v>240264</v>
      </c>
      <c r="F293" s="29">
        <v>65</v>
      </c>
      <c r="G293" s="29">
        <v>106</v>
      </c>
      <c r="H293" s="30">
        <f t="shared" si="9"/>
        <v>85.5</v>
      </c>
      <c r="I293" s="16">
        <v>28</v>
      </c>
      <c r="J293" s="29">
        <v>10</v>
      </c>
      <c r="K293" s="17">
        <v>0.5</v>
      </c>
    </row>
    <row r="294" spans="1:11" ht="12.75">
      <c r="A294" s="25">
        <v>289</v>
      </c>
      <c r="B294" s="26" t="s">
        <v>1007</v>
      </c>
      <c r="C294" s="27">
        <v>365984600</v>
      </c>
      <c r="D294" s="32">
        <v>3909</v>
      </c>
      <c r="E294" s="28">
        <f t="shared" si="8"/>
        <v>93626</v>
      </c>
      <c r="F294" s="29">
        <v>309</v>
      </c>
      <c r="G294" s="29">
        <v>262</v>
      </c>
      <c r="H294" s="30">
        <f t="shared" si="9"/>
        <v>285.5</v>
      </c>
      <c r="I294" s="16">
        <v>332</v>
      </c>
      <c r="J294" s="29">
        <v>1</v>
      </c>
      <c r="K294" s="17">
        <v>1.4</v>
      </c>
    </row>
    <row r="295" spans="1:11" ht="12.75">
      <c r="A295" s="25">
        <v>290</v>
      </c>
      <c r="B295" s="26" t="s">
        <v>1008</v>
      </c>
      <c r="C295" s="27">
        <v>1334980100</v>
      </c>
      <c r="D295" s="32">
        <v>9180</v>
      </c>
      <c r="E295" s="28">
        <f t="shared" si="8"/>
        <v>145423</v>
      </c>
      <c r="F295" s="29">
        <v>173</v>
      </c>
      <c r="G295" s="29">
        <v>187</v>
      </c>
      <c r="H295" s="30">
        <f t="shared" si="9"/>
        <v>180</v>
      </c>
      <c r="I295" s="16">
        <v>199</v>
      </c>
      <c r="J295" s="29">
        <v>5</v>
      </c>
      <c r="K295" s="17">
        <v>1</v>
      </c>
    </row>
    <row r="296" spans="1:11" ht="12.75">
      <c r="A296" s="25">
        <v>291</v>
      </c>
      <c r="B296" s="26" t="s">
        <v>1009</v>
      </c>
      <c r="C296" s="27">
        <v>2444603600</v>
      </c>
      <c r="D296" s="32">
        <v>14044</v>
      </c>
      <c r="E296" s="28">
        <f t="shared" si="8"/>
        <v>174067</v>
      </c>
      <c r="F296" s="29">
        <v>118</v>
      </c>
      <c r="G296" s="29">
        <v>141</v>
      </c>
      <c r="H296" s="30">
        <f t="shared" si="9"/>
        <v>129.5</v>
      </c>
      <c r="I296" s="16">
        <v>91</v>
      </c>
      <c r="J296" s="29">
        <v>8</v>
      </c>
      <c r="K296" s="17">
        <v>0.7</v>
      </c>
    </row>
    <row r="297" spans="1:11" ht="12.75">
      <c r="A297" s="25">
        <v>292</v>
      </c>
      <c r="B297" s="26" t="s">
        <v>1010</v>
      </c>
      <c r="C297" s="27">
        <v>2210071300</v>
      </c>
      <c r="D297" s="32">
        <v>16175</v>
      </c>
      <c r="E297" s="28">
        <f t="shared" si="8"/>
        <v>136635</v>
      </c>
      <c r="F297" s="29">
        <v>195</v>
      </c>
      <c r="G297" s="29">
        <v>119</v>
      </c>
      <c r="H297" s="30">
        <f t="shared" si="9"/>
        <v>157</v>
      </c>
      <c r="I297" s="16">
        <v>136</v>
      </c>
      <c r="J297" s="29">
        <v>7</v>
      </c>
      <c r="K297" s="17">
        <v>0.8</v>
      </c>
    </row>
    <row r="298" spans="1:11" ht="12.75">
      <c r="A298" s="25">
        <v>293</v>
      </c>
      <c r="B298" s="26" t="s">
        <v>1011</v>
      </c>
      <c r="C298" s="27">
        <v>5547522700</v>
      </c>
      <c r="D298" s="32">
        <v>55815</v>
      </c>
      <c r="E298" s="28">
        <f t="shared" si="8"/>
        <v>99391</v>
      </c>
      <c r="F298" s="29">
        <v>297</v>
      </c>
      <c r="G298" s="29">
        <v>21</v>
      </c>
      <c r="H298" s="30">
        <f t="shared" si="9"/>
        <v>159</v>
      </c>
      <c r="I298" s="16">
        <v>141</v>
      </c>
      <c r="J298" s="29">
        <v>7</v>
      </c>
      <c r="K298" s="17">
        <v>0.8</v>
      </c>
    </row>
    <row r="299" spans="1:11" ht="12.75">
      <c r="A299" s="25">
        <v>294</v>
      </c>
      <c r="B299" s="26" t="s">
        <v>1012</v>
      </c>
      <c r="C299" s="27">
        <v>680174700</v>
      </c>
      <c r="D299" s="32">
        <v>7963</v>
      </c>
      <c r="E299" s="28">
        <f t="shared" si="8"/>
        <v>85417</v>
      </c>
      <c r="F299" s="29">
        <v>321</v>
      </c>
      <c r="G299" s="29">
        <v>206</v>
      </c>
      <c r="H299" s="30">
        <f t="shared" si="9"/>
        <v>263.5</v>
      </c>
      <c r="I299" s="16">
        <v>311</v>
      </c>
      <c r="J299" s="29">
        <v>2</v>
      </c>
      <c r="K299" s="17">
        <v>1.3</v>
      </c>
    </row>
    <row r="300" spans="1:11" ht="12.75">
      <c r="A300" s="25">
        <v>295</v>
      </c>
      <c r="B300" s="26" t="s">
        <v>1013</v>
      </c>
      <c r="C300" s="27">
        <v>4165248800</v>
      </c>
      <c r="D300" s="32">
        <v>30597</v>
      </c>
      <c r="E300" s="28">
        <f t="shared" si="8"/>
        <v>136133</v>
      </c>
      <c r="F300" s="29">
        <v>197</v>
      </c>
      <c r="G300" s="29">
        <v>54</v>
      </c>
      <c r="H300" s="30">
        <f t="shared" si="9"/>
        <v>125.5</v>
      </c>
      <c r="I300" s="16">
        <v>87</v>
      </c>
      <c r="J300" s="29">
        <v>8</v>
      </c>
      <c r="K300" s="17">
        <v>0.7</v>
      </c>
    </row>
    <row r="301" spans="1:11" ht="12.75">
      <c r="A301" s="25">
        <v>296</v>
      </c>
      <c r="B301" s="26" t="s">
        <v>1014</v>
      </c>
      <c r="C301" s="27">
        <v>3012870600</v>
      </c>
      <c r="D301" s="32">
        <v>3916</v>
      </c>
      <c r="E301" s="28">
        <f t="shared" si="8"/>
        <v>769375</v>
      </c>
      <c r="F301" s="29">
        <v>13</v>
      </c>
      <c r="G301" s="29">
        <v>261</v>
      </c>
      <c r="H301" s="30">
        <f t="shared" si="9"/>
        <v>137</v>
      </c>
      <c r="I301" s="16">
        <v>102</v>
      </c>
      <c r="J301" s="29">
        <v>8</v>
      </c>
      <c r="K301" s="17">
        <v>0.7</v>
      </c>
    </row>
    <row r="302" spans="1:11" ht="12.75">
      <c r="A302" s="25">
        <v>297</v>
      </c>
      <c r="B302" s="26" t="s">
        <v>1015</v>
      </c>
      <c r="C302" s="27">
        <v>221460000</v>
      </c>
      <c r="D302" s="32">
        <v>466</v>
      </c>
      <c r="E302" s="28">
        <f t="shared" si="8"/>
        <v>475236</v>
      </c>
      <c r="F302" s="29">
        <v>21</v>
      </c>
      <c r="G302" s="29">
        <v>342</v>
      </c>
      <c r="H302" s="30">
        <f t="shared" si="9"/>
        <v>181.5</v>
      </c>
      <c r="I302" s="16">
        <v>201</v>
      </c>
      <c r="J302" s="29">
        <v>5</v>
      </c>
      <c r="K302" s="17">
        <v>1</v>
      </c>
    </row>
    <row r="303" spans="1:11" ht="12.75">
      <c r="A303" s="25">
        <v>298</v>
      </c>
      <c r="B303" s="26" t="s">
        <v>1016</v>
      </c>
      <c r="C303" s="27">
        <v>1275562200</v>
      </c>
      <c r="D303" s="32">
        <v>6144</v>
      </c>
      <c r="E303" s="28">
        <f t="shared" si="8"/>
        <v>207611</v>
      </c>
      <c r="F303" s="29">
        <v>83</v>
      </c>
      <c r="G303" s="29">
        <v>231</v>
      </c>
      <c r="H303" s="30">
        <f t="shared" si="9"/>
        <v>157</v>
      </c>
      <c r="I303" s="16">
        <v>134</v>
      </c>
      <c r="J303" s="29">
        <v>7</v>
      </c>
      <c r="K303" s="17">
        <v>0.8</v>
      </c>
    </row>
    <row r="304" spans="1:11" ht="12.75">
      <c r="A304" s="25">
        <v>299</v>
      </c>
      <c r="B304" s="26" t="s">
        <v>1017</v>
      </c>
      <c r="C304" s="27">
        <v>948106000</v>
      </c>
      <c r="D304" s="32">
        <v>9687</v>
      </c>
      <c r="E304" s="28">
        <f t="shared" si="8"/>
        <v>97874</v>
      </c>
      <c r="F304" s="29">
        <v>298</v>
      </c>
      <c r="G304" s="29">
        <v>185</v>
      </c>
      <c r="H304" s="30">
        <f t="shared" si="9"/>
        <v>241.5</v>
      </c>
      <c r="I304" s="16">
        <v>283</v>
      </c>
      <c r="J304" s="29">
        <v>2</v>
      </c>
      <c r="K304" s="17">
        <v>1.3</v>
      </c>
    </row>
    <row r="305" spans="1:11" ht="12.75">
      <c r="A305" s="25">
        <v>300</v>
      </c>
      <c r="B305" s="26" t="s">
        <v>1018</v>
      </c>
      <c r="C305" s="27">
        <v>2365597300</v>
      </c>
      <c r="D305" s="32">
        <v>2123</v>
      </c>
      <c r="E305" s="28">
        <f t="shared" si="8"/>
        <v>1114271</v>
      </c>
      <c r="F305" s="29">
        <v>6</v>
      </c>
      <c r="G305" s="29">
        <v>288</v>
      </c>
      <c r="H305" s="30">
        <f t="shared" si="9"/>
        <v>147</v>
      </c>
      <c r="I305" s="16">
        <v>117</v>
      </c>
      <c r="J305" s="29">
        <v>7</v>
      </c>
      <c r="K305" s="17">
        <v>0.8</v>
      </c>
    </row>
    <row r="306" spans="1:11" ht="12.75">
      <c r="A306" s="25">
        <v>301</v>
      </c>
      <c r="B306" s="26" t="s">
        <v>1019</v>
      </c>
      <c r="C306" s="27">
        <v>1486434000</v>
      </c>
      <c r="D306" s="32">
        <v>11980</v>
      </c>
      <c r="E306" s="28">
        <f t="shared" si="8"/>
        <v>124076</v>
      </c>
      <c r="F306" s="29">
        <v>227</v>
      </c>
      <c r="G306" s="29">
        <v>160</v>
      </c>
      <c r="H306" s="30">
        <f t="shared" si="9"/>
        <v>193.5</v>
      </c>
      <c r="I306" s="16">
        <v>222</v>
      </c>
      <c r="J306" s="29">
        <v>4</v>
      </c>
      <c r="K306" s="17">
        <v>1.1</v>
      </c>
    </row>
    <row r="307" spans="1:11" ht="12.75">
      <c r="A307" s="25">
        <v>302</v>
      </c>
      <c r="B307" s="26" t="s">
        <v>1020</v>
      </c>
      <c r="C307" s="27">
        <v>190325500</v>
      </c>
      <c r="D307" s="32">
        <v>340</v>
      </c>
      <c r="E307" s="28">
        <f t="shared" si="8"/>
        <v>559781</v>
      </c>
      <c r="F307" s="29">
        <v>17</v>
      </c>
      <c r="G307" s="29">
        <v>346</v>
      </c>
      <c r="H307" s="30">
        <f t="shared" si="9"/>
        <v>181.5</v>
      </c>
      <c r="I307" s="16">
        <v>200</v>
      </c>
      <c r="J307" s="29">
        <v>5</v>
      </c>
      <c r="K307" s="17">
        <v>1</v>
      </c>
    </row>
    <row r="308" spans="1:11" ht="12.75">
      <c r="A308" s="25">
        <v>303</v>
      </c>
      <c r="B308" s="26" t="s">
        <v>1021</v>
      </c>
      <c r="C308" s="27">
        <v>1126624100</v>
      </c>
      <c r="D308" s="32">
        <v>6722</v>
      </c>
      <c r="E308" s="28">
        <f t="shared" si="8"/>
        <v>167603</v>
      </c>
      <c r="F308" s="29">
        <v>125</v>
      </c>
      <c r="G308" s="29">
        <v>220</v>
      </c>
      <c r="H308" s="30">
        <f t="shared" si="9"/>
        <v>172.5</v>
      </c>
      <c r="I308" s="16">
        <v>172</v>
      </c>
      <c r="J308" s="29">
        <v>6</v>
      </c>
      <c r="K308" s="17">
        <v>0.9</v>
      </c>
    </row>
    <row r="309" spans="1:11" ht="12.75">
      <c r="A309" s="25">
        <v>304</v>
      </c>
      <c r="B309" s="26" t="s">
        <v>1022</v>
      </c>
      <c r="C309" s="27">
        <v>1634554700</v>
      </c>
      <c r="D309" s="32">
        <v>12887</v>
      </c>
      <c r="E309" s="28">
        <f t="shared" si="8"/>
        <v>126837</v>
      </c>
      <c r="F309" s="29">
        <v>220</v>
      </c>
      <c r="G309" s="29">
        <v>152</v>
      </c>
      <c r="H309" s="30">
        <f t="shared" si="9"/>
        <v>186</v>
      </c>
      <c r="I309" s="16">
        <v>213</v>
      </c>
      <c r="J309" s="29">
        <v>4</v>
      </c>
      <c r="K309" s="17">
        <v>1.1</v>
      </c>
    </row>
    <row r="310" spans="1:11" ht="12.75">
      <c r="A310" s="25">
        <v>305</v>
      </c>
      <c r="B310" s="26" t="s">
        <v>1023</v>
      </c>
      <c r="C310" s="27">
        <v>4028504400</v>
      </c>
      <c r="D310" s="32">
        <v>25199</v>
      </c>
      <c r="E310" s="28">
        <f t="shared" si="8"/>
        <v>159868</v>
      </c>
      <c r="F310" s="29">
        <v>140</v>
      </c>
      <c r="G310" s="29">
        <v>73</v>
      </c>
      <c r="H310" s="30">
        <f t="shared" si="9"/>
        <v>106.5</v>
      </c>
      <c r="I310" s="16">
        <v>61</v>
      </c>
      <c r="J310" s="29">
        <v>9</v>
      </c>
      <c r="K310" s="17">
        <v>0.6</v>
      </c>
    </row>
    <row r="311" spans="1:11" ht="12.75">
      <c r="A311" s="25">
        <v>306</v>
      </c>
      <c r="B311" s="26" t="s">
        <v>1024</v>
      </c>
      <c r="C311" s="27">
        <v>189356500</v>
      </c>
      <c r="D311" s="32">
        <v>1905</v>
      </c>
      <c r="E311" s="28">
        <f t="shared" si="8"/>
        <v>99400</v>
      </c>
      <c r="F311" s="29">
        <v>296</v>
      </c>
      <c r="G311" s="29">
        <v>294</v>
      </c>
      <c r="H311" s="30">
        <f t="shared" si="9"/>
        <v>295</v>
      </c>
      <c r="I311" s="16">
        <v>342</v>
      </c>
      <c r="J311" s="29">
        <v>1</v>
      </c>
      <c r="K311" s="17">
        <v>1.4</v>
      </c>
    </row>
    <row r="312" spans="1:11" ht="12.75">
      <c r="A312" s="25">
        <v>307</v>
      </c>
      <c r="B312" s="26" t="s">
        <v>1025</v>
      </c>
      <c r="C312" s="27">
        <v>4048453200</v>
      </c>
      <c r="D312" s="32">
        <v>23461</v>
      </c>
      <c r="E312" s="28">
        <f t="shared" si="8"/>
        <v>172561</v>
      </c>
      <c r="F312" s="29">
        <v>121</v>
      </c>
      <c r="G312" s="29">
        <v>79</v>
      </c>
      <c r="H312" s="30">
        <f t="shared" si="9"/>
        <v>100</v>
      </c>
      <c r="I312" s="16">
        <v>48</v>
      </c>
      <c r="J312" s="29">
        <v>9</v>
      </c>
      <c r="K312" s="17">
        <v>0.6</v>
      </c>
    </row>
    <row r="313" spans="1:11" ht="12.75">
      <c r="A313" s="25">
        <v>308</v>
      </c>
      <c r="B313" s="26" t="s">
        <v>1026</v>
      </c>
      <c r="C313" s="27">
        <v>9212986100</v>
      </c>
      <c r="D313" s="32">
        <v>60605</v>
      </c>
      <c r="E313" s="28">
        <f t="shared" si="8"/>
        <v>152017</v>
      </c>
      <c r="F313" s="29">
        <v>162</v>
      </c>
      <c r="G313" s="29">
        <v>16</v>
      </c>
      <c r="H313" s="30">
        <f t="shared" si="9"/>
        <v>89</v>
      </c>
      <c r="I313" s="16">
        <v>34</v>
      </c>
      <c r="J313" s="29">
        <v>10</v>
      </c>
      <c r="K313" s="17">
        <v>0.5</v>
      </c>
    </row>
    <row r="314" spans="1:11" ht="12.75">
      <c r="A314" s="25">
        <v>309</v>
      </c>
      <c r="B314" s="26" t="s">
        <v>1027</v>
      </c>
      <c r="C314" s="27">
        <v>836750100</v>
      </c>
      <c r="D314" s="32">
        <v>9888</v>
      </c>
      <c r="E314" s="28">
        <f t="shared" si="8"/>
        <v>84623</v>
      </c>
      <c r="F314" s="29">
        <v>323</v>
      </c>
      <c r="G314" s="29">
        <v>181</v>
      </c>
      <c r="H314" s="30">
        <f t="shared" si="9"/>
        <v>252</v>
      </c>
      <c r="I314" s="16">
        <v>292</v>
      </c>
      <c r="J314" s="29">
        <v>2</v>
      </c>
      <c r="K314" s="17">
        <v>1.3</v>
      </c>
    </row>
    <row r="315" spans="1:11" ht="12.75">
      <c r="A315" s="25">
        <v>310</v>
      </c>
      <c r="B315" s="26" t="s">
        <v>1028</v>
      </c>
      <c r="C315" s="27">
        <v>3808607300</v>
      </c>
      <c r="D315" s="32">
        <v>21349</v>
      </c>
      <c r="E315" s="28">
        <f t="shared" si="8"/>
        <v>178397</v>
      </c>
      <c r="F315" s="29">
        <v>111</v>
      </c>
      <c r="G315" s="29">
        <v>90</v>
      </c>
      <c r="H315" s="30">
        <f t="shared" si="9"/>
        <v>100.5</v>
      </c>
      <c r="I315" s="16">
        <v>49</v>
      </c>
      <c r="J315" s="29">
        <v>9</v>
      </c>
      <c r="K315" s="17">
        <v>0.6</v>
      </c>
    </row>
    <row r="316" spans="1:11" ht="12.75">
      <c r="A316" s="25">
        <v>311</v>
      </c>
      <c r="B316" s="26" t="s">
        <v>1029</v>
      </c>
      <c r="C316" s="27">
        <v>386148700</v>
      </c>
      <c r="D316" s="32">
        <v>5287</v>
      </c>
      <c r="E316" s="28">
        <f t="shared" si="8"/>
        <v>73037</v>
      </c>
      <c r="F316" s="29">
        <v>333</v>
      </c>
      <c r="G316" s="29">
        <v>242</v>
      </c>
      <c r="H316" s="30">
        <f t="shared" si="9"/>
        <v>287.5</v>
      </c>
      <c r="I316" s="16">
        <v>335</v>
      </c>
      <c r="J316" s="29">
        <v>1</v>
      </c>
      <c r="K316" s="17">
        <v>1.4</v>
      </c>
    </row>
    <row r="317" spans="1:11" ht="12.75">
      <c r="A317" s="25">
        <v>312</v>
      </c>
      <c r="B317" s="26" t="s">
        <v>1030</v>
      </c>
      <c r="C317" s="27">
        <v>89293600</v>
      </c>
      <c r="D317" s="32">
        <v>748</v>
      </c>
      <c r="E317" s="28">
        <f t="shared" si="8"/>
        <v>119376</v>
      </c>
      <c r="F317" s="29">
        <v>242</v>
      </c>
      <c r="G317" s="29">
        <v>335</v>
      </c>
      <c r="H317" s="30">
        <f t="shared" si="9"/>
        <v>288.5</v>
      </c>
      <c r="I317" s="16">
        <v>336</v>
      </c>
      <c r="J317" s="29">
        <v>1</v>
      </c>
      <c r="K317" s="17">
        <v>1.4</v>
      </c>
    </row>
    <row r="318" spans="1:11" ht="12.75">
      <c r="A318" s="25">
        <v>313</v>
      </c>
      <c r="B318" s="26" t="s">
        <v>1031</v>
      </c>
      <c r="C318" s="27">
        <v>75075500</v>
      </c>
      <c r="D318" s="32">
        <v>541</v>
      </c>
      <c r="E318" s="28">
        <f t="shared" si="8"/>
        <v>138772</v>
      </c>
      <c r="F318" s="29">
        <v>190</v>
      </c>
      <c r="G318" s="29">
        <v>341</v>
      </c>
      <c r="H318" s="30">
        <f t="shared" si="9"/>
        <v>265.5</v>
      </c>
      <c r="I318" s="16">
        <v>313</v>
      </c>
      <c r="J318" s="29">
        <v>2</v>
      </c>
      <c r="K318" s="17">
        <v>1.3</v>
      </c>
    </row>
    <row r="319" spans="1:11" ht="12.75">
      <c r="A319" s="25">
        <v>314</v>
      </c>
      <c r="B319" s="26" t="s">
        <v>1032</v>
      </c>
      <c r="C319" s="27">
        <v>5384979100</v>
      </c>
      <c r="D319" s="32">
        <v>33120</v>
      </c>
      <c r="E319" s="28">
        <f t="shared" si="8"/>
        <v>162590</v>
      </c>
      <c r="F319" s="29">
        <v>136</v>
      </c>
      <c r="G319" s="29">
        <v>48</v>
      </c>
      <c r="H319" s="30">
        <f t="shared" si="9"/>
        <v>92</v>
      </c>
      <c r="I319" s="16">
        <v>39</v>
      </c>
      <c r="J319" s="29">
        <v>9</v>
      </c>
      <c r="K319" s="17">
        <v>0.6</v>
      </c>
    </row>
    <row r="320" spans="1:11" ht="12.75">
      <c r="A320" s="25">
        <v>315</v>
      </c>
      <c r="B320" s="26" t="s">
        <v>1033</v>
      </c>
      <c r="C320" s="27">
        <v>3288024700</v>
      </c>
      <c r="D320" s="32">
        <v>13503</v>
      </c>
      <c r="E320" s="28">
        <f t="shared" si="8"/>
        <v>243503</v>
      </c>
      <c r="F320" s="29">
        <v>63</v>
      </c>
      <c r="G320" s="29">
        <v>148</v>
      </c>
      <c r="H320" s="30">
        <f t="shared" si="9"/>
        <v>105.5</v>
      </c>
      <c r="I320" s="16">
        <v>60</v>
      </c>
      <c r="J320" s="29">
        <v>9</v>
      </c>
      <c r="K320" s="17">
        <v>0.6</v>
      </c>
    </row>
    <row r="321" spans="1:11" ht="12.75">
      <c r="A321" s="25">
        <v>316</v>
      </c>
      <c r="B321" s="26" t="s">
        <v>1034</v>
      </c>
      <c r="C321" s="27">
        <v>1728564200</v>
      </c>
      <c r="D321" s="32">
        <v>16877</v>
      </c>
      <c r="E321" s="28">
        <f t="shared" si="8"/>
        <v>102421</v>
      </c>
      <c r="F321" s="29">
        <v>285</v>
      </c>
      <c r="G321" s="29">
        <v>114</v>
      </c>
      <c r="H321" s="30">
        <f t="shared" si="9"/>
        <v>199.5</v>
      </c>
      <c r="I321" s="16">
        <v>233</v>
      </c>
      <c r="J321" s="29">
        <v>4</v>
      </c>
      <c r="K321" s="17">
        <v>1.1</v>
      </c>
    </row>
    <row r="322" spans="1:11" ht="12.75">
      <c r="A322" s="25">
        <v>317</v>
      </c>
      <c r="B322" s="26" t="s">
        <v>1035</v>
      </c>
      <c r="C322" s="27">
        <v>10032866400</v>
      </c>
      <c r="D322" s="32">
        <v>27412</v>
      </c>
      <c r="E322" s="28">
        <f t="shared" si="8"/>
        <v>366003</v>
      </c>
      <c r="F322" s="29">
        <v>32</v>
      </c>
      <c r="G322" s="29">
        <v>66</v>
      </c>
      <c r="H322" s="30">
        <f t="shared" si="9"/>
        <v>49</v>
      </c>
      <c r="I322" s="16">
        <v>6</v>
      </c>
      <c r="J322" s="29">
        <v>10</v>
      </c>
      <c r="K322" s="17">
        <v>0.5</v>
      </c>
    </row>
    <row r="323" spans="1:11" ht="12.75">
      <c r="A323" s="25">
        <v>318</v>
      </c>
      <c r="B323" s="26" t="s">
        <v>1036</v>
      </c>
      <c r="C323" s="27">
        <v>2422741400</v>
      </c>
      <c r="D323" s="32">
        <v>2789</v>
      </c>
      <c r="E323" s="28">
        <f t="shared" si="8"/>
        <v>868677</v>
      </c>
      <c r="F323" s="29">
        <v>9</v>
      </c>
      <c r="G323" s="29">
        <v>280</v>
      </c>
      <c r="H323" s="30">
        <f t="shared" si="9"/>
        <v>144.5</v>
      </c>
      <c r="I323" s="16">
        <v>113</v>
      </c>
      <c r="J323" s="29">
        <v>7</v>
      </c>
      <c r="K323" s="17">
        <v>0.8</v>
      </c>
    </row>
    <row r="324" spans="1:11" ht="12.75">
      <c r="A324" s="25">
        <v>319</v>
      </c>
      <c r="B324" s="26" t="s">
        <v>1037</v>
      </c>
      <c r="C324" s="27">
        <v>96093800</v>
      </c>
      <c r="D324" s="32">
        <v>1002</v>
      </c>
      <c r="E324" s="28">
        <f t="shared" si="8"/>
        <v>95902</v>
      </c>
      <c r="F324" s="29">
        <v>303</v>
      </c>
      <c r="G324" s="29">
        <v>324</v>
      </c>
      <c r="H324" s="30">
        <f t="shared" si="9"/>
        <v>313.5</v>
      </c>
      <c r="I324" s="16">
        <v>349</v>
      </c>
      <c r="J324" s="29">
        <v>1</v>
      </c>
      <c r="K324" s="17">
        <v>1.4</v>
      </c>
    </row>
    <row r="325" spans="1:11" ht="12.75">
      <c r="A325" s="25">
        <v>320</v>
      </c>
      <c r="B325" s="26" t="s">
        <v>1038</v>
      </c>
      <c r="C325" s="27">
        <v>829559500</v>
      </c>
      <c r="D325" s="32">
        <v>4778</v>
      </c>
      <c r="E325" s="28">
        <f t="shared" si="8"/>
        <v>173621</v>
      </c>
      <c r="F325" s="29">
        <v>120</v>
      </c>
      <c r="G325" s="29">
        <v>250</v>
      </c>
      <c r="H325" s="30">
        <f t="shared" si="9"/>
        <v>185</v>
      </c>
      <c r="I325" s="16">
        <v>211</v>
      </c>
      <c r="J325" s="29">
        <v>5</v>
      </c>
      <c r="K325" s="17">
        <v>1</v>
      </c>
    </row>
    <row r="326" spans="1:11" ht="12.75">
      <c r="A326" s="25">
        <v>321</v>
      </c>
      <c r="B326" s="26" t="s">
        <v>1039</v>
      </c>
      <c r="C326" s="27">
        <v>935998900</v>
      </c>
      <c r="D326" s="32">
        <v>8109</v>
      </c>
      <c r="E326" s="28">
        <f aca="true" t="shared" si="10" ref="E326:E356">ROUND(C326/D326,0)</f>
        <v>115427</v>
      </c>
      <c r="F326" s="29">
        <v>251</v>
      </c>
      <c r="G326" s="29">
        <v>201</v>
      </c>
      <c r="H326" s="30">
        <f aca="true" t="shared" si="11" ref="H326:H356">ROUND((F326+G326)/2,1)</f>
        <v>226</v>
      </c>
      <c r="I326" s="16">
        <v>268</v>
      </c>
      <c r="J326" s="29">
        <v>3</v>
      </c>
      <c r="K326" s="17">
        <v>1.2</v>
      </c>
    </row>
    <row r="327" spans="1:11" ht="12.75">
      <c r="A327" s="25">
        <v>322</v>
      </c>
      <c r="B327" s="26" t="s">
        <v>665</v>
      </c>
      <c r="C327" s="27">
        <v>1091399500</v>
      </c>
      <c r="D327" s="32">
        <v>6699</v>
      </c>
      <c r="E327" s="28">
        <f t="shared" si="10"/>
        <v>162920</v>
      </c>
      <c r="F327" s="29">
        <v>135</v>
      </c>
      <c r="G327" s="29">
        <v>221</v>
      </c>
      <c r="H327" s="30">
        <f t="shared" si="11"/>
        <v>178</v>
      </c>
      <c r="I327" s="16">
        <v>191</v>
      </c>
      <c r="J327" s="29">
        <v>5</v>
      </c>
      <c r="K327" s="17">
        <v>1</v>
      </c>
    </row>
    <row r="328" spans="1:11" ht="12.75">
      <c r="A328" s="25">
        <v>323</v>
      </c>
      <c r="B328" s="26" t="s">
        <v>667</v>
      </c>
      <c r="C328" s="27">
        <v>399959200</v>
      </c>
      <c r="D328" s="32">
        <v>3863</v>
      </c>
      <c r="E328" s="28">
        <f t="shared" si="10"/>
        <v>103536</v>
      </c>
      <c r="F328" s="29">
        <v>281</v>
      </c>
      <c r="G328" s="29">
        <v>263</v>
      </c>
      <c r="H328" s="30">
        <f t="shared" si="11"/>
        <v>272</v>
      </c>
      <c r="I328" s="16">
        <v>322</v>
      </c>
      <c r="J328" s="29">
        <v>1</v>
      </c>
      <c r="K328" s="17">
        <v>1.4</v>
      </c>
    </row>
    <row r="329" spans="1:11" ht="12.75">
      <c r="A329" s="25">
        <v>324</v>
      </c>
      <c r="B329" s="26" t="s">
        <v>1040</v>
      </c>
      <c r="C329" s="27">
        <v>804967500</v>
      </c>
      <c r="D329" s="32">
        <v>4406</v>
      </c>
      <c r="E329" s="28">
        <f t="shared" si="10"/>
        <v>182698</v>
      </c>
      <c r="F329" s="29">
        <v>108</v>
      </c>
      <c r="G329" s="29">
        <v>255</v>
      </c>
      <c r="H329" s="30">
        <f t="shared" si="11"/>
        <v>181.5</v>
      </c>
      <c r="I329" s="16">
        <v>202</v>
      </c>
      <c r="J329" s="29">
        <v>5</v>
      </c>
      <c r="K329" s="17">
        <v>1</v>
      </c>
    </row>
    <row r="330" spans="1:11" ht="12.75">
      <c r="A330" s="25">
        <v>325</v>
      </c>
      <c r="B330" s="26" t="s">
        <v>671</v>
      </c>
      <c r="C330" s="27">
        <v>2691003900</v>
      </c>
      <c r="D330" s="32">
        <v>28165</v>
      </c>
      <c r="E330" s="28">
        <f t="shared" si="10"/>
        <v>95544</v>
      </c>
      <c r="F330" s="29">
        <v>306</v>
      </c>
      <c r="G330" s="29">
        <v>61</v>
      </c>
      <c r="H330" s="30">
        <f t="shared" si="11"/>
        <v>183.5</v>
      </c>
      <c r="I330" s="16">
        <v>207</v>
      </c>
      <c r="J330" s="29">
        <v>5</v>
      </c>
      <c r="K330" s="17">
        <v>1</v>
      </c>
    </row>
    <row r="331" spans="1:11" ht="12.75">
      <c r="A331" s="25">
        <v>326</v>
      </c>
      <c r="B331" s="26" t="s">
        <v>673</v>
      </c>
      <c r="C331" s="27">
        <v>466786800</v>
      </c>
      <c r="D331" s="32">
        <v>1432</v>
      </c>
      <c r="E331" s="28">
        <f t="shared" si="10"/>
        <v>325968</v>
      </c>
      <c r="F331" s="29">
        <v>37</v>
      </c>
      <c r="G331" s="29">
        <v>310</v>
      </c>
      <c r="H331" s="30">
        <f t="shared" si="11"/>
        <v>173.5</v>
      </c>
      <c r="I331" s="16">
        <v>177</v>
      </c>
      <c r="J331" s="29">
        <v>5</v>
      </c>
      <c r="K331" s="17">
        <v>1</v>
      </c>
    </row>
    <row r="332" spans="1:11" ht="12.75">
      <c r="A332" s="25">
        <v>327</v>
      </c>
      <c r="B332" s="26" t="s">
        <v>1041</v>
      </c>
      <c r="C332" s="27">
        <v>2730262800</v>
      </c>
      <c r="D332" s="32">
        <v>2701</v>
      </c>
      <c r="E332" s="28">
        <f t="shared" si="10"/>
        <v>1010834</v>
      </c>
      <c r="F332" s="29">
        <v>8</v>
      </c>
      <c r="G332" s="29">
        <v>281</v>
      </c>
      <c r="H332" s="30">
        <f t="shared" si="11"/>
        <v>144.5</v>
      </c>
      <c r="I332" s="16">
        <v>112</v>
      </c>
      <c r="J332" s="29">
        <v>7</v>
      </c>
      <c r="K332" s="17">
        <v>0.8</v>
      </c>
    </row>
    <row r="333" spans="1:11" ht="12.75">
      <c r="A333" s="25">
        <v>328</v>
      </c>
      <c r="B333" s="26" t="s">
        <v>1042</v>
      </c>
      <c r="C333" s="27">
        <v>3761766300</v>
      </c>
      <c r="D333" s="32">
        <v>18391</v>
      </c>
      <c r="E333" s="28">
        <f t="shared" si="10"/>
        <v>204544</v>
      </c>
      <c r="F333" s="29">
        <v>85</v>
      </c>
      <c r="G333" s="29">
        <v>101</v>
      </c>
      <c r="H333" s="30">
        <f t="shared" si="11"/>
        <v>93</v>
      </c>
      <c r="I333" s="16">
        <v>42</v>
      </c>
      <c r="J333" s="29">
        <v>9</v>
      </c>
      <c r="K333" s="17">
        <v>0.6</v>
      </c>
    </row>
    <row r="334" spans="1:11" ht="12.75">
      <c r="A334" s="25">
        <v>329</v>
      </c>
      <c r="B334" s="26" t="s">
        <v>1043</v>
      </c>
      <c r="C334" s="27">
        <v>3422332500</v>
      </c>
      <c r="D334" s="32">
        <v>42133</v>
      </c>
      <c r="E334" s="28">
        <f t="shared" si="10"/>
        <v>81227</v>
      </c>
      <c r="F334" s="29">
        <v>327</v>
      </c>
      <c r="G334" s="29">
        <v>32</v>
      </c>
      <c r="H334" s="30">
        <f t="shared" si="11"/>
        <v>179.5</v>
      </c>
      <c r="I334" s="16">
        <v>198</v>
      </c>
      <c r="J334" s="29">
        <v>5</v>
      </c>
      <c r="K334" s="17">
        <v>1</v>
      </c>
    </row>
    <row r="335" spans="1:11" ht="12.75">
      <c r="A335" s="25">
        <v>330</v>
      </c>
      <c r="B335" s="26" t="s">
        <v>1044</v>
      </c>
      <c r="C335" s="27">
        <v>4081582200</v>
      </c>
      <c r="D335" s="32">
        <v>22624</v>
      </c>
      <c r="E335" s="28">
        <f t="shared" si="10"/>
        <v>180409</v>
      </c>
      <c r="F335" s="29">
        <v>109</v>
      </c>
      <c r="G335" s="29">
        <v>83</v>
      </c>
      <c r="H335" s="30">
        <f t="shared" si="11"/>
        <v>96</v>
      </c>
      <c r="I335" s="16">
        <v>47</v>
      </c>
      <c r="J335" s="29">
        <v>9</v>
      </c>
      <c r="K335" s="17">
        <v>0.6</v>
      </c>
    </row>
    <row r="336" spans="1:11" ht="12.75">
      <c r="A336" s="25">
        <v>331</v>
      </c>
      <c r="B336" s="26" t="s">
        <v>1045</v>
      </c>
      <c r="C336" s="27">
        <v>250500300</v>
      </c>
      <c r="D336" s="32">
        <v>1593</v>
      </c>
      <c r="E336" s="28">
        <f t="shared" si="10"/>
        <v>157251</v>
      </c>
      <c r="F336" s="29">
        <v>146</v>
      </c>
      <c r="G336" s="29">
        <v>305</v>
      </c>
      <c r="H336" s="30">
        <f t="shared" si="11"/>
        <v>225.5</v>
      </c>
      <c r="I336" s="16">
        <v>267</v>
      </c>
      <c r="J336" s="29">
        <v>3</v>
      </c>
      <c r="K336" s="17">
        <v>1.2</v>
      </c>
    </row>
    <row r="337" spans="1:11" ht="12.75">
      <c r="A337" s="25">
        <v>332</v>
      </c>
      <c r="B337" s="26" t="s">
        <v>1046</v>
      </c>
      <c r="C337" s="27">
        <v>1008784700</v>
      </c>
      <c r="D337" s="32">
        <v>7478</v>
      </c>
      <c r="E337" s="28">
        <f t="shared" si="10"/>
        <v>134900</v>
      </c>
      <c r="F337" s="29">
        <v>200</v>
      </c>
      <c r="G337" s="29">
        <v>212</v>
      </c>
      <c r="H337" s="30">
        <f t="shared" si="11"/>
        <v>206</v>
      </c>
      <c r="I337" s="16">
        <v>240</v>
      </c>
      <c r="J337" s="29">
        <v>4</v>
      </c>
      <c r="K337" s="17">
        <v>1.1</v>
      </c>
    </row>
    <row r="338" spans="1:11" ht="12.75">
      <c r="A338" s="25">
        <v>333</v>
      </c>
      <c r="B338" s="26" t="s">
        <v>1047</v>
      </c>
      <c r="C338" s="27">
        <v>5797438800</v>
      </c>
      <c r="D338" s="32">
        <v>11954</v>
      </c>
      <c r="E338" s="28">
        <f t="shared" si="10"/>
        <v>484979</v>
      </c>
      <c r="F338" s="29">
        <v>20</v>
      </c>
      <c r="G338" s="29">
        <v>161</v>
      </c>
      <c r="H338" s="30">
        <f t="shared" si="11"/>
        <v>90.5</v>
      </c>
      <c r="I338" s="16">
        <v>36</v>
      </c>
      <c r="J338" s="29">
        <v>10</v>
      </c>
      <c r="K338" s="17">
        <v>0.5</v>
      </c>
    </row>
    <row r="339" spans="1:11" ht="12.75">
      <c r="A339" s="25">
        <v>334</v>
      </c>
      <c r="B339" s="26" t="s">
        <v>1048</v>
      </c>
      <c r="C339" s="27">
        <v>3287979100</v>
      </c>
      <c r="D339" s="32">
        <v>15504</v>
      </c>
      <c r="E339" s="28">
        <f t="shared" si="10"/>
        <v>212073</v>
      </c>
      <c r="F339" s="29">
        <v>79</v>
      </c>
      <c r="G339" s="29">
        <v>124</v>
      </c>
      <c r="H339" s="30">
        <f t="shared" si="11"/>
        <v>101.5</v>
      </c>
      <c r="I339" s="16">
        <v>51</v>
      </c>
      <c r="J339" s="29">
        <v>9</v>
      </c>
      <c r="K339" s="17">
        <v>0.6</v>
      </c>
    </row>
    <row r="340" spans="1:11" ht="12.75">
      <c r="A340" s="25">
        <v>335</v>
      </c>
      <c r="B340" s="26" t="s">
        <v>1049</v>
      </c>
      <c r="C340" s="27">
        <v>3845002400</v>
      </c>
      <c r="D340" s="32">
        <v>14330</v>
      </c>
      <c r="E340" s="28">
        <f t="shared" si="10"/>
        <v>268318</v>
      </c>
      <c r="F340" s="29">
        <v>53</v>
      </c>
      <c r="G340" s="29">
        <v>133</v>
      </c>
      <c r="H340" s="30">
        <f t="shared" si="11"/>
        <v>93</v>
      </c>
      <c r="I340" s="16">
        <v>41</v>
      </c>
      <c r="J340" s="29">
        <v>9</v>
      </c>
      <c r="K340" s="17">
        <v>0.6</v>
      </c>
    </row>
    <row r="341" spans="1:11" ht="12.75">
      <c r="A341" s="25">
        <v>336</v>
      </c>
      <c r="B341" s="26" t="s">
        <v>1050</v>
      </c>
      <c r="C341" s="27">
        <v>6862142200</v>
      </c>
      <c r="D341" s="32">
        <v>54005</v>
      </c>
      <c r="E341" s="28">
        <f t="shared" si="10"/>
        <v>127065</v>
      </c>
      <c r="F341" s="29">
        <v>219</v>
      </c>
      <c r="G341" s="29">
        <v>23</v>
      </c>
      <c r="H341" s="30">
        <f t="shared" si="11"/>
        <v>121</v>
      </c>
      <c r="I341" s="16">
        <v>80</v>
      </c>
      <c r="J341" s="29">
        <v>8</v>
      </c>
      <c r="K341" s="17">
        <v>0.7</v>
      </c>
    </row>
    <row r="342" spans="1:11" ht="12.75">
      <c r="A342" s="25">
        <v>337</v>
      </c>
      <c r="B342" s="26" t="s">
        <v>1051</v>
      </c>
      <c r="C342" s="27">
        <v>241337900</v>
      </c>
      <c r="D342" s="32">
        <v>1573</v>
      </c>
      <c r="E342" s="28">
        <f t="shared" si="10"/>
        <v>153425</v>
      </c>
      <c r="F342" s="29">
        <v>152</v>
      </c>
      <c r="G342" s="29">
        <v>306</v>
      </c>
      <c r="H342" s="30">
        <f t="shared" si="11"/>
        <v>229</v>
      </c>
      <c r="I342" s="16">
        <v>271</v>
      </c>
      <c r="J342" s="29">
        <v>3</v>
      </c>
      <c r="K342" s="17">
        <v>1.2</v>
      </c>
    </row>
    <row r="343" spans="1:11" ht="12.75">
      <c r="A343" s="25">
        <v>338</v>
      </c>
      <c r="B343" s="26" t="s">
        <v>1052</v>
      </c>
      <c r="C343" s="27">
        <v>1491266300</v>
      </c>
      <c r="D343" s="32">
        <v>14189</v>
      </c>
      <c r="E343" s="28">
        <f t="shared" si="10"/>
        <v>105100</v>
      </c>
      <c r="F343" s="29">
        <v>279</v>
      </c>
      <c r="G343" s="29">
        <v>136</v>
      </c>
      <c r="H343" s="30">
        <f t="shared" si="11"/>
        <v>207.5</v>
      </c>
      <c r="I343" s="16">
        <v>242</v>
      </c>
      <c r="J343" s="29">
        <v>4</v>
      </c>
      <c r="K343" s="17">
        <v>1.1</v>
      </c>
    </row>
    <row r="344" spans="1:11" ht="12.75">
      <c r="A344" s="25">
        <v>339</v>
      </c>
      <c r="B344" s="26" t="s">
        <v>1053</v>
      </c>
      <c r="C344" s="27">
        <v>1806556300</v>
      </c>
      <c r="D344" s="32">
        <v>14179</v>
      </c>
      <c r="E344" s="28">
        <f t="shared" si="10"/>
        <v>127411</v>
      </c>
      <c r="F344" s="29">
        <v>217</v>
      </c>
      <c r="G344" s="29">
        <v>137</v>
      </c>
      <c r="H344" s="30">
        <f t="shared" si="11"/>
        <v>177</v>
      </c>
      <c r="I344" s="16">
        <v>189</v>
      </c>
      <c r="J344" s="29">
        <v>5</v>
      </c>
      <c r="K344" s="17">
        <v>1</v>
      </c>
    </row>
    <row r="345" spans="1:11" ht="12.75">
      <c r="A345" s="25">
        <v>340</v>
      </c>
      <c r="B345" s="26" t="s">
        <v>1054</v>
      </c>
      <c r="C345" s="27">
        <v>334517000</v>
      </c>
      <c r="D345" s="32">
        <v>2522</v>
      </c>
      <c r="E345" s="28">
        <f t="shared" si="10"/>
        <v>132640</v>
      </c>
      <c r="F345" s="29">
        <v>205</v>
      </c>
      <c r="G345" s="29">
        <v>284</v>
      </c>
      <c r="H345" s="30">
        <f t="shared" si="11"/>
        <v>244.5</v>
      </c>
      <c r="I345" s="16">
        <v>284</v>
      </c>
      <c r="J345" s="29">
        <v>2</v>
      </c>
      <c r="K345" s="17">
        <v>1.3</v>
      </c>
    </row>
    <row r="346" spans="1:11" ht="12.75">
      <c r="A346" s="25">
        <v>341</v>
      </c>
      <c r="B346" s="26" t="s">
        <v>1055</v>
      </c>
      <c r="C346" s="27">
        <v>1110091100</v>
      </c>
      <c r="D346" s="32">
        <v>8028</v>
      </c>
      <c r="E346" s="28">
        <f t="shared" si="10"/>
        <v>138277</v>
      </c>
      <c r="F346" s="29">
        <v>193</v>
      </c>
      <c r="G346" s="29">
        <v>205</v>
      </c>
      <c r="H346" s="30">
        <f t="shared" si="11"/>
        <v>199</v>
      </c>
      <c r="I346" s="16">
        <v>232</v>
      </c>
      <c r="J346" s="29">
        <v>4</v>
      </c>
      <c r="K346" s="17">
        <v>1.1</v>
      </c>
    </row>
    <row r="347" spans="1:11" ht="12.75">
      <c r="A347" s="25">
        <v>342</v>
      </c>
      <c r="B347" s="26" t="s">
        <v>1056</v>
      </c>
      <c r="C347" s="27">
        <v>3768005200</v>
      </c>
      <c r="D347" s="32">
        <v>22373</v>
      </c>
      <c r="E347" s="28">
        <f t="shared" si="10"/>
        <v>168418</v>
      </c>
      <c r="F347" s="29">
        <v>124</v>
      </c>
      <c r="G347" s="29">
        <v>85</v>
      </c>
      <c r="H347" s="30">
        <f t="shared" si="11"/>
        <v>104.5</v>
      </c>
      <c r="I347" s="16">
        <v>59</v>
      </c>
      <c r="J347" s="29">
        <v>9</v>
      </c>
      <c r="K347" s="17">
        <v>0.6</v>
      </c>
    </row>
    <row r="348" spans="1:11" ht="12.75">
      <c r="A348" s="25">
        <v>343</v>
      </c>
      <c r="B348" s="26" t="s">
        <v>1057</v>
      </c>
      <c r="C348" s="27">
        <v>760718300</v>
      </c>
      <c r="D348" s="32">
        <v>10316</v>
      </c>
      <c r="E348" s="28">
        <f t="shared" si="10"/>
        <v>73742</v>
      </c>
      <c r="F348" s="29">
        <v>332</v>
      </c>
      <c r="G348" s="29">
        <v>177</v>
      </c>
      <c r="H348" s="30">
        <f t="shared" si="11"/>
        <v>254.5</v>
      </c>
      <c r="I348" s="16">
        <v>302</v>
      </c>
      <c r="J348" s="29">
        <v>2</v>
      </c>
      <c r="K348" s="17">
        <v>1.3</v>
      </c>
    </row>
    <row r="349" spans="1:11" ht="12.75">
      <c r="A349" s="25">
        <v>344</v>
      </c>
      <c r="B349" s="26" t="s">
        <v>1058</v>
      </c>
      <c r="C349" s="27">
        <v>5775099500</v>
      </c>
      <c r="D349" s="32">
        <v>21497</v>
      </c>
      <c r="E349" s="28">
        <f t="shared" si="10"/>
        <v>268647</v>
      </c>
      <c r="F349" s="29">
        <v>51</v>
      </c>
      <c r="G349" s="29">
        <v>88</v>
      </c>
      <c r="H349" s="30">
        <f t="shared" si="11"/>
        <v>69.5</v>
      </c>
      <c r="I349" s="16">
        <v>15</v>
      </c>
      <c r="J349" s="29">
        <v>10</v>
      </c>
      <c r="K349" s="17">
        <v>0.5</v>
      </c>
    </row>
    <row r="350" spans="1:11" ht="12.75">
      <c r="A350" s="25">
        <v>345</v>
      </c>
      <c r="B350" s="26" t="s">
        <v>1059</v>
      </c>
      <c r="C350" s="27">
        <v>123752000</v>
      </c>
      <c r="D350" s="32">
        <v>868</v>
      </c>
      <c r="E350" s="28">
        <f t="shared" si="10"/>
        <v>142571</v>
      </c>
      <c r="F350" s="29">
        <v>179</v>
      </c>
      <c r="G350" s="29">
        <v>330</v>
      </c>
      <c r="H350" s="30">
        <f t="shared" si="11"/>
        <v>254.5</v>
      </c>
      <c r="I350" s="16">
        <v>300</v>
      </c>
      <c r="J350" s="29">
        <v>2</v>
      </c>
      <c r="K350" s="17">
        <v>1.3</v>
      </c>
    </row>
    <row r="351" spans="1:11" ht="12.75">
      <c r="A351" s="25">
        <v>346</v>
      </c>
      <c r="B351" s="26" t="s">
        <v>1060</v>
      </c>
      <c r="C351" s="27">
        <v>1950673100</v>
      </c>
      <c r="D351" s="32">
        <v>19235</v>
      </c>
      <c r="E351" s="28">
        <f t="shared" si="10"/>
        <v>101413</v>
      </c>
      <c r="F351" s="29">
        <v>290</v>
      </c>
      <c r="G351" s="29">
        <v>98</v>
      </c>
      <c r="H351" s="30">
        <f t="shared" si="11"/>
        <v>194</v>
      </c>
      <c r="I351" s="16">
        <v>226</v>
      </c>
      <c r="J351" s="29">
        <v>4</v>
      </c>
      <c r="K351" s="17">
        <v>1.1</v>
      </c>
    </row>
    <row r="352" spans="1:11" ht="12.75">
      <c r="A352" s="25">
        <v>347</v>
      </c>
      <c r="B352" s="26" t="s">
        <v>1061</v>
      </c>
      <c r="C352" s="27">
        <v>6224745900</v>
      </c>
      <c r="D352" s="32">
        <v>38987</v>
      </c>
      <c r="E352" s="28">
        <f t="shared" si="10"/>
        <v>159662</v>
      </c>
      <c r="F352" s="29">
        <v>142</v>
      </c>
      <c r="G352" s="29">
        <v>38</v>
      </c>
      <c r="H352" s="30">
        <f t="shared" si="11"/>
        <v>90</v>
      </c>
      <c r="I352" s="16">
        <v>35</v>
      </c>
      <c r="J352" s="29">
        <v>10</v>
      </c>
      <c r="K352" s="17">
        <v>0.5</v>
      </c>
    </row>
    <row r="353" spans="1:11" ht="12.75">
      <c r="A353" s="25">
        <v>348</v>
      </c>
      <c r="B353" s="26" t="s">
        <v>1062</v>
      </c>
      <c r="C353" s="27">
        <v>11928303800</v>
      </c>
      <c r="D353" s="32">
        <v>182421</v>
      </c>
      <c r="E353" s="28">
        <f t="shared" si="10"/>
        <v>65389</v>
      </c>
      <c r="F353" s="29">
        <v>341</v>
      </c>
      <c r="G353" s="29">
        <v>2</v>
      </c>
      <c r="H353" s="30">
        <f t="shared" si="11"/>
        <v>171.5</v>
      </c>
      <c r="I353" s="16">
        <v>168</v>
      </c>
      <c r="J353" s="29">
        <v>6</v>
      </c>
      <c r="K353" s="17">
        <v>0.9</v>
      </c>
    </row>
    <row r="354" spans="1:11" ht="12.75">
      <c r="A354" s="25">
        <v>349</v>
      </c>
      <c r="B354" s="26" t="s">
        <v>1063</v>
      </c>
      <c r="C354" s="27">
        <v>181738600</v>
      </c>
      <c r="D354" s="32">
        <v>1277</v>
      </c>
      <c r="E354" s="28">
        <f t="shared" si="10"/>
        <v>142317</v>
      </c>
      <c r="F354" s="29">
        <v>180</v>
      </c>
      <c r="G354" s="29">
        <v>320</v>
      </c>
      <c r="H354" s="30">
        <f t="shared" si="11"/>
        <v>250</v>
      </c>
      <c r="I354" s="16">
        <v>287</v>
      </c>
      <c r="J354" s="29">
        <v>2</v>
      </c>
      <c r="K354" s="17">
        <v>1.3</v>
      </c>
    </row>
    <row r="355" spans="1:11" ht="12.75">
      <c r="A355" s="25">
        <v>350</v>
      </c>
      <c r="B355" s="26" t="s">
        <v>1064</v>
      </c>
      <c r="C355" s="27">
        <v>1904265700</v>
      </c>
      <c r="D355" s="32">
        <v>11224</v>
      </c>
      <c r="E355" s="28">
        <f t="shared" si="10"/>
        <v>169660</v>
      </c>
      <c r="F355" s="29">
        <v>123</v>
      </c>
      <c r="G355" s="29">
        <v>166</v>
      </c>
      <c r="H355" s="30">
        <f t="shared" si="11"/>
        <v>144.5</v>
      </c>
      <c r="I355" s="16">
        <v>114</v>
      </c>
      <c r="J355" s="29">
        <v>7</v>
      </c>
      <c r="K355" s="17">
        <v>0.8</v>
      </c>
    </row>
    <row r="356" spans="1:11" ht="12.75">
      <c r="A356" s="25">
        <v>351</v>
      </c>
      <c r="B356" s="26" t="s">
        <v>1065</v>
      </c>
      <c r="C356" s="27">
        <v>6167744700</v>
      </c>
      <c r="D356" s="32">
        <v>23848</v>
      </c>
      <c r="E356" s="28">
        <f t="shared" si="10"/>
        <v>258627</v>
      </c>
      <c r="F356" s="29">
        <v>59</v>
      </c>
      <c r="G356" s="29">
        <v>76</v>
      </c>
      <c r="H356" s="30">
        <f t="shared" si="11"/>
        <v>67.5</v>
      </c>
      <c r="I356" s="16">
        <v>13</v>
      </c>
      <c r="J356" s="29">
        <v>10</v>
      </c>
      <c r="K356" s="17">
        <v>0.5</v>
      </c>
    </row>
    <row r="357" spans="3:5" ht="12.75">
      <c r="C357" s="28"/>
      <c r="D357" s="28"/>
      <c r="E357" s="28"/>
    </row>
    <row r="358" spans="3:5" ht="12.75">
      <c r="C358" s="28">
        <f>SUM(C6:C356)</f>
        <v>1024656765100</v>
      </c>
      <c r="D358" s="28">
        <f>SUM(D6:D356)</f>
        <v>6593587</v>
      </c>
      <c r="E358" s="28">
        <f>ROUND(C358/D358,0)</f>
        <v>155402</v>
      </c>
    </row>
  </sheetData>
  <sheetProtection/>
  <printOptions/>
  <pageMargins left="0.5" right="0.2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</dc:creator>
  <cp:keywords/>
  <dc:description/>
  <cp:lastModifiedBy>Krzywicki, Lisa J. (DOR)</cp:lastModifiedBy>
  <cp:lastPrinted>2007-09-12T17:49:23Z</cp:lastPrinted>
  <dcterms:created xsi:type="dcterms:W3CDTF">2005-08-08T14:54:59Z</dcterms:created>
  <dcterms:modified xsi:type="dcterms:W3CDTF">2022-11-16T20:54:13Z</dcterms:modified>
  <cp:category/>
  <cp:version/>
  <cp:contentType/>
  <cp:contentStatus/>
</cp:coreProperties>
</file>