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5865" activeTab="0"/>
  </bookViews>
  <sheets>
    <sheet name="Distribution Calculation" sheetId="1" r:id="rId1"/>
    <sheet name="Ranking" sheetId="2" r:id="rId2"/>
  </sheets>
  <definedNames>
    <definedName name="_Dist_Values" hidden="1">#REF!</definedName>
    <definedName name="_Order1" hidden="1">255</definedName>
    <definedName name="databank">#REF!</definedName>
    <definedName name="Graph">Graph</definedName>
    <definedName name="GRS">#REF!</definedName>
    <definedName name="levybase">#REF!</definedName>
    <definedName name="levygrowth">#REF!</definedName>
    <definedName name="LOCR">#REF!</definedName>
    <definedName name="MRGF">#REF!</definedName>
    <definedName name="PR_Clause_22_a_f">#REF!</definedName>
    <definedName name="PR_Clause_52">#REF!</definedName>
    <definedName name="PR_mdm_1">#REF!</definedName>
    <definedName name="PR_Start">#REF!</definedName>
    <definedName name="_xlnm.Print_Titles" localSheetId="1">'Ranking'!$1:$5</definedName>
    <definedName name="wizard_number_1">#REF!</definedName>
  </definedNames>
  <calcPr fullCalcOnLoad="1"/>
</workbook>
</file>

<file path=xl/sharedStrings.xml><?xml version="1.0" encoding="utf-8"?>
<sst xmlns="http://schemas.openxmlformats.org/spreadsheetml/2006/main" count="1465" uniqueCount="1100">
  <si>
    <t>DOR Code</t>
  </si>
  <si>
    <t>Vendor Code</t>
  </si>
  <si>
    <t>Vendor Address</t>
  </si>
  <si>
    <t>Vendor Name</t>
  </si>
  <si>
    <t>Fiscal Year Adopted</t>
  </si>
  <si>
    <t>Total Surcharge Committed</t>
  </si>
  <si>
    <t>Less: Abatements &amp; Exemptions</t>
  </si>
  <si>
    <t>Net Surcharge Raised</t>
  </si>
  <si>
    <t>Rounded</t>
  </si>
  <si>
    <t>Surcharge Percent Adopted (3% Max)</t>
  </si>
  <si>
    <t>VC6000191689</t>
  </si>
  <si>
    <t>AD001</t>
  </si>
  <si>
    <t xml:space="preserve">ACTON          </t>
  </si>
  <si>
    <t>VC6000191690</t>
  </si>
  <si>
    <t xml:space="preserve">ACUSHNET       </t>
  </si>
  <si>
    <t>VC6000191692</t>
  </si>
  <si>
    <t xml:space="preserve">AGAWAM         </t>
  </si>
  <si>
    <t>VC6000191695</t>
  </si>
  <si>
    <t xml:space="preserve">AMHERST        </t>
  </si>
  <si>
    <t>VC6000191703</t>
  </si>
  <si>
    <t xml:space="preserve">ASHLAND        </t>
  </si>
  <si>
    <t>VC6000191709</t>
  </si>
  <si>
    <t xml:space="preserve">AYER           </t>
  </si>
  <si>
    <t>VC6000191713</t>
  </si>
  <si>
    <t xml:space="preserve">BEDFORD        </t>
  </si>
  <si>
    <t>VC6000191730</t>
  </si>
  <si>
    <t xml:space="preserve">BOXFORD        </t>
  </si>
  <si>
    <t>VC6000191733</t>
  </si>
  <si>
    <t xml:space="preserve">BRAINTREE      </t>
  </si>
  <si>
    <t>VC6000192080</t>
  </si>
  <si>
    <t xml:space="preserve">CAMBRIDGE      </t>
  </si>
  <si>
    <t>VC6000191743</t>
  </si>
  <si>
    <t xml:space="preserve">CARLISLE       </t>
  </si>
  <si>
    <t>VC6000191747</t>
  </si>
  <si>
    <t xml:space="preserve">CHATHAM        </t>
  </si>
  <si>
    <t>VC6000191748</t>
  </si>
  <si>
    <t xml:space="preserve">CHELMSFORD     </t>
  </si>
  <si>
    <t>VC6000191752</t>
  </si>
  <si>
    <t xml:space="preserve">CHILMARK       </t>
  </si>
  <si>
    <t>VC6000191755</t>
  </si>
  <si>
    <t xml:space="preserve">COHASSET       </t>
  </si>
  <si>
    <t>VC6000191765</t>
  </si>
  <si>
    <t xml:space="preserve">DARTMOUTH      </t>
  </si>
  <si>
    <t>VC6000191772</t>
  </si>
  <si>
    <t xml:space="preserve">DRACUT         </t>
  </si>
  <si>
    <t>VC6000191775</t>
  </si>
  <si>
    <t xml:space="preserve">DUXBURY        </t>
  </si>
  <si>
    <t>VC6000191782</t>
  </si>
  <si>
    <t xml:space="preserve">EASTHAMPTON    </t>
  </si>
  <si>
    <t>VC6000191783</t>
  </si>
  <si>
    <t xml:space="preserve">EASTON         </t>
  </si>
  <si>
    <t>VC6000191796</t>
  </si>
  <si>
    <t>AQUINNAH</t>
  </si>
  <si>
    <t>VC6000191797</t>
  </si>
  <si>
    <t xml:space="preserve">GEORGETOWN     </t>
  </si>
  <si>
    <t>VC6000191802</t>
  </si>
  <si>
    <t xml:space="preserve">GRAFTON        </t>
  </si>
  <si>
    <t>VC6000191815</t>
  </si>
  <si>
    <t xml:space="preserve">HAMPDEN        </t>
  </si>
  <si>
    <t>VC6000191821</t>
  </si>
  <si>
    <t xml:space="preserve">HARVARD        </t>
  </si>
  <si>
    <t>VC6000191826</t>
  </si>
  <si>
    <t xml:space="preserve">HINGHAM        </t>
  </si>
  <si>
    <t>VC6000191834</t>
  </si>
  <si>
    <t xml:space="preserve">HOLLISTON      </t>
  </si>
  <si>
    <t>VC6000191836</t>
  </si>
  <si>
    <t xml:space="preserve">HOPKINTON      </t>
  </si>
  <si>
    <t>VC6000191854</t>
  </si>
  <si>
    <t xml:space="preserve">LEVERETT       </t>
  </si>
  <si>
    <t>VC6000191858</t>
  </si>
  <si>
    <t xml:space="preserve">LINCOLN        </t>
  </si>
  <si>
    <t>VC6000191870</t>
  </si>
  <si>
    <t xml:space="preserve">MARSHFIELD     </t>
  </si>
  <si>
    <t>VC6000191877</t>
  </si>
  <si>
    <t xml:space="preserve">MEDWAY         </t>
  </si>
  <si>
    <t>VC6000191878</t>
  </si>
  <si>
    <t xml:space="preserve">MENDON         </t>
  </si>
  <si>
    <t>VC6000191899</t>
  </si>
  <si>
    <t xml:space="preserve">NANTUCKET      </t>
  </si>
  <si>
    <t>VC6000192119</t>
  </si>
  <si>
    <t xml:space="preserve">NEWBURYPORT    </t>
  </si>
  <si>
    <t>VC6000192120</t>
  </si>
  <si>
    <t xml:space="preserve">NEWTON         </t>
  </si>
  <si>
    <t>VC6000191909</t>
  </si>
  <si>
    <t xml:space="preserve">NORFOLK        </t>
  </si>
  <si>
    <t>VC6000191910</t>
  </si>
  <si>
    <t xml:space="preserve">NORTH ANDOVER  </t>
  </si>
  <si>
    <t>VC6000191923</t>
  </si>
  <si>
    <t xml:space="preserve">NORWELL        </t>
  </si>
  <si>
    <t>VC6000192125</t>
  </si>
  <si>
    <t xml:space="preserve">PEABODY        </t>
  </si>
  <si>
    <t>VC6000191945</t>
  </si>
  <si>
    <t xml:space="preserve">PLYMOUTH       </t>
  </si>
  <si>
    <t>VC6000191960</t>
  </si>
  <si>
    <t xml:space="preserve">ROCKPORT       </t>
  </si>
  <si>
    <t>VC6000191962</t>
  </si>
  <si>
    <t xml:space="preserve">ROWLEY         </t>
  </si>
  <si>
    <t>VC6000191971</t>
  </si>
  <si>
    <t xml:space="preserve">SCITUATE       </t>
  </si>
  <si>
    <t>VC6000191985</t>
  </si>
  <si>
    <t xml:space="preserve">SOUTHAMPTON    </t>
  </si>
  <si>
    <t>VC6000191986</t>
  </si>
  <si>
    <t xml:space="preserve">SOUTHBOROUGH   </t>
  </si>
  <si>
    <t>VC6000191988</t>
  </si>
  <si>
    <t xml:space="preserve">SOUTHWICK      </t>
  </si>
  <si>
    <t>VC6000191991</t>
  </si>
  <si>
    <t xml:space="preserve">STOCKBRIDGE    </t>
  </si>
  <si>
    <t>VC6000191994</t>
  </si>
  <si>
    <t xml:space="preserve">STOW           </t>
  </si>
  <si>
    <t>VC6000191995</t>
  </si>
  <si>
    <t xml:space="preserve">STURBRIDGE     </t>
  </si>
  <si>
    <t>VC6000191996</t>
  </si>
  <si>
    <t xml:space="preserve">SUDBURY        </t>
  </si>
  <si>
    <t>VC6000192011</t>
  </si>
  <si>
    <t xml:space="preserve">TYNGSBOROUGH   </t>
  </si>
  <si>
    <t>VC6000192013</t>
  </si>
  <si>
    <t xml:space="preserve">UPTON          </t>
  </si>
  <si>
    <t>VC6000192021</t>
  </si>
  <si>
    <t xml:space="preserve">WAREHAM        </t>
  </si>
  <si>
    <t>VC6000192027</t>
  </si>
  <si>
    <t xml:space="preserve">WAYLAND        </t>
  </si>
  <si>
    <t>VC6000192029</t>
  </si>
  <si>
    <t xml:space="preserve">WELLESLEY      </t>
  </si>
  <si>
    <t>VC6000192044</t>
  </si>
  <si>
    <t xml:space="preserve">WESTFIELD      </t>
  </si>
  <si>
    <t>VC6000192045</t>
  </si>
  <si>
    <t xml:space="preserve">WESTFORD       </t>
  </si>
  <si>
    <t>VC6000192049</t>
  </si>
  <si>
    <t xml:space="preserve">WESTON         </t>
  </si>
  <si>
    <t>VC6000192050</t>
  </si>
  <si>
    <t xml:space="preserve">WESTPORT       </t>
  </si>
  <si>
    <t>VC6000192060</t>
  </si>
  <si>
    <t xml:space="preserve">WILLIAMSTOWN   </t>
  </si>
  <si>
    <t>VC6000191688</t>
  </si>
  <si>
    <t>ABINGTON</t>
  </si>
  <si>
    <t>VC6000191691</t>
  </si>
  <si>
    <t xml:space="preserve">ADAMS          </t>
  </si>
  <si>
    <t>VC6000191687</t>
  </si>
  <si>
    <t xml:space="preserve">ALFORD         </t>
  </si>
  <si>
    <t>VC6000191693</t>
  </si>
  <si>
    <t xml:space="preserve">AMESBURY       </t>
  </si>
  <si>
    <t>VC6000191696</t>
  </si>
  <si>
    <t xml:space="preserve">ANDOVER        </t>
  </si>
  <si>
    <t>VC6000191698</t>
  </si>
  <si>
    <t xml:space="preserve">ARLINGTON      </t>
  </si>
  <si>
    <t>VC6000191699</t>
  </si>
  <si>
    <t xml:space="preserve">ASHBURNHAM     </t>
  </si>
  <si>
    <t>VC6000191700</t>
  </si>
  <si>
    <t xml:space="preserve">ASHBY          </t>
  </si>
  <si>
    <t>VC6000191701</t>
  </si>
  <si>
    <t xml:space="preserve">ASHFIELD       </t>
  </si>
  <si>
    <t>VC6000191704</t>
  </si>
  <si>
    <t xml:space="preserve">ATHOL          </t>
  </si>
  <si>
    <t>VC6000192072</t>
  </si>
  <si>
    <t xml:space="preserve">ATTLEBORO      </t>
  </si>
  <si>
    <t>VC6000191706</t>
  </si>
  <si>
    <t xml:space="preserve">AUBURN         </t>
  </si>
  <si>
    <t>VC6000191708</t>
  </si>
  <si>
    <t xml:space="preserve">AVON           </t>
  </si>
  <si>
    <t>VC6000191710</t>
  </si>
  <si>
    <t xml:space="preserve">BARNSTABLE     </t>
  </si>
  <si>
    <t>VC6000191711</t>
  </si>
  <si>
    <t xml:space="preserve">BARRE          </t>
  </si>
  <si>
    <t>VC6000191712</t>
  </si>
  <si>
    <t xml:space="preserve">BECKET         </t>
  </si>
  <si>
    <t>VC6000191714</t>
  </si>
  <si>
    <t xml:space="preserve">BELCHERTOWN    </t>
  </si>
  <si>
    <t>VC6000191715</t>
  </si>
  <si>
    <t xml:space="preserve">BELLINGHAM     </t>
  </si>
  <si>
    <t>VC6000191717</t>
  </si>
  <si>
    <t xml:space="preserve">BELMONT        </t>
  </si>
  <si>
    <t>VC6000191718</t>
  </si>
  <si>
    <t xml:space="preserve">BERKLEY        </t>
  </si>
  <si>
    <t>VC6000191720</t>
  </si>
  <si>
    <t xml:space="preserve">BERLIN         </t>
  </si>
  <si>
    <t>VC6000191722</t>
  </si>
  <si>
    <t xml:space="preserve">BERNARDSTON    </t>
  </si>
  <si>
    <t>VC6000192074</t>
  </si>
  <si>
    <t xml:space="preserve">BEVERLY        </t>
  </si>
  <si>
    <t>VC6000191723</t>
  </si>
  <si>
    <t xml:space="preserve">BILLERICA      </t>
  </si>
  <si>
    <t>VC6000191724</t>
  </si>
  <si>
    <t>AD002</t>
  </si>
  <si>
    <t xml:space="preserve">BLACKSTONE     </t>
  </si>
  <si>
    <t>VC6000191725</t>
  </si>
  <si>
    <t xml:space="preserve">BLANDFORD      </t>
  </si>
  <si>
    <t>VC6000191726</t>
  </si>
  <si>
    <t xml:space="preserve">BOLTON         </t>
  </si>
  <si>
    <t>VC6000192075</t>
  </si>
  <si>
    <t xml:space="preserve">BOSTON         </t>
  </si>
  <si>
    <t>VC6000191727</t>
  </si>
  <si>
    <t xml:space="preserve">BOURNE         </t>
  </si>
  <si>
    <t>VC6000191728</t>
  </si>
  <si>
    <t xml:space="preserve">BOXBOROUGH     </t>
  </si>
  <si>
    <t>VC6000191731</t>
  </si>
  <si>
    <t xml:space="preserve">BOYLSTON       </t>
  </si>
  <si>
    <t>VC6000191734</t>
  </si>
  <si>
    <t xml:space="preserve">BREWSTER       </t>
  </si>
  <si>
    <t>VC6000191735</t>
  </si>
  <si>
    <t xml:space="preserve">BRIDGEWATER    </t>
  </si>
  <si>
    <t>VC6000191736</t>
  </si>
  <si>
    <t xml:space="preserve">BRIMFIELD      </t>
  </si>
  <si>
    <t>VC6000192077</t>
  </si>
  <si>
    <t xml:space="preserve">BROCKTON       </t>
  </si>
  <si>
    <t>VC6000191737</t>
  </si>
  <si>
    <t xml:space="preserve">BROOKFIELD     </t>
  </si>
  <si>
    <t>VC6000191738</t>
  </si>
  <si>
    <t xml:space="preserve">BROOKLINE      </t>
  </si>
  <si>
    <t>VC6000191739</t>
  </si>
  <si>
    <t xml:space="preserve">BUCKLAND       </t>
  </si>
  <si>
    <t>VC6000191741</t>
  </si>
  <si>
    <t xml:space="preserve">BURLINGTON     </t>
  </si>
  <si>
    <t>VC6000191742</t>
  </si>
  <si>
    <t xml:space="preserve">CANTON         </t>
  </si>
  <si>
    <t>VC6000191744</t>
  </si>
  <si>
    <t xml:space="preserve">CARVER         </t>
  </si>
  <si>
    <t>VC6000191745</t>
  </si>
  <si>
    <t xml:space="preserve">CHARLEMONT     </t>
  </si>
  <si>
    <t>VC6000191746</t>
  </si>
  <si>
    <t xml:space="preserve">CHARLTON       </t>
  </si>
  <si>
    <t>VC6000192083</t>
  </si>
  <si>
    <t xml:space="preserve">CHELSEA        </t>
  </si>
  <si>
    <t>VC6000191749</t>
  </si>
  <si>
    <t xml:space="preserve">CHESHIRE       </t>
  </si>
  <si>
    <t>VC6000191750</t>
  </si>
  <si>
    <t xml:space="preserve">CHESTER        </t>
  </si>
  <si>
    <t>VC6000191751</t>
  </si>
  <si>
    <t xml:space="preserve">CHESTERFIELD   </t>
  </si>
  <si>
    <t>VC6000192086</t>
  </si>
  <si>
    <t xml:space="preserve">CHICOPEE       </t>
  </si>
  <si>
    <t>VC6000191753</t>
  </si>
  <si>
    <t xml:space="preserve">CLARKSBURG     </t>
  </si>
  <si>
    <t>VC6000191754</t>
  </si>
  <si>
    <t xml:space="preserve">CLINTON        </t>
  </si>
  <si>
    <t>VC6000191756</t>
  </si>
  <si>
    <t xml:space="preserve">COLRAIN        </t>
  </si>
  <si>
    <t>VC6000191757</t>
  </si>
  <si>
    <t xml:space="preserve">CONCORD        </t>
  </si>
  <si>
    <t>VC6000191759</t>
  </si>
  <si>
    <t xml:space="preserve">CONWAY         </t>
  </si>
  <si>
    <t>VC6000191760</t>
  </si>
  <si>
    <t xml:space="preserve">CUMMINGTON     </t>
  </si>
  <si>
    <t>VC6000191761</t>
  </si>
  <si>
    <t xml:space="preserve">DALTON         </t>
  </si>
  <si>
    <t>VC6000191762</t>
  </si>
  <si>
    <t xml:space="preserve">DANVERS        </t>
  </si>
  <si>
    <t>VC6000191767</t>
  </si>
  <si>
    <t xml:space="preserve">DEDHAM         </t>
  </si>
  <si>
    <t>VC6000191764</t>
  </si>
  <si>
    <t xml:space="preserve">DEERFIELD      </t>
  </si>
  <si>
    <t>VC6000191768</t>
  </si>
  <si>
    <t xml:space="preserve">DENNIS         </t>
  </si>
  <si>
    <t>VC6000191769</t>
  </si>
  <si>
    <t xml:space="preserve">DIGHTON        </t>
  </si>
  <si>
    <t>VC6000191770</t>
  </si>
  <si>
    <t xml:space="preserve">DOUGLAS        </t>
  </si>
  <si>
    <t>VC6000191771</t>
  </si>
  <si>
    <t xml:space="preserve">DOVER          </t>
  </si>
  <si>
    <t>VC6000191773</t>
  </si>
  <si>
    <t xml:space="preserve">DUDLEY         </t>
  </si>
  <si>
    <t>VC6000191774</t>
  </si>
  <si>
    <t xml:space="preserve">DUNSTABLE      </t>
  </si>
  <si>
    <t>VC6000191776</t>
  </si>
  <si>
    <t>EAST BRIDGEWATER</t>
  </si>
  <si>
    <t>VC6000191777</t>
  </si>
  <si>
    <t>EAST BROOKFIELD</t>
  </si>
  <si>
    <t>VC6000191778</t>
  </si>
  <si>
    <t>EAST LONGMEADOW</t>
  </si>
  <si>
    <t>VC6000191779</t>
  </si>
  <si>
    <t xml:space="preserve">EASTHAM        </t>
  </si>
  <si>
    <t>VC6000191784</t>
  </si>
  <si>
    <t xml:space="preserve">EDGARTOWN      </t>
  </si>
  <si>
    <t>VC6000191785</t>
  </si>
  <si>
    <t xml:space="preserve">EGREMONT       </t>
  </si>
  <si>
    <t>VC6000191786</t>
  </si>
  <si>
    <t xml:space="preserve">ERVING         </t>
  </si>
  <si>
    <t>VC6000191787</t>
  </si>
  <si>
    <t xml:space="preserve">ESSEX          </t>
  </si>
  <si>
    <t>VC6000192088</t>
  </si>
  <si>
    <t xml:space="preserve">EVERETT        </t>
  </si>
  <si>
    <t>VC6000191789</t>
  </si>
  <si>
    <t xml:space="preserve">FAIRHAVEN      </t>
  </si>
  <si>
    <t>VC6000192090</t>
  </si>
  <si>
    <t xml:space="preserve">FALL RIVER     </t>
  </si>
  <si>
    <t>VC6000191790</t>
  </si>
  <si>
    <t xml:space="preserve">FALMOUTH       </t>
  </si>
  <si>
    <t>VC6000192093</t>
  </si>
  <si>
    <t xml:space="preserve">FITCHBURG      </t>
  </si>
  <si>
    <t>VC6000191791</t>
  </si>
  <si>
    <t xml:space="preserve">FLORIDA        </t>
  </si>
  <si>
    <t>VC6000191792</t>
  </si>
  <si>
    <t xml:space="preserve">FOXBOROUGH     </t>
  </si>
  <si>
    <t>VC6000191793</t>
  </si>
  <si>
    <t xml:space="preserve">FRAMINGHAM     </t>
  </si>
  <si>
    <t>VC6000191794</t>
  </si>
  <si>
    <t xml:space="preserve">FRANKLIN       </t>
  </si>
  <si>
    <t>VC6000191795</t>
  </si>
  <si>
    <t xml:space="preserve">FREETOWN       </t>
  </si>
  <si>
    <t>VC6000192095</t>
  </si>
  <si>
    <t xml:space="preserve">GARDNER        </t>
  </si>
  <si>
    <t>VC6000191798</t>
  </si>
  <si>
    <t xml:space="preserve">GILL           </t>
  </si>
  <si>
    <t>VC6000192096</t>
  </si>
  <si>
    <t xml:space="preserve">GLOUCESTER     </t>
  </si>
  <si>
    <t>VC6000191799</t>
  </si>
  <si>
    <t xml:space="preserve">GOSHEN         </t>
  </si>
  <si>
    <t>VC6000191800</t>
  </si>
  <si>
    <t xml:space="preserve">GOSNOLD        </t>
  </si>
  <si>
    <t>VC6000191803</t>
  </si>
  <si>
    <t xml:space="preserve">GRANBY         </t>
  </si>
  <si>
    <t>VC6000191805</t>
  </si>
  <si>
    <t xml:space="preserve">GRANVILLE      </t>
  </si>
  <si>
    <t>VC6000191806</t>
  </si>
  <si>
    <t>GREAT BARRINGTON</t>
  </si>
  <si>
    <t>VC6000191807</t>
  </si>
  <si>
    <t xml:space="preserve">GREENFIELD     </t>
  </si>
  <si>
    <t>VC6000191809</t>
  </si>
  <si>
    <t xml:space="preserve">GROTON         </t>
  </si>
  <si>
    <t>VC6000191810</t>
  </si>
  <si>
    <t xml:space="preserve">GROVELAND      </t>
  </si>
  <si>
    <t>VC6000191811</t>
  </si>
  <si>
    <t xml:space="preserve">HADLEY         </t>
  </si>
  <si>
    <t>VC6000191812</t>
  </si>
  <si>
    <t xml:space="preserve">HALIFAX        </t>
  </si>
  <si>
    <t>VC6000191814</t>
  </si>
  <si>
    <t xml:space="preserve">HAMILTON       </t>
  </si>
  <si>
    <t>VC6000191816</t>
  </si>
  <si>
    <t xml:space="preserve">HANCOCK        </t>
  </si>
  <si>
    <t>VC6000191817</t>
  </si>
  <si>
    <t xml:space="preserve">HANOVER        </t>
  </si>
  <si>
    <t>VC6000191818</t>
  </si>
  <si>
    <t xml:space="preserve">HANSON         </t>
  </si>
  <si>
    <t>VC6000191819</t>
  </si>
  <si>
    <t xml:space="preserve">HARDWICK       </t>
  </si>
  <si>
    <t>VC6000191822</t>
  </si>
  <si>
    <t xml:space="preserve">HARWICH        </t>
  </si>
  <si>
    <t>VC6000191823</t>
  </si>
  <si>
    <t xml:space="preserve">HATFIELD       </t>
  </si>
  <si>
    <t>VC6000192101</t>
  </si>
  <si>
    <t xml:space="preserve">HAVERHILL      </t>
  </si>
  <si>
    <t>VC6000191824</t>
  </si>
  <si>
    <t xml:space="preserve">HAWLEY         </t>
  </si>
  <si>
    <t>VC6000191825</t>
  </si>
  <si>
    <t xml:space="preserve">HEATH          </t>
  </si>
  <si>
    <t>VC6000191828</t>
  </si>
  <si>
    <t xml:space="preserve">HINSDALE       </t>
  </si>
  <si>
    <t>VC6000191830</t>
  </si>
  <si>
    <t xml:space="preserve">HOLBROOK       </t>
  </si>
  <si>
    <t>VC6000191831</t>
  </si>
  <si>
    <t xml:space="preserve">HOLDEN         </t>
  </si>
  <si>
    <t>VC6000191833</t>
  </si>
  <si>
    <t xml:space="preserve">HOLLAND        </t>
  </si>
  <si>
    <t>VC6000192102</t>
  </si>
  <si>
    <t xml:space="preserve">HOLYOKE        </t>
  </si>
  <si>
    <t>VC6000191835</t>
  </si>
  <si>
    <t xml:space="preserve">HOPEDALE       </t>
  </si>
  <si>
    <t>VC6000191837</t>
  </si>
  <si>
    <t xml:space="preserve">HUBBARDSTON    </t>
  </si>
  <si>
    <t>VC6000191839</t>
  </si>
  <si>
    <t xml:space="preserve">HUDSON         </t>
  </si>
  <si>
    <t>VC6000191840</t>
  </si>
  <si>
    <t xml:space="preserve">HULL           </t>
  </si>
  <si>
    <t>VC6000191841</t>
  </si>
  <si>
    <t xml:space="preserve">HUNTINGTON     </t>
  </si>
  <si>
    <t>VC6000191843</t>
  </si>
  <si>
    <t xml:space="preserve">IPSWICH        </t>
  </si>
  <si>
    <t>VC6000191844</t>
  </si>
  <si>
    <t xml:space="preserve">KINGSTON       </t>
  </si>
  <si>
    <t>VC6000191846</t>
  </si>
  <si>
    <t xml:space="preserve">LAKEVILLE      </t>
  </si>
  <si>
    <t>VC6000191847</t>
  </si>
  <si>
    <t xml:space="preserve">LANCASTER      </t>
  </si>
  <si>
    <t>VC6000191848</t>
  </si>
  <si>
    <t xml:space="preserve">LANESBOROUGH   </t>
  </si>
  <si>
    <t>VC6000192104</t>
  </si>
  <si>
    <t xml:space="preserve">LAWRENCE       </t>
  </si>
  <si>
    <t>VC6000191850</t>
  </si>
  <si>
    <t xml:space="preserve">LEE            </t>
  </si>
  <si>
    <t>VC6000191851</t>
  </si>
  <si>
    <t xml:space="preserve">LEICESTER      </t>
  </si>
  <si>
    <t>VC6000191853</t>
  </si>
  <si>
    <t xml:space="preserve">LENOX          </t>
  </si>
  <si>
    <t>VC6000192105</t>
  </si>
  <si>
    <t xml:space="preserve">LEOMINSTER     </t>
  </si>
  <si>
    <t>VC6000191855</t>
  </si>
  <si>
    <t xml:space="preserve">LEXINGTON      </t>
  </si>
  <si>
    <t>VC6000191857</t>
  </si>
  <si>
    <t xml:space="preserve">LEYDEN         </t>
  </si>
  <si>
    <t>VC6000191859</t>
  </si>
  <si>
    <t xml:space="preserve">LITTLETON      </t>
  </si>
  <si>
    <t>VC6000191861</t>
  </si>
  <si>
    <t xml:space="preserve">LONGMEADOW     </t>
  </si>
  <si>
    <t>VC6000192108</t>
  </si>
  <si>
    <t xml:space="preserve">LOWELL         </t>
  </si>
  <si>
    <t>VC6000191862</t>
  </si>
  <si>
    <t xml:space="preserve">LUDLOW         </t>
  </si>
  <si>
    <t>VC6000191863</t>
  </si>
  <si>
    <t xml:space="preserve">LUNENBURG      </t>
  </si>
  <si>
    <t>VC6000192109</t>
  </si>
  <si>
    <t xml:space="preserve">LYNN           </t>
  </si>
  <si>
    <t>VC6000191865</t>
  </si>
  <si>
    <t xml:space="preserve">LYNNFIELD      </t>
  </si>
  <si>
    <t>VC6000192110</t>
  </si>
  <si>
    <t xml:space="preserve">MALDEN         </t>
  </si>
  <si>
    <t>VC6000191866</t>
  </si>
  <si>
    <t xml:space="preserve">MANCHESTER     </t>
  </si>
  <si>
    <t>VC6000191867</t>
  </si>
  <si>
    <t xml:space="preserve">MANSFIELD      </t>
  </si>
  <si>
    <t>VC6000191868</t>
  </si>
  <si>
    <t xml:space="preserve">MARBLEHEAD     </t>
  </si>
  <si>
    <t>VC6000191869</t>
  </si>
  <si>
    <t xml:space="preserve">MARION         </t>
  </si>
  <si>
    <t>VC6000192112</t>
  </si>
  <si>
    <t xml:space="preserve">MARLBOROUGH    </t>
  </si>
  <si>
    <t>VC6000191871</t>
  </si>
  <si>
    <t xml:space="preserve">MASHPEE        </t>
  </si>
  <si>
    <t>VC6000191872</t>
  </si>
  <si>
    <t xml:space="preserve">MATTAPOISETT   </t>
  </si>
  <si>
    <t>VC6000191874</t>
  </si>
  <si>
    <t xml:space="preserve">MAYNARD        </t>
  </si>
  <si>
    <t>VC6000191875</t>
  </si>
  <si>
    <t xml:space="preserve">MEDFIELD       </t>
  </si>
  <si>
    <t>VC6000192114</t>
  </si>
  <si>
    <t xml:space="preserve">MEDFORD        </t>
  </si>
  <si>
    <t>VC6000192115</t>
  </si>
  <si>
    <t xml:space="preserve">MELROSE        </t>
  </si>
  <si>
    <t>VC6000191879</t>
  </si>
  <si>
    <t xml:space="preserve">MERRIMAC       </t>
  </si>
  <si>
    <t>VC6000191881</t>
  </si>
  <si>
    <t xml:space="preserve">METHUEN        </t>
  </si>
  <si>
    <t>VC6000191882</t>
  </si>
  <si>
    <t xml:space="preserve">MIDDLEBOROUGH  </t>
  </si>
  <si>
    <t>VC6000191883</t>
  </si>
  <si>
    <t xml:space="preserve">MIDDLEFIELD    </t>
  </si>
  <si>
    <t>VC6000191884</t>
  </si>
  <si>
    <t xml:space="preserve">MIDDLETON      </t>
  </si>
  <si>
    <t>VC6000191885</t>
  </si>
  <si>
    <t xml:space="preserve">MILFORD        </t>
  </si>
  <si>
    <t>VC6000191886</t>
  </si>
  <si>
    <t xml:space="preserve">MILLBURY       </t>
  </si>
  <si>
    <t>VC6000191887</t>
  </si>
  <si>
    <t xml:space="preserve">MILLIS         </t>
  </si>
  <si>
    <t>VC6000191888</t>
  </si>
  <si>
    <t xml:space="preserve">MILLVILLE      </t>
  </si>
  <si>
    <t>VC6000191889</t>
  </si>
  <si>
    <t xml:space="preserve">MILTON         </t>
  </si>
  <si>
    <t>VC6000191890</t>
  </si>
  <si>
    <t xml:space="preserve">MONROE         </t>
  </si>
  <si>
    <t>VC6000191892</t>
  </si>
  <si>
    <t xml:space="preserve">MONSON         </t>
  </si>
  <si>
    <t>VC6000191893</t>
  </si>
  <si>
    <t xml:space="preserve">MONTAGUE       </t>
  </si>
  <si>
    <t>VC6000191894</t>
  </si>
  <si>
    <t xml:space="preserve">MONTEREY       </t>
  </si>
  <si>
    <t>VC6000191895</t>
  </si>
  <si>
    <t xml:space="preserve">MONTGOMERY     </t>
  </si>
  <si>
    <t>VC6000191897</t>
  </si>
  <si>
    <t>MOUNT WASHINGTON</t>
  </si>
  <si>
    <t>VC6000191898</t>
  </si>
  <si>
    <t xml:space="preserve">NAHANT         </t>
  </si>
  <si>
    <t>VC6000191900</t>
  </si>
  <si>
    <t xml:space="preserve">NATICK         </t>
  </si>
  <si>
    <t>VC6000191901</t>
  </si>
  <si>
    <t xml:space="preserve">NEEDHAM        </t>
  </si>
  <si>
    <t>VC6000191902</t>
  </si>
  <si>
    <t xml:space="preserve">NEW ASHFORD    </t>
  </si>
  <si>
    <t>VC6000192118</t>
  </si>
  <si>
    <t xml:space="preserve">NEW BEDFORD    </t>
  </si>
  <si>
    <t>VC6000191904</t>
  </si>
  <si>
    <t xml:space="preserve">NEW BRAINTREE  </t>
  </si>
  <si>
    <t>VC6000191905</t>
  </si>
  <si>
    <t>NEW MARLBOROUGH</t>
  </si>
  <si>
    <t>VC6000191907</t>
  </si>
  <si>
    <t xml:space="preserve">NEW SALEM      </t>
  </si>
  <si>
    <t>VC6000191908</t>
  </si>
  <si>
    <t xml:space="preserve">NEWBURY        </t>
  </si>
  <si>
    <t>VC6000192121</t>
  </si>
  <si>
    <t xml:space="preserve">NORTH ADAMS    </t>
  </si>
  <si>
    <t>VC6000191912</t>
  </si>
  <si>
    <t>NORTH ATTLEBOROUGH</t>
  </si>
  <si>
    <t>VC6000191913</t>
  </si>
  <si>
    <t>NORTH BROOKFIELD</t>
  </si>
  <si>
    <t>VC6000191915</t>
  </si>
  <si>
    <t xml:space="preserve">NORTH READING  </t>
  </si>
  <si>
    <t>VC6000192123</t>
  </si>
  <si>
    <t xml:space="preserve">NORTHAMPTON    </t>
  </si>
  <si>
    <t>VC6000191917</t>
  </si>
  <si>
    <t xml:space="preserve">NORTHBOROUGH   </t>
  </si>
  <si>
    <t>VC6000191918</t>
  </si>
  <si>
    <t xml:space="preserve">NORTHBRIDGE    </t>
  </si>
  <si>
    <t>VC6000191921</t>
  </si>
  <si>
    <t xml:space="preserve">NORTHFIELD     </t>
  </si>
  <si>
    <t>VC6000191922</t>
  </si>
  <si>
    <t xml:space="preserve">NORTON         </t>
  </si>
  <si>
    <t>VC6000191924</t>
  </si>
  <si>
    <t xml:space="preserve">NORWOOD        </t>
  </si>
  <si>
    <t>VC6000191926</t>
  </si>
  <si>
    <t xml:space="preserve">OAK BLUFFS     </t>
  </si>
  <si>
    <t>VC6000191927</t>
  </si>
  <si>
    <t xml:space="preserve">OAKHAM         </t>
  </si>
  <si>
    <t>VC6000191929</t>
  </si>
  <si>
    <t xml:space="preserve">ORANGE         </t>
  </si>
  <si>
    <t>VC6000191930</t>
  </si>
  <si>
    <t xml:space="preserve">ORLEANS        </t>
  </si>
  <si>
    <t>VC6000191931</t>
  </si>
  <si>
    <t xml:space="preserve">OTIS           </t>
  </si>
  <si>
    <t>VC6000191932</t>
  </si>
  <si>
    <t xml:space="preserve">OXFORD         </t>
  </si>
  <si>
    <t>VC6000191933</t>
  </si>
  <si>
    <t xml:space="preserve">PALMER         </t>
  </si>
  <si>
    <t>VC6000191935</t>
  </si>
  <si>
    <t xml:space="preserve">PAXTON         </t>
  </si>
  <si>
    <t>VC6000191937</t>
  </si>
  <si>
    <t xml:space="preserve">PELHAM         </t>
  </si>
  <si>
    <t>VC6000191938</t>
  </si>
  <si>
    <t xml:space="preserve">PEMBROKE       </t>
  </si>
  <si>
    <t>VC6000191939</t>
  </si>
  <si>
    <t xml:space="preserve">PEPPERELL      </t>
  </si>
  <si>
    <t>VC6000191940</t>
  </si>
  <si>
    <t xml:space="preserve">PERU           </t>
  </si>
  <si>
    <t>VC6000191941</t>
  </si>
  <si>
    <t xml:space="preserve">PETERSHAM      </t>
  </si>
  <si>
    <t>VC6000191942</t>
  </si>
  <si>
    <t xml:space="preserve">PHILLIPSTON    </t>
  </si>
  <si>
    <t>VC6000192129</t>
  </si>
  <si>
    <t xml:space="preserve">PITTSFIELD     </t>
  </si>
  <si>
    <t>VC6000191943</t>
  </si>
  <si>
    <t xml:space="preserve">PLAINFIELD     </t>
  </si>
  <si>
    <t>VC6000191944</t>
  </si>
  <si>
    <t xml:space="preserve">PLAINVILLE     </t>
  </si>
  <si>
    <t>VC6000191947</t>
  </si>
  <si>
    <t xml:space="preserve">PLYMPTON       </t>
  </si>
  <si>
    <t>VC6000191948</t>
  </si>
  <si>
    <t xml:space="preserve">PRINCETON      </t>
  </si>
  <si>
    <t>VC6000191950</t>
  </si>
  <si>
    <t xml:space="preserve">PROVINCETOWN   </t>
  </si>
  <si>
    <t>VC6000192134</t>
  </si>
  <si>
    <t xml:space="preserve">QUINCY         </t>
  </si>
  <si>
    <t>VC6000191951</t>
  </si>
  <si>
    <t xml:space="preserve">RANDOLPH       </t>
  </si>
  <si>
    <t>VC6000191952</t>
  </si>
  <si>
    <t xml:space="preserve">RAYNHAM        </t>
  </si>
  <si>
    <t>VC6000191953</t>
  </si>
  <si>
    <t xml:space="preserve">READING        </t>
  </si>
  <si>
    <t>VC6000191955</t>
  </si>
  <si>
    <t xml:space="preserve">REHOBOTH       </t>
  </si>
  <si>
    <t>VC6000192136</t>
  </si>
  <si>
    <t xml:space="preserve">REVERE         </t>
  </si>
  <si>
    <t>VC6000191957</t>
  </si>
  <si>
    <t xml:space="preserve">RICHMOND       </t>
  </si>
  <si>
    <t>VC6000191958</t>
  </si>
  <si>
    <t xml:space="preserve">ROCHESTER      </t>
  </si>
  <si>
    <t>VC6000191959</t>
  </si>
  <si>
    <t xml:space="preserve">ROCKLAND       </t>
  </si>
  <si>
    <t>VC6000191961</t>
  </si>
  <si>
    <t xml:space="preserve">ROWE           </t>
  </si>
  <si>
    <t>VC6000191963</t>
  </si>
  <si>
    <t xml:space="preserve">ROYALSTON      </t>
  </si>
  <si>
    <t>VC6000191964</t>
  </si>
  <si>
    <t xml:space="preserve">RUSSELL        </t>
  </si>
  <si>
    <t>VC6000191965</t>
  </si>
  <si>
    <t xml:space="preserve">RUTLAND        </t>
  </si>
  <si>
    <t>VC6000192137</t>
  </si>
  <si>
    <t xml:space="preserve">SALEM          </t>
  </si>
  <si>
    <t>VC6000191966</t>
  </si>
  <si>
    <t xml:space="preserve">SALISBURY      </t>
  </si>
  <si>
    <t>VC6000191967</t>
  </si>
  <si>
    <t xml:space="preserve">SANDISFIELD    </t>
  </si>
  <si>
    <t>VC6000191968</t>
  </si>
  <si>
    <t xml:space="preserve">SANDWICH       </t>
  </si>
  <si>
    <t>VC6000191969</t>
  </si>
  <si>
    <t xml:space="preserve">SAUGUS         </t>
  </si>
  <si>
    <t>VC6000191970</t>
  </si>
  <si>
    <t xml:space="preserve">SAVOY          </t>
  </si>
  <si>
    <t>VC6000191972</t>
  </si>
  <si>
    <t xml:space="preserve">SEEKONK        </t>
  </si>
  <si>
    <t>VC6000191973</t>
  </si>
  <si>
    <t xml:space="preserve">SHARON         </t>
  </si>
  <si>
    <t>VC6000191974</t>
  </si>
  <si>
    <t xml:space="preserve">SHEFFIELD      </t>
  </si>
  <si>
    <t>VC6000191975</t>
  </si>
  <si>
    <t xml:space="preserve">SHELBURNE      </t>
  </si>
  <si>
    <t>VC6000191976</t>
  </si>
  <si>
    <t xml:space="preserve">SHERBORN       </t>
  </si>
  <si>
    <t>VC6000191977</t>
  </si>
  <si>
    <t xml:space="preserve">SHIRLEY        </t>
  </si>
  <si>
    <t>VC6000191980</t>
  </si>
  <si>
    <t xml:space="preserve">SHREWSBURY     </t>
  </si>
  <si>
    <t>VC6000191981</t>
  </si>
  <si>
    <t xml:space="preserve">SHUTESBURY     </t>
  </si>
  <si>
    <t>VC6000191982</t>
  </si>
  <si>
    <t xml:space="preserve">SOMERSET       </t>
  </si>
  <si>
    <t>VC6000192138</t>
  </si>
  <si>
    <t xml:space="preserve">SOMERVILLE     </t>
  </si>
  <si>
    <t>VC6000191983</t>
  </si>
  <si>
    <t xml:space="preserve">SOUTH HADLEY   </t>
  </si>
  <si>
    <t>VC6000191987</t>
  </si>
  <si>
    <t xml:space="preserve">SOUTHBRIDGE    </t>
  </si>
  <si>
    <t>VC6000191989</t>
  </si>
  <si>
    <t xml:space="preserve">SPENCER        </t>
  </si>
  <si>
    <t>VC6000192140</t>
  </si>
  <si>
    <t xml:space="preserve">SPRINGFIELD    </t>
  </si>
  <si>
    <t>VC6000191990</t>
  </si>
  <si>
    <t xml:space="preserve">STERLING       </t>
  </si>
  <si>
    <t>VC6000191992</t>
  </si>
  <si>
    <t xml:space="preserve">STONEHAM       </t>
  </si>
  <si>
    <t>VC6000191993</t>
  </si>
  <si>
    <t xml:space="preserve">STOUGHTON      </t>
  </si>
  <si>
    <t>VC6000191997</t>
  </si>
  <si>
    <t xml:space="preserve">SUNDERLAND     </t>
  </si>
  <si>
    <t>VC6000191998</t>
  </si>
  <si>
    <t xml:space="preserve">SUTTON         </t>
  </si>
  <si>
    <t>VC6000191999</t>
  </si>
  <si>
    <t xml:space="preserve">SWAMPSCOTT     </t>
  </si>
  <si>
    <t>VC6000192002</t>
  </si>
  <si>
    <t xml:space="preserve">SWANSEA        </t>
  </si>
  <si>
    <t>VC6000192003</t>
  </si>
  <si>
    <t xml:space="preserve">TAUNTON        </t>
  </si>
  <si>
    <t>VC6000192004</t>
  </si>
  <si>
    <t xml:space="preserve">TEMPLETON      </t>
  </si>
  <si>
    <t>VC6000192005</t>
  </si>
  <si>
    <t xml:space="preserve">TEWKSBURY      </t>
  </si>
  <si>
    <t>VC6000192006</t>
  </si>
  <si>
    <t xml:space="preserve">TISBURY        </t>
  </si>
  <si>
    <t>VC6000192007</t>
  </si>
  <si>
    <t xml:space="preserve">TOLLAND        </t>
  </si>
  <si>
    <t>VC6000192008</t>
  </si>
  <si>
    <t xml:space="preserve">TOPSFIELD      </t>
  </si>
  <si>
    <t>VC6000192009</t>
  </si>
  <si>
    <t xml:space="preserve">TOWNSEND       </t>
  </si>
  <si>
    <t>VC6000192010</t>
  </si>
  <si>
    <t xml:space="preserve">TRURO          </t>
  </si>
  <si>
    <t>VC6000192012</t>
  </si>
  <si>
    <t xml:space="preserve">TYRINGHAM      </t>
  </si>
  <si>
    <t>VC6000192015</t>
  </si>
  <si>
    <t xml:space="preserve">UXBRIDGE       </t>
  </si>
  <si>
    <t>VC6000192016</t>
  </si>
  <si>
    <t xml:space="preserve">WAKEFIELD      </t>
  </si>
  <si>
    <t>VC6000192017</t>
  </si>
  <si>
    <t xml:space="preserve">WALES          </t>
  </si>
  <si>
    <t>VC6000192018</t>
  </si>
  <si>
    <t xml:space="preserve">WALPOLE        </t>
  </si>
  <si>
    <t>VC6000192141</t>
  </si>
  <si>
    <t xml:space="preserve">WALTHAM        </t>
  </si>
  <si>
    <t>VC6000192019</t>
  </si>
  <si>
    <t xml:space="preserve">WARE           </t>
  </si>
  <si>
    <t>VC6000192022</t>
  </si>
  <si>
    <t xml:space="preserve">WARREN         </t>
  </si>
  <si>
    <t>VC6000192023</t>
  </si>
  <si>
    <t xml:space="preserve">WARWICK        </t>
  </si>
  <si>
    <t>VC6000192025</t>
  </si>
  <si>
    <t xml:space="preserve">WASHINGTON     </t>
  </si>
  <si>
    <t>VC6000192026</t>
  </si>
  <si>
    <t xml:space="preserve">WATERTOWN      </t>
  </si>
  <si>
    <t>VC6000192028</t>
  </si>
  <si>
    <t xml:space="preserve">WEBSTER        </t>
  </si>
  <si>
    <t>VC6000192030</t>
  </si>
  <si>
    <t xml:space="preserve">WELLFLEET      </t>
  </si>
  <si>
    <t>VC6000192032</t>
  </si>
  <si>
    <t xml:space="preserve">WENDELL        </t>
  </si>
  <si>
    <t>VC6000192033</t>
  </si>
  <si>
    <t xml:space="preserve">WENHAM         </t>
  </si>
  <si>
    <t>VC6000192034</t>
  </si>
  <si>
    <t xml:space="preserve">WEST BOYLSTON  </t>
  </si>
  <si>
    <t>VC6000192035</t>
  </si>
  <si>
    <t>WEST BRIDGEWATER</t>
  </si>
  <si>
    <t>VC6000192036</t>
  </si>
  <si>
    <t>WEST BROOKFIELD</t>
  </si>
  <si>
    <t>VC6000192037</t>
  </si>
  <si>
    <t xml:space="preserve">WEST NEWBURY   </t>
  </si>
  <si>
    <t>VC6000192038</t>
  </si>
  <si>
    <t>WEST SPRINGFIELD</t>
  </si>
  <si>
    <t>VC6000192039</t>
  </si>
  <si>
    <t>WEST STOCKBRIDGE</t>
  </si>
  <si>
    <t>VC6000192040</t>
  </si>
  <si>
    <t xml:space="preserve">WEST TISBURY   </t>
  </si>
  <si>
    <t>VC6000192041</t>
  </si>
  <si>
    <t xml:space="preserve">WESTBOROUGH    </t>
  </si>
  <si>
    <t>VC6000192046</t>
  </si>
  <si>
    <t xml:space="preserve">WESTHAMPTON    </t>
  </si>
  <si>
    <t>VC6000192048</t>
  </si>
  <si>
    <t xml:space="preserve">WESTMINSTER    </t>
  </si>
  <si>
    <t>VC6000192051</t>
  </si>
  <si>
    <t xml:space="preserve">WESTWOOD       </t>
  </si>
  <si>
    <t>VC6000192053</t>
  </si>
  <si>
    <t xml:space="preserve">WEYMOUTH       </t>
  </si>
  <si>
    <t>VC6000192055</t>
  </si>
  <si>
    <t xml:space="preserve">WHATELY        </t>
  </si>
  <si>
    <t>VC6000192057</t>
  </si>
  <si>
    <t xml:space="preserve">WHITMAN        </t>
  </si>
  <si>
    <t>VC6000192058</t>
  </si>
  <si>
    <t xml:space="preserve">WILBRAHAM      </t>
  </si>
  <si>
    <t>VC6000192059</t>
  </si>
  <si>
    <t xml:space="preserve">WILLIAMSBURG   </t>
  </si>
  <si>
    <t>VC6000192061</t>
  </si>
  <si>
    <t xml:space="preserve">WILMINGTON     </t>
  </si>
  <si>
    <t>VC6000192062</t>
  </si>
  <si>
    <t xml:space="preserve">WINCHENDON     </t>
  </si>
  <si>
    <t>VC6000192063</t>
  </si>
  <si>
    <t xml:space="preserve">WINCHESTER     </t>
  </si>
  <si>
    <t>VC6000192066</t>
  </si>
  <si>
    <t xml:space="preserve">WINDSOR        </t>
  </si>
  <si>
    <t>VC6000192065</t>
  </si>
  <si>
    <t xml:space="preserve">WINTHROP       </t>
  </si>
  <si>
    <t>VC6000192142</t>
  </si>
  <si>
    <t xml:space="preserve">WOBURN         </t>
  </si>
  <si>
    <t>VC6000192146</t>
  </si>
  <si>
    <t xml:space="preserve">WORCESTER      </t>
  </si>
  <si>
    <t>VC6000192067</t>
  </si>
  <si>
    <t xml:space="preserve">WORTHINGTON    </t>
  </si>
  <si>
    <t>VC6000192068</t>
  </si>
  <si>
    <t xml:space="preserve">WRENTHAM       </t>
  </si>
  <si>
    <t>VC6000192069</t>
  </si>
  <si>
    <t xml:space="preserve">YARMOUTH       </t>
  </si>
  <si>
    <t>Number Adopted</t>
  </si>
  <si>
    <t>Round 1 Distribution</t>
  </si>
  <si>
    <t>Total Net</t>
  </si>
  <si>
    <t>Account Bal.</t>
  </si>
  <si>
    <t>CPA Rank, Decile &amp; Percent of Base Figure Calculation</t>
  </si>
  <si>
    <t>Municipality</t>
  </si>
  <si>
    <t>EQV Per Capita</t>
  </si>
  <si>
    <t>EQV Per Capita Rank</t>
  </si>
  <si>
    <t>Pop Rank</t>
  </si>
  <si>
    <t>CPA Raw Score</t>
  </si>
  <si>
    <t>CPA Rank</t>
  </si>
  <si>
    <t>Decile</t>
  </si>
  <si>
    <t>Percent of Base Figure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</si>
  <si>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</si>
  <si>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</si>
  <si>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</si>
  <si>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</si>
  <si>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</si>
  <si>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</si>
  <si>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</si>
  <si>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</si>
  <si>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</si>
  <si>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</si>
  <si>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</si>
  <si>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</si>
  <si>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</si>
  <si>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</si>
  <si>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</si>
  <si>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</si>
  <si>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</si>
  <si>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</si>
  <si>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</si>
  <si>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</si>
  <si>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</si>
  <si>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</si>
  <si>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</si>
  <si>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</si>
  <si>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</si>
  <si>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</si>
  <si>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</si>
  <si>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</si>
  <si>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</si>
  <si>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</si>
  <si>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</si>
  <si>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</si>
  <si>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</si>
  <si>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</si>
  <si>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</si>
  <si>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</si>
  <si>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</si>
  <si>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</si>
  <si>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</si>
  <si>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</si>
  <si>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</si>
  <si>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</si>
  <si>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</si>
  <si>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</si>
  <si>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</si>
  <si>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</si>
  <si>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</si>
  <si>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</si>
  <si>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</si>
  <si>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</si>
  <si>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</si>
  <si>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</si>
  <si>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</si>
  <si>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</si>
  <si>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</si>
  <si>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</si>
  <si>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</si>
  <si>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</si>
  <si>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</si>
  <si>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</si>
  <si>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</si>
  <si>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</si>
  <si>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</si>
  <si>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</si>
  <si>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</si>
  <si>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</si>
  <si>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</si>
  <si>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</si>
  <si>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</si>
  <si>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</si>
  <si>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</si>
  <si>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</si>
  <si>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</si>
  <si>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</si>
  <si>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</si>
  <si>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</si>
  <si>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</si>
  <si>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</si>
  <si>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</si>
  <si>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</si>
  <si>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</si>
  <si>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</si>
  <si>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</si>
  <si>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</si>
  <si>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</si>
  <si>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</si>
  <si>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</si>
  <si>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</si>
  <si>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</si>
  <si>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</si>
  <si>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</si>
  <si>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</si>
  <si>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</si>
  <si>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</si>
  <si>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</si>
  <si>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</si>
  <si>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</si>
  <si>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</si>
  <si>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</si>
  <si>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</si>
  <si>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</si>
  <si>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</si>
  <si>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</si>
  <si>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</si>
  <si>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</si>
  <si>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</si>
  <si>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</si>
  <si>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</si>
  <si>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</si>
  <si>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</si>
  <si>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</si>
  <si>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</si>
  <si>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</si>
  <si>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</si>
  <si>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</si>
  <si>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</si>
  <si>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</si>
  <si>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</si>
  <si>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</si>
  <si>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</si>
  <si>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</si>
  <si>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</si>
  <si>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</si>
  <si>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</si>
  <si>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</si>
  <si>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</si>
  <si>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</si>
  <si>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</si>
  <si>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</si>
  <si>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</si>
  <si>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</si>
  <si>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</si>
  <si>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</si>
  <si>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</si>
  <si>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</si>
  <si>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</si>
  <si>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</si>
  <si>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</si>
  <si>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</si>
  <si>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</si>
  <si>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</si>
  <si>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</si>
  <si>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</si>
  <si>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</si>
  <si>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</si>
  <si>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</si>
  <si>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</si>
  <si>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</si>
  <si>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</si>
  <si>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</si>
  <si>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</si>
  <si>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</si>
  <si>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</si>
  <si>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</si>
  <si>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</si>
  <si>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</si>
  <si>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</si>
  <si>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</si>
  <si>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</si>
  <si>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</si>
  <si>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</si>
  <si>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</si>
  <si>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</si>
  <si>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</si>
  <si>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</si>
  <si>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</si>
  <si>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</si>
  <si>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</si>
  <si>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</si>
  <si>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</si>
  <si>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</si>
  <si>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</si>
  <si>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</si>
  <si>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</si>
  <si>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</si>
  <si>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</si>
  <si>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</si>
  <si>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</si>
  <si>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</si>
  <si>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</si>
  <si>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</si>
  <si>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</si>
  <si>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</si>
  <si>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</si>
  <si>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</si>
  <si>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</si>
  <si>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</si>
  <si>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</si>
  <si>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</si>
  <si>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</si>
  <si>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</si>
  <si>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</si>
  <si>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</si>
  <si>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</si>
  <si>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</si>
  <si>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</si>
  <si>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</si>
  <si>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</si>
  <si>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</si>
  <si>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</si>
  <si>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</si>
  <si>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</si>
  <si>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</si>
  <si>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</si>
  <si>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</si>
  <si>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</si>
  <si>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</si>
  <si>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</si>
  <si>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</si>
  <si>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</si>
  <si>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</si>
  <si>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</si>
  <si>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</si>
  <si>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</si>
  <si>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</si>
  <si>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</si>
  <si>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</si>
  <si>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</si>
  <si>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</si>
  <si>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</si>
  <si>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</si>
  <si>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</si>
  <si>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</si>
  <si>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</si>
  <si>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</si>
  <si>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</si>
  <si>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</si>
  <si>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</si>
  <si>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</si>
  <si>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</si>
  <si>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</si>
  <si>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</si>
  <si>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</si>
  <si>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</si>
  <si>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</si>
  <si>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</si>
  <si>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</si>
  <si>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</si>
  <si>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</si>
  <si>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</si>
  <si>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</si>
  <si>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</si>
  <si>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</si>
  <si>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</si>
  <si>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</si>
  <si>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</si>
  <si>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</si>
  <si>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</si>
  <si>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</si>
  <si>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</si>
  <si>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</si>
  <si>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</si>
  <si>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</si>
  <si>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</si>
  <si>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</si>
  <si>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</si>
  <si>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</si>
  <si>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</si>
  <si>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</si>
  <si>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</si>
  <si>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</si>
  <si>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</si>
  <si>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</si>
  <si>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</si>
  <si>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</si>
  <si>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</si>
  <si>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</si>
  <si>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</si>
  <si>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</si>
  <si>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</si>
  <si>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</si>
  <si>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</si>
  <si>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</si>
  <si>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</si>
  <si>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</si>
  <si>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</si>
  <si>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</si>
  <si>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</si>
  <si>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</si>
  <si>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</si>
  <si>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</si>
  <si>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</si>
  <si>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</si>
  <si>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</si>
  <si>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</si>
  <si>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</si>
  <si>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</si>
  <si>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</si>
  <si>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</si>
  <si>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</si>
  <si>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</si>
  <si>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</si>
  <si>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</si>
  <si>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</si>
  <si>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</si>
  <si>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</si>
  <si>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</si>
  <si>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</si>
  <si>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</si>
  <si>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</si>
  <si>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</si>
  <si>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</si>
  <si>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</si>
  <si>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</si>
  <si>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</si>
  <si>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</si>
  <si>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</si>
  <si>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</si>
  <si>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</si>
  <si>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</si>
  <si>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</si>
  <si>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NEWBURY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</si>
  <si>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</si>
  <si>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</si>
  <si>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</si>
  <si>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</si>
  <si>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</si>
  <si>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</si>
  <si>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</si>
  <si>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</si>
  <si>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</si>
  <si>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</si>
  <si>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</si>
  <si>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</si>
  <si>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</si>
  <si>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</si>
  <si>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</si>
  <si>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</si>
  <si>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</si>
  <si>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</si>
  <si>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</si>
  <si>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</si>
  <si>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</si>
  <si>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</si>
  <si>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</si>
  <si>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</si>
  <si>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</si>
  <si>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Remining Bal</t>
  </si>
  <si>
    <t>Base Figure (2)</t>
  </si>
  <si>
    <t>Remaining FB</t>
  </si>
  <si>
    <t>Base Figure (3)</t>
  </si>
  <si>
    <t>Round 2 Equity Distribution</t>
  </si>
  <si>
    <t>Round 1+ 2 Distribution</t>
  </si>
  <si>
    <t>Final CPA Reimbursement</t>
  </si>
  <si>
    <t>Reimbursement % of Net Surcharge</t>
  </si>
  <si>
    <t>Less PFY Abatements Exemptions</t>
  </si>
  <si>
    <t>% Reimbursed</t>
  </si>
  <si>
    <t>Round 3 Surplus Distribution</t>
  </si>
  <si>
    <t>Round 1 &amp; 2 Prior to Adjustment</t>
  </si>
  <si>
    <t>Round 1+2+3 Prior to Adjustment</t>
  </si>
  <si>
    <t>Use figures from March estimates</t>
  </si>
  <si>
    <t>MMARS</t>
  </si>
  <si>
    <t>Round 1</t>
  </si>
  <si>
    <t>Round 2</t>
  </si>
  <si>
    <t>Round 3</t>
  </si>
  <si>
    <t>Equity Round After Check</t>
  </si>
  <si>
    <t>Surplus Dist After Check</t>
  </si>
  <si>
    <t>First Rnd % Match</t>
  </si>
  <si>
    <t>Final % Match</t>
  </si>
  <si>
    <t>Check None Exceed 100% Match</t>
  </si>
  <si>
    <t>Unrounded First Rnd Distribution</t>
  </si>
  <si>
    <t>GAY HEAD</t>
  </si>
  <si>
    <t>Rounded Out</t>
  </si>
  <si>
    <t>Difference</t>
  </si>
  <si>
    <t>Final 2012 EQV</t>
  </si>
  <si>
    <t>100% State Match</t>
  </si>
  <si>
    <t>Estimated 2012 Population</t>
  </si>
  <si>
    <t>Blended CPA Appropriation</t>
  </si>
  <si>
    <t>Sort by Raw Score &amp; EQV Rank</t>
  </si>
  <si>
    <t>Massachusetts Department of Revenue</t>
  </si>
  <si>
    <t>Division of Local Services</t>
  </si>
  <si>
    <t>Municipal Databank/Local Aid Section</t>
  </si>
  <si>
    <t>Fiscal Year 2014 Community Preservation Surcharge Report Comparison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</si>
</sst>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"/>
    <numFmt numFmtId="171" formatCode="#,##0.00000"/>
    <numFmt numFmtId="172" formatCode="0.0"/>
    <numFmt numFmtId="173" formatCode="#,##0.0"/>
    <numFmt numFmtId="174" formatCode="_(* #,##0_);_(* \(#,##0\);_(* &quot;-&quot;??_);_(@_)"/>
    <numFmt numFmtId="175" formatCode="0.00_)"/>
    <numFmt numFmtId="176" formatCode="0_)"/>
    <numFmt numFmtId="177" formatCode="#,###"/>
    <numFmt numFmtId="178" formatCode="mmmm\ dd\,\ yyyy"/>
    <numFmt numFmtId="179" formatCode="\as\ \o\f\,\ mmmm\ dd\,\ yyyy"/>
    <numFmt numFmtId="180" formatCode="\as\ \o\f\ mmmm\ dd\,\ yyyy"/>
    <numFmt numFmtId="181" formatCode="mmmm\ d\,\ yyyy"/>
    <numFmt numFmtId="182" formatCode="&quot;$&quot;#,##0.00"/>
    <numFmt numFmtId="183" formatCode="&quot;$&quot;#,##0"/>
    <numFmt numFmtId="184" formatCode="0.0%"/>
    <numFmt numFmtId="185" formatCode="0.0000%"/>
    <numFmt numFmtId="186" formatCode="#,##0.000"/>
    <numFmt numFmtId="187" formatCode="#,##0.0000"/>
    <numFmt numFmtId="188" formatCode="&quot;$&quot;#,##0.00;[Red]&quot;$&quot;#,##0.00"/>
    <numFmt numFmtId="189" formatCode="0.00_);[Red]\(0.00\)"/>
    <numFmt numFmtId="190" formatCode="[$-409]dddd\,\ mmmm\ dd\,\ yyyy"/>
    <numFmt numFmtId="191" formatCode="mm/dd/yy;@"/>
    <numFmt numFmtId="192" formatCode="0.0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65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0" fontId="4" fillId="0" borderId="11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 applyProtection="1">
      <alignment horizontal="center" wrapText="1"/>
      <protection locked="0"/>
    </xf>
    <xf numFmtId="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172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quotePrefix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Fill="1" applyAlignment="1">
      <alignment horizontal="center" wrapText="1"/>
    </xf>
    <xf numFmtId="172" fontId="3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8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E9" sqref="E9"/>
    </sheetView>
  </sheetViews>
  <sheetFormatPr defaultColWidth="9.140625" defaultRowHeight="12.75"/>
  <cols>
    <col min="1" max="1" width="5.7109375" style="0" customWidth="1"/>
    <col min="2" max="2" width="13.7109375" style="0" bestFit="1" customWidth="1"/>
    <col min="3" max="3" width="7.8515625" style="0" bestFit="1" customWidth="1"/>
    <col min="4" max="4" width="22.7109375" style="0" customWidth="1"/>
    <col min="5" max="5" width="8.28125" style="0" customWidth="1"/>
    <col min="6" max="10" width="13.8515625" style="0" customWidth="1"/>
    <col min="11" max="11" width="12.7109375" style="0" customWidth="1"/>
    <col min="12" max="12" width="10.421875" style="0" customWidth="1"/>
    <col min="13" max="14" width="12.57421875" style="31" customWidth="1"/>
    <col min="15" max="15" width="15.7109375" style="0" hidden="1" customWidth="1"/>
    <col min="16" max="16" width="14.8515625" style="0" hidden="1" customWidth="1"/>
    <col min="17" max="17" width="8.140625" style="0" hidden="1" customWidth="1"/>
    <col min="18" max="18" width="14.8515625" style="0" customWidth="1"/>
    <col min="19" max="19" width="15.7109375" style="0" hidden="1" customWidth="1"/>
    <col min="20" max="20" width="12.57421875" style="0" customWidth="1"/>
    <col min="21" max="21" width="13.00390625" style="0" customWidth="1"/>
    <col min="22" max="22" width="11.7109375" style="0" customWidth="1"/>
    <col min="23" max="23" width="10.140625" style="0" customWidth="1"/>
    <col min="24" max="24" width="11.28125" style="0" customWidth="1"/>
    <col min="25" max="25" width="12.57421875" style="31" customWidth="1"/>
    <col min="26" max="26" width="12.140625" style="0" customWidth="1"/>
    <col min="27" max="27" width="11.57421875" style="0" customWidth="1"/>
    <col min="28" max="28" width="10.140625" style="0" customWidth="1"/>
    <col min="29" max="29" width="15.421875" style="0" customWidth="1"/>
    <col min="30" max="30" width="9.8515625" style="0" customWidth="1"/>
    <col min="31" max="31" width="12.57421875" style="31" customWidth="1"/>
    <col min="32" max="32" width="9.140625" style="0" customWidth="1"/>
  </cols>
  <sheetData>
    <row r="1" spans="1:31" ht="12.75">
      <c r="A1" s="32" t="s">
        <v>1096</v>
      </c>
      <c r="B1" s="32"/>
      <c r="C1" s="33"/>
      <c r="M1"/>
      <c r="N1"/>
      <c r="Y1"/>
      <c r="AE1"/>
    </row>
    <row r="2" spans="1:31" ht="12.75">
      <c r="A2" s="32" t="s">
        <v>1097</v>
      </c>
      <c r="B2" s="32"/>
      <c r="C2" s="33"/>
      <c r="M2"/>
      <c r="N2"/>
      <c r="Y2"/>
      <c r="AE2"/>
    </row>
    <row r="3" spans="1:31" ht="12.75">
      <c r="A3" s="32" t="s">
        <v>1098</v>
      </c>
      <c r="B3" s="32"/>
      <c r="C3" s="33"/>
      <c r="M3"/>
      <c r="N3"/>
      <c r="Y3"/>
      <c r="AE3"/>
    </row>
    <row r="4" spans="3:31" ht="12.75">
      <c r="C4" s="33"/>
      <c r="M4"/>
      <c r="N4"/>
      <c r="Y4"/>
      <c r="AE4"/>
    </row>
    <row r="5" spans="1:35" ht="12.75">
      <c r="A5" s="32" t="s">
        <v>1099</v>
      </c>
      <c r="B5" s="34"/>
      <c r="C5" s="33"/>
      <c r="D5" s="34"/>
      <c r="E5" s="34"/>
      <c r="F5" s="34"/>
      <c r="J5" s="34"/>
      <c r="M5" s="34"/>
      <c r="N5"/>
      <c r="R5" s="34"/>
      <c r="W5" s="34"/>
      <c r="Y5"/>
      <c r="AC5" s="34"/>
      <c r="AE5"/>
      <c r="AI5" s="34"/>
    </row>
    <row r="6" spans="1:35" ht="12.75">
      <c r="A6" s="32"/>
      <c r="B6" s="34"/>
      <c r="C6" s="33"/>
      <c r="D6" s="34"/>
      <c r="E6" s="34"/>
      <c r="F6" s="34"/>
      <c r="J6" s="34"/>
      <c r="M6" s="34"/>
      <c r="N6"/>
      <c r="R6" s="34"/>
      <c r="W6" s="34"/>
      <c r="Y6"/>
      <c r="AC6" s="34"/>
      <c r="AE6"/>
      <c r="AI6" s="34"/>
    </row>
    <row r="7" spans="1:35" ht="12.75">
      <c r="A7" s="32"/>
      <c r="B7" s="34"/>
      <c r="C7" s="33"/>
      <c r="D7" s="34"/>
      <c r="E7" s="34"/>
      <c r="F7" s="34"/>
      <c r="J7" s="34"/>
      <c r="M7" s="34"/>
      <c r="N7"/>
      <c r="R7" s="34"/>
      <c r="W7" s="34"/>
      <c r="Y7"/>
      <c r="AC7" s="34"/>
      <c r="AE7"/>
      <c r="AI7" s="34"/>
    </row>
    <row r="8" spans="1:46" ht="63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1072</v>
      </c>
      <c r="I8" s="1" t="s">
        <v>1094</v>
      </c>
      <c r="J8" s="1" t="s">
        <v>7</v>
      </c>
      <c r="K8" s="1" t="s">
        <v>8</v>
      </c>
      <c r="L8" s="1" t="s">
        <v>9</v>
      </c>
      <c r="M8" s="36" t="s">
        <v>1084</v>
      </c>
      <c r="N8" s="36" t="s">
        <v>1085</v>
      </c>
      <c r="O8" s="1" t="s">
        <v>1089</v>
      </c>
      <c r="P8" s="1" t="s">
        <v>1087</v>
      </c>
      <c r="Q8" s="1"/>
      <c r="R8" s="1" t="s">
        <v>715</v>
      </c>
      <c r="S8" s="1" t="s">
        <v>1090</v>
      </c>
      <c r="T8" s="1" t="s">
        <v>1073</v>
      </c>
      <c r="U8" s="1" t="s">
        <v>1068</v>
      </c>
      <c r="V8" s="1" t="s">
        <v>1075</v>
      </c>
      <c r="W8" s="1" t="s">
        <v>1082</v>
      </c>
      <c r="X8" s="35" t="s">
        <v>1069</v>
      </c>
      <c r="Y8" s="36" t="s">
        <v>1073</v>
      </c>
      <c r="Z8" s="1" t="s">
        <v>1074</v>
      </c>
      <c r="AA8" s="1" t="s">
        <v>1076</v>
      </c>
      <c r="AB8" s="1" t="s">
        <v>1083</v>
      </c>
      <c r="AC8" s="35" t="s">
        <v>1070</v>
      </c>
      <c r="AD8" s="1" t="s">
        <v>1086</v>
      </c>
      <c r="AE8" s="36" t="s">
        <v>1071</v>
      </c>
      <c r="AF8" s="1" t="s">
        <v>1092</v>
      </c>
      <c r="AG8" s="1"/>
      <c r="AH8" s="1"/>
      <c r="AI8" s="1"/>
      <c r="AJ8" s="1"/>
      <c r="AK8" s="1"/>
      <c r="AL8" s="1"/>
      <c r="AM8" s="1"/>
      <c r="AN8" s="1"/>
      <c r="AP8" s="1"/>
      <c r="AQ8" s="1"/>
      <c r="AR8" s="1"/>
      <c r="AS8" s="1"/>
      <c r="AT8" s="1"/>
    </row>
    <row r="9" spans="1:32" ht="12.75">
      <c r="A9">
        <v>1</v>
      </c>
      <c r="B9" s="2" t="s">
        <v>133</v>
      </c>
      <c r="C9" s="2" t="s">
        <v>11</v>
      </c>
      <c r="D9" s="3" t="s">
        <v>134</v>
      </c>
      <c r="E9">
        <v>0</v>
      </c>
      <c r="F9" s="4">
        <v>0</v>
      </c>
      <c r="G9" s="4">
        <v>0</v>
      </c>
      <c r="H9" s="4">
        <v>0</v>
      </c>
      <c r="I9" s="4">
        <v>0</v>
      </c>
      <c r="J9" s="4">
        <f aca="true" t="shared" si="0" ref="J9:J72">F9-G9-H9+I9</f>
        <v>0</v>
      </c>
      <c r="K9" s="5">
        <f aca="true" t="shared" si="1" ref="K9:K72">ROUND(J9,0)</f>
        <v>0</v>
      </c>
      <c r="L9" s="6">
        <v>0</v>
      </c>
      <c r="M9" s="31">
        <f aca="true" t="shared" si="2" ref="M9:M72">T9</f>
        <v>0</v>
      </c>
      <c r="N9" s="31">
        <f aca="true" t="shared" si="3" ref="N9:N72">AE9</f>
        <v>0</v>
      </c>
      <c r="O9" s="11">
        <f>ROUND(($K$363/$K$361)*K9,5)</f>
        <v>0</v>
      </c>
      <c r="P9" s="11">
        <f>ROUND(($K$363/$K$361)*K9,5)</f>
        <v>0</v>
      </c>
      <c r="Q9" s="11">
        <f aca="true" t="shared" si="4" ref="Q9:Q72">P9-R9</f>
        <v>0</v>
      </c>
      <c r="R9" s="8">
        <f aca="true" t="shared" si="5" ref="R9:R72">ROUND(O9,0)</f>
        <v>0</v>
      </c>
      <c r="S9" s="11">
        <f aca="true" t="shared" si="6" ref="S9:S72">R9-O9</f>
        <v>0</v>
      </c>
      <c r="T9">
        <f>IF(R9&gt;0,ROUND((R9/K9)*100,2),0)</f>
        <v>0</v>
      </c>
      <c r="U9" s="8">
        <f>ROUND(IF(L9=3%,$K$365*Ranking!K6,0),0)</f>
        <v>0</v>
      </c>
      <c r="V9" s="8">
        <f aca="true" t="shared" si="7" ref="V9:V72">U9+R9</f>
        <v>0</v>
      </c>
      <c r="W9" s="8">
        <f>IF(V9&gt;K9,K9-R9,U9)</f>
        <v>0</v>
      </c>
      <c r="X9" s="8">
        <f aca="true" t="shared" si="8" ref="X9:X72">R9+W9</f>
        <v>0</v>
      </c>
      <c r="Y9" s="31">
        <f>IF(K9&gt;0,ROUND(X9/K9*100,2),0)</f>
        <v>0</v>
      </c>
      <c r="Z9" s="8">
        <f>IF(L9=3%,ROUND($K$367*Ranking!K6,0),0)</f>
        <v>0</v>
      </c>
      <c r="AA9" s="28">
        <f aca="true" t="shared" si="9" ref="AA9:AA72">X9+Z9</f>
        <v>0</v>
      </c>
      <c r="AB9" s="28">
        <f>IF(AA9&gt;K9,K9-X9,Z9)</f>
        <v>0</v>
      </c>
      <c r="AC9" s="8">
        <f aca="true" t="shared" si="10" ref="AC9:AC72">X9+AB9</f>
        <v>0</v>
      </c>
      <c r="AD9" s="28">
        <f>IF(AC9&gt;K9,1,0)</f>
        <v>0</v>
      </c>
      <c r="AE9" s="31">
        <f>IF(AC9&gt;0,ROUND(AC9/K9*100,2),0)</f>
        <v>0</v>
      </c>
      <c r="AF9">
        <f aca="true" t="shared" si="11" ref="AF9:AF72">IF(AE9=100,1,"")</f>
      </c>
    </row>
    <row r="10" spans="1:32" ht="12.75">
      <c r="A10">
        <v>2</v>
      </c>
      <c r="B10" s="7" t="s">
        <v>10</v>
      </c>
      <c r="C10" s="7" t="s">
        <v>11</v>
      </c>
      <c r="D10" s="3" t="s">
        <v>12</v>
      </c>
      <c r="E10">
        <v>2003</v>
      </c>
      <c r="F10" s="4">
        <v>846592.3</v>
      </c>
      <c r="G10" s="4">
        <v>6866.13</v>
      </c>
      <c r="H10" s="4">
        <v>889.19</v>
      </c>
      <c r="I10" s="4">
        <v>0</v>
      </c>
      <c r="J10" s="4">
        <f t="shared" si="0"/>
        <v>838836.9800000001</v>
      </c>
      <c r="K10" s="5">
        <f t="shared" si="1"/>
        <v>838837</v>
      </c>
      <c r="L10" s="6">
        <v>0.015</v>
      </c>
      <c r="M10" s="31">
        <f t="shared" si="2"/>
        <v>31.47</v>
      </c>
      <c r="N10" s="31">
        <f t="shared" si="3"/>
        <v>31.47</v>
      </c>
      <c r="O10" s="11">
        <f>ROUND(($K$363/$K$361)*K10,5)</f>
        <v>263940.69519</v>
      </c>
      <c r="P10" s="11">
        <f>ROUND(($K$363/$K$361)*K10,5)</f>
        <v>263940.69519</v>
      </c>
      <c r="Q10" s="11">
        <f t="shared" si="4"/>
        <v>-0.30481000000145286</v>
      </c>
      <c r="R10" s="8">
        <f t="shared" si="5"/>
        <v>263941</v>
      </c>
      <c r="S10" s="11">
        <f t="shared" si="6"/>
        <v>0.30481000000145286</v>
      </c>
      <c r="T10">
        <f>IF(R10&gt;0,ROUND((R10/K10)*100,2),0)</f>
        <v>31.47</v>
      </c>
      <c r="U10" s="8">
        <f>ROUND(IF(L10=3%,$K$365*Ranking!K7,0),0)</f>
        <v>0</v>
      </c>
      <c r="V10" s="8">
        <f t="shared" si="7"/>
        <v>263941</v>
      </c>
      <c r="W10" s="8">
        <f>IF(V10&gt;K10,K10-R10,U10)</f>
        <v>0</v>
      </c>
      <c r="X10" s="8">
        <f t="shared" si="8"/>
        <v>263941</v>
      </c>
      <c r="Y10" s="31">
        <f>IF(K10&gt;0,ROUND(X10/K10*100,2),0)</f>
        <v>31.47</v>
      </c>
      <c r="Z10" s="8">
        <f>IF(L10=3%,ROUND($K$367*Ranking!K7,0),0)</f>
        <v>0</v>
      </c>
      <c r="AA10" s="28">
        <f t="shared" si="9"/>
        <v>263941</v>
      </c>
      <c r="AB10" s="28">
        <f>IF(AA10&gt;K10,K10-X10,Z10)</f>
        <v>0</v>
      </c>
      <c r="AC10" s="8">
        <f t="shared" si="10"/>
        <v>263941</v>
      </c>
      <c r="AD10" s="28">
        <f>IF(AC10&gt;K10,1,0)</f>
        <v>0</v>
      </c>
      <c r="AE10" s="31">
        <f>IF(AC10&gt;0,ROUND(AC10/K10*100,2),0)</f>
        <v>31.47</v>
      </c>
      <c r="AF10">
        <f t="shared" si="11"/>
      </c>
    </row>
    <row r="11" spans="1:32" ht="12.75">
      <c r="A11">
        <v>3</v>
      </c>
      <c r="B11" s="7" t="s">
        <v>13</v>
      </c>
      <c r="C11" s="7" t="s">
        <v>11</v>
      </c>
      <c r="D11" s="3" t="s">
        <v>14</v>
      </c>
      <c r="E11">
        <v>2004</v>
      </c>
      <c r="F11" s="4">
        <v>124179.85</v>
      </c>
      <c r="G11" s="4">
        <v>1194.94</v>
      </c>
      <c r="H11" s="4">
        <v>0</v>
      </c>
      <c r="I11" s="4">
        <v>0</v>
      </c>
      <c r="J11" s="4">
        <f t="shared" si="0"/>
        <v>122984.91</v>
      </c>
      <c r="K11" s="5">
        <f t="shared" si="1"/>
        <v>122985</v>
      </c>
      <c r="L11" s="6">
        <v>0.015</v>
      </c>
      <c r="M11" s="31">
        <f t="shared" si="2"/>
        <v>31.46</v>
      </c>
      <c r="N11" s="31">
        <f t="shared" si="3"/>
        <v>31.46</v>
      </c>
      <c r="O11" s="11">
        <f>ROUND(($K$363/$K$361)*K11,5)</f>
        <v>38697.32308</v>
      </c>
      <c r="P11" s="11">
        <f>ROUND(($K$363/$K$361)*K11,5)</f>
        <v>38697.32308</v>
      </c>
      <c r="Q11" s="11">
        <f t="shared" si="4"/>
        <v>0.32308000000193715</v>
      </c>
      <c r="R11" s="8">
        <f t="shared" si="5"/>
        <v>38697</v>
      </c>
      <c r="S11" s="11">
        <f t="shared" si="6"/>
        <v>-0.32308000000193715</v>
      </c>
      <c r="T11">
        <f>IF(R11&gt;0,ROUND((R11/K11)*100,2),0)</f>
        <v>31.46</v>
      </c>
      <c r="U11" s="8">
        <f>ROUND(IF(L11=3%,$K$365*Ranking!K8,0),0)</f>
        <v>0</v>
      </c>
      <c r="V11" s="8">
        <f t="shared" si="7"/>
        <v>38697</v>
      </c>
      <c r="W11" s="8">
        <f>IF(V11&gt;K11,K11-R11,U11)</f>
        <v>0</v>
      </c>
      <c r="X11" s="8">
        <f t="shared" si="8"/>
        <v>38697</v>
      </c>
      <c r="Y11" s="31">
        <f>IF(K11&gt;0,ROUND(X11/K11*100,2),0)</f>
        <v>31.46</v>
      </c>
      <c r="Z11" s="8">
        <f>IF(L11=3%,ROUND($K$367*Ranking!K8,0),0)</f>
        <v>0</v>
      </c>
      <c r="AA11" s="28">
        <f t="shared" si="9"/>
        <v>38697</v>
      </c>
      <c r="AB11" s="28">
        <f>IF(AA11&gt;K11,K11-X11,Z11)</f>
        <v>0</v>
      </c>
      <c r="AC11" s="8">
        <f t="shared" si="10"/>
        <v>38697</v>
      </c>
      <c r="AD11" s="28">
        <f>IF(AC11&gt;K11,1,0)</f>
        <v>0</v>
      </c>
      <c r="AE11" s="31">
        <f>IF(AC11&gt;0,ROUND(AC11/K11*100,2),0)</f>
        <v>31.46</v>
      </c>
      <c r="AF11">
        <f t="shared" si="11"/>
      </c>
    </row>
    <row r="12" spans="1:32" ht="12.75">
      <c r="A12">
        <v>4</v>
      </c>
      <c r="B12" s="7" t="s">
        <v>135</v>
      </c>
      <c r="C12" s="7" t="s">
        <v>11</v>
      </c>
      <c r="D12" s="3" t="s">
        <v>136</v>
      </c>
      <c r="E12">
        <v>0</v>
      </c>
      <c r="F12" s="4">
        <v>0</v>
      </c>
      <c r="G12" s="4">
        <v>0</v>
      </c>
      <c r="H12" s="4">
        <v>0</v>
      </c>
      <c r="I12" s="4">
        <v>0</v>
      </c>
      <c r="J12" s="4">
        <f t="shared" si="0"/>
        <v>0</v>
      </c>
      <c r="K12" s="5">
        <f t="shared" si="1"/>
        <v>0</v>
      </c>
      <c r="L12" s="6">
        <v>0</v>
      </c>
      <c r="M12" s="31">
        <f t="shared" si="2"/>
        <v>0</v>
      </c>
      <c r="N12" s="31">
        <f t="shared" si="3"/>
        <v>0</v>
      </c>
      <c r="O12" s="11">
        <f>ROUND(($K$363/$K$361)*K12,5)</f>
        <v>0</v>
      </c>
      <c r="P12" s="11">
        <f>ROUND(($K$363/$K$361)*K12,5)</f>
        <v>0</v>
      </c>
      <c r="Q12" s="11">
        <f t="shared" si="4"/>
        <v>0</v>
      </c>
      <c r="R12" s="8">
        <f t="shared" si="5"/>
        <v>0</v>
      </c>
      <c r="S12" s="11">
        <f t="shared" si="6"/>
        <v>0</v>
      </c>
      <c r="T12">
        <f>IF(R12&gt;0,ROUND((R12/K12)*100,2),0)</f>
        <v>0</v>
      </c>
      <c r="U12" s="8">
        <f>ROUND(IF(L12=3%,$K$365*Ranking!K9,0),0)</f>
        <v>0</v>
      </c>
      <c r="V12" s="8">
        <f t="shared" si="7"/>
        <v>0</v>
      </c>
      <c r="W12" s="8">
        <f>IF(V12&gt;K12,K12-R12,U12)</f>
        <v>0</v>
      </c>
      <c r="X12" s="8">
        <f t="shared" si="8"/>
        <v>0</v>
      </c>
      <c r="Y12" s="31">
        <f>IF(K12&gt;0,ROUND(X12/K12*100,2),0)</f>
        <v>0</v>
      </c>
      <c r="Z12" s="8">
        <f>IF(L12=3%,ROUND($K$367*Ranking!K9,0),0)</f>
        <v>0</v>
      </c>
      <c r="AA12" s="28">
        <f t="shared" si="9"/>
        <v>0</v>
      </c>
      <c r="AB12" s="28">
        <f>IF(AA12&gt;K12,K12-X12,Z12)</f>
        <v>0</v>
      </c>
      <c r="AC12" s="8">
        <f t="shared" si="10"/>
        <v>0</v>
      </c>
      <c r="AD12" s="28">
        <f>IF(AC12&gt;K12,1,0)</f>
        <v>0</v>
      </c>
      <c r="AE12" s="31">
        <f>IF(AC12&gt;0,ROUND(AC12/K12*100,2),0)</f>
        <v>0</v>
      </c>
      <c r="AF12">
        <f t="shared" si="11"/>
      </c>
    </row>
    <row r="13" spans="1:32" ht="12.75">
      <c r="A13">
        <v>5</v>
      </c>
      <c r="B13" s="7" t="s">
        <v>15</v>
      </c>
      <c r="C13" s="7" t="s">
        <v>11</v>
      </c>
      <c r="D13" s="3" t="s">
        <v>16</v>
      </c>
      <c r="E13">
        <v>2003</v>
      </c>
      <c r="F13" s="4">
        <v>448556</v>
      </c>
      <c r="G13" s="4">
        <v>2575</v>
      </c>
      <c r="H13" s="4">
        <v>901</v>
      </c>
      <c r="I13" s="4">
        <v>0</v>
      </c>
      <c r="J13" s="4">
        <f t="shared" si="0"/>
        <v>445080</v>
      </c>
      <c r="K13" s="5">
        <f t="shared" si="1"/>
        <v>445080</v>
      </c>
      <c r="L13" s="6">
        <v>0.01</v>
      </c>
      <c r="M13" s="31">
        <f t="shared" si="2"/>
        <v>31.47</v>
      </c>
      <c r="N13" s="31">
        <f t="shared" si="3"/>
        <v>31.47</v>
      </c>
      <c r="O13" s="11">
        <f>ROUND(($K$363/$K$361)*K13,5)</f>
        <v>140044.75794</v>
      </c>
      <c r="P13" s="11">
        <f>ROUND(($K$363/$K$361)*K13,5)</f>
        <v>140044.75794</v>
      </c>
      <c r="Q13" s="11">
        <f t="shared" si="4"/>
        <v>-0.2420599999895785</v>
      </c>
      <c r="R13" s="8">
        <f t="shared" si="5"/>
        <v>140045</v>
      </c>
      <c r="S13" s="11">
        <f t="shared" si="6"/>
        <v>0.2420599999895785</v>
      </c>
      <c r="T13">
        <f>IF(R13&gt;0,ROUND((R13/K13)*100,2),0)</f>
        <v>31.47</v>
      </c>
      <c r="U13" s="8">
        <f>ROUND(IF(L13=3%,$K$365*Ranking!K10,0),0)</f>
        <v>0</v>
      </c>
      <c r="V13" s="8">
        <f t="shared" si="7"/>
        <v>140045</v>
      </c>
      <c r="W13" s="8">
        <f>IF(V13&gt;K13,K13-R13,U13)</f>
        <v>0</v>
      </c>
      <c r="X13" s="8">
        <f t="shared" si="8"/>
        <v>140045</v>
      </c>
      <c r="Y13" s="31">
        <f>IF(K13&gt;0,ROUND(X13/K13*100,2),0)</f>
        <v>31.47</v>
      </c>
      <c r="Z13" s="8">
        <f>IF(L13=3%,ROUND($K$367*Ranking!K10,0),0)</f>
        <v>0</v>
      </c>
      <c r="AA13" s="28">
        <f t="shared" si="9"/>
        <v>140045</v>
      </c>
      <c r="AB13" s="28">
        <f>IF(AA13&gt;K13,K13-X13,Z13)</f>
        <v>0</v>
      </c>
      <c r="AC13" s="8">
        <f t="shared" si="10"/>
        <v>140045</v>
      </c>
      <c r="AD13" s="28">
        <f>IF(AC13&gt;K13,1,0)</f>
        <v>0</v>
      </c>
      <c r="AE13" s="31">
        <f>IF(AC13&gt;0,ROUND(AC13/K13*100,2),0)</f>
        <v>31.47</v>
      </c>
      <c r="AF13">
        <f t="shared" si="11"/>
      </c>
    </row>
    <row r="14" spans="1:32" ht="12.75">
      <c r="A14">
        <v>6</v>
      </c>
      <c r="B14" s="7" t="s">
        <v>137</v>
      </c>
      <c r="C14" s="7" t="s">
        <v>11</v>
      </c>
      <c r="D14" s="3" t="s">
        <v>138</v>
      </c>
      <c r="E14">
        <v>0</v>
      </c>
      <c r="F14" s="4">
        <v>0</v>
      </c>
      <c r="G14" s="4">
        <v>0</v>
      </c>
      <c r="H14" s="4">
        <v>0</v>
      </c>
      <c r="I14" s="4">
        <v>0</v>
      </c>
      <c r="J14" s="4">
        <f t="shared" si="0"/>
        <v>0</v>
      </c>
      <c r="K14" s="5">
        <f t="shared" si="1"/>
        <v>0</v>
      </c>
      <c r="L14" s="6">
        <v>0</v>
      </c>
      <c r="M14" s="31">
        <f t="shared" si="2"/>
        <v>0</v>
      </c>
      <c r="N14" s="31">
        <f t="shared" si="3"/>
        <v>0</v>
      </c>
      <c r="O14" s="11">
        <f>ROUND(($K$363/$K$361)*K14,5)</f>
        <v>0</v>
      </c>
      <c r="P14" s="11">
        <f>ROUND(($K$363/$K$361)*K14,5)</f>
        <v>0</v>
      </c>
      <c r="Q14" s="11">
        <f t="shared" si="4"/>
        <v>0</v>
      </c>
      <c r="R14" s="8">
        <f t="shared" si="5"/>
        <v>0</v>
      </c>
      <c r="S14" s="11">
        <f t="shared" si="6"/>
        <v>0</v>
      </c>
      <c r="T14">
        <f>IF(R14&gt;0,ROUND((R14/K14)*100,2),0)</f>
        <v>0</v>
      </c>
      <c r="U14" s="8">
        <f>ROUND(IF(L14=3%,$K$365*Ranking!K11,0),0)</f>
        <v>0</v>
      </c>
      <c r="V14" s="8">
        <f t="shared" si="7"/>
        <v>0</v>
      </c>
      <c r="W14" s="8">
        <f>IF(V14&gt;K14,K14-R14,U14)</f>
        <v>0</v>
      </c>
      <c r="X14" s="8">
        <f t="shared" si="8"/>
        <v>0</v>
      </c>
      <c r="Y14" s="31">
        <f>IF(K14&gt;0,ROUND(X14/K14*100,2),0)</f>
        <v>0</v>
      </c>
      <c r="Z14" s="8">
        <f>IF(L14=3%,ROUND($K$367*Ranking!K11,0),0)</f>
        <v>0</v>
      </c>
      <c r="AA14" s="28">
        <f t="shared" si="9"/>
        <v>0</v>
      </c>
      <c r="AB14" s="28">
        <f>IF(AA14&gt;K14,K14-X14,Z14)</f>
        <v>0</v>
      </c>
      <c r="AC14" s="8">
        <f t="shared" si="10"/>
        <v>0</v>
      </c>
      <c r="AD14" s="28">
        <f>IF(AC14&gt;K14,1,0)</f>
        <v>0</v>
      </c>
      <c r="AE14" s="31">
        <f>IF(AC14&gt;0,ROUND(AC14/K14*100,2),0)</f>
        <v>0</v>
      </c>
      <c r="AF14">
        <f t="shared" si="11"/>
      </c>
    </row>
    <row r="15" spans="1:32" ht="12.75">
      <c r="A15">
        <v>7</v>
      </c>
      <c r="B15" s="7" t="s">
        <v>139</v>
      </c>
      <c r="C15" s="7" t="s">
        <v>11</v>
      </c>
      <c r="D15" s="3" t="s">
        <v>140</v>
      </c>
      <c r="E15">
        <v>0</v>
      </c>
      <c r="F15" s="4">
        <v>0</v>
      </c>
      <c r="G15" s="4">
        <v>0</v>
      </c>
      <c r="H15" s="4">
        <v>0</v>
      </c>
      <c r="I15" s="4">
        <v>0</v>
      </c>
      <c r="J15" s="4">
        <f t="shared" si="0"/>
        <v>0</v>
      </c>
      <c r="K15" s="5">
        <f t="shared" si="1"/>
        <v>0</v>
      </c>
      <c r="L15" s="6">
        <v>0</v>
      </c>
      <c r="M15" s="31">
        <f t="shared" si="2"/>
        <v>0</v>
      </c>
      <c r="N15" s="31">
        <f t="shared" si="3"/>
        <v>0</v>
      </c>
      <c r="O15" s="11">
        <f>ROUND(($K$363/$K$361)*K15,5)</f>
        <v>0</v>
      </c>
      <c r="P15" s="11">
        <f>ROUND(($K$363/$K$361)*K15,5)</f>
        <v>0</v>
      </c>
      <c r="Q15" s="11">
        <f t="shared" si="4"/>
        <v>0</v>
      </c>
      <c r="R15" s="8">
        <f t="shared" si="5"/>
        <v>0</v>
      </c>
      <c r="S15" s="11">
        <f t="shared" si="6"/>
        <v>0</v>
      </c>
      <c r="T15">
        <f>IF(R15&gt;0,ROUND((R15/K15)*100,2),0)</f>
        <v>0</v>
      </c>
      <c r="U15" s="8">
        <f>ROUND(IF(L15=3%,$K$365*Ranking!K12,0),0)</f>
        <v>0</v>
      </c>
      <c r="V15" s="8">
        <f t="shared" si="7"/>
        <v>0</v>
      </c>
      <c r="W15" s="8">
        <f>IF(V15&gt;K15,K15-R15,U15)</f>
        <v>0</v>
      </c>
      <c r="X15" s="8">
        <f t="shared" si="8"/>
        <v>0</v>
      </c>
      <c r="Y15" s="31">
        <f>IF(K15&gt;0,ROUND(X15/K15*100,2),0)</f>
        <v>0</v>
      </c>
      <c r="Z15" s="8">
        <f>IF(L15=3%,ROUND($K$367*Ranking!K12,0),0)</f>
        <v>0</v>
      </c>
      <c r="AA15" s="28">
        <f t="shared" si="9"/>
        <v>0</v>
      </c>
      <c r="AB15" s="28">
        <f>IF(AA15&gt;K15,K15-X15,Z15)</f>
        <v>0</v>
      </c>
      <c r="AC15" s="8">
        <f t="shared" si="10"/>
        <v>0</v>
      </c>
      <c r="AD15" s="28">
        <f>IF(AC15&gt;K15,1,0)</f>
        <v>0</v>
      </c>
      <c r="AE15" s="31">
        <f>IF(AC15&gt;0,ROUND(AC15/K15*100,2),0)</f>
        <v>0</v>
      </c>
      <c r="AF15">
        <f t="shared" si="11"/>
      </c>
    </row>
    <row r="16" spans="1:32" ht="12.75">
      <c r="A16">
        <v>8</v>
      </c>
      <c r="B16" s="7" t="s">
        <v>17</v>
      </c>
      <c r="C16" s="7" t="s">
        <v>11</v>
      </c>
      <c r="D16" s="3" t="s">
        <v>18</v>
      </c>
      <c r="E16">
        <v>2008</v>
      </c>
      <c r="F16" s="4">
        <v>443894</v>
      </c>
      <c r="G16" s="4">
        <v>2196</v>
      </c>
      <c r="H16" s="4">
        <v>0</v>
      </c>
      <c r="I16" s="4">
        <v>0</v>
      </c>
      <c r="J16" s="4">
        <f t="shared" si="0"/>
        <v>441698</v>
      </c>
      <c r="K16" s="5">
        <f t="shared" si="1"/>
        <v>441698</v>
      </c>
      <c r="L16" s="6">
        <v>0.015</v>
      </c>
      <c r="M16" s="31">
        <f t="shared" si="2"/>
        <v>31.47</v>
      </c>
      <c r="N16" s="31">
        <f t="shared" si="3"/>
        <v>31.47</v>
      </c>
      <c r="O16" s="11">
        <f>ROUND(($K$363/$K$361)*K16,5)</f>
        <v>138980.60909</v>
      </c>
      <c r="P16" s="11">
        <f>ROUND(($K$363/$K$361)*K16,5)</f>
        <v>138980.60909</v>
      </c>
      <c r="Q16" s="11">
        <f t="shared" si="4"/>
        <v>-0.3909099999873433</v>
      </c>
      <c r="R16" s="8">
        <f t="shared" si="5"/>
        <v>138981</v>
      </c>
      <c r="S16" s="11">
        <f t="shared" si="6"/>
        <v>0.3909099999873433</v>
      </c>
      <c r="T16">
        <f>IF(R16&gt;0,ROUND((R16/K16)*100,2),0)</f>
        <v>31.47</v>
      </c>
      <c r="U16" s="8">
        <f>ROUND(IF(L16=3%,$K$365*Ranking!K13,0),0)</f>
        <v>0</v>
      </c>
      <c r="V16" s="8">
        <f t="shared" si="7"/>
        <v>138981</v>
      </c>
      <c r="W16" s="8">
        <f>IF(V16&gt;K16,K16-R16,U16)</f>
        <v>0</v>
      </c>
      <c r="X16" s="8">
        <f t="shared" si="8"/>
        <v>138981</v>
      </c>
      <c r="Y16" s="31">
        <f>IF(K16&gt;0,ROUND(X16/K16*100,2),0)</f>
        <v>31.47</v>
      </c>
      <c r="Z16" s="8">
        <f>IF(L16=3%,ROUND($K$367*Ranking!K13,0),0)</f>
        <v>0</v>
      </c>
      <c r="AA16" s="28">
        <f t="shared" si="9"/>
        <v>138981</v>
      </c>
      <c r="AB16" s="28">
        <f>IF(AA16&gt;K16,K16-X16,Z16)</f>
        <v>0</v>
      </c>
      <c r="AC16" s="8">
        <f t="shared" si="10"/>
        <v>138981</v>
      </c>
      <c r="AD16" s="28">
        <f>IF(AC16&gt;K16,1,0)</f>
        <v>0</v>
      </c>
      <c r="AE16" s="31">
        <f>IF(AC16&gt;0,ROUND(AC16/K16*100,2),0)</f>
        <v>31.47</v>
      </c>
      <c r="AF16">
        <f t="shared" si="11"/>
      </c>
    </row>
    <row r="17" spans="1:32" ht="12.75">
      <c r="A17">
        <v>9</v>
      </c>
      <c r="B17" s="7" t="s">
        <v>141</v>
      </c>
      <c r="C17" s="7" t="s">
        <v>11</v>
      </c>
      <c r="D17" s="3" t="s">
        <v>142</v>
      </c>
      <c r="E17">
        <v>0</v>
      </c>
      <c r="F17" s="4">
        <v>0</v>
      </c>
      <c r="G17" s="4">
        <v>0</v>
      </c>
      <c r="H17" s="4">
        <v>0</v>
      </c>
      <c r="I17" s="4">
        <v>0</v>
      </c>
      <c r="J17" s="4">
        <f t="shared" si="0"/>
        <v>0</v>
      </c>
      <c r="K17" s="5">
        <f t="shared" si="1"/>
        <v>0</v>
      </c>
      <c r="L17" s="6">
        <v>0</v>
      </c>
      <c r="M17" s="31">
        <f t="shared" si="2"/>
        <v>0</v>
      </c>
      <c r="N17" s="31">
        <f t="shared" si="3"/>
        <v>0</v>
      </c>
      <c r="O17" s="11">
        <f>ROUND(($K$363/$K$361)*K17,5)</f>
        <v>0</v>
      </c>
      <c r="P17" s="11">
        <f>ROUND(($K$363/$K$361)*K17,5)</f>
        <v>0</v>
      </c>
      <c r="Q17" s="11">
        <f t="shared" si="4"/>
        <v>0</v>
      </c>
      <c r="R17" s="8">
        <f t="shared" si="5"/>
        <v>0</v>
      </c>
      <c r="S17" s="11">
        <f t="shared" si="6"/>
        <v>0</v>
      </c>
      <c r="T17">
        <f>IF(R17&gt;0,ROUND((R17/K17)*100,2),0)</f>
        <v>0</v>
      </c>
      <c r="U17" s="8">
        <f>ROUND(IF(L17=3%,$K$365*Ranking!K14,0),0)</f>
        <v>0</v>
      </c>
      <c r="V17" s="8">
        <f t="shared" si="7"/>
        <v>0</v>
      </c>
      <c r="W17" s="8">
        <f>IF(V17&gt;K17,K17-R17,U17)</f>
        <v>0</v>
      </c>
      <c r="X17" s="8">
        <f t="shared" si="8"/>
        <v>0</v>
      </c>
      <c r="Y17" s="31">
        <f>IF(K17&gt;0,ROUND(X17/K17*100,2),0)</f>
        <v>0</v>
      </c>
      <c r="Z17" s="8">
        <f>IF(L17=3%,ROUND($K$367*Ranking!K14,0),0)</f>
        <v>0</v>
      </c>
      <c r="AA17" s="28">
        <f t="shared" si="9"/>
        <v>0</v>
      </c>
      <c r="AB17" s="28">
        <f>IF(AA17&gt;K17,K17-X17,Z17)</f>
        <v>0</v>
      </c>
      <c r="AC17" s="8">
        <f t="shared" si="10"/>
        <v>0</v>
      </c>
      <c r="AD17" s="28">
        <f>IF(AC17&gt;K17,1,0)</f>
        <v>0</v>
      </c>
      <c r="AE17" s="31">
        <f>IF(AC17&gt;0,ROUND(AC17/K17*100,2),0)</f>
        <v>0</v>
      </c>
      <c r="AF17">
        <f t="shared" si="11"/>
      </c>
    </row>
    <row r="18" spans="1:32" ht="12.75">
      <c r="A18">
        <v>10</v>
      </c>
      <c r="B18" s="7" t="s">
        <v>143</v>
      </c>
      <c r="C18" s="7" t="s">
        <v>11</v>
      </c>
      <c r="D18" s="3" t="s">
        <v>144</v>
      </c>
      <c r="E18">
        <v>0</v>
      </c>
      <c r="F18" s="4">
        <v>0</v>
      </c>
      <c r="G18" s="4">
        <v>0</v>
      </c>
      <c r="H18" s="4">
        <v>0</v>
      </c>
      <c r="I18" s="4">
        <v>0</v>
      </c>
      <c r="J18" s="4">
        <f t="shared" si="0"/>
        <v>0</v>
      </c>
      <c r="K18" s="5">
        <f t="shared" si="1"/>
        <v>0</v>
      </c>
      <c r="L18" s="6">
        <v>0</v>
      </c>
      <c r="M18" s="31">
        <f t="shared" si="2"/>
        <v>0</v>
      </c>
      <c r="N18" s="31">
        <f t="shared" si="3"/>
        <v>0</v>
      </c>
      <c r="O18" s="11">
        <f>ROUND(($K$363/$K$361)*K18,5)</f>
        <v>0</v>
      </c>
      <c r="P18" s="11">
        <f>ROUND(($K$363/$K$361)*K18,5)</f>
        <v>0</v>
      </c>
      <c r="Q18" s="11">
        <f t="shared" si="4"/>
        <v>0</v>
      </c>
      <c r="R18" s="8">
        <f t="shared" si="5"/>
        <v>0</v>
      </c>
      <c r="S18" s="11">
        <f t="shared" si="6"/>
        <v>0</v>
      </c>
      <c r="T18">
        <f>IF(R18&gt;0,ROUND((R18/K18)*100,2),0)</f>
        <v>0</v>
      </c>
      <c r="U18" s="8">
        <f>ROUND(IF(L18=3%,$K$365*Ranking!K15,0),0)</f>
        <v>0</v>
      </c>
      <c r="V18" s="8">
        <f t="shared" si="7"/>
        <v>0</v>
      </c>
      <c r="W18" s="8">
        <f>IF(V18&gt;K18,K18-R18,U18)</f>
        <v>0</v>
      </c>
      <c r="X18" s="8">
        <f t="shared" si="8"/>
        <v>0</v>
      </c>
      <c r="Y18" s="31">
        <f>IF(K18&gt;0,ROUND(X18/K18*100,2),0)</f>
        <v>0</v>
      </c>
      <c r="Z18" s="8">
        <f>IF(L18=3%,ROUND($K$367*Ranking!K15,0),0)</f>
        <v>0</v>
      </c>
      <c r="AA18" s="28">
        <f t="shared" si="9"/>
        <v>0</v>
      </c>
      <c r="AB18" s="28">
        <f>IF(AA18&gt;K18,K18-X18,Z18)</f>
        <v>0</v>
      </c>
      <c r="AC18" s="8">
        <f t="shared" si="10"/>
        <v>0</v>
      </c>
      <c r="AD18" s="28">
        <f>IF(AC18&gt;K18,1,0)</f>
        <v>0</v>
      </c>
      <c r="AE18" s="31">
        <f>IF(AC18&gt;0,ROUND(AC18/K18*100,2),0)</f>
        <v>0</v>
      </c>
      <c r="AF18">
        <f t="shared" si="11"/>
      </c>
    </row>
    <row r="19" spans="1:32" ht="12.75">
      <c r="A19">
        <v>11</v>
      </c>
      <c r="B19" s="7" t="s">
        <v>145</v>
      </c>
      <c r="C19" s="7" t="s">
        <v>11</v>
      </c>
      <c r="D19" s="3" t="s">
        <v>146</v>
      </c>
      <c r="E19">
        <v>0</v>
      </c>
      <c r="F19" s="4">
        <v>0</v>
      </c>
      <c r="G19" s="4">
        <v>0</v>
      </c>
      <c r="H19" s="4">
        <v>0</v>
      </c>
      <c r="I19" s="4">
        <v>0</v>
      </c>
      <c r="J19" s="4">
        <f t="shared" si="0"/>
        <v>0</v>
      </c>
      <c r="K19" s="5">
        <f t="shared" si="1"/>
        <v>0</v>
      </c>
      <c r="L19" s="6">
        <v>0</v>
      </c>
      <c r="M19" s="31">
        <f t="shared" si="2"/>
        <v>0</v>
      </c>
      <c r="N19" s="31">
        <f t="shared" si="3"/>
        <v>0</v>
      </c>
      <c r="O19" s="11">
        <f>ROUND(($K$363/$K$361)*K19,5)</f>
        <v>0</v>
      </c>
      <c r="P19" s="11">
        <f>ROUND(($K$363/$K$361)*K19,5)</f>
        <v>0</v>
      </c>
      <c r="Q19" s="11">
        <f t="shared" si="4"/>
        <v>0</v>
      </c>
      <c r="R19" s="8">
        <f t="shared" si="5"/>
        <v>0</v>
      </c>
      <c r="S19" s="11">
        <f t="shared" si="6"/>
        <v>0</v>
      </c>
      <c r="T19">
        <f>IF(R19&gt;0,ROUND((R19/K19)*100,2),0)</f>
        <v>0</v>
      </c>
      <c r="U19" s="8">
        <f>ROUND(IF(L19=3%,$K$365*Ranking!K16,0),0)</f>
        <v>0</v>
      </c>
      <c r="V19" s="8">
        <f t="shared" si="7"/>
        <v>0</v>
      </c>
      <c r="W19" s="8">
        <f>IF(V19&gt;K19,K19-R19,U19)</f>
        <v>0</v>
      </c>
      <c r="X19" s="8">
        <f t="shared" si="8"/>
        <v>0</v>
      </c>
      <c r="Y19" s="31">
        <f>IF(K19&gt;0,ROUND(X19/K19*100,2),0)</f>
        <v>0</v>
      </c>
      <c r="Z19" s="8">
        <f>IF(L19=3%,ROUND($K$367*Ranking!K16,0),0)</f>
        <v>0</v>
      </c>
      <c r="AA19" s="28">
        <f t="shared" si="9"/>
        <v>0</v>
      </c>
      <c r="AB19" s="28">
        <f>IF(AA19&gt;K19,K19-X19,Z19)</f>
        <v>0</v>
      </c>
      <c r="AC19" s="8">
        <f t="shared" si="10"/>
        <v>0</v>
      </c>
      <c r="AD19" s="28">
        <f>IF(AC19&gt;K19,1,0)</f>
        <v>0</v>
      </c>
      <c r="AE19" s="31">
        <f>IF(AC19&gt;0,ROUND(AC19/K19*100,2),0)</f>
        <v>0</v>
      </c>
      <c r="AF19">
        <f t="shared" si="11"/>
      </c>
    </row>
    <row r="20" spans="1:32" ht="12.75">
      <c r="A20">
        <v>12</v>
      </c>
      <c r="B20" s="7" t="s">
        <v>147</v>
      </c>
      <c r="C20" s="7" t="s">
        <v>11</v>
      </c>
      <c r="D20" s="3" t="s">
        <v>148</v>
      </c>
      <c r="E20">
        <v>0</v>
      </c>
      <c r="F20" s="4">
        <v>0</v>
      </c>
      <c r="G20" s="4">
        <v>0</v>
      </c>
      <c r="H20" s="4">
        <v>0</v>
      </c>
      <c r="I20" s="4">
        <v>0</v>
      </c>
      <c r="J20" s="4">
        <f t="shared" si="0"/>
        <v>0</v>
      </c>
      <c r="K20" s="5">
        <f t="shared" si="1"/>
        <v>0</v>
      </c>
      <c r="L20" s="6">
        <v>0</v>
      </c>
      <c r="M20" s="31">
        <f t="shared" si="2"/>
        <v>0</v>
      </c>
      <c r="N20" s="31">
        <f t="shared" si="3"/>
        <v>0</v>
      </c>
      <c r="O20" s="11">
        <f>ROUND(($K$363/$K$361)*K20,5)</f>
        <v>0</v>
      </c>
      <c r="P20" s="11">
        <f>ROUND(($K$363/$K$361)*K20,5)</f>
        <v>0</v>
      </c>
      <c r="Q20" s="11">
        <f t="shared" si="4"/>
        <v>0</v>
      </c>
      <c r="R20" s="8">
        <f t="shared" si="5"/>
        <v>0</v>
      </c>
      <c r="S20" s="11">
        <f t="shared" si="6"/>
        <v>0</v>
      </c>
      <c r="T20">
        <f>IF(R20&gt;0,ROUND((R20/K20)*100,2),0)</f>
        <v>0</v>
      </c>
      <c r="U20" s="8">
        <f>ROUND(IF(L20=3%,$K$365*Ranking!K17,0),0)</f>
        <v>0</v>
      </c>
      <c r="V20" s="8">
        <f t="shared" si="7"/>
        <v>0</v>
      </c>
      <c r="W20" s="8">
        <f>IF(V20&gt;K20,K20-R20,U20)</f>
        <v>0</v>
      </c>
      <c r="X20" s="8">
        <f t="shared" si="8"/>
        <v>0</v>
      </c>
      <c r="Y20" s="31">
        <f>IF(K20&gt;0,ROUND(X20/K20*100,2),0)</f>
        <v>0</v>
      </c>
      <c r="Z20" s="8">
        <f>IF(L20=3%,ROUND($K$367*Ranking!K17,0),0)</f>
        <v>0</v>
      </c>
      <c r="AA20" s="28">
        <f t="shared" si="9"/>
        <v>0</v>
      </c>
      <c r="AB20" s="28">
        <f>IF(AA20&gt;K20,K20-X20,Z20)</f>
        <v>0</v>
      </c>
      <c r="AC20" s="8">
        <f t="shared" si="10"/>
        <v>0</v>
      </c>
      <c r="AD20" s="28">
        <f>IF(AC20&gt;K20,1,0)</f>
        <v>0</v>
      </c>
      <c r="AE20" s="31">
        <f>IF(AC20&gt;0,ROUND(AC20/K20*100,2),0)</f>
        <v>0</v>
      </c>
      <c r="AF20">
        <f t="shared" si="11"/>
      </c>
    </row>
    <row r="21" spans="1:32" ht="12.75">
      <c r="A21">
        <v>13</v>
      </c>
      <c r="B21" s="7" t="s">
        <v>149</v>
      </c>
      <c r="C21" s="7" t="s">
        <v>11</v>
      </c>
      <c r="D21" s="3" t="s">
        <v>150</v>
      </c>
      <c r="E21">
        <v>0</v>
      </c>
      <c r="F21" s="4">
        <v>0</v>
      </c>
      <c r="G21" s="4">
        <v>0</v>
      </c>
      <c r="H21" s="4">
        <v>0</v>
      </c>
      <c r="I21" s="4">
        <v>0</v>
      </c>
      <c r="J21" s="4">
        <f t="shared" si="0"/>
        <v>0</v>
      </c>
      <c r="K21" s="5">
        <f t="shared" si="1"/>
        <v>0</v>
      </c>
      <c r="L21" s="6">
        <v>0</v>
      </c>
      <c r="M21" s="31">
        <f t="shared" si="2"/>
        <v>0</v>
      </c>
      <c r="N21" s="31">
        <f t="shared" si="3"/>
        <v>0</v>
      </c>
      <c r="O21" s="11">
        <f>ROUND(($K$363/$K$361)*K21,5)</f>
        <v>0</v>
      </c>
      <c r="P21" s="11">
        <f>ROUND(($K$363/$K$361)*K21,5)</f>
        <v>0</v>
      </c>
      <c r="Q21" s="11">
        <f t="shared" si="4"/>
        <v>0</v>
      </c>
      <c r="R21" s="8">
        <f t="shared" si="5"/>
        <v>0</v>
      </c>
      <c r="S21" s="11">
        <f t="shared" si="6"/>
        <v>0</v>
      </c>
      <c r="T21">
        <f>IF(R21&gt;0,ROUND((R21/K21)*100,2),0)</f>
        <v>0</v>
      </c>
      <c r="U21" s="8">
        <f>ROUND(IF(L21=3%,$K$365*Ranking!K18,0),0)</f>
        <v>0</v>
      </c>
      <c r="V21" s="8">
        <f t="shared" si="7"/>
        <v>0</v>
      </c>
      <c r="W21" s="8">
        <f>IF(V21&gt;K21,K21-R21,U21)</f>
        <v>0</v>
      </c>
      <c r="X21" s="8">
        <f t="shared" si="8"/>
        <v>0</v>
      </c>
      <c r="Y21" s="31">
        <f>IF(K21&gt;0,ROUND(X21/K21*100,2),0)</f>
        <v>0</v>
      </c>
      <c r="Z21" s="8">
        <f>IF(L21=3%,ROUND($K$367*Ranking!K18,0),0)</f>
        <v>0</v>
      </c>
      <c r="AA21" s="28">
        <f t="shared" si="9"/>
        <v>0</v>
      </c>
      <c r="AB21" s="28">
        <f>IF(AA21&gt;K21,K21-X21,Z21)</f>
        <v>0</v>
      </c>
      <c r="AC21" s="8">
        <f t="shared" si="10"/>
        <v>0</v>
      </c>
      <c r="AD21" s="28">
        <f>IF(AC21&gt;K21,1,0)</f>
        <v>0</v>
      </c>
      <c r="AE21" s="31">
        <f>IF(AC21&gt;0,ROUND(AC21/K21*100,2),0)</f>
        <v>0</v>
      </c>
      <c r="AF21">
        <f t="shared" si="11"/>
      </c>
    </row>
    <row r="22" spans="1:32" ht="12.75">
      <c r="A22">
        <v>14</v>
      </c>
      <c r="B22" s="7" t="s">
        <v>19</v>
      </c>
      <c r="C22" s="7" t="s">
        <v>11</v>
      </c>
      <c r="D22" s="3" t="s">
        <v>20</v>
      </c>
      <c r="E22">
        <v>2003</v>
      </c>
      <c r="F22" s="4">
        <v>783414.15</v>
      </c>
      <c r="G22" s="4">
        <v>17435.43</v>
      </c>
      <c r="H22" s="4">
        <v>0</v>
      </c>
      <c r="I22" s="4">
        <v>0</v>
      </c>
      <c r="J22" s="4">
        <f t="shared" si="0"/>
        <v>765978.72</v>
      </c>
      <c r="K22" s="5">
        <f t="shared" si="1"/>
        <v>765979</v>
      </c>
      <c r="L22" s="6">
        <v>0.03</v>
      </c>
      <c r="M22" s="31">
        <f t="shared" si="2"/>
        <v>31.47</v>
      </c>
      <c r="N22" s="31">
        <f t="shared" si="3"/>
        <v>40.13</v>
      </c>
      <c r="O22" s="11">
        <f>ROUND(($K$363/$K$361)*K22,5)</f>
        <v>241015.8705</v>
      </c>
      <c r="P22" s="11">
        <f>ROUND(($K$363/$K$361)*K22,5)</f>
        <v>241015.8705</v>
      </c>
      <c r="Q22" s="11">
        <f t="shared" si="4"/>
        <v>-0.12950000001001172</v>
      </c>
      <c r="R22" s="8">
        <f t="shared" si="5"/>
        <v>241016</v>
      </c>
      <c r="S22" s="11">
        <f t="shared" si="6"/>
        <v>0.12950000001001172</v>
      </c>
      <c r="T22">
        <f>IF(R22&gt;0,ROUND((R22/K22)*100,2),0)</f>
        <v>31.47</v>
      </c>
      <c r="U22" s="8">
        <f>ROUND(IF(L22=3%,$K$365*Ranking!K19,0),0)</f>
        <v>40946</v>
      </c>
      <c r="V22" s="8">
        <f t="shared" si="7"/>
        <v>281962</v>
      </c>
      <c r="W22" s="8">
        <f>IF(V22&gt;K22,K22-R22,U22)</f>
        <v>40946</v>
      </c>
      <c r="X22" s="8">
        <f t="shared" si="8"/>
        <v>281962</v>
      </c>
      <c r="Y22" s="31">
        <f>IF(K22&gt;0,ROUND(X22/K22*100,2),0)</f>
        <v>36.81</v>
      </c>
      <c r="Z22" s="8">
        <f>IF(L22=3%,ROUND($K$367*Ranking!K19,0),0)</f>
        <v>25399</v>
      </c>
      <c r="AA22" s="28">
        <f t="shared" si="9"/>
        <v>307361</v>
      </c>
      <c r="AB22" s="28">
        <f>IF(AA22&gt;K22,K22-X22,Z22)</f>
        <v>25399</v>
      </c>
      <c r="AC22" s="8">
        <f t="shared" si="10"/>
        <v>307361</v>
      </c>
      <c r="AD22" s="28">
        <f>IF(AC22&gt;K22,1,0)</f>
        <v>0</v>
      </c>
      <c r="AE22" s="31">
        <f>IF(AC22&gt;0,ROUND(AC22/K22*100,2),0)</f>
        <v>40.13</v>
      </c>
      <c r="AF22">
        <f t="shared" si="11"/>
      </c>
    </row>
    <row r="23" spans="1:32" ht="12.75">
      <c r="A23">
        <v>15</v>
      </c>
      <c r="B23" s="7" t="s">
        <v>151</v>
      </c>
      <c r="C23" s="7" t="s">
        <v>11</v>
      </c>
      <c r="D23" s="3" t="s">
        <v>152</v>
      </c>
      <c r="E23">
        <v>0</v>
      </c>
      <c r="F23" s="4">
        <v>0</v>
      </c>
      <c r="G23" s="4">
        <v>0</v>
      </c>
      <c r="H23" s="4">
        <v>0</v>
      </c>
      <c r="I23" s="4">
        <v>0</v>
      </c>
      <c r="J23" s="4">
        <f t="shared" si="0"/>
        <v>0</v>
      </c>
      <c r="K23" s="5">
        <f t="shared" si="1"/>
        <v>0</v>
      </c>
      <c r="L23" s="6">
        <v>0</v>
      </c>
      <c r="M23" s="31">
        <f t="shared" si="2"/>
        <v>0</v>
      </c>
      <c r="N23" s="31">
        <f t="shared" si="3"/>
        <v>0</v>
      </c>
      <c r="O23" s="11">
        <f>ROUND(($K$363/$K$361)*K23,5)</f>
        <v>0</v>
      </c>
      <c r="P23" s="11">
        <f>ROUND(($K$363/$K$361)*K23,5)</f>
        <v>0</v>
      </c>
      <c r="Q23" s="11">
        <f t="shared" si="4"/>
        <v>0</v>
      </c>
      <c r="R23" s="8">
        <f t="shared" si="5"/>
        <v>0</v>
      </c>
      <c r="S23" s="11">
        <f t="shared" si="6"/>
        <v>0</v>
      </c>
      <c r="T23">
        <f>IF(R23&gt;0,ROUND((R23/K23)*100,2),0)</f>
        <v>0</v>
      </c>
      <c r="U23" s="8">
        <f>ROUND(IF(L23=3%,$K$365*Ranking!K20,0),0)</f>
        <v>0</v>
      </c>
      <c r="V23" s="8">
        <f t="shared" si="7"/>
        <v>0</v>
      </c>
      <c r="W23" s="8">
        <f>IF(V23&gt;K23,K23-R23,U23)</f>
        <v>0</v>
      </c>
      <c r="X23" s="8">
        <f t="shared" si="8"/>
        <v>0</v>
      </c>
      <c r="Y23" s="31">
        <f>IF(K23&gt;0,ROUND(X23/K23*100,2),0)</f>
        <v>0</v>
      </c>
      <c r="Z23" s="8">
        <f>IF(L23=3%,ROUND($K$367*Ranking!K20,0),0)</f>
        <v>0</v>
      </c>
      <c r="AA23" s="28">
        <f t="shared" si="9"/>
        <v>0</v>
      </c>
      <c r="AB23" s="28">
        <f>IF(AA23&gt;K23,K23-X23,Z23)</f>
        <v>0</v>
      </c>
      <c r="AC23" s="8">
        <f t="shared" si="10"/>
        <v>0</v>
      </c>
      <c r="AD23" s="28">
        <f>IF(AC23&gt;K23,1,0)</f>
        <v>0</v>
      </c>
      <c r="AE23" s="31">
        <f>IF(AC23&gt;0,ROUND(AC23/K23*100,2),0)</f>
        <v>0</v>
      </c>
      <c r="AF23">
        <f t="shared" si="11"/>
      </c>
    </row>
    <row r="24" spans="1:32" ht="12.75">
      <c r="A24">
        <v>16</v>
      </c>
      <c r="B24" s="7" t="s">
        <v>153</v>
      </c>
      <c r="C24" s="7" t="s">
        <v>11</v>
      </c>
      <c r="D24" s="3" t="s">
        <v>154</v>
      </c>
      <c r="E24">
        <v>0</v>
      </c>
      <c r="F24" s="4">
        <v>0</v>
      </c>
      <c r="G24" s="4">
        <v>0</v>
      </c>
      <c r="H24" s="4">
        <v>0</v>
      </c>
      <c r="I24" s="4">
        <v>0</v>
      </c>
      <c r="J24" s="4">
        <f t="shared" si="0"/>
        <v>0</v>
      </c>
      <c r="K24" s="5">
        <f t="shared" si="1"/>
        <v>0</v>
      </c>
      <c r="L24" s="6">
        <v>0</v>
      </c>
      <c r="M24" s="31">
        <f t="shared" si="2"/>
        <v>0</v>
      </c>
      <c r="N24" s="31">
        <f t="shared" si="3"/>
        <v>0</v>
      </c>
      <c r="O24" s="11">
        <f>ROUND(($K$363/$K$361)*K24,5)</f>
        <v>0</v>
      </c>
      <c r="P24" s="11">
        <f>ROUND(($K$363/$K$361)*K24,5)</f>
        <v>0</v>
      </c>
      <c r="Q24" s="11">
        <f t="shared" si="4"/>
        <v>0</v>
      </c>
      <c r="R24" s="8">
        <f t="shared" si="5"/>
        <v>0</v>
      </c>
      <c r="S24" s="11">
        <f t="shared" si="6"/>
        <v>0</v>
      </c>
      <c r="T24">
        <f>IF(R24&gt;0,ROUND((R24/K24)*100,2),0)</f>
        <v>0</v>
      </c>
      <c r="U24" s="8">
        <f>ROUND(IF(L24=3%,$K$365*Ranking!K21,0),0)</f>
        <v>0</v>
      </c>
      <c r="V24" s="8">
        <f t="shared" si="7"/>
        <v>0</v>
      </c>
      <c r="W24" s="8">
        <f>IF(V24&gt;K24,K24-R24,U24)</f>
        <v>0</v>
      </c>
      <c r="X24" s="8">
        <f t="shared" si="8"/>
        <v>0</v>
      </c>
      <c r="Y24" s="31">
        <f>IF(K24&gt;0,ROUND(X24/K24*100,2),0)</f>
        <v>0</v>
      </c>
      <c r="Z24" s="8">
        <f>IF(L24=3%,ROUND($K$367*Ranking!K21,0),0)</f>
        <v>0</v>
      </c>
      <c r="AA24" s="28">
        <f t="shared" si="9"/>
        <v>0</v>
      </c>
      <c r="AB24" s="28">
        <f>IF(AA24&gt;K24,K24-X24,Z24)</f>
        <v>0</v>
      </c>
      <c r="AC24" s="8">
        <f t="shared" si="10"/>
        <v>0</v>
      </c>
      <c r="AD24" s="28">
        <f>IF(AC24&gt;K24,1,0)</f>
        <v>0</v>
      </c>
      <c r="AE24" s="31">
        <f>IF(AC24&gt;0,ROUND(AC24/K24*100,2),0)</f>
        <v>0</v>
      </c>
      <c r="AF24">
        <f t="shared" si="11"/>
      </c>
    </row>
    <row r="25" spans="1:32" ht="12.75">
      <c r="A25">
        <v>17</v>
      </c>
      <c r="B25" s="7" t="s">
        <v>155</v>
      </c>
      <c r="C25" s="7" t="s">
        <v>11</v>
      </c>
      <c r="D25" s="3" t="s">
        <v>156</v>
      </c>
      <c r="E25">
        <v>0</v>
      </c>
      <c r="F25" s="4">
        <v>0</v>
      </c>
      <c r="G25" s="4">
        <v>0</v>
      </c>
      <c r="H25" s="4">
        <v>0</v>
      </c>
      <c r="I25" s="4">
        <v>0</v>
      </c>
      <c r="J25" s="4">
        <f t="shared" si="0"/>
        <v>0</v>
      </c>
      <c r="K25" s="5">
        <f t="shared" si="1"/>
        <v>0</v>
      </c>
      <c r="L25" s="6">
        <v>0</v>
      </c>
      <c r="M25" s="31">
        <f t="shared" si="2"/>
        <v>0</v>
      </c>
      <c r="N25" s="31">
        <f t="shared" si="3"/>
        <v>0</v>
      </c>
      <c r="O25" s="11">
        <f>ROUND(($K$363/$K$361)*K25,5)</f>
        <v>0</v>
      </c>
      <c r="P25" s="11">
        <f>ROUND(($K$363/$K$361)*K25,5)</f>
        <v>0</v>
      </c>
      <c r="Q25" s="11">
        <f t="shared" si="4"/>
        <v>0</v>
      </c>
      <c r="R25" s="8">
        <f t="shared" si="5"/>
        <v>0</v>
      </c>
      <c r="S25" s="11">
        <f t="shared" si="6"/>
        <v>0</v>
      </c>
      <c r="T25">
        <f>IF(R25&gt;0,ROUND((R25/K25)*100,2),0)</f>
        <v>0</v>
      </c>
      <c r="U25" s="8">
        <f>ROUND(IF(L25=3%,$K$365*Ranking!K22,0),0)</f>
        <v>0</v>
      </c>
      <c r="V25" s="8">
        <f t="shared" si="7"/>
        <v>0</v>
      </c>
      <c r="W25" s="8">
        <f>IF(V25&gt;K25,K25-R25,U25)</f>
        <v>0</v>
      </c>
      <c r="X25" s="8">
        <f t="shared" si="8"/>
        <v>0</v>
      </c>
      <c r="Y25" s="31">
        <f>IF(K25&gt;0,ROUND(X25/K25*100,2),0)</f>
        <v>0</v>
      </c>
      <c r="Z25" s="8">
        <f>IF(L25=3%,ROUND($K$367*Ranking!K22,0),0)</f>
        <v>0</v>
      </c>
      <c r="AA25" s="28">
        <f t="shared" si="9"/>
        <v>0</v>
      </c>
      <c r="AB25" s="28">
        <f>IF(AA25&gt;K25,K25-X25,Z25)</f>
        <v>0</v>
      </c>
      <c r="AC25" s="8">
        <f t="shared" si="10"/>
        <v>0</v>
      </c>
      <c r="AD25" s="28">
        <f>IF(AC25&gt;K25,1,0)</f>
        <v>0</v>
      </c>
      <c r="AE25" s="31">
        <f>IF(AC25&gt;0,ROUND(AC25/K25*100,2),0)</f>
        <v>0</v>
      </c>
      <c r="AF25">
        <f t="shared" si="11"/>
      </c>
    </row>
    <row r="26" spans="1:32" ht="12.75">
      <c r="A26">
        <v>18</v>
      </c>
      <c r="B26" s="7" t="s">
        <v>157</v>
      </c>
      <c r="C26" s="7" t="s">
        <v>11</v>
      </c>
      <c r="D26" s="3" t="s">
        <v>158</v>
      </c>
      <c r="E26">
        <v>0</v>
      </c>
      <c r="F26" s="4">
        <v>0</v>
      </c>
      <c r="G26" s="4">
        <v>0</v>
      </c>
      <c r="H26" s="4">
        <v>0</v>
      </c>
      <c r="I26" s="4">
        <v>0</v>
      </c>
      <c r="J26" s="4">
        <f t="shared" si="0"/>
        <v>0</v>
      </c>
      <c r="K26" s="5">
        <f t="shared" si="1"/>
        <v>0</v>
      </c>
      <c r="L26" s="6">
        <v>0</v>
      </c>
      <c r="M26" s="31">
        <f t="shared" si="2"/>
        <v>0</v>
      </c>
      <c r="N26" s="31">
        <f t="shared" si="3"/>
        <v>0</v>
      </c>
      <c r="O26" s="11">
        <f>ROUND(($K$363/$K$361)*K26,5)</f>
        <v>0</v>
      </c>
      <c r="P26" s="11">
        <f>ROUND(($K$363/$K$361)*K26,5)</f>
        <v>0</v>
      </c>
      <c r="Q26" s="11">
        <f t="shared" si="4"/>
        <v>0</v>
      </c>
      <c r="R26" s="8">
        <f t="shared" si="5"/>
        <v>0</v>
      </c>
      <c r="S26" s="11">
        <f t="shared" si="6"/>
        <v>0</v>
      </c>
      <c r="T26">
        <f>IF(R26&gt;0,ROUND((R26/K26)*100,2),0)</f>
        <v>0</v>
      </c>
      <c r="U26" s="8">
        <f>ROUND(IF(L26=3%,$K$365*Ranking!K23,0),0)</f>
        <v>0</v>
      </c>
      <c r="V26" s="8">
        <f t="shared" si="7"/>
        <v>0</v>
      </c>
      <c r="W26" s="8">
        <f>IF(V26&gt;K26,K26-R26,U26)</f>
        <v>0</v>
      </c>
      <c r="X26" s="8">
        <f t="shared" si="8"/>
        <v>0</v>
      </c>
      <c r="Y26" s="31">
        <f>IF(K26&gt;0,ROUND(X26/K26*100,2),0)</f>
        <v>0</v>
      </c>
      <c r="Z26" s="8">
        <f>IF(L26=3%,ROUND($K$367*Ranking!K23,0),0)</f>
        <v>0</v>
      </c>
      <c r="AA26" s="28">
        <f t="shared" si="9"/>
        <v>0</v>
      </c>
      <c r="AB26" s="28">
        <f>IF(AA26&gt;K26,K26-X26,Z26)</f>
        <v>0</v>
      </c>
      <c r="AC26" s="8">
        <f t="shared" si="10"/>
        <v>0</v>
      </c>
      <c r="AD26" s="28">
        <f>IF(AC26&gt;K26,1,0)</f>
        <v>0</v>
      </c>
      <c r="AE26" s="31">
        <f>IF(AC26&gt;0,ROUND(AC26/K26*100,2),0)</f>
        <v>0</v>
      </c>
      <c r="AF26">
        <f t="shared" si="11"/>
      </c>
    </row>
    <row r="27" spans="1:32" ht="12.75">
      <c r="A27">
        <v>19</v>
      </c>
      <c r="B27" s="7" t="s">
        <v>21</v>
      </c>
      <c r="C27" s="7" t="s">
        <v>11</v>
      </c>
      <c r="D27" s="3" t="s">
        <v>22</v>
      </c>
      <c r="E27">
        <v>2004</v>
      </c>
      <c r="F27" s="4">
        <v>159098.47</v>
      </c>
      <c r="G27" s="4">
        <v>4979.56</v>
      </c>
      <c r="H27" s="4">
        <v>81.78</v>
      </c>
      <c r="I27" s="4">
        <v>0</v>
      </c>
      <c r="J27" s="4">
        <f t="shared" si="0"/>
        <v>154037.13</v>
      </c>
      <c r="K27" s="5">
        <f t="shared" si="1"/>
        <v>154037</v>
      </c>
      <c r="L27" s="6">
        <v>0.01</v>
      </c>
      <c r="M27" s="31">
        <f t="shared" si="2"/>
        <v>31.47</v>
      </c>
      <c r="N27" s="31">
        <f t="shared" si="3"/>
        <v>31.47</v>
      </c>
      <c r="O27" s="11">
        <f>ROUND(($K$363/$K$361)*K27,5)</f>
        <v>48467.85832</v>
      </c>
      <c r="P27" s="11">
        <f>ROUND(($K$363/$K$361)*K27,5)</f>
        <v>48467.85832</v>
      </c>
      <c r="Q27" s="11">
        <f t="shared" si="4"/>
        <v>-0.1416800000006333</v>
      </c>
      <c r="R27" s="8">
        <f t="shared" si="5"/>
        <v>48468</v>
      </c>
      <c r="S27" s="11">
        <f t="shared" si="6"/>
        <v>0.1416800000006333</v>
      </c>
      <c r="T27">
        <f>IF(R27&gt;0,ROUND((R27/K27)*100,2),0)</f>
        <v>31.47</v>
      </c>
      <c r="U27" s="8">
        <f>ROUND(IF(L27=3%,$K$365*Ranking!K24,0),0)</f>
        <v>0</v>
      </c>
      <c r="V27" s="8">
        <f t="shared" si="7"/>
        <v>48468</v>
      </c>
      <c r="W27" s="8">
        <f>IF(V27&gt;K27,K27-R27,U27)</f>
        <v>0</v>
      </c>
      <c r="X27" s="8">
        <f t="shared" si="8"/>
        <v>48468</v>
      </c>
      <c r="Y27" s="31">
        <f>IF(K27&gt;0,ROUND(X27/K27*100,2),0)</f>
        <v>31.47</v>
      </c>
      <c r="Z27" s="8">
        <f>IF(L27=3%,ROUND($K$367*Ranking!K24,0),0)</f>
        <v>0</v>
      </c>
      <c r="AA27" s="28">
        <f t="shared" si="9"/>
        <v>48468</v>
      </c>
      <c r="AB27" s="28">
        <f>IF(AA27&gt;K27,K27-X27,Z27)</f>
        <v>0</v>
      </c>
      <c r="AC27" s="8">
        <f t="shared" si="10"/>
        <v>48468</v>
      </c>
      <c r="AD27" s="28">
        <f>IF(AC27&gt;K27,1,0)</f>
        <v>0</v>
      </c>
      <c r="AE27" s="31">
        <f>IF(AC27&gt;0,ROUND(AC27/K27*100,2),0)</f>
        <v>31.47</v>
      </c>
      <c r="AF27">
        <f t="shared" si="11"/>
      </c>
    </row>
    <row r="28" spans="1:32" ht="12.75">
      <c r="A28">
        <v>20</v>
      </c>
      <c r="B28" s="7" t="s">
        <v>159</v>
      </c>
      <c r="C28" s="7" t="s">
        <v>11</v>
      </c>
      <c r="D28" s="3" t="s">
        <v>160</v>
      </c>
      <c r="E28">
        <v>2005</v>
      </c>
      <c r="F28" s="4">
        <v>3058609.93</v>
      </c>
      <c r="G28" s="4">
        <v>20107.58</v>
      </c>
      <c r="H28" s="4">
        <v>586.79</v>
      </c>
      <c r="I28" s="4">
        <v>0</v>
      </c>
      <c r="J28" s="4">
        <f t="shared" si="0"/>
        <v>3037915.56</v>
      </c>
      <c r="K28" s="5">
        <f t="shared" si="1"/>
        <v>3037916</v>
      </c>
      <c r="L28" s="6">
        <v>0.03</v>
      </c>
      <c r="M28" s="31">
        <f t="shared" si="2"/>
        <v>31.47</v>
      </c>
      <c r="N28" s="31">
        <f t="shared" si="3"/>
        <v>32.83</v>
      </c>
      <c r="O28" s="11">
        <f>ROUND(($K$363/$K$361)*K28,5)</f>
        <v>955882.56238</v>
      </c>
      <c r="P28" s="11">
        <f>ROUND(($K$363/$K$361)*K28,5)</f>
        <v>955882.56238</v>
      </c>
      <c r="Q28" s="11">
        <f t="shared" si="4"/>
        <v>-0.43761999998241663</v>
      </c>
      <c r="R28" s="8">
        <f t="shared" si="5"/>
        <v>955883</v>
      </c>
      <c r="S28" s="11">
        <f t="shared" si="6"/>
        <v>0.43761999998241663</v>
      </c>
      <c r="T28">
        <f>IF(R28&gt;0,ROUND((R28/K28)*100,2),0)</f>
        <v>31.47</v>
      </c>
      <c r="U28" s="8">
        <f>ROUND(IF(L28=3%,$K$365*Ranking!K25,0),0)</f>
        <v>25592</v>
      </c>
      <c r="V28" s="8">
        <f t="shared" si="7"/>
        <v>981475</v>
      </c>
      <c r="W28" s="8">
        <f>IF(V28&gt;K28,K28-R28,U28)</f>
        <v>25592</v>
      </c>
      <c r="X28" s="8">
        <f t="shared" si="8"/>
        <v>981475</v>
      </c>
      <c r="Y28" s="31">
        <f>IF(K28&gt;0,ROUND(X28/K28*100,2),0)</f>
        <v>32.31</v>
      </c>
      <c r="Z28" s="8">
        <f>IF(L28=3%,ROUND($K$367*Ranking!K25,0),0)</f>
        <v>15875</v>
      </c>
      <c r="AA28" s="28">
        <f t="shared" si="9"/>
        <v>997350</v>
      </c>
      <c r="AB28" s="28">
        <f>IF(AA28&gt;K28,K28-X28,Z28)</f>
        <v>15875</v>
      </c>
      <c r="AC28" s="8">
        <f t="shared" si="10"/>
        <v>997350</v>
      </c>
      <c r="AD28" s="28">
        <f>IF(AC28&gt;K28,1,0)</f>
        <v>0</v>
      </c>
      <c r="AE28" s="31">
        <f>IF(AC28&gt;0,ROUND(AC28/K28*100,2),0)</f>
        <v>32.83</v>
      </c>
      <c r="AF28">
        <f t="shared" si="11"/>
      </c>
    </row>
    <row r="29" spans="1:32" ht="12.75">
      <c r="A29">
        <v>21</v>
      </c>
      <c r="B29" s="7" t="s">
        <v>161</v>
      </c>
      <c r="C29" s="7" t="s">
        <v>11</v>
      </c>
      <c r="D29" s="3" t="s">
        <v>162</v>
      </c>
      <c r="E29">
        <v>0</v>
      </c>
      <c r="F29" s="4">
        <v>0</v>
      </c>
      <c r="G29" s="4">
        <v>0</v>
      </c>
      <c r="H29" s="4">
        <v>0</v>
      </c>
      <c r="I29" s="4">
        <v>0</v>
      </c>
      <c r="J29" s="4">
        <f t="shared" si="0"/>
        <v>0</v>
      </c>
      <c r="K29" s="5">
        <f t="shared" si="1"/>
        <v>0</v>
      </c>
      <c r="L29" s="6">
        <v>0</v>
      </c>
      <c r="M29" s="31">
        <f t="shared" si="2"/>
        <v>0</v>
      </c>
      <c r="N29" s="31">
        <f t="shared" si="3"/>
        <v>0</v>
      </c>
      <c r="O29" s="11">
        <f>ROUND(($K$363/$K$361)*K29,5)</f>
        <v>0</v>
      </c>
      <c r="P29" s="11">
        <f>ROUND(($K$363/$K$361)*K29,5)</f>
        <v>0</v>
      </c>
      <c r="Q29" s="11">
        <f t="shared" si="4"/>
        <v>0</v>
      </c>
      <c r="R29" s="8">
        <f t="shared" si="5"/>
        <v>0</v>
      </c>
      <c r="S29" s="11">
        <f t="shared" si="6"/>
        <v>0</v>
      </c>
      <c r="T29">
        <f>IF(R29&gt;0,ROUND((R29/K29)*100,2),0)</f>
        <v>0</v>
      </c>
      <c r="U29" s="8">
        <f>ROUND(IF(L29=3%,$K$365*Ranking!K26,0),0)</f>
        <v>0</v>
      </c>
      <c r="V29" s="8">
        <f t="shared" si="7"/>
        <v>0</v>
      </c>
      <c r="W29" s="8">
        <f>IF(V29&gt;K29,K29-R29,U29)</f>
        <v>0</v>
      </c>
      <c r="X29" s="8">
        <f t="shared" si="8"/>
        <v>0</v>
      </c>
      <c r="Y29" s="31">
        <f>IF(K29&gt;0,ROUND(X29/K29*100,2),0)</f>
        <v>0</v>
      </c>
      <c r="Z29" s="8">
        <f>IF(L29=3%,ROUND($K$367*Ranking!K26,0),0)</f>
        <v>0</v>
      </c>
      <c r="AA29" s="28">
        <f t="shared" si="9"/>
        <v>0</v>
      </c>
      <c r="AB29" s="28">
        <f>IF(AA29&gt;K29,K29-X29,Z29)</f>
        <v>0</v>
      </c>
      <c r="AC29" s="8">
        <f t="shared" si="10"/>
        <v>0</v>
      </c>
      <c r="AD29" s="28">
        <f>IF(AC29&gt;K29,1,0)</f>
        <v>0</v>
      </c>
      <c r="AE29" s="31">
        <f>IF(AC29&gt;0,ROUND(AC29/K29*100,2),0)</f>
        <v>0</v>
      </c>
      <c r="AF29">
        <f t="shared" si="11"/>
      </c>
    </row>
    <row r="30" spans="1:32" ht="12.75">
      <c r="A30">
        <v>22</v>
      </c>
      <c r="B30" s="7" t="s">
        <v>163</v>
      </c>
      <c r="C30" s="7" t="s">
        <v>11</v>
      </c>
      <c r="D30" s="3" t="s">
        <v>164</v>
      </c>
      <c r="E30">
        <v>2009</v>
      </c>
      <c r="F30" s="4">
        <v>40654.82</v>
      </c>
      <c r="G30" s="4">
        <v>47.06</v>
      </c>
      <c r="H30" s="4">
        <v>0</v>
      </c>
      <c r="I30" s="4">
        <v>0</v>
      </c>
      <c r="J30" s="4">
        <f t="shared" si="0"/>
        <v>40607.76</v>
      </c>
      <c r="K30" s="5">
        <f t="shared" si="1"/>
        <v>40608</v>
      </c>
      <c r="L30" s="6">
        <v>0.015</v>
      </c>
      <c r="M30" s="31">
        <f t="shared" si="2"/>
        <v>31.46</v>
      </c>
      <c r="N30" s="31">
        <f t="shared" si="3"/>
        <v>31.46</v>
      </c>
      <c r="O30" s="11">
        <f>ROUND(($K$363/$K$361)*K30,5)</f>
        <v>12777.33785</v>
      </c>
      <c r="P30" s="11">
        <f>ROUND(($K$363/$K$361)*K30,5)</f>
        <v>12777.33785</v>
      </c>
      <c r="Q30" s="11">
        <f t="shared" si="4"/>
        <v>0.3378499999998894</v>
      </c>
      <c r="R30" s="8">
        <f t="shared" si="5"/>
        <v>12777</v>
      </c>
      <c r="S30" s="11">
        <f t="shared" si="6"/>
        <v>-0.3378499999998894</v>
      </c>
      <c r="T30">
        <f>IF(R30&gt;0,ROUND((R30/K30)*100,2),0)</f>
        <v>31.46</v>
      </c>
      <c r="U30" s="8">
        <f>ROUND(IF(L30=3%,$K$365*Ranking!K27,0),0)</f>
        <v>0</v>
      </c>
      <c r="V30" s="8">
        <f t="shared" si="7"/>
        <v>12777</v>
      </c>
      <c r="W30" s="8">
        <f>IF(V30&gt;K30,K30-R30,U30)</f>
        <v>0</v>
      </c>
      <c r="X30" s="8">
        <f t="shared" si="8"/>
        <v>12777</v>
      </c>
      <c r="Y30" s="31">
        <f>IF(K30&gt;0,ROUND(X30/K30*100,2),0)</f>
        <v>31.46</v>
      </c>
      <c r="Z30" s="8">
        <f>IF(L30=3%,ROUND($K$367*Ranking!K27,0),0)</f>
        <v>0</v>
      </c>
      <c r="AA30" s="28">
        <f t="shared" si="9"/>
        <v>12777</v>
      </c>
      <c r="AB30" s="28">
        <f>IF(AA30&gt;K30,K30-X30,Z30)</f>
        <v>0</v>
      </c>
      <c r="AC30" s="8">
        <f t="shared" si="10"/>
        <v>12777</v>
      </c>
      <c r="AD30" s="28">
        <f>IF(AC30&gt;K30,1,0)</f>
        <v>0</v>
      </c>
      <c r="AE30" s="31">
        <f>IF(AC30&gt;0,ROUND(AC30/K30*100,2),0)</f>
        <v>31.46</v>
      </c>
      <c r="AF30">
        <f t="shared" si="11"/>
      </c>
    </row>
    <row r="31" spans="1:32" ht="12.75">
      <c r="A31">
        <v>23</v>
      </c>
      <c r="B31" s="7" t="s">
        <v>23</v>
      </c>
      <c r="C31" s="7" t="s">
        <v>11</v>
      </c>
      <c r="D31" s="3" t="s">
        <v>24</v>
      </c>
      <c r="E31">
        <v>2002</v>
      </c>
      <c r="F31" s="4">
        <v>1390672.85</v>
      </c>
      <c r="G31" s="4">
        <v>13806.49</v>
      </c>
      <c r="H31" s="4">
        <v>279.71</v>
      </c>
      <c r="I31" s="4">
        <v>0</v>
      </c>
      <c r="J31" s="4">
        <f t="shared" si="0"/>
        <v>1376586.6500000001</v>
      </c>
      <c r="K31" s="5">
        <f t="shared" si="1"/>
        <v>1376587</v>
      </c>
      <c r="L31" s="6">
        <v>0.03</v>
      </c>
      <c r="M31" s="31">
        <f t="shared" si="2"/>
        <v>31.47</v>
      </c>
      <c r="N31" s="31">
        <f t="shared" si="3"/>
        <v>35.08</v>
      </c>
      <c r="O31" s="11">
        <f>ROUND(($K$363/$K$361)*K31,5)</f>
        <v>433144.13858</v>
      </c>
      <c r="P31" s="11">
        <f>ROUND(($K$363/$K$361)*K31,5)</f>
        <v>433144.13858</v>
      </c>
      <c r="Q31" s="11">
        <f t="shared" si="4"/>
        <v>0.13858000002801418</v>
      </c>
      <c r="R31" s="8">
        <f t="shared" si="5"/>
        <v>433144</v>
      </c>
      <c r="S31" s="11">
        <f t="shared" si="6"/>
        <v>-0.13858000002801418</v>
      </c>
      <c r="T31">
        <f>IF(R31&gt;0,ROUND((R31/K31)*100,2),0)</f>
        <v>31.47</v>
      </c>
      <c r="U31" s="8">
        <f>ROUND(IF(L31=3%,$K$365*Ranking!K28,0),0)</f>
        <v>30710</v>
      </c>
      <c r="V31" s="8">
        <f t="shared" si="7"/>
        <v>463854</v>
      </c>
      <c r="W31" s="8">
        <f>IF(V31&gt;K31,K31-R31,U31)</f>
        <v>30710</v>
      </c>
      <c r="X31" s="8">
        <f t="shared" si="8"/>
        <v>463854</v>
      </c>
      <c r="Y31" s="31">
        <f>IF(K31&gt;0,ROUND(X31/K31*100,2),0)</f>
        <v>33.7</v>
      </c>
      <c r="Z31" s="8">
        <f>IF(L31=3%,ROUND($K$367*Ranking!K28,0),0)</f>
        <v>19049</v>
      </c>
      <c r="AA31" s="28">
        <f t="shared" si="9"/>
        <v>482903</v>
      </c>
      <c r="AB31" s="28">
        <f>IF(AA31&gt;K31,K31-X31,Z31)</f>
        <v>19049</v>
      </c>
      <c r="AC31" s="8">
        <f t="shared" si="10"/>
        <v>482903</v>
      </c>
      <c r="AD31" s="28">
        <f>IF(AC31&gt;K31,1,0)</f>
        <v>0</v>
      </c>
      <c r="AE31" s="31">
        <f>IF(AC31&gt;0,ROUND(AC31/K31*100,2),0)</f>
        <v>35.08</v>
      </c>
      <c r="AF31">
        <f t="shared" si="11"/>
      </c>
    </row>
    <row r="32" spans="1:32" ht="12.75">
      <c r="A32">
        <v>24</v>
      </c>
      <c r="B32" s="7" t="s">
        <v>165</v>
      </c>
      <c r="C32" s="7" t="s">
        <v>11</v>
      </c>
      <c r="D32" s="3" t="s">
        <v>166</v>
      </c>
      <c r="E32">
        <v>2006</v>
      </c>
      <c r="F32" s="4">
        <v>204689.41</v>
      </c>
      <c r="G32" s="4">
        <v>1489.18</v>
      </c>
      <c r="H32" s="4">
        <v>783.96</v>
      </c>
      <c r="I32" s="4">
        <v>0</v>
      </c>
      <c r="J32" s="4">
        <f t="shared" si="0"/>
        <v>202416.27000000002</v>
      </c>
      <c r="K32" s="5">
        <f t="shared" si="1"/>
        <v>202416</v>
      </c>
      <c r="L32" s="6">
        <v>0.015</v>
      </c>
      <c r="M32" s="31">
        <f t="shared" si="2"/>
        <v>31.46</v>
      </c>
      <c r="N32" s="31">
        <f t="shared" si="3"/>
        <v>31.46</v>
      </c>
      <c r="O32" s="11">
        <f>ROUND(($K$363/$K$361)*K32,5)</f>
        <v>63690.34718</v>
      </c>
      <c r="P32" s="11">
        <f>ROUND(($K$363/$K$361)*K32,5)</f>
        <v>63690.34718</v>
      </c>
      <c r="Q32" s="11">
        <f t="shared" si="4"/>
        <v>0.3471799999970244</v>
      </c>
      <c r="R32" s="8">
        <f t="shared" si="5"/>
        <v>63690</v>
      </c>
      <c r="S32" s="11">
        <f t="shared" si="6"/>
        <v>-0.3471799999970244</v>
      </c>
      <c r="T32">
        <f>IF(R32&gt;0,ROUND((R32/K32)*100,2),0)</f>
        <v>31.46</v>
      </c>
      <c r="U32" s="8">
        <f>ROUND(IF(L32=3%,$K$365*Ranking!K29,0),0)</f>
        <v>0</v>
      </c>
      <c r="V32" s="8">
        <f t="shared" si="7"/>
        <v>63690</v>
      </c>
      <c r="W32" s="8">
        <f>IF(V32&gt;K32,K32-R32,U32)</f>
        <v>0</v>
      </c>
      <c r="X32" s="8">
        <f t="shared" si="8"/>
        <v>63690</v>
      </c>
      <c r="Y32" s="31">
        <f>IF(K32&gt;0,ROUND(X32/K32*100,2),0)</f>
        <v>31.46</v>
      </c>
      <c r="Z32" s="8">
        <f>IF(L32=3%,ROUND($K$367*Ranking!K29,0),0)</f>
        <v>0</v>
      </c>
      <c r="AA32" s="28">
        <f t="shared" si="9"/>
        <v>63690</v>
      </c>
      <c r="AB32" s="28">
        <f>IF(AA32&gt;K32,K32-X32,Z32)</f>
        <v>0</v>
      </c>
      <c r="AC32" s="8">
        <f t="shared" si="10"/>
        <v>63690</v>
      </c>
      <c r="AD32" s="28">
        <f>IF(AC32&gt;K32,1,0)</f>
        <v>0</v>
      </c>
      <c r="AE32" s="31">
        <f>IF(AC32&gt;0,ROUND(AC32/K32*100,2),0)</f>
        <v>31.46</v>
      </c>
      <c r="AF32">
        <f t="shared" si="11"/>
      </c>
    </row>
    <row r="33" spans="1:32" ht="12.75">
      <c r="A33">
        <v>25</v>
      </c>
      <c r="B33" s="7" t="s">
        <v>167</v>
      </c>
      <c r="C33" s="7" t="s">
        <v>11</v>
      </c>
      <c r="D33" s="3" t="s">
        <v>168</v>
      </c>
      <c r="E33">
        <v>0</v>
      </c>
      <c r="F33" s="4">
        <v>0</v>
      </c>
      <c r="G33" s="4">
        <v>0</v>
      </c>
      <c r="H33" s="4">
        <v>0</v>
      </c>
      <c r="I33" s="4">
        <v>0</v>
      </c>
      <c r="J33" s="4">
        <f t="shared" si="0"/>
        <v>0</v>
      </c>
      <c r="K33" s="5">
        <f t="shared" si="1"/>
        <v>0</v>
      </c>
      <c r="L33" s="6">
        <v>0</v>
      </c>
      <c r="M33" s="31">
        <f t="shared" si="2"/>
        <v>0</v>
      </c>
      <c r="N33" s="31">
        <f t="shared" si="3"/>
        <v>0</v>
      </c>
      <c r="O33" s="11">
        <f>ROUND(($K$363/$K$361)*K33,5)</f>
        <v>0</v>
      </c>
      <c r="P33" s="11">
        <f>ROUND(($K$363/$K$361)*K33,5)</f>
        <v>0</v>
      </c>
      <c r="Q33" s="11">
        <f t="shared" si="4"/>
        <v>0</v>
      </c>
      <c r="R33" s="8">
        <f t="shared" si="5"/>
        <v>0</v>
      </c>
      <c r="S33" s="11">
        <f t="shared" si="6"/>
        <v>0</v>
      </c>
      <c r="T33">
        <f>IF(R33&gt;0,ROUND((R33/K33)*100,2),0)</f>
        <v>0</v>
      </c>
      <c r="U33" s="8">
        <f>ROUND(IF(L33=3%,$K$365*Ranking!K30,0),0)</f>
        <v>0</v>
      </c>
      <c r="V33" s="8">
        <f t="shared" si="7"/>
        <v>0</v>
      </c>
      <c r="W33" s="8">
        <f>IF(V33&gt;K33,K33-R33,U33)</f>
        <v>0</v>
      </c>
      <c r="X33" s="8">
        <f t="shared" si="8"/>
        <v>0</v>
      </c>
      <c r="Y33" s="31">
        <f>IF(K33&gt;0,ROUND(X33/K33*100,2),0)</f>
        <v>0</v>
      </c>
      <c r="Z33" s="8">
        <f>IF(L33=3%,ROUND($K$367*Ranking!K30,0),0)</f>
        <v>0</v>
      </c>
      <c r="AA33" s="28">
        <f t="shared" si="9"/>
        <v>0</v>
      </c>
      <c r="AB33" s="28">
        <f>IF(AA33&gt;K33,K33-X33,Z33)</f>
        <v>0</v>
      </c>
      <c r="AC33" s="8">
        <f t="shared" si="10"/>
        <v>0</v>
      </c>
      <c r="AD33" s="28">
        <f>IF(AC33&gt;K33,1,0)</f>
        <v>0</v>
      </c>
      <c r="AE33" s="31">
        <f>IF(AC33&gt;0,ROUND(AC33/K33*100,2),0)</f>
        <v>0</v>
      </c>
      <c r="AF33">
        <f t="shared" si="11"/>
      </c>
    </row>
    <row r="34" spans="1:32" ht="12.75">
      <c r="A34">
        <v>26</v>
      </c>
      <c r="B34" s="7" t="s">
        <v>169</v>
      </c>
      <c r="C34" s="7" t="s">
        <v>11</v>
      </c>
      <c r="D34" s="3" t="s">
        <v>170</v>
      </c>
      <c r="E34">
        <v>2012</v>
      </c>
      <c r="F34" s="4">
        <v>940380.7</v>
      </c>
      <c r="G34" s="4">
        <v>13291.48</v>
      </c>
      <c r="H34" s="4">
        <v>299.46</v>
      </c>
      <c r="I34" s="4">
        <v>0</v>
      </c>
      <c r="J34" s="4">
        <f t="shared" si="0"/>
        <v>926789.76</v>
      </c>
      <c r="K34" s="5">
        <f t="shared" si="1"/>
        <v>926790</v>
      </c>
      <c r="L34" s="6">
        <v>0.015</v>
      </c>
      <c r="M34" s="31">
        <f t="shared" si="2"/>
        <v>31.47</v>
      </c>
      <c r="N34" s="31">
        <f t="shared" si="3"/>
        <v>31.47</v>
      </c>
      <c r="O34" s="11">
        <f>ROUND(($K$363/$K$361)*K34,5)</f>
        <v>291615.17303</v>
      </c>
      <c r="P34" s="11">
        <f>ROUND(($K$363/$K$361)*K34,5)</f>
        <v>291615.17303</v>
      </c>
      <c r="Q34" s="11">
        <f t="shared" si="4"/>
        <v>0.17303000000538304</v>
      </c>
      <c r="R34" s="8">
        <f t="shared" si="5"/>
        <v>291615</v>
      </c>
      <c r="S34" s="11">
        <f t="shared" si="6"/>
        <v>-0.17303000000538304</v>
      </c>
      <c r="T34">
        <f>IF(R34&gt;0,ROUND((R34/K34)*100,2),0)</f>
        <v>31.47</v>
      </c>
      <c r="U34" s="8">
        <f>ROUND(IF(L34=3%,$K$365*Ranking!K31,0),0)</f>
        <v>0</v>
      </c>
      <c r="V34" s="8">
        <f t="shared" si="7"/>
        <v>291615</v>
      </c>
      <c r="W34" s="8">
        <f>IF(V34&gt;K34,K34-R34,U34)</f>
        <v>0</v>
      </c>
      <c r="X34" s="8">
        <f t="shared" si="8"/>
        <v>291615</v>
      </c>
      <c r="Y34" s="31">
        <f>IF(K34&gt;0,ROUND(X34/K34*100,2),0)</f>
        <v>31.47</v>
      </c>
      <c r="Z34" s="8">
        <f>IF(L34=3%,ROUND($K$367*Ranking!K31,0),0)</f>
        <v>0</v>
      </c>
      <c r="AA34" s="28">
        <f t="shared" si="9"/>
        <v>291615</v>
      </c>
      <c r="AB34" s="28">
        <f>IF(AA34&gt;K34,K34-X34,Z34)</f>
        <v>0</v>
      </c>
      <c r="AC34" s="8">
        <f t="shared" si="10"/>
        <v>291615</v>
      </c>
      <c r="AD34" s="28">
        <f>IF(AC34&gt;K34,1,0)</f>
        <v>0</v>
      </c>
      <c r="AE34" s="31">
        <f>IF(AC34&gt;0,ROUND(AC34/K34*100,2),0)</f>
        <v>31.47</v>
      </c>
      <c r="AF34">
        <f t="shared" si="11"/>
      </c>
    </row>
    <row r="35" spans="1:32" ht="12.75">
      <c r="A35">
        <v>27</v>
      </c>
      <c r="B35" s="7" t="s">
        <v>171</v>
      </c>
      <c r="C35" s="7" t="s">
        <v>11</v>
      </c>
      <c r="D35" s="3" t="s">
        <v>172</v>
      </c>
      <c r="E35">
        <v>0</v>
      </c>
      <c r="F35" s="4">
        <v>0</v>
      </c>
      <c r="G35" s="4">
        <v>0</v>
      </c>
      <c r="H35" s="4">
        <v>0</v>
      </c>
      <c r="I35" s="4">
        <v>0</v>
      </c>
      <c r="J35" s="4">
        <f t="shared" si="0"/>
        <v>0</v>
      </c>
      <c r="K35" s="5">
        <f t="shared" si="1"/>
        <v>0</v>
      </c>
      <c r="L35" s="6">
        <v>0</v>
      </c>
      <c r="M35" s="31">
        <f t="shared" si="2"/>
        <v>0</v>
      </c>
      <c r="N35" s="31">
        <f t="shared" si="3"/>
        <v>0</v>
      </c>
      <c r="O35" s="11">
        <f>ROUND(($K$363/$K$361)*K35,5)</f>
        <v>0</v>
      </c>
      <c r="P35" s="11">
        <f>ROUND(($K$363/$K$361)*K35,5)</f>
        <v>0</v>
      </c>
      <c r="Q35" s="11">
        <f t="shared" si="4"/>
        <v>0</v>
      </c>
      <c r="R35" s="8">
        <f t="shared" si="5"/>
        <v>0</v>
      </c>
      <c r="S35" s="11">
        <f t="shared" si="6"/>
        <v>0</v>
      </c>
      <c r="T35">
        <f>IF(R35&gt;0,ROUND((R35/K35)*100,2),0)</f>
        <v>0</v>
      </c>
      <c r="U35" s="8">
        <f>ROUND(IF(L35=3%,$K$365*Ranking!K32,0),0)</f>
        <v>0</v>
      </c>
      <c r="V35" s="8">
        <f t="shared" si="7"/>
        <v>0</v>
      </c>
      <c r="W35" s="8">
        <f>IF(V35&gt;K35,K35-R35,U35)</f>
        <v>0</v>
      </c>
      <c r="X35" s="8">
        <f t="shared" si="8"/>
        <v>0</v>
      </c>
      <c r="Y35" s="31">
        <f>IF(K35&gt;0,ROUND(X35/K35*100,2),0)</f>
        <v>0</v>
      </c>
      <c r="Z35" s="8">
        <f>IF(L35=3%,ROUND($K$367*Ranking!K32,0),0)</f>
        <v>0</v>
      </c>
      <c r="AA35" s="28">
        <f t="shared" si="9"/>
        <v>0</v>
      </c>
      <c r="AB35" s="28">
        <f>IF(AA35&gt;K35,K35-X35,Z35)</f>
        <v>0</v>
      </c>
      <c r="AC35" s="8">
        <f t="shared" si="10"/>
        <v>0</v>
      </c>
      <c r="AD35" s="28">
        <f>IF(AC35&gt;K35,1,0)</f>
        <v>0</v>
      </c>
      <c r="AE35" s="31">
        <f>IF(AC35&gt;0,ROUND(AC35/K35*100,2),0)</f>
        <v>0</v>
      </c>
      <c r="AF35">
        <f t="shared" si="11"/>
      </c>
    </row>
    <row r="36" spans="1:32" ht="12.75">
      <c r="A36">
        <v>28</v>
      </c>
      <c r="B36" s="7" t="s">
        <v>173</v>
      </c>
      <c r="C36" s="7" t="s">
        <v>11</v>
      </c>
      <c r="D36" s="3" t="s">
        <v>174</v>
      </c>
      <c r="E36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0"/>
        <v>0</v>
      </c>
      <c r="K36" s="5">
        <f t="shared" si="1"/>
        <v>0</v>
      </c>
      <c r="L36" s="6">
        <v>0</v>
      </c>
      <c r="M36" s="31">
        <f t="shared" si="2"/>
        <v>0</v>
      </c>
      <c r="N36" s="31">
        <f t="shared" si="3"/>
        <v>0</v>
      </c>
      <c r="O36" s="11">
        <f>ROUND(($K$363/$K$361)*K36,5)</f>
        <v>0</v>
      </c>
      <c r="P36" s="11">
        <f>ROUND(($K$363/$K$361)*K36,5)</f>
        <v>0</v>
      </c>
      <c r="Q36" s="11">
        <f t="shared" si="4"/>
        <v>0</v>
      </c>
      <c r="R36" s="8">
        <f t="shared" si="5"/>
        <v>0</v>
      </c>
      <c r="S36" s="11">
        <f t="shared" si="6"/>
        <v>0</v>
      </c>
      <c r="T36">
        <f>IF(R36&gt;0,ROUND((R36/K36)*100,2),0)</f>
        <v>0</v>
      </c>
      <c r="U36" s="8">
        <f>ROUND(IF(L36=3%,$K$365*Ranking!K33,0),0)</f>
        <v>0</v>
      </c>
      <c r="V36" s="8">
        <f t="shared" si="7"/>
        <v>0</v>
      </c>
      <c r="W36" s="8">
        <f>IF(V36&gt;K36,K36-R36,U36)</f>
        <v>0</v>
      </c>
      <c r="X36" s="8">
        <f t="shared" si="8"/>
        <v>0</v>
      </c>
      <c r="Y36" s="31">
        <f>IF(K36&gt;0,ROUND(X36/K36*100,2),0)</f>
        <v>0</v>
      </c>
      <c r="Z36" s="8">
        <f>IF(L36=3%,ROUND($K$367*Ranking!K33,0),0)</f>
        <v>0</v>
      </c>
      <c r="AA36" s="28">
        <f t="shared" si="9"/>
        <v>0</v>
      </c>
      <c r="AB36" s="28">
        <f>IF(AA36&gt;K36,K36-X36,Z36)</f>
        <v>0</v>
      </c>
      <c r="AC36" s="8">
        <f t="shared" si="10"/>
        <v>0</v>
      </c>
      <c r="AD36" s="28">
        <f>IF(AC36&gt;K36,1,0)</f>
        <v>0</v>
      </c>
      <c r="AE36" s="31">
        <f>IF(AC36&gt;0,ROUND(AC36/K36*100,2),0)</f>
        <v>0</v>
      </c>
      <c r="AF36">
        <f t="shared" si="11"/>
      </c>
    </row>
    <row r="37" spans="1:32" ht="12.75">
      <c r="A37">
        <v>29</v>
      </c>
      <c r="B37" s="7" t="s">
        <v>175</v>
      </c>
      <c r="C37" s="7" t="s">
        <v>11</v>
      </c>
      <c r="D37" s="3" t="s">
        <v>176</v>
      </c>
      <c r="E37">
        <v>0</v>
      </c>
      <c r="F37" s="4">
        <v>0</v>
      </c>
      <c r="G37" s="4">
        <v>0</v>
      </c>
      <c r="H37" s="4">
        <v>0</v>
      </c>
      <c r="I37" s="4">
        <v>0</v>
      </c>
      <c r="J37" s="4">
        <f t="shared" si="0"/>
        <v>0</v>
      </c>
      <c r="K37" s="5">
        <f t="shared" si="1"/>
        <v>0</v>
      </c>
      <c r="L37" s="6">
        <v>0</v>
      </c>
      <c r="M37" s="31">
        <f t="shared" si="2"/>
        <v>0</v>
      </c>
      <c r="N37" s="31">
        <f t="shared" si="3"/>
        <v>0</v>
      </c>
      <c r="O37" s="11">
        <f>ROUND(($K$363/$K$361)*K37,5)</f>
        <v>0</v>
      </c>
      <c r="P37" s="11">
        <f>ROUND(($K$363/$K$361)*K37,5)</f>
        <v>0</v>
      </c>
      <c r="Q37" s="11">
        <f t="shared" si="4"/>
        <v>0</v>
      </c>
      <c r="R37" s="8">
        <f t="shared" si="5"/>
        <v>0</v>
      </c>
      <c r="S37" s="11">
        <f t="shared" si="6"/>
        <v>0</v>
      </c>
      <c r="T37">
        <f>IF(R37&gt;0,ROUND((R37/K37)*100,2),0)</f>
        <v>0</v>
      </c>
      <c r="U37" s="8">
        <f>ROUND(IF(L37=3%,$K$365*Ranking!K34,0),0)</f>
        <v>0</v>
      </c>
      <c r="V37" s="8">
        <f t="shared" si="7"/>
        <v>0</v>
      </c>
      <c r="W37" s="8">
        <f>IF(V37&gt;K37,K37-R37,U37)</f>
        <v>0</v>
      </c>
      <c r="X37" s="8">
        <f t="shared" si="8"/>
        <v>0</v>
      </c>
      <c r="Y37" s="31">
        <f>IF(K37&gt;0,ROUND(X37/K37*100,2),0)</f>
        <v>0</v>
      </c>
      <c r="Z37" s="8">
        <f>IF(L37=3%,ROUND($K$367*Ranking!K34,0),0)</f>
        <v>0</v>
      </c>
      <c r="AA37" s="28">
        <f t="shared" si="9"/>
        <v>0</v>
      </c>
      <c r="AB37" s="28">
        <f>IF(AA37&gt;K37,K37-X37,Z37)</f>
        <v>0</v>
      </c>
      <c r="AC37" s="8">
        <f t="shared" si="10"/>
        <v>0</v>
      </c>
      <c r="AD37" s="28">
        <f>IF(AC37&gt;K37,1,0)</f>
        <v>0</v>
      </c>
      <c r="AE37" s="31">
        <f>IF(AC37&gt;0,ROUND(AC37/K37*100,2),0)</f>
        <v>0</v>
      </c>
      <c r="AF37">
        <f t="shared" si="11"/>
      </c>
    </row>
    <row r="38" spans="1:32" ht="12.75">
      <c r="A38">
        <v>30</v>
      </c>
      <c r="B38" s="7" t="s">
        <v>177</v>
      </c>
      <c r="C38" s="7" t="s">
        <v>11</v>
      </c>
      <c r="D38" s="3" t="s">
        <v>178</v>
      </c>
      <c r="E38">
        <v>2014</v>
      </c>
      <c r="F38" s="4">
        <v>651186.34</v>
      </c>
      <c r="G38" s="4">
        <v>13644.07</v>
      </c>
      <c r="H38" s="4">
        <v>0</v>
      </c>
      <c r="I38" s="4">
        <v>0</v>
      </c>
      <c r="J38" s="4">
        <f t="shared" si="0"/>
        <v>637542.27</v>
      </c>
      <c r="K38" s="5">
        <f t="shared" si="1"/>
        <v>637542</v>
      </c>
      <c r="L38" s="6">
        <v>0.01</v>
      </c>
      <c r="M38" s="31">
        <f t="shared" si="2"/>
        <v>31.47</v>
      </c>
      <c r="N38" s="31">
        <f t="shared" si="3"/>
        <v>31.47</v>
      </c>
      <c r="O38" s="11">
        <f>ROUND(($K$363/$K$361)*K38,5)</f>
        <v>200603.07151</v>
      </c>
      <c r="P38" s="11">
        <f>ROUND(($K$363/$K$361)*K38,5)</f>
        <v>200603.07151</v>
      </c>
      <c r="Q38" s="11">
        <f t="shared" si="4"/>
        <v>0.07151000000885688</v>
      </c>
      <c r="R38" s="8">
        <f t="shared" si="5"/>
        <v>200603</v>
      </c>
      <c r="S38" s="11">
        <f t="shared" si="6"/>
        <v>-0.07151000000885688</v>
      </c>
      <c r="T38">
        <f>IF(R38&gt;0,ROUND((R38/K38)*100,2),0)</f>
        <v>31.47</v>
      </c>
      <c r="U38" s="8">
        <f>ROUND(IF(L38=3%,$K$365*Ranking!K35,0),0)</f>
        <v>0</v>
      </c>
      <c r="V38" s="8">
        <f t="shared" si="7"/>
        <v>200603</v>
      </c>
      <c r="W38" s="8">
        <f>IF(V38&gt;K38,K38-R38,U38)</f>
        <v>0</v>
      </c>
      <c r="X38" s="8">
        <f t="shared" si="8"/>
        <v>200603</v>
      </c>
      <c r="Y38" s="31">
        <f>IF(K38&gt;0,ROUND(X38/K38*100,2),0)</f>
        <v>31.47</v>
      </c>
      <c r="Z38" s="8">
        <f>IF(L38=3%,ROUND($K$367*Ranking!K35,0),0)</f>
        <v>0</v>
      </c>
      <c r="AA38" s="28">
        <f t="shared" si="9"/>
        <v>200603</v>
      </c>
      <c r="AB38" s="28">
        <f>IF(AA38&gt;K38,K38-X38,Z38)</f>
        <v>0</v>
      </c>
      <c r="AC38" s="8">
        <f t="shared" si="10"/>
        <v>200603</v>
      </c>
      <c r="AD38" s="28">
        <f>IF(AC38&gt;K38,1,0)</f>
        <v>0</v>
      </c>
      <c r="AE38" s="31">
        <f>IF(AC38&gt;0,ROUND(AC38/K38*100,2),0)</f>
        <v>31.47</v>
      </c>
      <c r="AF38">
        <f t="shared" si="11"/>
      </c>
    </row>
    <row r="39" spans="1:32" ht="12.75">
      <c r="A39">
        <v>31</v>
      </c>
      <c r="B39" s="7" t="s">
        <v>179</v>
      </c>
      <c r="C39" s="7" t="s">
        <v>11</v>
      </c>
      <c r="D39" s="3" t="s">
        <v>180</v>
      </c>
      <c r="E39">
        <v>0</v>
      </c>
      <c r="F39" s="4">
        <v>0</v>
      </c>
      <c r="G39" s="4">
        <v>0</v>
      </c>
      <c r="H39" s="4">
        <v>0</v>
      </c>
      <c r="I39" s="4">
        <v>0</v>
      </c>
      <c r="J39" s="4">
        <f t="shared" si="0"/>
        <v>0</v>
      </c>
      <c r="K39" s="5">
        <f t="shared" si="1"/>
        <v>0</v>
      </c>
      <c r="L39" s="6">
        <v>0</v>
      </c>
      <c r="M39" s="31">
        <f t="shared" si="2"/>
        <v>0</v>
      </c>
      <c r="N39" s="31">
        <f t="shared" si="3"/>
        <v>0</v>
      </c>
      <c r="O39" s="11">
        <f>ROUND(($K$363/$K$361)*K39,5)</f>
        <v>0</v>
      </c>
      <c r="P39" s="11">
        <f>ROUND(($K$363/$K$361)*K39,5)</f>
        <v>0</v>
      </c>
      <c r="Q39" s="11">
        <f t="shared" si="4"/>
        <v>0</v>
      </c>
      <c r="R39" s="8">
        <f t="shared" si="5"/>
        <v>0</v>
      </c>
      <c r="S39" s="11">
        <f t="shared" si="6"/>
        <v>0</v>
      </c>
      <c r="T39">
        <f>IF(R39&gt;0,ROUND((R39/K39)*100,2),0)</f>
        <v>0</v>
      </c>
      <c r="U39" s="8">
        <f>ROUND(IF(L39=3%,$K$365*Ranking!K36,0),0)</f>
        <v>0</v>
      </c>
      <c r="V39" s="8">
        <f t="shared" si="7"/>
        <v>0</v>
      </c>
      <c r="W39" s="8">
        <f>IF(V39&gt;K39,K39-R39,U39)</f>
        <v>0</v>
      </c>
      <c r="X39" s="8">
        <f t="shared" si="8"/>
        <v>0</v>
      </c>
      <c r="Y39" s="31">
        <f>IF(K39&gt;0,ROUND(X39/K39*100,2),0)</f>
        <v>0</v>
      </c>
      <c r="Z39" s="8">
        <f>IF(L39=3%,ROUND($K$367*Ranking!K36,0),0)</f>
        <v>0</v>
      </c>
      <c r="AA39" s="28">
        <f t="shared" si="9"/>
        <v>0</v>
      </c>
      <c r="AB39" s="28">
        <f>IF(AA39&gt;K39,K39-X39,Z39)</f>
        <v>0</v>
      </c>
      <c r="AC39" s="8">
        <f t="shared" si="10"/>
        <v>0</v>
      </c>
      <c r="AD39" s="28">
        <f>IF(AC39&gt;K39,1,0)</f>
        <v>0</v>
      </c>
      <c r="AE39" s="31">
        <f>IF(AC39&gt;0,ROUND(AC39/K39*100,2),0)</f>
        <v>0</v>
      </c>
      <c r="AF39">
        <f t="shared" si="11"/>
      </c>
    </row>
    <row r="40" spans="1:32" ht="12.75">
      <c r="A40">
        <v>32</v>
      </c>
      <c r="B40" s="7" t="s">
        <v>181</v>
      </c>
      <c r="C40" s="7" t="s">
        <v>182</v>
      </c>
      <c r="D40" s="3" t="s">
        <v>183</v>
      </c>
      <c r="E40">
        <v>0</v>
      </c>
      <c r="F40" s="4">
        <v>0</v>
      </c>
      <c r="G40" s="4">
        <v>0</v>
      </c>
      <c r="H40" s="4">
        <v>0</v>
      </c>
      <c r="I40" s="4">
        <v>0</v>
      </c>
      <c r="J40" s="4">
        <f t="shared" si="0"/>
        <v>0</v>
      </c>
      <c r="K40" s="5">
        <f t="shared" si="1"/>
        <v>0</v>
      </c>
      <c r="L40" s="6">
        <v>0</v>
      </c>
      <c r="M40" s="31">
        <f t="shared" si="2"/>
        <v>0</v>
      </c>
      <c r="N40" s="31">
        <f t="shared" si="3"/>
        <v>0</v>
      </c>
      <c r="O40" s="11">
        <f>ROUND(($K$363/$K$361)*K40,5)</f>
        <v>0</v>
      </c>
      <c r="P40" s="11">
        <f>ROUND(($K$363/$K$361)*K40,5)</f>
        <v>0</v>
      </c>
      <c r="Q40" s="11">
        <f t="shared" si="4"/>
        <v>0</v>
      </c>
      <c r="R40" s="8">
        <f t="shared" si="5"/>
        <v>0</v>
      </c>
      <c r="S40" s="11">
        <f t="shared" si="6"/>
        <v>0</v>
      </c>
      <c r="T40">
        <f>IF(R40&gt;0,ROUND((R40/K40)*100,2),0)</f>
        <v>0</v>
      </c>
      <c r="U40" s="8">
        <f>ROUND(IF(L40=3%,$K$365*Ranking!K37,0),0)</f>
        <v>0</v>
      </c>
      <c r="V40" s="8">
        <f t="shared" si="7"/>
        <v>0</v>
      </c>
      <c r="W40" s="8">
        <f>IF(V40&gt;K40,K40-R40,U40)</f>
        <v>0</v>
      </c>
      <c r="X40" s="8">
        <f t="shared" si="8"/>
        <v>0</v>
      </c>
      <c r="Y40" s="31">
        <f>IF(K40&gt;0,ROUND(X40/K40*100,2),0)</f>
        <v>0</v>
      </c>
      <c r="Z40" s="8">
        <f>IF(L40=3%,ROUND($K$367*Ranking!K37,0),0)</f>
        <v>0</v>
      </c>
      <c r="AA40" s="28">
        <f t="shared" si="9"/>
        <v>0</v>
      </c>
      <c r="AB40" s="28">
        <f>IF(AA40&gt;K40,K40-X40,Z40)</f>
        <v>0</v>
      </c>
      <c r="AC40" s="8">
        <f t="shared" si="10"/>
        <v>0</v>
      </c>
      <c r="AD40" s="28">
        <f>IF(AC40&gt;K40,1,0)</f>
        <v>0</v>
      </c>
      <c r="AE40" s="31">
        <f>IF(AC40&gt;0,ROUND(AC40/K40*100,2),0)</f>
        <v>0</v>
      </c>
      <c r="AF40">
        <f t="shared" si="11"/>
      </c>
    </row>
    <row r="41" spans="1:32" ht="12.75">
      <c r="A41">
        <v>33</v>
      </c>
      <c r="B41" s="7" t="s">
        <v>184</v>
      </c>
      <c r="C41" s="7" t="s">
        <v>11</v>
      </c>
      <c r="D41" s="3" t="s">
        <v>185</v>
      </c>
      <c r="E41">
        <v>0</v>
      </c>
      <c r="F41" s="4">
        <v>0</v>
      </c>
      <c r="G41" s="4">
        <v>0</v>
      </c>
      <c r="H41" s="4">
        <v>0</v>
      </c>
      <c r="I41" s="4">
        <v>0</v>
      </c>
      <c r="J41" s="4">
        <f t="shared" si="0"/>
        <v>0</v>
      </c>
      <c r="K41" s="5">
        <f t="shared" si="1"/>
        <v>0</v>
      </c>
      <c r="L41" s="6">
        <v>0</v>
      </c>
      <c r="M41" s="31">
        <f t="shared" si="2"/>
        <v>0</v>
      </c>
      <c r="N41" s="31">
        <f t="shared" si="3"/>
        <v>0</v>
      </c>
      <c r="O41" s="11">
        <f>ROUND(($K$363/$K$361)*K41,5)</f>
        <v>0</v>
      </c>
      <c r="P41" s="11">
        <f>ROUND(($K$363/$K$361)*K41,5)</f>
        <v>0</v>
      </c>
      <c r="Q41" s="11">
        <f t="shared" si="4"/>
        <v>0</v>
      </c>
      <c r="R41" s="8">
        <f t="shared" si="5"/>
        <v>0</v>
      </c>
      <c r="S41" s="11">
        <f t="shared" si="6"/>
        <v>0</v>
      </c>
      <c r="T41">
        <f>IF(R41&gt;0,ROUND((R41/K41)*100,2),0)</f>
        <v>0</v>
      </c>
      <c r="U41" s="8">
        <f>ROUND(IF(L41=3%,$K$365*Ranking!K38,0),0)</f>
        <v>0</v>
      </c>
      <c r="V41" s="8">
        <f t="shared" si="7"/>
        <v>0</v>
      </c>
      <c r="W41" s="8">
        <f>IF(V41&gt;K41,K41-R41,U41)</f>
        <v>0</v>
      </c>
      <c r="X41" s="8">
        <f t="shared" si="8"/>
        <v>0</v>
      </c>
      <c r="Y41" s="31">
        <f>IF(K41&gt;0,ROUND(X41/K41*100,2),0)</f>
        <v>0</v>
      </c>
      <c r="Z41" s="8">
        <f>IF(L41=3%,ROUND($K$367*Ranking!K38,0),0)</f>
        <v>0</v>
      </c>
      <c r="AA41" s="28">
        <f t="shared" si="9"/>
        <v>0</v>
      </c>
      <c r="AB41" s="28">
        <f>IF(AA41&gt;K41,K41-X41,Z41)</f>
        <v>0</v>
      </c>
      <c r="AC41" s="8">
        <f t="shared" si="10"/>
        <v>0</v>
      </c>
      <c r="AD41" s="28">
        <f>IF(AC41&gt;K41,1,0)</f>
        <v>0</v>
      </c>
      <c r="AE41" s="31">
        <f>IF(AC41&gt;0,ROUND(AC41/K41*100,2),0)</f>
        <v>0</v>
      </c>
      <c r="AF41">
        <f t="shared" si="11"/>
      </c>
    </row>
    <row r="42" spans="1:32" ht="12.75">
      <c r="A42">
        <v>34</v>
      </c>
      <c r="B42" s="7" t="s">
        <v>186</v>
      </c>
      <c r="C42" s="7" t="s">
        <v>11</v>
      </c>
      <c r="D42" s="3" t="s">
        <v>187</v>
      </c>
      <c r="E42">
        <v>0</v>
      </c>
      <c r="F42" s="4">
        <v>0</v>
      </c>
      <c r="G42" s="4">
        <v>0</v>
      </c>
      <c r="H42" s="4">
        <v>0</v>
      </c>
      <c r="I42" s="4">
        <v>0</v>
      </c>
      <c r="J42" s="4">
        <f t="shared" si="0"/>
        <v>0</v>
      </c>
      <c r="K42" s="5">
        <f t="shared" si="1"/>
        <v>0</v>
      </c>
      <c r="L42" s="6">
        <v>0</v>
      </c>
      <c r="M42" s="31">
        <f t="shared" si="2"/>
        <v>0</v>
      </c>
      <c r="N42" s="31">
        <f t="shared" si="3"/>
        <v>0</v>
      </c>
      <c r="O42" s="11">
        <f>ROUND(($K$363/$K$361)*K42,5)</f>
        <v>0</v>
      </c>
      <c r="P42" s="11">
        <f>ROUND(($K$363/$K$361)*K42,5)</f>
        <v>0</v>
      </c>
      <c r="Q42" s="11">
        <f t="shared" si="4"/>
        <v>0</v>
      </c>
      <c r="R42" s="8">
        <f t="shared" si="5"/>
        <v>0</v>
      </c>
      <c r="S42" s="11">
        <f t="shared" si="6"/>
        <v>0</v>
      </c>
      <c r="T42">
        <f>IF(R42&gt;0,ROUND((R42/K42)*100,2),0)</f>
        <v>0</v>
      </c>
      <c r="U42" s="8">
        <f>ROUND(IF(L42=3%,$K$365*Ranking!K39,0),0)</f>
        <v>0</v>
      </c>
      <c r="V42" s="8">
        <f t="shared" si="7"/>
        <v>0</v>
      </c>
      <c r="W42" s="8">
        <f>IF(V42&gt;K42,K42-R42,U42)</f>
        <v>0</v>
      </c>
      <c r="X42" s="8">
        <f t="shared" si="8"/>
        <v>0</v>
      </c>
      <c r="Y42" s="31">
        <f>IF(K42&gt;0,ROUND(X42/K42*100,2),0)</f>
        <v>0</v>
      </c>
      <c r="Z42" s="8">
        <f>IF(L42=3%,ROUND($K$367*Ranking!K39,0),0)</f>
        <v>0</v>
      </c>
      <c r="AA42" s="28">
        <f t="shared" si="9"/>
        <v>0</v>
      </c>
      <c r="AB42" s="28">
        <f>IF(AA42&gt;K42,K42-X42,Z42)</f>
        <v>0</v>
      </c>
      <c r="AC42" s="8">
        <f t="shared" si="10"/>
        <v>0</v>
      </c>
      <c r="AD42" s="28">
        <f>IF(AC42&gt;K42,1,0)</f>
        <v>0</v>
      </c>
      <c r="AE42" s="31">
        <f>IF(AC42&gt;0,ROUND(AC42/K42*100,2),0)</f>
        <v>0</v>
      </c>
      <c r="AF42">
        <f t="shared" si="11"/>
      </c>
    </row>
    <row r="43" spans="1:32" ht="12.75">
      <c r="A43">
        <v>35</v>
      </c>
      <c r="B43" s="7" t="s">
        <v>188</v>
      </c>
      <c r="C43" s="7" t="s">
        <v>11</v>
      </c>
      <c r="D43" s="3" t="s">
        <v>189</v>
      </c>
      <c r="E43">
        <v>0</v>
      </c>
      <c r="F43" s="4">
        <v>0</v>
      </c>
      <c r="G43" s="4">
        <v>0</v>
      </c>
      <c r="H43" s="4">
        <v>0</v>
      </c>
      <c r="I43" s="4">
        <v>0</v>
      </c>
      <c r="J43" s="4">
        <f t="shared" si="0"/>
        <v>0</v>
      </c>
      <c r="K43" s="5">
        <f t="shared" si="1"/>
        <v>0</v>
      </c>
      <c r="L43" s="6">
        <v>0</v>
      </c>
      <c r="M43" s="31">
        <f t="shared" si="2"/>
        <v>0</v>
      </c>
      <c r="N43" s="31">
        <f t="shared" si="3"/>
        <v>0</v>
      </c>
      <c r="O43" s="11">
        <f>ROUND(($K$363/$K$361)*K43,5)</f>
        <v>0</v>
      </c>
      <c r="P43" s="11">
        <f>ROUND(($K$363/$K$361)*K43,5)</f>
        <v>0</v>
      </c>
      <c r="Q43" s="11">
        <f t="shared" si="4"/>
        <v>0</v>
      </c>
      <c r="R43" s="8">
        <f t="shared" si="5"/>
        <v>0</v>
      </c>
      <c r="S43" s="11">
        <f t="shared" si="6"/>
        <v>0</v>
      </c>
      <c r="T43">
        <f>IF(R43&gt;0,ROUND((R43/K43)*100,2),0)</f>
        <v>0</v>
      </c>
      <c r="U43" s="8">
        <f>ROUND(IF(L43=3%,$K$365*Ranking!K40,0),0)</f>
        <v>0</v>
      </c>
      <c r="V43" s="8">
        <f t="shared" si="7"/>
        <v>0</v>
      </c>
      <c r="W43" s="8">
        <f>IF(V43&gt;K43,K43-R43,U43)</f>
        <v>0</v>
      </c>
      <c r="X43" s="8">
        <f t="shared" si="8"/>
        <v>0</v>
      </c>
      <c r="Y43" s="31">
        <f>IF(K43&gt;0,ROUND(X43/K43*100,2),0)</f>
        <v>0</v>
      </c>
      <c r="Z43" s="8">
        <f>IF(L43=3%,ROUND($K$367*Ranking!K40,0),0)</f>
        <v>0</v>
      </c>
      <c r="AA43" s="28">
        <f t="shared" si="9"/>
        <v>0</v>
      </c>
      <c r="AB43" s="28">
        <f>IF(AA43&gt;K43,K43-X43,Z43)</f>
        <v>0</v>
      </c>
      <c r="AC43" s="8">
        <f t="shared" si="10"/>
        <v>0</v>
      </c>
      <c r="AD43" s="28">
        <f>IF(AC43&gt;K43,1,0)</f>
        <v>0</v>
      </c>
      <c r="AE43" s="31">
        <f>IF(AC43&gt;0,ROUND(AC43/K43*100,2),0)</f>
        <v>0</v>
      </c>
      <c r="AF43">
        <f t="shared" si="11"/>
      </c>
    </row>
    <row r="44" spans="1:32" ht="12.75">
      <c r="A44">
        <v>36</v>
      </c>
      <c r="B44" s="7" t="s">
        <v>190</v>
      </c>
      <c r="C44" s="7" t="s">
        <v>11</v>
      </c>
      <c r="D44" s="3" t="s">
        <v>191</v>
      </c>
      <c r="E44">
        <v>2006</v>
      </c>
      <c r="F44" s="4">
        <v>1162020.33</v>
      </c>
      <c r="G44" s="4">
        <v>7084.36</v>
      </c>
      <c r="H44" s="4">
        <v>319.89</v>
      </c>
      <c r="I44" s="4">
        <v>0</v>
      </c>
      <c r="J44" s="4">
        <f t="shared" si="0"/>
        <v>1154616.08</v>
      </c>
      <c r="K44" s="5">
        <f t="shared" si="1"/>
        <v>1154616</v>
      </c>
      <c r="L44" s="6">
        <v>0.03</v>
      </c>
      <c r="M44" s="31">
        <f t="shared" si="2"/>
        <v>31.47</v>
      </c>
      <c r="N44" s="31">
        <f t="shared" si="3"/>
        <v>35.06</v>
      </c>
      <c r="O44" s="11">
        <f>ROUND(($K$363/$K$361)*K44,5)</f>
        <v>363300.79589</v>
      </c>
      <c r="P44" s="11">
        <f>ROUND(($K$363/$K$361)*K44,5)</f>
        <v>363300.79589</v>
      </c>
      <c r="Q44" s="11">
        <f t="shared" si="4"/>
        <v>-0.2041099999914877</v>
      </c>
      <c r="R44" s="8">
        <f t="shared" si="5"/>
        <v>363301</v>
      </c>
      <c r="S44" s="11">
        <f t="shared" si="6"/>
        <v>0.2041099999914877</v>
      </c>
      <c r="T44">
        <f>IF(R44&gt;0,ROUND((R44/K44)*100,2),0)</f>
        <v>31.47</v>
      </c>
      <c r="U44" s="8">
        <f>ROUND(IF(L44=3%,$K$365*Ranking!K41,0),0)</f>
        <v>25592</v>
      </c>
      <c r="V44" s="8">
        <f t="shared" si="7"/>
        <v>388893</v>
      </c>
      <c r="W44" s="8">
        <f>IF(V44&gt;K44,K44-R44,U44)</f>
        <v>25592</v>
      </c>
      <c r="X44" s="8">
        <f t="shared" si="8"/>
        <v>388893</v>
      </c>
      <c r="Y44" s="31">
        <f>IF(K44&gt;0,ROUND(X44/K44*100,2),0)</f>
        <v>33.68</v>
      </c>
      <c r="Z44" s="8">
        <f>IF(L44=3%,ROUND($K$367*Ranking!K41,0),0)</f>
        <v>15875</v>
      </c>
      <c r="AA44" s="28">
        <f t="shared" si="9"/>
        <v>404768</v>
      </c>
      <c r="AB44" s="28">
        <f>IF(AA44&gt;K44,K44-X44,Z44)</f>
        <v>15875</v>
      </c>
      <c r="AC44" s="8">
        <f t="shared" si="10"/>
        <v>404768</v>
      </c>
      <c r="AD44" s="28">
        <f>IF(AC44&gt;K44,1,0)</f>
        <v>0</v>
      </c>
      <c r="AE44" s="31">
        <f>IF(AC44&gt;0,ROUND(AC44/K44*100,2),0)</f>
        <v>35.06</v>
      </c>
      <c r="AF44">
        <f t="shared" si="11"/>
      </c>
    </row>
    <row r="45" spans="1:32" ht="12.75">
      <c r="A45">
        <v>37</v>
      </c>
      <c r="B45" s="7" t="s">
        <v>192</v>
      </c>
      <c r="C45" s="7" t="s">
        <v>11</v>
      </c>
      <c r="D45" s="3" t="s">
        <v>193</v>
      </c>
      <c r="E45">
        <v>0</v>
      </c>
      <c r="F45" s="4">
        <v>0</v>
      </c>
      <c r="G45" s="4">
        <v>0</v>
      </c>
      <c r="H45" s="4">
        <v>0</v>
      </c>
      <c r="I45" s="4">
        <v>0</v>
      </c>
      <c r="J45" s="4">
        <f t="shared" si="0"/>
        <v>0</v>
      </c>
      <c r="K45" s="5">
        <f t="shared" si="1"/>
        <v>0</v>
      </c>
      <c r="L45" s="6">
        <v>0</v>
      </c>
      <c r="M45" s="31">
        <f t="shared" si="2"/>
        <v>0</v>
      </c>
      <c r="N45" s="31">
        <f t="shared" si="3"/>
        <v>0</v>
      </c>
      <c r="O45" s="11">
        <f>ROUND(($K$363/$K$361)*K45,5)</f>
        <v>0</v>
      </c>
      <c r="P45" s="11">
        <f>ROUND(($K$363/$K$361)*K45,5)</f>
        <v>0</v>
      </c>
      <c r="Q45" s="11">
        <f t="shared" si="4"/>
        <v>0</v>
      </c>
      <c r="R45" s="8">
        <f t="shared" si="5"/>
        <v>0</v>
      </c>
      <c r="S45" s="11">
        <f t="shared" si="6"/>
        <v>0</v>
      </c>
      <c r="T45">
        <f>IF(R45&gt;0,ROUND((R45/K45)*100,2),0)</f>
        <v>0</v>
      </c>
      <c r="U45" s="8">
        <f>ROUND(IF(L45=3%,$K$365*Ranking!K42,0),0)</f>
        <v>0</v>
      </c>
      <c r="V45" s="8">
        <f t="shared" si="7"/>
        <v>0</v>
      </c>
      <c r="W45" s="8">
        <f>IF(V45&gt;K45,K45-R45,U45)</f>
        <v>0</v>
      </c>
      <c r="X45" s="8">
        <f t="shared" si="8"/>
        <v>0</v>
      </c>
      <c r="Y45" s="31">
        <f>IF(K45&gt;0,ROUND(X45/K45*100,2),0)</f>
        <v>0</v>
      </c>
      <c r="Z45" s="8">
        <f>IF(L45=3%,ROUND($K$367*Ranking!K42,0),0)</f>
        <v>0</v>
      </c>
      <c r="AA45" s="28">
        <f t="shared" si="9"/>
        <v>0</v>
      </c>
      <c r="AB45" s="28">
        <f>IF(AA45&gt;K45,K45-X45,Z45)</f>
        <v>0</v>
      </c>
      <c r="AC45" s="8">
        <f t="shared" si="10"/>
        <v>0</v>
      </c>
      <c r="AD45" s="28">
        <f>IF(AC45&gt;K45,1,0)</f>
        <v>0</v>
      </c>
      <c r="AE45" s="31">
        <f>IF(AC45&gt;0,ROUND(AC45/K45*100,2),0)</f>
        <v>0</v>
      </c>
      <c r="AF45">
        <f t="shared" si="11"/>
      </c>
    </row>
    <row r="46" spans="1:32" ht="12.75">
      <c r="A46">
        <v>38</v>
      </c>
      <c r="B46" s="7" t="s">
        <v>25</v>
      </c>
      <c r="C46" s="7" t="s">
        <v>11</v>
      </c>
      <c r="D46" s="3" t="s">
        <v>26</v>
      </c>
      <c r="E46">
        <v>2002</v>
      </c>
      <c r="F46" s="4">
        <v>574216.35</v>
      </c>
      <c r="G46" s="4">
        <v>7016.83</v>
      </c>
      <c r="H46" s="4">
        <v>0</v>
      </c>
      <c r="I46" s="4">
        <v>0</v>
      </c>
      <c r="J46" s="4">
        <f t="shared" si="0"/>
        <v>567199.52</v>
      </c>
      <c r="K46" s="5">
        <f t="shared" si="1"/>
        <v>567200</v>
      </c>
      <c r="L46" s="6">
        <v>0.03</v>
      </c>
      <c r="M46" s="31">
        <f t="shared" si="2"/>
        <v>31.47</v>
      </c>
      <c r="N46" s="31">
        <f t="shared" si="3"/>
        <v>41.7</v>
      </c>
      <c r="O46" s="11">
        <f>ROUND(($K$363/$K$361)*K46,5)</f>
        <v>178469.90812</v>
      </c>
      <c r="P46" s="11">
        <f>ROUND(($K$363/$K$361)*K46,5)</f>
        <v>178469.90812</v>
      </c>
      <c r="Q46" s="11">
        <f t="shared" si="4"/>
        <v>-0.09187999999267049</v>
      </c>
      <c r="R46" s="8">
        <f t="shared" si="5"/>
        <v>178470</v>
      </c>
      <c r="S46" s="11">
        <f t="shared" si="6"/>
        <v>0.09187999999267049</v>
      </c>
      <c r="T46">
        <f>IF(R46&gt;0,ROUND((R46/K46)*100,2),0)</f>
        <v>31.47</v>
      </c>
      <c r="U46" s="8">
        <f>ROUND(IF(L46=3%,$K$365*Ranking!K43,0),0)</f>
        <v>35828</v>
      </c>
      <c r="V46" s="8">
        <f t="shared" si="7"/>
        <v>214298</v>
      </c>
      <c r="W46" s="8">
        <f>IF(V46&gt;K46,K46-R46,U46)</f>
        <v>35828</v>
      </c>
      <c r="X46" s="8">
        <f t="shared" si="8"/>
        <v>214298</v>
      </c>
      <c r="Y46" s="31">
        <f>IF(K46&gt;0,ROUND(X46/K46*100,2),0)</f>
        <v>37.78</v>
      </c>
      <c r="Z46" s="8">
        <f>IF(L46=3%,ROUND($K$367*Ranking!K43,0),0)</f>
        <v>22224</v>
      </c>
      <c r="AA46" s="28">
        <f t="shared" si="9"/>
        <v>236522</v>
      </c>
      <c r="AB46" s="28">
        <f>IF(AA46&gt;K46,K46-X46,Z46)</f>
        <v>22224</v>
      </c>
      <c r="AC46" s="8">
        <f t="shared" si="10"/>
        <v>236522</v>
      </c>
      <c r="AD46" s="28">
        <f>IF(AC46&gt;K46,1,0)</f>
        <v>0</v>
      </c>
      <c r="AE46" s="31">
        <f>IF(AC46&gt;0,ROUND(AC46/K46*100,2),0)</f>
        <v>41.7</v>
      </c>
      <c r="AF46">
        <f t="shared" si="11"/>
      </c>
    </row>
    <row r="47" spans="1:32" ht="12.75">
      <c r="A47">
        <v>39</v>
      </c>
      <c r="B47" s="7" t="s">
        <v>194</v>
      </c>
      <c r="C47" s="7" t="s">
        <v>11</v>
      </c>
      <c r="D47" s="3" t="s">
        <v>195</v>
      </c>
      <c r="E47">
        <v>0</v>
      </c>
      <c r="F47" s="4">
        <v>0</v>
      </c>
      <c r="G47" s="4">
        <v>0</v>
      </c>
      <c r="H47" s="4">
        <v>0</v>
      </c>
      <c r="I47" s="4">
        <v>0</v>
      </c>
      <c r="J47" s="4">
        <f t="shared" si="0"/>
        <v>0</v>
      </c>
      <c r="K47" s="5">
        <f t="shared" si="1"/>
        <v>0</v>
      </c>
      <c r="L47" s="6">
        <v>0</v>
      </c>
      <c r="M47" s="31">
        <f t="shared" si="2"/>
        <v>0</v>
      </c>
      <c r="N47" s="31">
        <f t="shared" si="3"/>
        <v>0</v>
      </c>
      <c r="O47" s="11">
        <f>ROUND(($K$363/$K$361)*K47,5)</f>
        <v>0</v>
      </c>
      <c r="P47" s="11">
        <f>ROUND(($K$363/$K$361)*K47,5)</f>
        <v>0</v>
      </c>
      <c r="Q47" s="11">
        <f t="shared" si="4"/>
        <v>0</v>
      </c>
      <c r="R47" s="8">
        <f t="shared" si="5"/>
        <v>0</v>
      </c>
      <c r="S47" s="11">
        <f t="shared" si="6"/>
        <v>0</v>
      </c>
      <c r="T47">
        <f>IF(R47&gt;0,ROUND((R47/K47)*100,2),0)</f>
        <v>0</v>
      </c>
      <c r="U47" s="8">
        <f>ROUND(IF(L47=3%,$K$365*Ranking!K44,0),0)</f>
        <v>0</v>
      </c>
      <c r="V47" s="8">
        <f t="shared" si="7"/>
        <v>0</v>
      </c>
      <c r="W47" s="8">
        <f>IF(V47&gt;K47,K47-R47,U47)</f>
        <v>0</v>
      </c>
      <c r="X47" s="8">
        <f t="shared" si="8"/>
        <v>0</v>
      </c>
      <c r="Y47" s="31">
        <f>IF(K47&gt;0,ROUND(X47/K47*100,2),0)</f>
        <v>0</v>
      </c>
      <c r="Z47" s="8">
        <f>IF(L47=3%,ROUND($K$367*Ranking!K44,0),0)</f>
        <v>0</v>
      </c>
      <c r="AA47" s="28">
        <f t="shared" si="9"/>
        <v>0</v>
      </c>
      <c r="AB47" s="28">
        <f>IF(AA47&gt;K47,K47-X47,Z47)</f>
        <v>0</v>
      </c>
      <c r="AC47" s="8">
        <f t="shared" si="10"/>
        <v>0</v>
      </c>
      <c r="AD47" s="28">
        <f>IF(AC47&gt;K47,1,0)</f>
        <v>0</v>
      </c>
      <c r="AE47" s="31">
        <f>IF(AC47&gt;0,ROUND(AC47/K47*100,2),0)</f>
        <v>0</v>
      </c>
      <c r="AF47">
        <f t="shared" si="11"/>
      </c>
    </row>
    <row r="48" spans="1:32" ht="12.75">
      <c r="A48">
        <v>40</v>
      </c>
      <c r="B48" s="7" t="s">
        <v>27</v>
      </c>
      <c r="C48" s="7" t="s">
        <v>11</v>
      </c>
      <c r="D48" s="3" t="s">
        <v>28</v>
      </c>
      <c r="E48">
        <v>2003</v>
      </c>
      <c r="F48" s="4">
        <v>615351</v>
      </c>
      <c r="G48" s="4">
        <v>1545</v>
      </c>
      <c r="H48" s="4">
        <v>892</v>
      </c>
      <c r="I48" s="4">
        <v>0</v>
      </c>
      <c r="J48" s="4">
        <f t="shared" si="0"/>
        <v>612914</v>
      </c>
      <c r="K48" s="5">
        <f t="shared" si="1"/>
        <v>612914</v>
      </c>
      <c r="L48" s="6">
        <v>0.01</v>
      </c>
      <c r="M48" s="31">
        <f t="shared" si="2"/>
        <v>31.47</v>
      </c>
      <c r="N48" s="31">
        <f t="shared" si="3"/>
        <v>31.47</v>
      </c>
      <c r="O48" s="11">
        <f>ROUND(($K$363/$K$361)*K48,5)</f>
        <v>192853.85272</v>
      </c>
      <c r="P48" s="11">
        <f>ROUND(($K$363/$K$361)*K48,5)</f>
        <v>192853.85272</v>
      </c>
      <c r="Q48" s="11">
        <f t="shared" si="4"/>
        <v>-0.14728000000468455</v>
      </c>
      <c r="R48" s="8">
        <f t="shared" si="5"/>
        <v>192854</v>
      </c>
      <c r="S48" s="11">
        <f t="shared" si="6"/>
        <v>0.14728000000468455</v>
      </c>
      <c r="T48">
        <f>IF(R48&gt;0,ROUND((R48/K48)*100,2),0)</f>
        <v>31.47</v>
      </c>
      <c r="U48" s="8">
        <f>ROUND(IF(L48=3%,$K$365*Ranking!K45,0),0)</f>
        <v>0</v>
      </c>
      <c r="V48" s="8">
        <f t="shared" si="7"/>
        <v>192854</v>
      </c>
      <c r="W48" s="8">
        <f>IF(V48&gt;K48,K48-R48,U48)</f>
        <v>0</v>
      </c>
      <c r="X48" s="8">
        <f t="shared" si="8"/>
        <v>192854</v>
      </c>
      <c r="Y48" s="31">
        <f>IF(K48&gt;0,ROUND(X48/K48*100,2),0)</f>
        <v>31.47</v>
      </c>
      <c r="Z48" s="8">
        <f>IF(L48=3%,ROUND($K$367*Ranking!K45,0),0)</f>
        <v>0</v>
      </c>
      <c r="AA48" s="28">
        <f t="shared" si="9"/>
        <v>192854</v>
      </c>
      <c r="AB48" s="28">
        <f>IF(AA48&gt;K48,K48-X48,Z48)</f>
        <v>0</v>
      </c>
      <c r="AC48" s="8">
        <f t="shared" si="10"/>
        <v>192854</v>
      </c>
      <c r="AD48" s="28">
        <f>IF(AC48&gt;K48,1,0)</f>
        <v>0</v>
      </c>
      <c r="AE48" s="31">
        <f>IF(AC48&gt;0,ROUND(AC48/K48*100,2),0)</f>
        <v>31.47</v>
      </c>
      <c r="AF48">
        <f t="shared" si="11"/>
      </c>
    </row>
    <row r="49" spans="1:32" ht="12.75">
      <c r="A49">
        <v>41</v>
      </c>
      <c r="B49" s="7" t="s">
        <v>196</v>
      </c>
      <c r="C49" s="7" t="s">
        <v>11</v>
      </c>
      <c r="D49" s="3" t="s">
        <v>197</v>
      </c>
      <c r="E49">
        <v>2006</v>
      </c>
      <c r="F49" s="4">
        <v>803381.48</v>
      </c>
      <c r="G49" s="4">
        <v>3923.66</v>
      </c>
      <c r="H49" s="4">
        <v>5.3</v>
      </c>
      <c r="I49" s="4">
        <v>0</v>
      </c>
      <c r="J49" s="4">
        <f t="shared" si="0"/>
        <v>799452.5199999999</v>
      </c>
      <c r="K49" s="5">
        <f t="shared" si="1"/>
        <v>799453</v>
      </c>
      <c r="L49" s="6">
        <v>0.03</v>
      </c>
      <c r="M49" s="31">
        <f t="shared" si="2"/>
        <v>31.47</v>
      </c>
      <c r="N49" s="31">
        <f t="shared" si="3"/>
        <v>37.69</v>
      </c>
      <c r="O49" s="11">
        <f>ROUND(($K$363/$K$361)*K49,5)</f>
        <v>251548.48987</v>
      </c>
      <c r="P49" s="11">
        <f>ROUND(($K$363/$K$361)*K49,5)</f>
        <v>251548.48987</v>
      </c>
      <c r="Q49" s="11">
        <f t="shared" si="4"/>
        <v>0.48986999999033287</v>
      </c>
      <c r="R49" s="8">
        <f t="shared" si="5"/>
        <v>251548</v>
      </c>
      <c r="S49" s="11">
        <f t="shared" si="6"/>
        <v>-0.48986999999033287</v>
      </c>
      <c r="T49">
        <f>IF(R49&gt;0,ROUND((R49/K49)*100,2),0)</f>
        <v>31.47</v>
      </c>
      <c r="U49" s="8">
        <f>ROUND(IF(L49=3%,$K$365*Ranking!K46,0),0)</f>
        <v>30710</v>
      </c>
      <c r="V49" s="8">
        <f t="shared" si="7"/>
        <v>282258</v>
      </c>
      <c r="W49" s="8">
        <f>IF(V49&gt;K49,K49-R49,U49)</f>
        <v>30710</v>
      </c>
      <c r="X49" s="8">
        <f t="shared" si="8"/>
        <v>282258</v>
      </c>
      <c r="Y49" s="31">
        <f>IF(K49&gt;0,ROUND(X49/K49*100,2),0)</f>
        <v>35.31</v>
      </c>
      <c r="Z49" s="8">
        <f>IF(L49=3%,ROUND($K$367*Ranking!K46,0),0)</f>
        <v>19049</v>
      </c>
      <c r="AA49" s="28">
        <f t="shared" si="9"/>
        <v>301307</v>
      </c>
      <c r="AB49" s="28">
        <f>IF(AA49&gt;K49,K49-X49,Z49)</f>
        <v>19049</v>
      </c>
      <c r="AC49" s="8">
        <f t="shared" si="10"/>
        <v>301307</v>
      </c>
      <c r="AD49" s="28">
        <f>IF(AC49&gt;K49,1,0)</f>
        <v>0</v>
      </c>
      <c r="AE49" s="31">
        <f>IF(AC49&gt;0,ROUND(AC49/K49*100,2),0)</f>
        <v>37.69</v>
      </c>
      <c r="AF49">
        <f t="shared" si="11"/>
      </c>
    </row>
    <row r="50" spans="1:32" ht="12.75">
      <c r="A50">
        <v>42</v>
      </c>
      <c r="B50" s="7" t="s">
        <v>198</v>
      </c>
      <c r="C50" s="7" t="s">
        <v>11</v>
      </c>
      <c r="D50" s="3" t="s">
        <v>199</v>
      </c>
      <c r="E50">
        <v>2006</v>
      </c>
      <c r="F50" s="4">
        <v>493159.55</v>
      </c>
      <c r="G50" s="4">
        <v>4127.41</v>
      </c>
      <c r="H50" s="4">
        <v>184.72</v>
      </c>
      <c r="I50" s="4">
        <v>0</v>
      </c>
      <c r="J50" s="4">
        <f t="shared" si="0"/>
        <v>488847.42000000004</v>
      </c>
      <c r="K50" s="5">
        <f t="shared" si="1"/>
        <v>488847</v>
      </c>
      <c r="L50" s="6">
        <v>0.02</v>
      </c>
      <c r="M50" s="31">
        <f t="shared" si="2"/>
        <v>31.47</v>
      </c>
      <c r="N50" s="31">
        <f t="shared" si="3"/>
        <v>31.47</v>
      </c>
      <c r="O50" s="11">
        <f>ROUND(($K$363/$K$361)*K50,5)</f>
        <v>153816.07753</v>
      </c>
      <c r="P50" s="11">
        <f>ROUND(($K$363/$K$361)*K50,5)</f>
        <v>153816.07753</v>
      </c>
      <c r="Q50" s="11">
        <f t="shared" si="4"/>
        <v>0.077530000009574</v>
      </c>
      <c r="R50" s="8">
        <f t="shared" si="5"/>
        <v>153816</v>
      </c>
      <c r="S50" s="11">
        <f t="shared" si="6"/>
        <v>-0.077530000009574</v>
      </c>
      <c r="T50">
        <f>IF(R50&gt;0,ROUND((R50/K50)*100,2),0)</f>
        <v>31.47</v>
      </c>
      <c r="U50" s="8">
        <f>ROUND(IF(L50=3%,$K$365*Ranking!K47,0),0)</f>
        <v>0</v>
      </c>
      <c r="V50" s="8">
        <f t="shared" si="7"/>
        <v>153816</v>
      </c>
      <c r="W50" s="8">
        <f>IF(V50&gt;K50,K50-R50,U50)</f>
        <v>0</v>
      </c>
      <c r="X50" s="8">
        <f t="shared" si="8"/>
        <v>153816</v>
      </c>
      <c r="Y50" s="31">
        <f>IF(K50&gt;0,ROUND(X50/K50*100,2),0)</f>
        <v>31.47</v>
      </c>
      <c r="Z50" s="8">
        <f>IF(L50=3%,ROUND($K$367*Ranking!K47,0),0)</f>
        <v>0</v>
      </c>
      <c r="AA50" s="28">
        <f t="shared" si="9"/>
        <v>153816</v>
      </c>
      <c r="AB50" s="28">
        <f>IF(AA50&gt;K50,K50-X50,Z50)</f>
        <v>0</v>
      </c>
      <c r="AC50" s="8">
        <f t="shared" si="10"/>
        <v>153816</v>
      </c>
      <c r="AD50" s="28">
        <f>IF(AC50&gt;K50,1,0)</f>
        <v>0</v>
      </c>
      <c r="AE50" s="31">
        <f>IF(AC50&gt;0,ROUND(AC50/K50*100,2),0)</f>
        <v>31.47</v>
      </c>
      <c r="AF50">
        <f t="shared" si="11"/>
      </c>
    </row>
    <row r="51" spans="1:32" ht="12.75">
      <c r="A51">
        <v>43</v>
      </c>
      <c r="B51" s="7" t="s">
        <v>200</v>
      </c>
      <c r="C51" s="7" t="s">
        <v>11</v>
      </c>
      <c r="D51" s="3" t="s">
        <v>201</v>
      </c>
      <c r="E51">
        <v>0</v>
      </c>
      <c r="F51" s="4">
        <v>0</v>
      </c>
      <c r="G51" s="4">
        <v>0</v>
      </c>
      <c r="H51" s="4">
        <v>0</v>
      </c>
      <c r="I51" s="4">
        <v>0</v>
      </c>
      <c r="J51" s="4">
        <f t="shared" si="0"/>
        <v>0</v>
      </c>
      <c r="K51" s="5">
        <f t="shared" si="1"/>
        <v>0</v>
      </c>
      <c r="L51" s="6">
        <v>0</v>
      </c>
      <c r="M51" s="31">
        <f t="shared" si="2"/>
        <v>0</v>
      </c>
      <c r="N51" s="31">
        <f t="shared" si="3"/>
        <v>0</v>
      </c>
      <c r="O51" s="11">
        <f>ROUND(($K$363/$K$361)*K51,5)</f>
        <v>0</v>
      </c>
      <c r="P51" s="11">
        <f>ROUND(($K$363/$K$361)*K51,5)</f>
        <v>0</v>
      </c>
      <c r="Q51" s="11">
        <f t="shared" si="4"/>
        <v>0</v>
      </c>
      <c r="R51" s="8">
        <f t="shared" si="5"/>
        <v>0</v>
      </c>
      <c r="S51" s="11">
        <f t="shared" si="6"/>
        <v>0</v>
      </c>
      <c r="T51">
        <f>IF(R51&gt;0,ROUND((R51/K51)*100,2),0)</f>
        <v>0</v>
      </c>
      <c r="U51" s="8">
        <f>ROUND(IF(L51=3%,$K$365*Ranking!K48,0),0)</f>
        <v>0</v>
      </c>
      <c r="V51" s="8">
        <f t="shared" si="7"/>
        <v>0</v>
      </c>
      <c r="W51" s="8">
        <f>IF(V51&gt;K51,K51-R51,U51)</f>
        <v>0</v>
      </c>
      <c r="X51" s="8">
        <f t="shared" si="8"/>
        <v>0</v>
      </c>
      <c r="Y51" s="31">
        <f>IF(K51&gt;0,ROUND(X51/K51*100,2),0)</f>
        <v>0</v>
      </c>
      <c r="Z51" s="8">
        <f>IF(L51=3%,ROUND($K$367*Ranking!K48,0),0)</f>
        <v>0</v>
      </c>
      <c r="AA51" s="28">
        <f t="shared" si="9"/>
        <v>0</v>
      </c>
      <c r="AB51" s="28">
        <f>IF(AA51&gt;K51,K51-X51,Z51)</f>
        <v>0</v>
      </c>
      <c r="AC51" s="8">
        <f t="shared" si="10"/>
        <v>0</v>
      </c>
      <c r="AD51" s="28">
        <f>IF(AC51&gt;K51,1,0)</f>
        <v>0</v>
      </c>
      <c r="AE51" s="31">
        <f>IF(AC51&gt;0,ROUND(AC51/K51*100,2),0)</f>
        <v>0</v>
      </c>
      <c r="AF51">
        <f t="shared" si="11"/>
      </c>
    </row>
    <row r="52" spans="1:32" ht="12.75">
      <c r="A52">
        <v>44</v>
      </c>
      <c r="B52" s="7" t="s">
        <v>202</v>
      </c>
      <c r="C52" s="7" t="s">
        <v>11</v>
      </c>
      <c r="D52" s="3" t="s">
        <v>203</v>
      </c>
      <c r="E52">
        <v>0</v>
      </c>
      <c r="F52" s="4">
        <v>0</v>
      </c>
      <c r="G52" s="4">
        <v>0</v>
      </c>
      <c r="H52" s="4">
        <v>0</v>
      </c>
      <c r="I52" s="4">
        <v>0</v>
      </c>
      <c r="J52" s="4">
        <f t="shared" si="0"/>
        <v>0</v>
      </c>
      <c r="K52" s="5">
        <f t="shared" si="1"/>
        <v>0</v>
      </c>
      <c r="L52" s="6">
        <v>0</v>
      </c>
      <c r="M52" s="31">
        <f t="shared" si="2"/>
        <v>0</v>
      </c>
      <c r="N52" s="31">
        <f t="shared" si="3"/>
        <v>0</v>
      </c>
      <c r="O52" s="11">
        <f>ROUND(($K$363/$K$361)*K52,5)</f>
        <v>0</v>
      </c>
      <c r="P52" s="11">
        <f>ROUND(($K$363/$K$361)*K52,5)</f>
        <v>0</v>
      </c>
      <c r="Q52" s="11">
        <f t="shared" si="4"/>
        <v>0</v>
      </c>
      <c r="R52" s="8">
        <f t="shared" si="5"/>
        <v>0</v>
      </c>
      <c r="S52" s="11">
        <f t="shared" si="6"/>
        <v>0</v>
      </c>
      <c r="T52">
        <f>IF(R52&gt;0,ROUND((R52/K52)*100,2),0)</f>
        <v>0</v>
      </c>
      <c r="U52" s="8">
        <f>ROUND(IF(L52=3%,$K$365*Ranking!K49,0),0)</f>
        <v>0</v>
      </c>
      <c r="V52" s="8">
        <f t="shared" si="7"/>
        <v>0</v>
      </c>
      <c r="W52" s="8">
        <f>IF(V52&gt;K52,K52-R52,U52)</f>
        <v>0</v>
      </c>
      <c r="X52" s="8">
        <f t="shared" si="8"/>
        <v>0</v>
      </c>
      <c r="Y52" s="31">
        <f>IF(K52&gt;0,ROUND(X52/K52*100,2),0)</f>
        <v>0</v>
      </c>
      <c r="Z52" s="8">
        <f>IF(L52=3%,ROUND($K$367*Ranking!K49,0),0)</f>
        <v>0</v>
      </c>
      <c r="AA52" s="28">
        <f t="shared" si="9"/>
        <v>0</v>
      </c>
      <c r="AB52" s="28">
        <f>IF(AA52&gt;K52,K52-X52,Z52)</f>
        <v>0</v>
      </c>
      <c r="AC52" s="8">
        <f t="shared" si="10"/>
        <v>0</v>
      </c>
      <c r="AD52" s="28">
        <f>IF(AC52&gt;K52,1,0)</f>
        <v>0</v>
      </c>
      <c r="AE52" s="31">
        <f>IF(AC52&gt;0,ROUND(AC52/K52*100,2),0)</f>
        <v>0</v>
      </c>
      <c r="AF52">
        <f t="shared" si="11"/>
      </c>
    </row>
    <row r="53" spans="1:32" ht="12.75">
      <c r="A53">
        <v>45</v>
      </c>
      <c r="B53" s="7" t="s">
        <v>204</v>
      </c>
      <c r="C53" s="7" t="s">
        <v>11</v>
      </c>
      <c r="D53" s="3" t="s">
        <v>205</v>
      </c>
      <c r="E53">
        <v>0</v>
      </c>
      <c r="F53" s="4">
        <v>0</v>
      </c>
      <c r="G53" s="4">
        <v>0</v>
      </c>
      <c r="H53" s="4">
        <v>0</v>
      </c>
      <c r="I53" s="4">
        <v>0</v>
      </c>
      <c r="J53" s="4">
        <f t="shared" si="0"/>
        <v>0</v>
      </c>
      <c r="K53" s="5">
        <f t="shared" si="1"/>
        <v>0</v>
      </c>
      <c r="L53" s="6">
        <v>0</v>
      </c>
      <c r="M53" s="31">
        <f t="shared" si="2"/>
        <v>0</v>
      </c>
      <c r="N53" s="31">
        <f t="shared" si="3"/>
        <v>0</v>
      </c>
      <c r="O53" s="11">
        <f>ROUND(($K$363/$K$361)*K53,5)</f>
        <v>0</v>
      </c>
      <c r="P53" s="11">
        <f>ROUND(($K$363/$K$361)*K53,5)</f>
        <v>0</v>
      </c>
      <c r="Q53" s="11">
        <f t="shared" si="4"/>
        <v>0</v>
      </c>
      <c r="R53" s="8">
        <f t="shared" si="5"/>
        <v>0</v>
      </c>
      <c r="S53" s="11">
        <f t="shared" si="6"/>
        <v>0</v>
      </c>
      <c r="T53">
        <f>IF(R53&gt;0,ROUND((R53/K53)*100,2),0)</f>
        <v>0</v>
      </c>
      <c r="U53" s="8">
        <f>ROUND(IF(L53=3%,$K$365*Ranking!K50,0),0)</f>
        <v>0</v>
      </c>
      <c r="V53" s="8">
        <f t="shared" si="7"/>
        <v>0</v>
      </c>
      <c r="W53" s="8">
        <f>IF(V53&gt;K53,K53-R53,U53)</f>
        <v>0</v>
      </c>
      <c r="X53" s="8">
        <f t="shared" si="8"/>
        <v>0</v>
      </c>
      <c r="Y53" s="31">
        <f>IF(K53&gt;0,ROUND(X53/K53*100,2),0)</f>
        <v>0</v>
      </c>
      <c r="Z53" s="8">
        <f>IF(L53=3%,ROUND($K$367*Ranking!K50,0),0)</f>
        <v>0</v>
      </c>
      <c r="AA53" s="28">
        <f t="shared" si="9"/>
        <v>0</v>
      </c>
      <c r="AB53" s="28">
        <f>IF(AA53&gt;K53,K53-X53,Z53)</f>
        <v>0</v>
      </c>
      <c r="AC53" s="8">
        <f t="shared" si="10"/>
        <v>0</v>
      </c>
      <c r="AD53" s="28">
        <f>IF(AC53&gt;K53,1,0)</f>
        <v>0</v>
      </c>
      <c r="AE53" s="31">
        <f>IF(AC53&gt;0,ROUND(AC53/K53*100,2),0)</f>
        <v>0</v>
      </c>
      <c r="AF53">
        <f t="shared" si="11"/>
      </c>
    </row>
    <row r="54" spans="1:32" ht="12.75">
      <c r="A54">
        <v>46</v>
      </c>
      <c r="B54" s="7" t="s">
        <v>206</v>
      </c>
      <c r="C54" s="7" t="s">
        <v>11</v>
      </c>
      <c r="D54" s="3" t="s">
        <v>207</v>
      </c>
      <c r="E54">
        <v>0</v>
      </c>
      <c r="F54" s="4">
        <v>0</v>
      </c>
      <c r="G54" s="4">
        <v>0</v>
      </c>
      <c r="H54" s="4">
        <v>0</v>
      </c>
      <c r="I54" s="4">
        <v>0</v>
      </c>
      <c r="J54" s="4">
        <f t="shared" si="0"/>
        <v>0</v>
      </c>
      <c r="K54" s="5">
        <f t="shared" si="1"/>
        <v>0</v>
      </c>
      <c r="L54" s="6">
        <v>0</v>
      </c>
      <c r="M54" s="31">
        <f t="shared" si="2"/>
        <v>0</v>
      </c>
      <c r="N54" s="31">
        <f t="shared" si="3"/>
        <v>0</v>
      </c>
      <c r="O54" s="11">
        <f>ROUND(($K$363/$K$361)*K54,5)</f>
        <v>0</v>
      </c>
      <c r="P54" s="11">
        <f>ROUND(($K$363/$K$361)*K54,5)</f>
        <v>0</v>
      </c>
      <c r="Q54" s="11">
        <f t="shared" si="4"/>
        <v>0</v>
      </c>
      <c r="R54" s="8">
        <f t="shared" si="5"/>
        <v>0</v>
      </c>
      <c r="S54" s="11">
        <f t="shared" si="6"/>
        <v>0</v>
      </c>
      <c r="T54">
        <f>IF(R54&gt;0,ROUND((R54/K54)*100,2),0)</f>
        <v>0</v>
      </c>
      <c r="U54" s="8">
        <f>ROUND(IF(L54=3%,$K$365*Ranking!K51,0),0)</f>
        <v>0</v>
      </c>
      <c r="V54" s="8">
        <f t="shared" si="7"/>
        <v>0</v>
      </c>
      <c r="W54" s="8">
        <f>IF(V54&gt;K54,K54-R54,U54)</f>
        <v>0</v>
      </c>
      <c r="X54" s="8">
        <f t="shared" si="8"/>
        <v>0</v>
      </c>
      <c r="Y54" s="31">
        <f>IF(K54&gt;0,ROUND(X54/K54*100,2),0)</f>
        <v>0</v>
      </c>
      <c r="Z54" s="8">
        <f>IF(L54=3%,ROUND($K$367*Ranking!K51,0),0)</f>
        <v>0</v>
      </c>
      <c r="AA54" s="28">
        <f t="shared" si="9"/>
        <v>0</v>
      </c>
      <c r="AB54" s="28">
        <f>IF(AA54&gt;K54,K54-X54,Z54)</f>
        <v>0</v>
      </c>
      <c r="AC54" s="8">
        <f t="shared" si="10"/>
        <v>0</v>
      </c>
      <c r="AD54" s="28">
        <f>IF(AC54&gt;K54,1,0)</f>
        <v>0</v>
      </c>
      <c r="AE54" s="31">
        <f>IF(AC54&gt;0,ROUND(AC54/K54*100,2),0)</f>
        <v>0</v>
      </c>
      <c r="AF54">
        <f t="shared" si="11"/>
      </c>
    </row>
    <row r="55" spans="1:32" ht="12.75">
      <c r="A55">
        <v>47</v>
      </c>
      <c r="B55" s="7" t="s">
        <v>208</v>
      </c>
      <c r="C55" s="7" t="s">
        <v>11</v>
      </c>
      <c r="D55" s="3" t="s">
        <v>209</v>
      </c>
      <c r="E55">
        <v>0</v>
      </c>
      <c r="F55" s="4">
        <v>0</v>
      </c>
      <c r="G55" s="4">
        <v>0</v>
      </c>
      <c r="H55" s="4">
        <v>0</v>
      </c>
      <c r="I55" s="4">
        <v>0</v>
      </c>
      <c r="J55" s="4">
        <f t="shared" si="0"/>
        <v>0</v>
      </c>
      <c r="K55" s="5">
        <f t="shared" si="1"/>
        <v>0</v>
      </c>
      <c r="L55" s="6">
        <v>0</v>
      </c>
      <c r="M55" s="31">
        <f t="shared" si="2"/>
        <v>0</v>
      </c>
      <c r="N55" s="31">
        <f t="shared" si="3"/>
        <v>0</v>
      </c>
      <c r="O55" s="11">
        <f>ROUND(($K$363/$K$361)*K55,5)</f>
        <v>0</v>
      </c>
      <c r="P55" s="11">
        <f>ROUND(($K$363/$K$361)*K55,5)</f>
        <v>0</v>
      </c>
      <c r="Q55" s="11">
        <f t="shared" si="4"/>
        <v>0</v>
      </c>
      <c r="R55" s="8">
        <f t="shared" si="5"/>
        <v>0</v>
      </c>
      <c r="S55" s="11">
        <f t="shared" si="6"/>
        <v>0</v>
      </c>
      <c r="T55">
        <f>IF(R55&gt;0,ROUND((R55/K55)*100,2),0)</f>
        <v>0</v>
      </c>
      <c r="U55" s="8">
        <f>ROUND(IF(L55=3%,$K$365*Ranking!K52,0),0)</f>
        <v>0</v>
      </c>
      <c r="V55" s="8">
        <f t="shared" si="7"/>
        <v>0</v>
      </c>
      <c r="W55" s="8">
        <f>IF(V55&gt;K55,K55-R55,U55)</f>
        <v>0</v>
      </c>
      <c r="X55" s="8">
        <f t="shared" si="8"/>
        <v>0</v>
      </c>
      <c r="Y55" s="31">
        <f>IF(K55&gt;0,ROUND(X55/K55*100,2),0)</f>
        <v>0</v>
      </c>
      <c r="Z55" s="8">
        <f>IF(L55=3%,ROUND($K$367*Ranking!K52,0),0)</f>
        <v>0</v>
      </c>
      <c r="AA55" s="28">
        <f t="shared" si="9"/>
        <v>0</v>
      </c>
      <c r="AB55" s="28">
        <f>IF(AA55&gt;K55,K55-X55,Z55)</f>
        <v>0</v>
      </c>
      <c r="AC55" s="8">
        <f t="shared" si="10"/>
        <v>0</v>
      </c>
      <c r="AD55" s="28">
        <f>IF(AC55&gt;K55,1,0)</f>
        <v>0</v>
      </c>
      <c r="AE55" s="31">
        <f>IF(AC55&gt;0,ROUND(AC55/K55*100,2),0)</f>
        <v>0</v>
      </c>
      <c r="AF55">
        <f t="shared" si="11"/>
      </c>
    </row>
    <row r="56" spans="1:32" ht="12.75">
      <c r="A56">
        <v>48</v>
      </c>
      <c r="B56" s="7" t="s">
        <v>210</v>
      </c>
      <c r="C56" s="7" t="s">
        <v>11</v>
      </c>
      <c r="D56" s="3" t="s">
        <v>211</v>
      </c>
      <c r="E56">
        <v>0</v>
      </c>
      <c r="F56" s="4">
        <v>0</v>
      </c>
      <c r="G56" s="4">
        <v>0</v>
      </c>
      <c r="H56" s="4">
        <v>0</v>
      </c>
      <c r="I56" s="4">
        <v>0</v>
      </c>
      <c r="J56" s="4">
        <f t="shared" si="0"/>
        <v>0</v>
      </c>
      <c r="K56" s="5">
        <f t="shared" si="1"/>
        <v>0</v>
      </c>
      <c r="L56" s="6">
        <v>0</v>
      </c>
      <c r="M56" s="31">
        <f t="shared" si="2"/>
        <v>0</v>
      </c>
      <c r="N56" s="31">
        <f t="shared" si="3"/>
        <v>0</v>
      </c>
      <c r="O56" s="11">
        <f>ROUND(($K$363/$K$361)*K56,5)</f>
        <v>0</v>
      </c>
      <c r="P56" s="11">
        <f>ROUND(($K$363/$K$361)*K56,5)</f>
        <v>0</v>
      </c>
      <c r="Q56" s="11">
        <f t="shared" si="4"/>
        <v>0</v>
      </c>
      <c r="R56" s="8">
        <f t="shared" si="5"/>
        <v>0</v>
      </c>
      <c r="S56" s="11">
        <f t="shared" si="6"/>
        <v>0</v>
      </c>
      <c r="T56">
        <f>IF(R56&gt;0,ROUND((R56/K56)*100,2),0)</f>
        <v>0</v>
      </c>
      <c r="U56" s="8">
        <f>ROUND(IF(L56=3%,$K$365*Ranking!K53,0),0)</f>
        <v>0</v>
      </c>
      <c r="V56" s="8">
        <f t="shared" si="7"/>
        <v>0</v>
      </c>
      <c r="W56" s="8">
        <f>IF(V56&gt;K56,K56-R56,U56)</f>
        <v>0</v>
      </c>
      <c r="X56" s="8">
        <f t="shared" si="8"/>
        <v>0</v>
      </c>
      <c r="Y56" s="31">
        <f>IF(K56&gt;0,ROUND(X56/K56*100,2),0)</f>
        <v>0</v>
      </c>
      <c r="Z56" s="8">
        <f>IF(L56=3%,ROUND($K$367*Ranking!K53,0),0)</f>
        <v>0</v>
      </c>
      <c r="AA56" s="28">
        <f t="shared" si="9"/>
        <v>0</v>
      </c>
      <c r="AB56" s="28">
        <f>IF(AA56&gt;K56,K56-X56,Z56)</f>
        <v>0</v>
      </c>
      <c r="AC56" s="8">
        <f t="shared" si="10"/>
        <v>0</v>
      </c>
      <c r="AD56" s="28">
        <f>IF(AC56&gt;K56,1,0)</f>
        <v>0</v>
      </c>
      <c r="AE56" s="31">
        <f>IF(AC56&gt;0,ROUND(AC56/K56*100,2),0)</f>
        <v>0</v>
      </c>
      <c r="AF56">
        <f t="shared" si="11"/>
      </c>
    </row>
    <row r="57" spans="1:32" ht="12.75">
      <c r="A57">
        <v>49</v>
      </c>
      <c r="B57" s="7" t="s">
        <v>29</v>
      </c>
      <c r="C57" s="7" t="s">
        <v>11</v>
      </c>
      <c r="D57" s="3" t="s">
        <v>30</v>
      </c>
      <c r="E57">
        <v>2002</v>
      </c>
      <c r="F57" s="4">
        <v>8656975</v>
      </c>
      <c r="G57" s="4">
        <v>38641</v>
      </c>
      <c r="H57" s="4">
        <v>12640</v>
      </c>
      <c r="I57" s="4">
        <v>0</v>
      </c>
      <c r="J57" s="4">
        <f t="shared" si="0"/>
        <v>8605694</v>
      </c>
      <c r="K57" s="5">
        <f t="shared" si="1"/>
        <v>8605694</v>
      </c>
      <c r="L57" s="6">
        <v>0.03</v>
      </c>
      <c r="M57" s="31">
        <f t="shared" si="2"/>
        <v>31.47</v>
      </c>
      <c r="N57" s="31">
        <f t="shared" si="3"/>
        <v>31.95</v>
      </c>
      <c r="O57" s="11">
        <f>ROUND(($K$363/$K$361)*K57,5)</f>
        <v>2707788.11257</v>
      </c>
      <c r="P57" s="11">
        <f>ROUND(($K$363/$K$361)*K57,5)</f>
        <v>2707788.11257</v>
      </c>
      <c r="Q57" s="11">
        <f t="shared" si="4"/>
        <v>0.11256999988108873</v>
      </c>
      <c r="R57" s="8">
        <f t="shared" si="5"/>
        <v>2707788</v>
      </c>
      <c r="S57" s="11">
        <f t="shared" si="6"/>
        <v>-0.11256999988108873</v>
      </c>
      <c r="T57">
        <f>IF(R57&gt;0,ROUND((R57/K57)*100,2),0)</f>
        <v>31.47</v>
      </c>
      <c r="U57" s="8">
        <f>ROUND(IF(L57=3%,$K$365*Ranking!K54,0),0)</f>
        <v>25592</v>
      </c>
      <c r="V57" s="8">
        <f t="shared" si="7"/>
        <v>2733380</v>
      </c>
      <c r="W57" s="8">
        <f>IF(V57&gt;K57,K57-R57,U57)</f>
        <v>25592</v>
      </c>
      <c r="X57" s="8">
        <f t="shared" si="8"/>
        <v>2733380</v>
      </c>
      <c r="Y57" s="31">
        <f>IF(K57&gt;0,ROUND(X57/K57*100,2),0)</f>
        <v>31.76</v>
      </c>
      <c r="Z57" s="8">
        <f>IF(L57=3%,ROUND($K$367*Ranking!K54,0),0)</f>
        <v>15875</v>
      </c>
      <c r="AA57" s="28">
        <f t="shared" si="9"/>
        <v>2749255</v>
      </c>
      <c r="AB57" s="28">
        <f>IF(AA57&gt;K57,K57-X57,Z57)</f>
        <v>15875</v>
      </c>
      <c r="AC57" s="8">
        <f t="shared" si="10"/>
        <v>2749255</v>
      </c>
      <c r="AD57" s="28">
        <f>IF(AC57&gt;K57,1,0)</f>
        <v>0</v>
      </c>
      <c r="AE57" s="31">
        <f>IF(AC57&gt;0,ROUND(AC57/K57*100,2),0)</f>
        <v>31.95</v>
      </c>
      <c r="AF57">
        <f t="shared" si="11"/>
      </c>
    </row>
    <row r="58" spans="1:32" ht="12.75">
      <c r="A58">
        <v>50</v>
      </c>
      <c r="B58" s="7" t="s">
        <v>212</v>
      </c>
      <c r="C58" s="7" t="s">
        <v>11</v>
      </c>
      <c r="D58" s="3" t="s">
        <v>213</v>
      </c>
      <c r="E58">
        <v>2014</v>
      </c>
      <c r="F58" s="4">
        <v>494222.89</v>
      </c>
      <c r="G58" s="4">
        <v>5355.53</v>
      </c>
      <c r="H58" s="4">
        <v>0</v>
      </c>
      <c r="I58" s="4">
        <v>0</v>
      </c>
      <c r="J58" s="4">
        <f t="shared" si="0"/>
        <v>488867.36</v>
      </c>
      <c r="K58" s="5">
        <f t="shared" si="1"/>
        <v>488867</v>
      </c>
      <c r="L58" s="6">
        <v>0.01</v>
      </c>
      <c r="M58" s="31">
        <f t="shared" si="2"/>
        <v>31.46</v>
      </c>
      <c r="N58" s="31">
        <f t="shared" si="3"/>
        <v>31.46</v>
      </c>
      <c r="O58" s="11">
        <f>ROUND(($K$363/$K$361)*K58,5)</f>
        <v>153822.37054</v>
      </c>
      <c r="P58" s="11">
        <f>ROUND(($K$363/$K$361)*K58,5)</f>
        <v>153822.37054</v>
      </c>
      <c r="Q58" s="11">
        <f t="shared" si="4"/>
        <v>0.3705400000035297</v>
      </c>
      <c r="R58" s="8">
        <f t="shared" si="5"/>
        <v>153822</v>
      </c>
      <c r="S58" s="11">
        <f t="shared" si="6"/>
        <v>-0.3705400000035297</v>
      </c>
      <c r="T58">
        <f>IF(R58&gt;0,ROUND((R58/K58)*100,2),0)</f>
        <v>31.46</v>
      </c>
      <c r="U58" s="8">
        <f>ROUND(IF(L58=3%,$K$365*Ranking!K55,0),0)</f>
        <v>0</v>
      </c>
      <c r="V58" s="8">
        <f t="shared" si="7"/>
        <v>153822</v>
      </c>
      <c r="W58" s="8">
        <f>IF(V58&gt;K58,K58-R58,U58)</f>
        <v>0</v>
      </c>
      <c r="X58" s="8">
        <f t="shared" si="8"/>
        <v>153822</v>
      </c>
      <c r="Y58" s="31">
        <f>IF(K58&gt;0,ROUND(X58/K58*100,2),0)</f>
        <v>31.46</v>
      </c>
      <c r="Z58" s="8">
        <f>IF(L58=3%,ROUND($K$367*Ranking!K55,0),0)</f>
        <v>0</v>
      </c>
      <c r="AA58" s="28">
        <f t="shared" si="9"/>
        <v>153822</v>
      </c>
      <c r="AB58" s="28">
        <f>IF(AA58&gt;K58,K58-X58,Z58)</f>
        <v>0</v>
      </c>
      <c r="AC58" s="8">
        <f t="shared" si="10"/>
        <v>153822</v>
      </c>
      <c r="AD58" s="28">
        <f>IF(AC58&gt;K58,1,0)</f>
        <v>0</v>
      </c>
      <c r="AE58" s="31">
        <f>IF(AC58&gt;0,ROUND(AC58/K58*100,2),0)</f>
        <v>31.46</v>
      </c>
      <c r="AF58">
        <f t="shared" si="11"/>
      </c>
    </row>
    <row r="59" spans="1:32" ht="12.75">
      <c r="A59">
        <v>51</v>
      </c>
      <c r="B59" s="7" t="s">
        <v>31</v>
      </c>
      <c r="C59" s="7" t="s">
        <v>11</v>
      </c>
      <c r="D59" s="3" t="s">
        <v>32</v>
      </c>
      <c r="E59">
        <v>2002</v>
      </c>
      <c r="F59" s="4">
        <v>387457.22</v>
      </c>
      <c r="G59" s="4">
        <v>3763.26</v>
      </c>
      <c r="H59" s="4">
        <v>12.1</v>
      </c>
      <c r="I59" s="4">
        <v>0</v>
      </c>
      <c r="J59" s="4">
        <f t="shared" si="0"/>
        <v>383681.86</v>
      </c>
      <c r="K59" s="5">
        <f t="shared" si="1"/>
        <v>383682</v>
      </c>
      <c r="L59" s="6">
        <v>0.02</v>
      </c>
      <c r="M59" s="31">
        <f t="shared" si="2"/>
        <v>31.47</v>
      </c>
      <c r="N59" s="31">
        <f t="shared" si="3"/>
        <v>31.47</v>
      </c>
      <c r="O59" s="11">
        <f>ROUND(($K$363/$K$361)*K59,5)</f>
        <v>120725.8309</v>
      </c>
      <c r="P59" s="11">
        <f>ROUND(($K$363/$K$361)*K59,5)</f>
        <v>120725.8309</v>
      </c>
      <c r="Q59" s="11">
        <f t="shared" si="4"/>
        <v>-0.1690999999991618</v>
      </c>
      <c r="R59" s="8">
        <f t="shared" si="5"/>
        <v>120726</v>
      </c>
      <c r="S59" s="11">
        <f t="shared" si="6"/>
        <v>0.1690999999991618</v>
      </c>
      <c r="T59">
        <f>IF(R59&gt;0,ROUND((R59/K59)*100,2),0)</f>
        <v>31.47</v>
      </c>
      <c r="U59" s="8">
        <f>ROUND(IF(L59=3%,$K$365*Ranking!K56,0),0)</f>
        <v>0</v>
      </c>
      <c r="V59" s="8">
        <f t="shared" si="7"/>
        <v>120726</v>
      </c>
      <c r="W59" s="8">
        <f>IF(V59&gt;K59,K59-R59,U59)</f>
        <v>0</v>
      </c>
      <c r="X59" s="8">
        <f t="shared" si="8"/>
        <v>120726</v>
      </c>
      <c r="Y59" s="31">
        <f>IF(K59&gt;0,ROUND(X59/K59*100,2),0)</f>
        <v>31.47</v>
      </c>
      <c r="Z59" s="8">
        <f>IF(L59=3%,ROUND($K$367*Ranking!K56,0),0)</f>
        <v>0</v>
      </c>
      <c r="AA59" s="28">
        <f t="shared" si="9"/>
        <v>120726</v>
      </c>
      <c r="AB59" s="28">
        <f>IF(AA59&gt;K59,K59-X59,Z59)</f>
        <v>0</v>
      </c>
      <c r="AC59" s="8">
        <f t="shared" si="10"/>
        <v>120726</v>
      </c>
      <c r="AD59" s="28">
        <f>IF(AC59&gt;K59,1,0)</f>
        <v>0</v>
      </c>
      <c r="AE59" s="31">
        <f>IF(AC59&gt;0,ROUND(AC59/K59*100,2),0)</f>
        <v>31.47</v>
      </c>
      <c r="AF59">
        <f t="shared" si="11"/>
      </c>
    </row>
    <row r="60" spans="1:32" ht="12.75">
      <c r="A60">
        <v>52</v>
      </c>
      <c r="B60" s="7" t="s">
        <v>214</v>
      </c>
      <c r="C60" s="7" t="s">
        <v>11</v>
      </c>
      <c r="D60" s="3" t="s">
        <v>215</v>
      </c>
      <c r="E60">
        <v>2007</v>
      </c>
      <c r="F60" s="4">
        <v>366913.15</v>
      </c>
      <c r="G60" s="4">
        <v>7195.75</v>
      </c>
      <c r="H60" s="4">
        <v>479.28</v>
      </c>
      <c r="I60" s="4">
        <v>0</v>
      </c>
      <c r="J60" s="4">
        <f t="shared" si="0"/>
        <v>359238.12</v>
      </c>
      <c r="K60" s="5">
        <f t="shared" si="1"/>
        <v>359238</v>
      </c>
      <c r="L60" s="6">
        <v>0.03</v>
      </c>
      <c r="M60" s="31">
        <f t="shared" si="2"/>
        <v>31.47</v>
      </c>
      <c r="N60" s="31">
        <f t="shared" si="3"/>
        <v>59.17</v>
      </c>
      <c r="O60" s="11">
        <f>ROUND(($K$363/$K$361)*K60,5)</f>
        <v>113034.50785</v>
      </c>
      <c r="P60" s="11">
        <f>ROUND(($K$363/$K$361)*K60,5)</f>
        <v>113034.50785</v>
      </c>
      <c r="Q60" s="11">
        <f t="shared" si="4"/>
        <v>-0.4921500000054948</v>
      </c>
      <c r="R60" s="8">
        <f t="shared" si="5"/>
        <v>113035</v>
      </c>
      <c r="S60" s="11">
        <f t="shared" si="6"/>
        <v>0.4921500000054948</v>
      </c>
      <c r="T60">
        <f>IF(R60&gt;0,ROUND((R60/K60)*100,2),0)</f>
        <v>31.47</v>
      </c>
      <c r="U60" s="8">
        <f>ROUND(IF(L60=3%,$K$365*Ranking!K57,0),0)</f>
        <v>61420</v>
      </c>
      <c r="V60" s="8">
        <f t="shared" si="7"/>
        <v>174455</v>
      </c>
      <c r="W60" s="8">
        <f>IF(V60&gt;K60,K60-R60,U60)</f>
        <v>61420</v>
      </c>
      <c r="X60" s="8">
        <f t="shared" si="8"/>
        <v>174455</v>
      </c>
      <c r="Y60" s="31">
        <f>IF(K60&gt;0,ROUND(X60/K60*100,2),0)</f>
        <v>48.56</v>
      </c>
      <c r="Z60" s="8">
        <f>IF(L60=3%,ROUND($K$367*Ranking!K57,0),0)</f>
        <v>38099</v>
      </c>
      <c r="AA60" s="28">
        <f t="shared" si="9"/>
        <v>212554</v>
      </c>
      <c r="AB60" s="28">
        <f>IF(AA60&gt;K60,K60-X60,Z60)</f>
        <v>38099</v>
      </c>
      <c r="AC60" s="8">
        <f t="shared" si="10"/>
        <v>212554</v>
      </c>
      <c r="AD60" s="28">
        <f>IF(AC60&gt;K60,1,0)</f>
        <v>0</v>
      </c>
      <c r="AE60" s="31">
        <f>IF(AC60&gt;0,ROUND(AC60/K60*100,2),0)</f>
        <v>59.17</v>
      </c>
      <c r="AF60">
        <f t="shared" si="11"/>
      </c>
    </row>
    <row r="61" spans="1:32" ht="12.75">
      <c r="A61">
        <v>53</v>
      </c>
      <c r="B61" s="7" t="s">
        <v>216</v>
      </c>
      <c r="C61" s="7" t="s">
        <v>11</v>
      </c>
      <c r="D61" s="3" t="s">
        <v>217</v>
      </c>
      <c r="E61">
        <v>0</v>
      </c>
      <c r="F61" s="4">
        <v>0</v>
      </c>
      <c r="G61" s="4">
        <v>0</v>
      </c>
      <c r="H61" s="4">
        <v>0</v>
      </c>
      <c r="I61" s="4">
        <v>0</v>
      </c>
      <c r="J61" s="4">
        <f t="shared" si="0"/>
        <v>0</v>
      </c>
      <c r="K61" s="5">
        <f t="shared" si="1"/>
        <v>0</v>
      </c>
      <c r="L61" s="6">
        <v>0</v>
      </c>
      <c r="M61" s="31">
        <f t="shared" si="2"/>
        <v>0</v>
      </c>
      <c r="N61" s="31">
        <f t="shared" si="3"/>
        <v>0</v>
      </c>
      <c r="O61" s="11">
        <f>ROUND(($K$363/$K$361)*K61,5)</f>
        <v>0</v>
      </c>
      <c r="P61" s="11">
        <f>ROUND(($K$363/$K$361)*K61,5)</f>
        <v>0</v>
      </c>
      <c r="Q61" s="11">
        <f t="shared" si="4"/>
        <v>0</v>
      </c>
      <c r="R61" s="8">
        <f t="shared" si="5"/>
        <v>0</v>
      </c>
      <c r="S61" s="11">
        <f t="shared" si="6"/>
        <v>0</v>
      </c>
      <c r="T61">
        <f>IF(R61&gt;0,ROUND((R61/K61)*100,2),0)</f>
        <v>0</v>
      </c>
      <c r="U61" s="8">
        <f>ROUND(IF(L61=3%,$K$365*Ranking!K58,0),0)</f>
        <v>0</v>
      </c>
      <c r="V61" s="8">
        <f t="shared" si="7"/>
        <v>0</v>
      </c>
      <c r="W61" s="8">
        <f>IF(V61&gt;K61,K61-R61,U61)</f>
        <v>0</v>
      </c>
      <c r="X61" s="8">
        <f t="shared" si="8"/>
        <v>0</v>
      </c>
      <c r="Y61" s="31">
        <f>IF(K61&gt;0,ROUND(X61/K61*100,2),0)</f>
        <v>0</v>
      </c>
      <c r="Z61" s="8">
        <f>IF(L61=3%,ROUND($K$367*Ranking!K58,0),0)</f>
        <v>0</v>
      </c>
      <c r="AA61" s="28">
        <f t="shared" si="9"/>
        <v>0</v>
      </c>
      <c r="AB61" s="28">
        <f>IF(AA61&gt;K61,K61-X61,Z61)</f>
        <v>0</v>
      </c>
      <c r="AC61" s="8">
        <f t="shared" si="10"/>
        <v>0</v>
      </c>
      <c r="AD61" s="28">
        <f>IF(AC61&gt;K61,1,0)</f>
        <v>0</v>
      </c>
      <c r="AE61" s="31">
        <f>IF(AC61&gt;0,ROUND(AC61/K61*100,2),0)</f>
        <v>0</v>
      </c>
      <c r="AF61">
        <f t="shared" si="11"/>
      </c>
    </row>
    <row r="62" spans="1:32" ht="12.75">
      <c r="A62">
        <v>54</v>
      </c>
      <c r="B62" s="7" t="s">
        <v>218</v>
      </c>
      <c r="C62" s="7" t="s">
        <v>11</v>
      </c>
      <c r="D62" s="3" t="s">
        <v>219</v>
      </c>
      <c r="E62">
        <v>0</v>
      </c>
      <c r="F62" s="4">
        <v>0</v>
      </c>
      <c r="G62" s="4">
        <v>0</v>
      </c>
      <c r="H62" s="4">
        <v>0</v>
      </c>
      <c r="I62" s="4">
        <v>0</v>
      </c>
      <c r="J62" s="4">
        <f t="shared" si="0"/>
        <v>0</v>
      </c>
      <c r="K62" s="5">
        <f t="shared" si="1"/>
        <v>0</v>
      </c>
      <c r="L62" s="6">
        <v>0</v>
      </c>
      <c r="M62" s="31">
        <f t="shared" si="2"/>
        <v>0</v>
      </c>
      <c r="N62" s="31">
        <f t="shared" si="3"/>
        <v>0</v>
      </c>
      <c r="O62" s="11">
        <f>ROUND(($K$363/$K$361)*K62,5)</f>
        <v>0</v>
      </c>
      <c r="P62" s="11">
        <f>ROUND(($K$363/$K$361)*K62,5)</f>
        <v>0</v>
      </c>
      <c r="Q62" s="11">
        <f t="shared" si="4"/>
        <v>0</v>
      </c>
      <c r="R62" s="8">
        <f t="shared" si="5"/>
        <v>0</v>
      </c>
      <c r="S62" s="11">
        <f t="shared" si="6"/>
        <v>0</v>
      </c>
      <c r="T62">
        <f>IF(R62&gt;0,ROUND((R62/K62)*100,2),0)</f>
        <v>0</v>
      </c>
      <c r="U62" s="8">
        <f>ROUND(IF(L62=3%,$K$365*Ranking!K59,0),0)</f>
        <v>0</v>
      </c>
      <c r="V62" s="8">
        <f t="shared" si="7"/>
        <v>0</v>
      </c>
      <c r="W62" s="8">
        <f>IF(V62&gt;K62,K62-R62,U62)</f>
        <v>0</v>
      </c>
      <c r="X62" s="8">
        <f t="shared" si="8"/>
        <v>0</v>
      </c>
      <c r="Y62" s="31">
        <f>IF(K62&gt;0,ROUND(X62/K62*100,2),0)</f>
        <v>0</v>
      </c>
      <c r="Z62" s="8">
        <f>IF(L62=3%,ROUND($K$367*Ranking!K59,0),0)</f>
        <v>0</v>
      </c>
      <c r="AA62" s="28">
        <f t="shared" si="9"/>
        <v>0</v>
      </c>
      <c r="AB62" s="28">
        <f>IF(AA62&gt;K62,K62-X62,Z62)</f>
        <v>0</v>
      </c>
      <c r="AC62" s="8">
        <f t="shared" si="10"/>
        <v>0</v>
      </c>
      <c r="AD62" s="28">
        <f>IF(AC62&gt;K62,1,0)</f>
        <v>0</v>
      </c>
      <c r="AE62" s="31">
        <f>IF(AC62&gt;0,ROUND(AC62/K62*100,2),0)</f>
        <v>0</v>
      </c>
      <c r="AF62">
        <f t="shared" si="11"/>
      </c>
    </row>
    <row r="63" spans="1:32" ht="12.75">
      <c r="A63">
        <v>55</v>
      </c>
      <c r="B63" s="7" t="s">
        <v>33</v>
      </c>
      <c r="C63" s="7" t="s">
        <v>11</v>
      </c>
      <c r="D63" s="3" t="s">
        <v>34</v>
      </c>
      <c r="E63">
        <v>2003</v>
      </c>
      <c r="F63" s="4">
        <v>767017.49</v>
      </c>
      <c r="G63" s="4">
        <v>3465.6</v>
      </c>
      <c r="H63" s="4">
        <v>5602.99</v>
      </c>
      <c r="I63" s="4">
        <v>0</v>
      </c>
      <c r="J63" s="4">
        <f t="shared" si="0"/>
        <v>757948.9</v>
      </c>
      <c r="K63" s="5">
        <f t="shared" si="1"/>
        <v>757949</v>
      </c>
      <c r="L63" s="6">
        <v>0.03</v>
      </c>
      <c r="M63" s="31">
        <f t="shared" si="2"/>
        <v>31.47</v>
      </c>
      <c r="N63" s="31">
        <f t="shared" si="3"/>
        <v>39.12</v>
      </c>
      <c r="O63" s="11">
        <f>ROUND(($K$363/$K$361)*K63,5)</f>
        <v>238489.22494</v>
      </c>
      <c r="P63" s="11">
        <f>ROUND(($K$363/$K$361)*K63,5)</f>
        <v>238489.22494</v>
      </c>
      <c r="Q63" s="11">
        <f t="shared" si="4"/>
        <v>0.22493999998550862</v>
      </c>
      <c r="R63" s="8">
        <f t="shared" si="5"/>
        <v>238489</v>
      </c>
      <c r="S63" s="11">
        <f t="shared" si="6"/>
        <v>-0.22493999998550862</v>
      </c>
      <c r="T63">
        <f>IF(R63&gt;0,ROUND((R63/K63)*100,2),0)</f>
        <v>31.47</v>
      </c>
      <c r="U63" s="8">
        <f>ROUND(IF(L63=3%,$K$365*Ranking!K60,0),0)</f>
        <v>35828</v>
      </c>
      <c r="V63" s="8">
        <f t="shared" si="7"/>
        <v>274317</v>
      </c>
      <c r="W63" s="8">
        <f>IF(V63&gt;K63,K63-R63,U63)</f>
        <v>35828</v>
      </c>
      <c r="X63" s="8">
        <f t="shared" si="8"/>
        <v>274317</v>
      </c>
      <c r="Y63" s="31">
        <f>IF(K63&gt;0,ROUND(X63/K63*100,2),0)</f>
        <v>36.19</v>
      </c>
      <c r="Z63" s="8">
        <f>IF(L63=3%,ROUND($K$367*Ranking!K60,0),0)</f>
        <v>22224</v>
      </c>
      <c r="AA63" s="28">
        <f t="shared" si="9"/>
        <v>296541</v>
      </c>
      <c r="AB63" s="28">
        <f>IF(AA63&gt;K63,K63-X63,Z63)</f>
        <v>22224</v>
      </c>
      <c r="AC63" s="8">
        <f t="shared" si="10"/>
        <v>296541</v>
      </c>
      <c r="AD63" s="28">
        <f>IF(AC63&gt;K63,1,0)</f>
        <v>0</v>
      </c>
      <c r="AE63" s="31">
        <f>IF(AC63&gt;0,ROUND(AC63/K63*100,2),0)</f>
        <v>39.12</v>
      </c>
      <c r="AF63">
        <f t="shared" si="11"/>
      </c>
    </row>
    <row r="64" spans="1:32" ht="12.75">
      <c r="A64">
        <v>56</v>
      </c>
      <c r="B64" s="7" t="s">
        <v>35</v>
      </c>
      <c r="C64" s="7" t="s">
        <v>11</v>
      </c>
      <c r="D64" s="3" t="s">
        <v>36</v>
      </c>
      <c r="E64">
        <v>2008</v>
      </c>
      <c r="F64" s="4">
        <v>879116.56</v>
      </c>
      <c r="G64" s="4">
        <v>11543.9</v>
      </c>
      <c r="H64" s="4">
        <v>747.2</v>
      </c>
      <c r="I64" s="4">
        <v>0</v>
      </c>
      <c r="J64" s="4">
        <f t="shared" si="0"/>
        <v>866825.4600000001</v>
      </c>
      <c r="K64" s="5">
        <f t="shared" si="1"/>
        <v>866825</v>
      </c>
      <c r="L64" s="6">
        <v>0.015</v>
      </c>
      <c r="M64" s="31">
        <f t="shared" si="2"/>
        <v>31.47</v>
      </c>
      <c r="N64" s="31">
        <f t="shared" si="3"/>
        <v>31.47</v>
      </c>
      <c r="O64" s="11">
        <f>ROUND(($K$363/$K$361)*K64,5)</f>
        <v>272747.14052</v>
      </c>
      <c r="P64" s="11">
        <f>ROUND(($K$363/$K$361)*K64,5)</f>
        <v>272747.14052</v>
      </c>
      <c r="Q64" s="11">
        <f t="shared" si="4"/>
        <v>0.14052000001538545</v>
      </c>
      <c r="R64" s="8">
        <f t="shared" si="5"/>
        <v>272747</v>
      </c>
      <c r="S64" s="11">
        <f t="shared" si="6"/>
        <v>-0.14052000001538545</v>
      </c>
      <c r="T64">
        <f>IF(R64&gt;0,ROUND((R64/K64)*100,2),0)</f>
        <v>31.47</v>
      </c>
      <c r="U64" s="8">
        <f>ROUND(IF(L64=3%,$K$365*Ranking!K61,0),0)</f>
        <v>0</v>
      </c>
      <c r="V64" s="8">
        <f t="shared" si="7"/>
        <v>272747</v>
      </c>
      <c r="W64" s="8">
        <f>IF(V64&gt;K64,K64-R64,U64)</f>
        <v>0</v>
      </c>
      <c r="X64" s="8">
        <f t="shared" si="8"/>
        <v>272747</v>
      </c>
      <c r="Y64" s="31">
        <f>IF(K64&gt;0,ROUND(X64/K64*100,2),0)</f>
        <v>31.47</v>
      </c>
      <c r="Z64" s="8">
        <f>IF(L64=3%,ROUND($K$367*Ranking!K61,0),0)</f>
        <v>0</v>
      </c>
      <c r="AA64" s="28">
        <f t="shared" si="9"/>
        <v>272747</v>
      </c>
      <c r="AB64" s="28">
        <f>IF(AA64&gt;K64,K64-X64,Z64)</f>
        <v>0</v>
      </c>
      <c r="AC64" s="8">
        <f t="shared" si="10"/>
        <v>272747</v>
      </c>
      <c r="AD64" s="28">
        <f>IF(AC64&gt;K64,1,0)</f>
        <v>0</v>
      </c>
      <c r="AE64" s="31">
        <f>IF(AC64&gt;0,ROUND(AC64/K64*100,2),0)</f>
        <v>31.47</v>
      </c>
      <c r="AF64">
        <f t="shared" si="11"/>
      </c>
    </row>
    <row r="65" spans="1:32" ht="12.75">
      <c r="A65">
        <v>57</v>
      </c>
      <c r="B65" s="7" t="s">
        <v>220</v>
      </c>
      <c r="C65" s="7" t="s">
        <v>11</v>
      </c>
      <c r="D65" s="3" t="s">
        <v>221</v>
      </c>
      <c r="E65">
        <v>0</v>
      </c>
      <c r="F65" s="4">
        <v>0</v>
      </c>
      <c r="G65" s="4">
        <v>0</v>
      </c>
      <c r="H65" s="4">
        <v>0</v>
      </c>
      <c r="I65" s="4">
        <v>0</v>
      </c>
      <c r="J65" s="4">
        <f t="shared" si="0"/>
        <v>0</v>
      </c>
      <c r="K65" s="5">
        <f t="shared" si="1"/>
        <v>0</v>
      </c>
      <c r="L65" s="6">
        <v>0</v>
      </c>
      <c r="M65" s="31">
        <f t="shared" si="2"/>
        <v>0</v>
      </c>
      <c r="N65" s="31">
        <f t="shared" si="3"/>
        <v>0</v>
      </c>
      <c r="O65" s="11">
        <f>ROUND(($K$363/$K$361)*K65,5)</f>
        <v>0</v>
      </c>
      <c r="P65" s="11">
        <f>ROUND(($K$363/$K$361)*K65,5)</f>
        <v>0</v>
      </c>
      <c r="Q65" s="11">
        <f t="shared" si="4"/>
        <v>0</v>
      </c>
      <c r="R65" s="8">
        <f t="shared" si="5"/>
        <v>0</v>
      </c>
      <c r="S65" s="11">
        <f t="shared" si="6"/>
        <v>0</v>
      </c>
      <c r="T65">
        <f>IF(R65&gt;0,ROUND((R65/K65)*100,2),0)</f>
        <v>0</v>
      </c>
      <c r="U65" s="8">
        <f>ROUND(IF(L65=3%,$K$365*Ranking!K62,0),0)</f>
        <v>0</v>
      </c>
      <c r="V65" s="8">
        <f t="shared" si="7"/>
        <v>0</v>
      </c>
      <c r="W65" s="8">
        <f>IF(V65&gt;K65,K65-R65,U65)</f>
        <v>0</v>
      </c>
      <c r="X65" s="8">
        <f t="shared" si="8"/>
        <v>0</v>
      </c>
      <c r="Y65" s="31">
        <f>IF(K65&gt;0,ROUND(X65/K65*100,2),0)</f>
        <v>0</v>
      </c>
      <c r="Z65" s="8">
        <f>IF(L65=3%,ROUND($K$367*Ranking!K62,0),0)</f>
        <v>0</v>
      </c>
      <c r="AA65" s="28">
        <f t="shared" si="9"/>
        <v>0</v>
      </c>
      <c r="AB65" s="28">
        <f>IF(AA65&gt;K65,K65-X65,Z65)</f>
        <v>0</v>
      </c>
      <c r="AC65" s="8">
        <f t="shared" si="10"/>
        <v>0</v>
      </c>
      <c r="AD65" s="28">
        <f>IF(AC65&gt;K65,1,0)</f>
        <v>0</v>
      </c>
      <c r="AE65" s="31">
        <f>IF(AC65&gt;0,ROUND(AC65/K65*100,2),0)</f>
        <v>0</v>
      </c>
      <c r="AF65">
        <f t="shared" si="11"/>
      </c>
    </row>
    <row r="66" spans="1:32" ht="12.75">
      <c r="A66">
        <v>58</v>
      </c>
      <c r="B66" s="7" t="s">
        <v>222</v>
      </c>
      <c r="C66" s="7" t="s">
        <v>11</v>
      </c>
      <c r="D66" s="3" t="s">
        <v>223</v>
      </c>
      <c r="E66">
        <v>0</v>
      </c>
      <c r="F66" s="4">
        <v>0</v>
      </c>
      <c r="G66" s="4">
        <v>0</v>
      </c>
      <c r="H66" s="4">
        <v>0</v>
      </c>
      <c r="I66" s="4">
        <v>0</v>
      </c>
      <c r="J66" s="4">
        <f t="shared" si="0"/>
        <v>0</v>
      </c>
      <c r="K66" s="5">
        <f t="shared" si="1"/>
        <v>0</v>
      </c>
      <c r="L66" s="6">
        <v>0</v>
      </c>
      <c r="M66" s="31">
        <f t="shared" si="2"/>
        <v>0</v>
      </c>
      <c r="N66" s="31">
        <f t="shared" si="3"/>
        <v>0</v>
      </c>
      <c r="O66" s="11">
        <f>ROUND(($K$363/$K$361)*K66,5)</f>
        <v>0</v>
      </c>
      <c r="P66" s="11">
        <f>ROUND(($K$363/$K$361)*K66,5)</f>
        <v>0</v>
      </c>
      <c r="Q66" s="11">
        <f t="shared" si="4"/>
        <v>0</v>
      </c>
      <c r="R66" s="8">
        <f t="shared" si="5"/>
        <v>0</v>
      </c>
      <c r="S66" s="11">
        <f t="shared" si="6"/>
        <v>0</v>
      </c>
      <c r="T66">
        <f>IF(R66&gt;0,ROUND((R66/K66)*100,2),0)</f>
        <v>0</v>
      </c>
      <c r="U66" s="8">
        <f>ROUND(IF(L66=3%,$K$365*Ranking!K63,0),0)</f>
        <v>0</v>
      </c>
      <c r="V66" s="8">
        <f t="shared" si="7"/>
        <v>0</v>
      </c>
      <c r="W66" s="8">
        <f>IF(V66&gt;K66,K66-R66,U66)</f>
        <v>0</v>
      </c>
      <c r="X66" s="8">
        <f t="shared" si="8"/>
        <v>0</v>
      </c>
      <c r="Y66" s="31">
        <f>IF(K66&gt;0,ROUND(X66/K66*100,2),0)</f>
        <v>0</v>
      </c>
      <c r="Z66" s="8">
        <f>IF(L66=3%,ROUND($K$367*Ranking!K63,0),0)</f>
        <v>0</v>
      </c>
      <c r="AA66" s="28">
        <f t="shared" si="9"/>
        <v>0</v>
      </c>
      <c r="AB66" s="28">
        <f>IF(AA66&gt;K66,K66-X66,Z66)</f>
        <v>0</v>
      </c>
      <c r="AC66" s="8">
        <f t="shared" si="10"/>
        <v>0</v>
      </c>
      <c r="AD66" s="28">
        <f>IF(AC66&gt;K66,1,0)</f>
        <v>0</v>
      </c>
      <c r="AE66" s="31">
        <f>IF(AC66&gt;0,ROUND(AC66/K66*100,2),0)</f>
        <v>0</v>
      </c>
      <c r="AF66">
        <f t="shared" si="11"/>
      </c>
    </row>
    <row r="67" spans="1:32" ht="12.75">
      <c r="A67">
        <v>59</v>
      </c>
      <c r="B67" s="7" t="s">
        <v>224</v>
      </c>
      <c r="C67" s="7" t="s">
        <v>11</v>
      </c>
      <c r="D67" s="3" t="s">
        <v>225</v>
      </c>
      <c r="E67">
        <v>0</v>
      </c>
      <c r="F67" s="4">
        <v>0</v>
      </c>
      <c r="G67" s="4">
        <v>0</v>
      </c>
      <c r="H67" s="4">
        <v>0</v>
      </c>
      <c r="I67" s="4">
        <v>0</v>
      </c>
      <c r="J67" s="4">
        <f t="shared" si="0"/>
        <v>0</v>
      </c>
      <c r="K67" s="5">
        <f t="shared" si="1"/>
        <v>0</v>
      </c>
      <c r="L67" s="6">
        <v>0</v>
      </c>
      <c r="M67" s="31">
        <f t="shared" si="2"/>
        <v>0</v>
      </c>
      <c r="N67" s="31">
        <f t="shared" si="3"/>
        <v>0</v>
      </c>
      <c r="O67" s="11">
        <f>ROUND(($K$363/$K$361)*K67,5)</f>
        <v>0</v>
      </c>
      <c r="P67" s="11">
        <f>ROUND(($K$363/$K$361)*K67,5)</f>
        <v>0</v>
      </c>
      <c r="Q67" s="11">
        <f t="shared" si="4"/>
        <v>0</v>
      </c>
      <c r="R67" s="8">
        <f t="shared" si="5"/>
        <v>0</v>
      </c>
      <c r="S67" s="11">
        <f t="shared" si="6"/>
        <v>0</v>
      </c>
      <c r="T67">
        <f>IF(R67&gt;0,ROUND((R67/K67)*100,2),0)</f>
        <v>0</v>
      </c>
      <c r="U67" s="8">
        <f>ROUND(IF(L67=3%,$K$365*Ranking!K64,0),0)</f>
        <v>0</v>
      </c>
      <c r="V67" s="8">
        <f t="shared" si="7"/>
        <v>0</v>
      </c>
      <c r="W67" s="8">
        <f>IF(V67&gt;K67,K67-R67,U67)</f>
        <v>0</v>
      </c>
      <c r="X67" s="8">
        <f t="shared" si="8"/>
        <v>0</v>
      </c>
      <c r="Y67" s="31">
        <f>IF(K67&gt;0,ROUND(X67/K67*100,2),0)</f>
        <v>0</v>
      </c>
      <c r="Z67" s="8">
        <f>IF(L67=3%,ROUND($K$367*Ranking!K64,0),0)</f>
        <v>0</v>
      </c>
      <c r="AA67" s="28">
        <f t="shared" si="9"/>
        <v>0</v>
      </c>
      <c r="AB67" s="28">
        <f>IF(AA67&gt;K67,K67-X67,Z67)</f>
        <v>0</v>
      </c>
      <c r="AC67" s="8">
        <f t="shared" si="10"/>
        <v>0</v>
      </c>
      <c r="AD67" s="28">
        <f>IF(AC67&gt;K67,1,0)</f>
        <v>0</v>
      </c>
      <c r="AE67" s="31">
        <f>IF(AC67&gt;0,ROUND(AC67/K67*100,2),0)</f>
        <v>0</v>
      </c>
      <c r="AF67">
        <f t="shared" si="11"/>
      </c>
    </row>
    <row r="68" spans="1:32" ht="12.75">
      <c r="A68">
        <v>60</v>
      </c>
      <c r="B68" s="7" t="s">
        <v>226</v>
      </c>
      <c r="C68" s="7" t="s">
        <v>11</v>
      </c>
      <c r="D68" s="3" t="s">
        <v>227</v>
      </c>
      <c r="E68">
        <v>0</v>
      </c>
      <c r="F68" s="4">
        <v>0</v>
      </c>
      <c r="G68" s="4">
        <v>0</v>
      </c>
      <c r="H68" s="4">
        <v>0</v>
      </c>
      <c r="I68" s="4">
        <v>0</v>
      </c>
      <c r="J68" s="4">
        <f t="shared" si="0"/>
        <v>0</v>
      </c>
      <c r="K68" s="5">
        <f t="shared" si="1"/>
        <v>0</v>
      </c>
      <c r="L68" s="6">
        <v>0</v>
      </c>
      <c r="M68" s="31">
        <f t="shared" si="2"/>
        <v>0</v>
      </c>
      <c r="N68" s="31">
        <f t="shared" si="3"/>
        <v>0</v>
      </c>
      <c r="O68" s="11">
        <f>ROUND(($K$363/$K$361)*K68,5)</f>
        <v>0</v>
      </c>
      <c r="P68" s="11">
        <f>ROUND(($K$363/$K$361)*K68,5)</f>
        <v>0</v>
      </c>
      <c r="Q68" s="11">
        <f t="shared" si="4"/>
        <v>0</v>
      </c>
      <c r="R68" s="8">
        <f t="shared" si="5"/>
        <v>0</v>
      </c>
      <c r="S68" s="11">
        <f t="shared" si="6"/>
        <v>0</v>
      </c>
      <c r="T68">
        <f>IF(R68&gt;0,ROUND((R68/K68)*100,2),0)</f>
        <v>0</v>
      </c>
      <c r="U68" s="8">
        <f>ROUND(IF(L68=3%,$K$365*Ranking!K65,0),0)</f>
        <v>0</v>
      </c>
      <c r="V68" s="8">
        <f t="shared" si="7"/>
        <v>0</v>
      </c>
      <c r="W68" s="8">
        <f>IF(V68&gt;K68,K68-R68,U68)</f>
        <v>0</v>
      </c>
      <c r="X68" s="8">
        <f t="shared" si="8"/>
        <v>0</v>
      </c>
      <c r="Y68" s="31">
        <f>IF(K68&gt;0,ROUND(X68/K68*100,2),0)</f>
        <v>0</v>
      </c>
      <c r="Z68" s="8">
        <f>IF(L68=3%,ROUND($K$367*Ranking!K65,0),0)</f>
        <v>0</v>
      </c>
      <c r="AA68" s="28">
        <f t="shared" si="9"/>
        <v>0</v>
      </c>
      <c r="AB68" s="28">
        <f>IF(AA68&gt;K68,K68-X68,Z68)</f>
        <v>0</v>
      </c>
      <c r="AC68" s="8">
        <f t="shared" si="10"/>
        <v>0</v>
      </c>
      <c r="AD68" s="28">
        <f>IF(AC68&gt;K68,1,0)</f>
        <v>0</v>
      </c>
      <c r="AE68" s="31">
        <f>IF(AC68&gt;0,ROUND(AC68/K68*100,2),0)</f>
        <v>0</v>
      </c>
      <c r="AF68">
        <f t="shared" si="11"/>
      </c>
    </row>
    <row r="69" spans="1:32" ht="12.75">
      <c r="A69">
        <v>61</v>
      </c>
      <c r="B69" s="7" t="s">
        <v>228</v>
      </c>
      <c r="C69" s="7" t="s">
        <v>11</v>
      </c>
      <c r="D69" s="3" t="s">
        <v>229</v>
      </c>
      <c r="E69">
        <v>0</v>
      </c>
      <c r="F69" s="4">
        <v>0</v>
      </c>
      <c r="G69" s="4">
        <v>0</v>
      </c>
      <c r="H69" s="4">
        <v>0</v>
      </c>
      <c r="I69" s="4">
        <v>0</v>
      </c>
      <c r="J69" s="4">
        <f t="shared" si="0"/>
        <v>0</v>
      </c>
      <c r="K69" s="5">
        <f t="shared" si="1"/>
        <v>0</v>
      </c>
      <c r="L69" s="6">
        <v>0</v>
      </c>
      <c r="M69" s="31">
        <f t="shared" si="2"/>
        <v>0</v>
      </c>
      <c r="N69" s="31">
        <f t="shared" si="3"/>
        <v>0</v>
      </c>
      <c r="O69" s="11">
        <f>ROUND(($K$363/$K$361)*K69,5)</f>
        <v>0</v>
      </c>
      <c r="P69" s="11">
        <f>ROUND(($K$363/$K$361)*K69,5)</f>
        <v>0</v>
      </c>
      <c r="Q69" s="11">
        <f t="shared" si="4"/>
        <v>0</v>
      </c>
      <c r="R69" s="8">
        <f t="shared" si="5"/>
        <v>0</v>
      </c>
      <c r="S69" s="11">
        <f t="shared" si="6"/>
        <v>0</v>
      </c>
      <c r="T69">
        <f>IF(R69&gt;0,ROUND((R69/K69)*100,2),0)</f>
        <v>0</v>
      </c>
      <c r="U69" s="8">
        <f>ROUND(IF(L69=3%,$K$365*Ranking!K66,0),0)</f>
        <v>0</v>
      </c>
      <c r="V69" s="8">
        <f t="shared" si="7"/>
        <v>0</v>
      </c>
      <c r="W69" s="8">
        <f>IF(V69&gt;K69,K69-R69,U69)</f>
        <v>0</v>
      </c>
      <c r="X69" s="8">
        <f t="shared" si="8"/>
        <v>0</v>
      </c>
      <c r="Y69" s="31">
        <f>IF(K69&gt;0,ROUND(X69/K69*100,2),0)</f>
        <v>0</v>
      </c>
      <c r="Z69" s="8">
        <f>IF(L69=3%,ROUND($K$367*Ranking!K66,0),0)</f>
        <v>0</v>
      </c>
      <c r="AA69" s="28">
        <f t="shared" si="9"/>
        <v>0</v>
      </c>
      <c r="AB69" s="28">
        <f>IF(AA69&gt;K69,K69-X69,Z69)</f>
        <v>0</v>
      </c>
      <c r="AC69" s="8">
        <f t="shared" si="10"/>
        <v>0</v>
      </c>
      <c r="AD69" s="28">
        <f>IF(AC69&gt;K69,1,0)</f>
        <v>0</v>
      </c>
      <c r="AE69" s="31">
        <f>IF(AC69&gt;0,ROUND(AC69/K69*100,2),0)</f>
        <v>0</v>
      </c>
      <c r="AF69">
        <f t="shared" si="11"/>
      </c>
    </row>
    <row r="70" spans="1:32" ht="12.75">
      <c r="A70">
        <v>62</v>
      </c>
      <c r="B70" s="7" t="s">
        <v>37</v>
      </c>
      <c r="C70" s="7" t="s">
        <v>11</v>
      </c>
      <c r="D70" s="3" t="s">
        <v>38</v>
      </c>
      <c r="E70">
        <v>2002</v>
      </c>
      <c r="F70" s="4">
        <v>214912.18</v>
      </c>
      <c r="G70" s="4">
        <v>1801.36</v>
      </c>
      <c r="H70" s="4">
        <v>0</v>
      </c>
      <c r="I70" s="4">
        <v>0</v>
      </c>
      <c r="J70" s="4">
        <f t="shared" si="0"/>
        <v>213110.82</v>
      </c>
      <c r="K70" s="5">
        <f t="shared" si="1"/>
        <v>213111</v>
      </c>
      <c r="L70" s="6">
        <v>0.03</v>
      </c>
      <c r="M70" s="31">
        <f t="shared" si="2"/>
        <v>31.47</v>
      </c>
      <c r="N70" s="31">
        <f t="shared" si="3"/>
        <v>66.49</v>
      </c>
      <c r="O70" s="11">
        <f>ROUND(($K$363/$K$361)*K70,5)</f>
        <v>67055.537</v>
      </c>
      <c r="P70" s="11">
        <f>ROUND(($K$363/$K$361)*K70,5)</f>
        <v>67055.537</v>
      </c>
      <c r="Q70" s="11">
        <f t="shared" si="4"/>
        <v>-0.46300000000337604</v>
      </c>
      <c r="R70" s="8">
        <f t="shared" si="5"/>
        <v>67056</v>
      </c>
      <c r="S70" s="11">
        <f t="shared" si="6"/>
        <v>0.46300000000337604</v>
      </c>
      <c r="T70">
        <f>IF(R70&gt;0,ROUND((R70/K70)*100,2),0)</f>
        <v>31.47</v>
      </c>
      <c r="U70" s="8">
        <f>ROUND(IF(L70=3%,$K$365*Ranking!K67,0),0)</f>
        <v>46065</v>
      </c>
      <c r="V70" s="8">
        <f t="shared" si="7"/>
        <v>113121</v>
      </c>
      <c r="W70" s="8">
        <f>IF(V70&gt;K70,K70-R70,U70)</f>
        <v>46065</v>
      </c>
      <c r="X70" s="8">
        <f t="shared" si="8"/>
        <v>113121</v>
      </c>
      <c r="Y70" s="31">
        <f>IF(K70&gt;0,ROUND(X70/K70*100,2),0)</f>
        <v>53.08</v>
      </c>
      <c r="Z70" s="8">
        <f>IF(L70=3%,ROUND($K$367*Ranking!K67,0),0)</f>
        <v>28574</v>
      </c>
      <c r="AA70" s="28">
        <f t="shared" si="9"/>
        <v>141695</v>
      </c>
      <c r="AB70" s="28">
        <f>IF(AA70&gt;K70,K70-X70,Z70)</f>
        <v>28574</v>
      </c>
      <c r="AC70" s="8">
        <f t="shared" si="10"/>
        <v>141695</v>
      </c>
      <c r="AD70" s="28">
        <f>IF(AC70&gt;K70,1,0)</f>
        <v>0</v>
      </c>
      <c r="AE70" s="31">
        <f>IF(AC70&gt;0,ROUND(AC70/K70*100,2),0)</f>
        <v>66.49</v>
      </c>
      <c r="AF70">
        <f t="shared" si="11"/>
      </c>
    </row>
    <row r="71" spans="1:32" ht="12.75">
      <c r="A71">
        <v>63</v>
      </c>
      <c r="B71" s="7" t="s">
        <v>230</v>
      </c>
      <c r="C71" s="7" t="s">
        <v>11</v>
      </c>
      <c r="D71" s="3" t="s">
        <v>231</v>
      </c>
      <c r="E71">
        <v>0</v>
      </c>
      <c r="F71" s="4">
        <v>0</v>
      </c>
      <c r="G71" s="4">
        <v>0</v>
      </c>
      <c r="H71" s="4">
        <v>0</v>
      </c>
      <c r="I71" s="4">
        <v>0</v>
      </c>
      <c r="J71" s="4">
        <f t="shared" si="0"/>
        <v>0</v>
      </c>
      <c r="K71" s="5">
        <f t="shared" si="1"/>
        <v>0</v>
      </c>
      <c r="L71" s="6">
        <v>0</v>
      </c>
      <c r="M71" s="31">
        <f t="shared" si="2"/>
        <v>0</v>
      </c>
      <c r="N71" s="31">
        <f t="shared" si="3"/>
        <v>0</v>
      </c>
      <c r="O71" s="11">
        <f>ROUND(($K$363/$K$361)*K71,5)</f>
        <v>0</v>
      </c>
      <c r="P71" s="11">
        <f>ROUND(($K$363/$K$361)*K71,5)</f>
        <v>0</v>
      </c>
      <c r="Q71" s="11">
        <f t="shared" si="4"/>
        <v>0</v>
      </c>
      <c r="R71" s="8">
        <f t="shared" si="5"/>
        <v>0</v>
      </c>
      <c r="S71" s="11">
        <f t="shared" si="6"/>
        <v>0</v>
      </c>
      <c r="T71">
        <f>IF(R71&gt;0,ROUND((R71/K71)*100,2),0)</f>
        <v>0</v>
      </c>
      <c r="U71" s="8">
        <f>ROUND(IF(L71=3%,$K$365*Ranking!K68,0),0)</f>
        <v>0</v>
      </c>
      <c r="V71" s="8">
        <f t="shared" si="7"/>
        <v>0</v>
      </c>
      <c r="W71" s="8">
        <f>IF(V71&gt;K71,K71-R71,U71)</f>
        <v>0</v>
      </c>
      <c r="X71" s="8">
        <f t="shared" si="8"/>
        <v>0</v>
      </c>
      <c r="Y71" s="31">
        <f>IF(K71&gt;0,ROUND(X71/K71*100,2),0)</f>
        <v>0</v>
      </c>
      <c r="Z71" s="8">
        <f>IF(L71=3%,ROUND($K$367*Ranking!K68,0),0)</f>
        <v>0</v>
      </c>
      <c r="AA71" s="28">
        <f t="shared" si="9"/>
        <v>0</v>
      </c>
      <c r="AB71" s="28">
        <f>IF(AA71&gt;K71,K71-X71,Z71)</f>
        <v>0</v>
      </c>
      <c r="AC71" s="8">
        <f t="shared" si="10"/>
        <v>0</v>
      </c>
      <c r="AD71" s="28">
        <f>IF(AC71&gt;K71,1,0)</f>
        <v>0</v>
      </c>
      <c r="AE71" s="31">
        <f>IF(AC71&gt;0,ROUND(AC71/K71*100,2),0)</f>
        <v>0</v>
      </c>
      <c r="AF71">
        <f t="shared" si="11"/>
      </c>
    </row>
    <row r="72" spans="1:32" ht="12.75">
      <c r="A72">
        <v>64</v>
      </c>
      <c r="B72" s="7" t="s">
        <v>232</v>
      </c>
      <c r="C72" s="7" t="s">
        <v>11</v>
      </c>
      <c r="D72" s="3" t="s">
        <v>233</v>
      </c>
      <c r="E72">
        <v>0</v>
      </c>
      <c r="F72" s="4">
        <v>0</v>
      </c>
      <c r="G72" s="4">
        <v>0</v>
      </c>
      <c r="H72" s="4">
        <v>0</v>
      </c>
      <c r="I72" s="4">
        <v>0</v>
      </c>
      <c r="J72" s="4">
        <f t="shared" si="0"/>
        <v>0</v>
      </c>
      <c r="K72" s="5">
        <f t="shared" si="1"/>
        <v>0</v>
      </c>
      <c r="L72" s="6">
        <v>0</v>
      </c>
      <c r="M72" s="31">
        <f t="shared" si="2"/>
        <v>0</v>
      </c>
      <c r="N72" s="31">
        <f t="shared" si="3"/>
        <v>0</v>
      </c>
      <c r="O72" s="11">
        <f>ROUND(($K$363/$K$361)*K72,5)</f>
        <v>0</v>
      </c>
      <c r="P72" s="11">
        <f>ROUND(($K$363/$K$361)*K72,5)</f>
        <v>0</v>
      </c>
      <c r="Q72" s="11">
        <f t="shared" si="4"/>
        <v>0</v>
      </c>
      <c r="R72" s="8">
        <f t="shared" si="5"/>
        <v>0</v>
      </c>
      <c r="S72" s="11">
        <f t="shared" si="6"/>
        <v>0</v>
      </c>
      <c r="T72">
        <f>IF(R72&gt;0,ROUND((R72/K72)*100,2),0)</f>
        <v>0</v>
      </c>
      <c r="U72" s="8">
        <f>ROUND(IF(L72=3%,$K$365*Ranking!K69,0),0)</f>
        <v>0</v>
      </c>
      <c r="V72" s="8">
        <f t="shared" si="7"/>
        <v>0</v>
      </c>
      <c r="W72" s="8">
        <f>IF(V72&gt;K72,K72-R72,U72)</f>
        <v>0</v>
      </c>
      <c r="X72" s="8">
        <f t="shared" si="8"/>
        <v>0</v>
      </c>
      <c r="Y72" s="31">
        <f>IF(K72&gt;0,ROUND(X72/K72*100,2),0)</f>
        <v>0</v>
      </c>
      <c r="Z72" s="8">
        <f>IF(L72=3%,ROUND($K$367*Ranking!K69,0),0)</f>
        <v>0</v>
      </c>
      <c r="AA72" s="28">
        <f t="shared" si="9"/>
        <v>0</v>
      </c>
      <c r="AB72" s="28">
        <f>IF(AA72&gt;K72,K72-X72,Z72)</f>
        <v>0</v>
      </c>
      <c r="AC72" s="8">
        <f t="shared" si="10"/>
        <v>0</v>
      </c>
      <c r="AD72" s="28">
        <f>IF(AC72&gt;K72,1,0)</f>
        <v>0</v>
      </c>
      <c r="AE72" s="31">
        <f>IF(AC72&gt;0,ROUND(AC72/K72*100,2),0)</f>
        <v>0</v>
      </c>
      <c r="AF72">
        <f t="shared" si="11"/>
      </c>
    </row>
    <row r="73" spans="1:32" ht="12.75">
      <c r="A73">
        <v>65</v>
      </c>
      <c r="B73" s="7" t="s">
        <v>39</v>
      </c>
      <c r="C73" s="7" t="s">
        <v>11</v>
      </c>
      <c r="D73" s="3" t="s">
        <v>40</v>
      </c>
      <c r="E73">
        <v>2002</v>
      </c>
      <c r="F73" s="4">
        <v>419446.68</v>
      </c>
      <c r="G73" s="4">
        <v>2641.97</v>
      </c>
      <c r="H73" s="4">
        <v>28.11</v>
      </c>
      <c r="I73" s="4">
        <v>0</v>
      </c>
      <c r="J73" s="4">
        <f aca="true" t="shared" si="12" ref="J73:J136">F73-G73-H73+I73</f>
        <v>416776.60000000003</v>
      </c>
      <c r="K73" s="5">
        <f aca="true" t="shared" si="13" ref="K73:K136">ROUND(J73,0)</f>
        <v>416777</v>
      </c>
      <c r="L73" s="6">
        <v>0.015</v>
      </c>
      <c r="M73" s="31">
        <f aca="true" t="shared" si="14" ref="M73:M136">T73</f>
        <v>31.47</v>
      </c>
      <c r="N73" s="31">
        <f aca="true" t="shared" si="15" ref="N73:N136">AE73</f>
        <v>31.47</v>
      </c>
      <c r="O73" s="11">
        <f>ROUND(($K$363/$K$361)*K73,5)</f>
        <v>131139.19763</v>
      </c>
      <c r="P73" s="11">
        <f>ROUND(($K$363/$K$361)*K73,5)</f>
        <v>131139.19763</v>
      </c>
      <c r="Q73" s="11">
        <f aca="true" t="shared" si="16" ref="Q73:Q136">P73-R73</f>
        <v>0.19763000000966713</v>
      </c>
      <c r="R73" s="8">
        <f aca="true" t="shared" si="17" ref="R73:R136">ROUND(O73,0)</f>
        <v>131139</v>
      </c>
      <c r="S73" s="11">
        <f aca="true" t="shared" si="18" ref="S73:S136">R73-O73</f>
        <v>-0.19763000000966713</v>
      </c>
      <c r="T73">
        <f>IF(R73&gt;0,ROUND((R73/K73)*100,2),0)</f>
        <v>31.47</v>
      </c>
      <c r="U73" s="8">
        <f>ROUND(IF(L73=3%,$K$365*Ranking!K70,0),0)</f>
        <v>0</v>
      </c>
      <c r="V73" s="8">
        <f aca="true" t="shared" si="19" ref="V73:V136">U73+R73</f>
        <v>131139</v>
      </c>
      <c r="W73" s="8">
        <f>IF(V73&gt;K73,K73-R73,U73)</f>
        <v>0</v>
      </c>
      <c r="X73" s="8">
        <f aca="true" t="shared" si="20" ref="X73:X136">R73+W73</f>
        <v>131139</v>
      </c>
      <c r="Y73" s="31">
        <f>IF(K73&gt;0,ROUND(X73/K73*100,2),0)</f>
        <v>31.47</v>
      </c>
      <c r="Z73" s="8">
        <f>IF(L73=3%,ROUND($K$367*Ranking!K70,0),0)</f>
        <v>0</v>
      </c>
      <c r="AA73" s="28">
        <f aca="true" t="shared" si="21" ref="AA73:AA136">X73+Z73</f>
        <v>131139</v>
      </c>
      <c r="AB73" s="28">
        <f>IF(AA73&gt;K73,K73-X73,Z73)</f>
        <v>0</v>
      </c>
      <c r="AC73" s="8">
        <f aca="true" t="shared" si="22" ref="AC73:AC136">X73+AB73</f>
        <v>131139</v>
      </c>
      <c r="AD73" s="28">
        <f>IF(AC73&gt;K73,1,0)</f>
        <v>0</v>
      </c>
      <c r="AE73" s="31">
        <f>IF(AC73&gt;0,ROUND(AC73/K73*100,2),0)</f>
        <v>31.47</v>
      </c>
      <c r="AF73">
        <f aca="true" t="shared" si="23" ref="AF73:AF136">IF(AE73=100,1,"")</f>
      </c>
    </row>
    <row r="74" spans="1:32" ht="12.75">
      <c r="A74">
        <v>66</v>
      </c>
      <c r="B74" s="7" t="s">
        <v>234</v>
      </c>
      <c r="C74" s="7" t="s">
        <v>11</v>
      </c>
      <c r="D74" s="3" t="s">
        <v>235</v>
      </c>
      <c r="E74">
        <v>0</v>
      </c>
      <c r="F74" s="4">
        <v>0</v>
      </c>
      <c r="G74" s="4">
        <v>0</v>
      </c>
      <c r="H74" s="4">
        <v>0</v>
      </c>
      <c r="I74" s="4">
        <v>0</v>
      </c>
      <c r="J74" s="4">
        <f t="shared" si="12"/>
        <v>0</v>
      </c>
      <c r="K74" s="5">
        <f t="shared" si="13"/>
        <v>0</v>
      </c>
      <c r="L74" s="6">
        <v>0</v>
      </c>
      <c r="M74" s="31">
        <f t="shared" si="14"/>
        <v>0</v>
      </c>
      <c r="N74" s="31">
        <f t="shared" si="15"/>
        <v>0</v>
      </c>
      <c r="O74" s="11">
        <f>ROUND(($K$363/$K$361)*K74,5)</f>
        <v>0</v>
      </c>
      <c r="P74" s="11">
        <f>ROUND(($K$363/$K$361)*K74,5)</f>
        <v>0</v>
      </c>
      <c r="Q74" s="11">
        <f t="shared" si="16"/>
        <v>0</v>
      </c>
      <c r="R74" s="8">
        <f t="shared" si="17"/>
        <v>0</v>
      </c>
      <c r="S74" s="11">
        <f t="shared" si="18"/>
        <v>0</v>
      </c>
      <c r="T74">
        <f>IF(R74&gt;0,ROUND((R74/K74)*100,2),0)</f>
        <v>0</v>
      </c>
      <c r="U74" s="8">
        <f>ROUND(IF(L74=3%,$K$365*Ranking!K71,0),0)</f>
        <v>0</v>
      </c>
      <c r="V74" s="8">
        <f t="shared" si="19"/>
        <v>0</v>
      </c>
      <c r="W74" s="8">
        <f>IF(V74&gt;K74,K74-R74,U74)</f>
        <v>0</v>
      </c>
      <c r="X74" s="8">
        <f t="shared" si="20"/>
        <v>0</v>
      </c>
      <c r="Y74" s="31">
        <f>IF(K74&gt;0,ROUND(X74/K74*100,2),0)</f>
        <v>0</v>
      </c>
      <c r="Z74" s="8">
        <f>IF(L74=3%,ROUND($K$367*Ranking!K71,0),0)</f>
        <v>0</v>
      </c>
      <c r="AA74" s="28">
        <f t="shared" si="21"/>
        <v>0</v>
      </c>
      <c r="AB74" s="28">
        <f>IF(AA74&gt;K74,K74-X74,Z74)</f>
        <v>0</v>
      </c>
      <c r="AC74" s="8">
        <f t="shared" si="22"/>
        <v>0</v>
      </c>
      <c r="AD74" s="28">
        <f>IF(AC74&gt;K74,1,0)</f>
        <v>0</v>
      </c>
      <c r="AE74" s="31">
        <f>IF(AC74&gt;0,ROUND(AC74/K74*100,2),0)</f>
        <v>0</v>
      </c>
      <c r="AF74">
        <f t="shared" si="23"/>
      </c>
    </row>
    <row r="75" spans="1:32" ht="12.75">
      <c r="A75">
        <v>67</v>
      </c>
      <c r="B75" s="7" t="s">
        <v>236</v>
      </c>
      <c r="C75" s="7" t="s">
        <v>11</v>
      </c>
      <c r="D75" s="3" t="s">
        <v>237</v>
      </c>
      <c r="E75">
        <v>2005</v>
      </c>
      <c r="F75" s="4">
        <v>977876.39</v>
      </c>
      <c r="G75" s="4">
        <v>4728.26</v>
      </c>
      <c r="H75" s="4">
        <v>123.2</v>
      </c>
      <c r="I75" s="4">
        <v>0</v>
      </c>
      <c r="J75" s="4">
        <f t="shared" si="12"/>
        <v>973024.93</v>
      </c>
      <c r="K75" s="5">
        <f t="shared" si="13"/>
        <v>973025</v>
      </c>
      <c r="L75" s="6">
        <v>0.015</v>
      </c>
      <c r="M75" s="31">
        <f t="shared" si="14"/>
        <v>31.47</v>
      </c>
      <c r="N75" s="31">
        <f t="shared" si="15"/>
        <v>31.47</v>
      </c>
      <c r="O75" s="11">
        <f>ROUND(($K$363/$K$361)*K75,5)</f>
        <v>306163.05068</v>
      </c>
      <c r="P75" s="11">
        <f>ROUND(($K$363/$K$361)*K75,5)</f>
        <v>306163.05068</v>
      </c>
      <c r="Q75" s="11">
        <f t="shared" si="16"/>
        <v>0.05067999998573214</v>
      </c>
      <c r="R75" s="8">
        <f t="shared" si="17"/>
        <v>306163</v>
      </c>
      <c r="S75" s="11">
        <f t="shared" si="18"/>
        <v>-0.05067999998573214</v>
      </c>
      <c r="T75">
        <f>IF(R75&gt;0,ROUND((R75/K75)*100,2),0)</f>
        <v>31.47</v>
      </c>
      <c r="U75" s="8">
        <f>ROUND(IF(L75=3%,$K$365*Ranking!K72,0),0)</f>
        <v>0</v>
      </c>
      <c r="V75" s="8">
        <f t="shared" si="19"/>
        <v>306163</v>
      </c>
      <c r="W75" s="8">
        <f>IF(V75&gt;K75,K75-R75,U75)</f>
        <v>0</v>
      </c>
      <c r="X75" s="8">
        <f t="shared" si="20"/>
        <v>306163</v>
      </c>
      <c r="Y75" s="31">
        <f>IF(K75&gt;0,ROUND(X75/K75*100,2),0)</f>
        <v>31.47</v>
      </c>
      <c r="Z75" s="8">
        <f>IF(L75=3%,ROUND($K$367*Ranking!K72,0),0)</f>
        <v>0</v>
      </c>
      <c r="AA75" s="28">
        <f t="shared" si="21"/>
        <v>306163</v>
      </c>
      <c r="AB75" s="28">
        <f>IF(AA75&gt;K75,K75-X75,Z75)</f>
        <v>0</v>
      </c>
      <c r="AC75" s="8">
        <f t="shared" si="22"/>
        <v>306163</v>
      </c>
      <c r="AD75" s="28">
        <f>IF(AC75&gt;K75,1,0)</f>
        <v>0</v>
      </c>
      <c r="AE75" s="31">
        <f>IF(AC75&gt;0,ROUND(AC75/K75*100,2),0)</f>
        <v>31.47</v>
      </c>
      <c r="AF75">
        <f t="shared" si="23"/>
      </c>
    </row>
    <row r="76" spans="1:32" ht="12.75">
      <c r="A76">
        <v>68</v>
      </c>
      <c r="B76" s="7" t="s">
        <v>238</v>
      </c>
      <c r="C76" s="7" t="s">
        <v>11</v>
      </c>
      <c r="D76" s="3" t="s">
        <v>239</v>
      </c>
      <c r="E76">
        <v>2005</v>
      </c>
      <c r="F76" s="4">
        <v>55527.48</v>
      </c>
      <c r="G76" s="4">
        <v>0</v>
      </c>
      <c r="H76" s="4">
        <v>0</v>
      </c>
      <c r="I76" s="4">
        <v>0</v>
      </c>
      <c r="J76" s="4">
        <f t="shared" si="12"/>
        <v>55527.48</v>
      </c>
      <c r="K76" s="5">
        <f t="shared" si="13"/>
        <v>55527</v>
      </c>
      <c r="L76" s="6">
        <v>0.015</v>
      </c>
      <c r="M76" s="31">
        <f t="shared" si="14"/>
        <v>31.47</v>
      </c>
      <c r="N76" s="31">
        <f t="shared" si="15"/>
        <v>31.47</v>
      </c>
      <c r="O76" s="11">
        <f>ROUND(($K$363/$K$361)*K76,5)</f>
        <v>17471.61246</v>
      </c>
      <c r="P76" s="11">
        <f>ROUND(($K$363/$K$361)*K76,5)</f>
        <v>17471.61246</v>
      </c>
      <c r="Q76" s="11">
        <f t="shared" si="16"/>
        <v>-0.3875399999997171</v>
      </c>
      <c r="R76" s="8">
        <f t="shared" si="17"/>
        <v>17472</v>
      </c>
      <c r="S76" s="11">
        <f t="shared" si="18"/>
        <v>0.3875399999997171</v>
      </c>
      <c r="T76">
        <f>IF(R76&gt;0,ROUND((R76/K76)*100,2),0)</f>
        <v>31.47</v>
      </c>
      <c r="U76" s="8">
        <f>ROUND(IF(L76=3%,$K$365*Ranking!K73,0),0)</f>
        <v>0</v>
      </c>
      <c r="V76" s="8">
        <f t="shared" si="19"/>
        <v>17472</v>
      </c>
      <c r="W76" s="8">
        <f>IF(V76&gt;K76,K76-R76,U76)</f>
        <v>0</v>
      </c>
      <c r="X76" s="8">
        <f t="shared" si="20"/>
        <v>17472</v>
      </c>
      <c r="Y76" s="31">
        <f>IF(K76&gt;0,ROUND(X76/K76*100,2),0)</f>
        <v>31.47</v>
      </c>
      <c r="Z76" s="8">
        <f>IF(L76=3%,ROUND($K$367*Ranking!K73,0),0)</f>
        <v>0</v>
      </c>
      <c r="AA76" s="28">
        <f t="shared" si="21"/>
        <v>17472</v>
      </c>
      <c r="AB76" s="28">
        <f>IF(AA76&gt;K76,K76-X76,Z76)</f>
        <v>0</v>
      </c>
      <c r="AC76" s="8">
        <f t="shared" si="22"/>
        <v>17472</v>
      </c>
      <c r="AD76" s="28">
        <f>IF(AC76&gt;K76,1,0)</f>
        <v>0</v>
      </c>
      <c r="AE76" s="31">
        <f>IF(AC76&gt;0,ROUND(AC76/K76*100,2),0)</f>
        <v>31.47</v>
      </c>
      <c r="AF76">
        <f t="shared" si="23"/>
      </c>
    </row>
    <row r="77" spans="1:32" ht="12.75">
      <c r="A77">
        <v>69</v>
      </c>
      <c r="B77" s="7" t="s">
        <v>240</v>
      </c>
      <c r="C77" s="7" t="s">
        <v>11</v>
      </c>
      <c r="D77" s="3" t="s">
        <v>241</v>
      </c>
      <c r="E77">
        <v>0</v>
      </c>
      <c r="F77" s="4">
        <v>0</v>
      </c>
      <c r="G77" s="4">
        <v>0</v>
      </c>
      <c r="H77" s="4">
        <v>0</v>
      </c>
      <c r="I77" s="4">
        <v>0</v>
      </c>
      <c r="J77" s="4">
        <f t="shared" si="12"/>
        <v>0</v>
      </c>
      <c r="K77" s="5">
        <f t="shared" si="13"/>
        <v>0</v>
      </c>
      <c r="L77" s="6">
        <v>0</v>
      </c>
      <c r="M77" s="31">
        <f t="shared" si="14"/>
        <v>0</v>
      </c>
      <c r="N77" s="31">
        <f t="shared" si="15"/>
        <v>0</v>
      </c>
      <c r="O77" s="11">
        <f>ROUND(($K$363/$K$361)*K77,5)</f>
        <v>0</v>
      </c>
      <c r="P77" s="11">
        <f>ROUND(($K$363/$K$361)*K77,5)</f>
        <v>0</v>
      </c>
      <c r="Q77" s="11">
        <f t="shared" si="16"/>
        <v>0</v>
      </c>
      <c r="R77" s="8">
        <f t="shared" si="17"/>
        <v>0</v>
      </c>
      <c r="S77" s="11">
        <f t="shared" si="18"/>
        <v>0</v>
      </c>
      <c r="T77">
        <f>IF(R77&gt;0,ROUND((R77/K77)*100,2),0)</f>
        <v>0</v>
      </c>
      <c r="U77" s="8">
        <f>ROUND(IF(L77=3%,$K$365*Ranking!K74,0),0)</f>
        <v>0</v>
      </c>
      <c r="V77" s="8">
        <f t="shared" si="19"/>
        <v>0</v>
      </c>
      <c r="W77" s="8">
        <f>IF(V77&gt;K77,K77-R77,U77)</f>
        <v>0</v>
      </c>
      <c r="X77" s="8">
        <f t="shared" si="20"/>
        <v>0</v>
      </c>
      <c r="Y77" s="31">
        <f>IF(K77&gt;0,ROUND(X77/K77*100,2),0)</f>
        <v>0</v>
      </c>
      <c r="Z77" s="8">
        <f>IF(L77=3%,ROUND($K$367*Ranking!K74,0),0)</f>
        <v>0</v>
      </c>
      <c r="AA77" s="28">
        <f t="shared" si="21"/>
        <v>0</v>
      </c>
      <c r="AB77" s="28">
        <f>IF(AA77&gt;K77,K77-X77,Z77)</f>
        <v>0</v>
      </c>
      <c r="AC77" s="8">
        <f t="shared" si="22"/>
        <v>0</v>
      </c>
      <c r="AD77" s="28">
        <f>IF(AC77&gt;K77,1,0)</f>
        <v>0</v>
      </c>
      <c r="AE77" s="31">
        <f>IF(AC77&gt;0,ROUND(AC77/K77*100,2),0)</f>
        <v>0</v>
      </c>
      <c r="AF77">
        <f t="shared" si="23"/>
      </c>
    </row>
    <row r="78" spans="1:32" ht="12.75">
      <c r="A78">
        <v>70</v>
      </c>
      <c r="B78" s="7" t="s">
        <v>242</v>
      </c>
      <c r="C78" s="7" t="s">
        <v>11</v>
      </c>
      <c r="D78" s="3" t="s">
        <v>243</v>
      </c>
      <c r="E78">
        <v>0</v>
      </c>
      <c r="F78" s="4">
        <v>0</v>
      </c>
      <c r="G78" s="4">
        <v>0</v>
      </c>
      <c r="H78" s="4">
        <v>0</v>
      </c>
      <c r="I78" s="4">
        <v>0</v>
      </c>
      <c r="J78" s="4">
        <f t="shared" si="12"/>
        <v>0</v>
      </c>
      <c r="K78" s="5">
        <f t="shared" si="13"/>
        <v>0</v>
      </c>
      <c r="L78" s="6">
        <v>0</v>
      </c>
      <c r="M78" s="31">
        <f t="shared" si="14"/>
        <v>0</v>
      </c>
      <c r="N78" s="31">
        <f t="shared" si="15"/>
        <v>0</v>
      </c>
      <c r="O78" s="11">
        <f>ROUND(($K$363/$K$361)*K78,5)</f>
        <v>0</v>
      </c>
      <c r="P78" s="11">
        <f>ROUND(($K$363/$K$361)*K78,5)</f>
        <v>0</v>
      </c>
      <c r="Q78" s="11">
        <f t="shared" si="16"/>
        <v>0</v>
      </c>
      <c r="R78" s="8">
        <f t="shared" si="17"/>
        <v>0</v>
      </c>
      <c r="S78" s="11">
        <f t="shared" si="18"/>
        <v>0</v>
      </c>
      <c r="T78">
        <f>IF(R78&gt;0,ROUND((R78/K78)*100,2),0)</f>
        <v>0</v>
      </c>
      <c r="U78" s="8">
        <f>ROUND(IF(L78=3%,$K$365*Ranking!K75,0),0)</f>
        <v>0</v>
      </c>
      <c r="V78" s="8">
        <f t="shared" si="19"/>
        <v>0</v>
      </c>
      <c r="W78" s="8">
        <f>IF(V78&gt;K78,K78-R78,U78)</f>
        <v>0</v>
      </c>
      <c r="X78" s="8">
        <f t="shared" si="20"/>
        <v>0</v>
      </c>
      <c r="Y78" s="31">
        <f>IF(K78&gt;0,ROUND(X78/K78*100,2),0)</f>
        <v>0</v>
      </c>
      <c r="Z78" s="8">
        <f>IF(L78=3%,ROUND($K$367*Ranking!K75,0),0)</f>
        <v>0</v>
      </c>
      <c r="AA78" s="28">
        <f t="shared" si="21"/>
        <v>0</v>
      </c>
      <c r="AB78" s="28">
        <f>IF(AA78&gt;K78,K78-X78,Z78)</f>
        <v>0</v>
      </c>
      <c r="AC78" s="8">
        <f t="shared" si="22"/>
        <v>0</v>
      </c>
      <c r="AD78" s="28">
        <f>IF(AC78&gt;K78,1,0)</f>
        <v>0</v>
      </c>
      <c r="AE78" s="31">
        <f>IF(AC78&gt;0,ROUND(AC78/K78*100,2),0)</f>
        <v>0</v>
      </c>
      <c r="AF78">
        <f t="shared" si="23"/>
      </c>
    </row>
    <row r="79" spans="1:32" ht="12.75">
      <c r="A79">
        <v>71</v>
      </c>
      <c r="B79" s="7" t="s">
        <v>244</v>
      </c>
      <c r="C79" s="7" t="s">
        <v>11</v>
      </c>
      <c r="D79" s="3" t="s">
        <v>245</v>
      </c>
      <c r="E79">
        <v>0</v>
      </c>
      <c r="F79" s="4">
        <v>0</v>
      </c>
      <c r="G79" s="4">
        <v>0</v>
      </c>
      <c r="H79" s="4">
        <v>0</v>
      </c>
      <c r="I79" s="4">
        <v>0</v>
      </c>
      <c r="J79" s="4">
        <f t="shared" si="12"/>
        <v>0</v>
      </c>
      <c r="K79" s="5">
        <f t="shared" si="13"/>
        <v>0</v>
      </c>
      <c r="L79" s="6">
        <v>0</v>
      </c>
      <c r="M79" s="31">
        <f t="shared" si="14"/>
        <v>0</v>
      </c>
      <c r="N79" s="31">
        <f t="shared" si="15"/>
        <v>0</v>
      </c>
      <c r="O79" s="11">
        <f>ROUND(($K$363/$K$361)*K79,5)</f>
        <v>0</v>
      </c>
      <c r="P79" s="11">
        <f>ROUND(($K$363/$K$361)*K79,5)</f>
        <v>0</v>
      </c>
      <c r="Q79" s="11">
        <f t="shared" si="16"/>
        <v>0</v>
      </c>
      <c r="R79" s="8">
        <f t="shared" si="17"/>
        <v>0</v>
      </c>
      <c r="S79" s="11">
        <f t="shared" si="18"/>
        <v>0</v>
      </c>
      <c r="T79">
        <f>IF(R79&gt;0,ROUND((R79/K79)*100,2),0)</f>
        <v>0</v>
      </c>
      <c r="U79" s="8">
        <f>ROUND(IF(L79=3%,$K$365*Ranking!K76,0),0)</f>
        <v>0</v>
      </c>
      <c r="V79" s="8">
        <f t="shared" si="19"/>
        <v>0</v>
      </c>
      <c r="W79" s="8">
        <f>IF(V79&gt;K79,K79-R79,U79)</f>
        <v>0</v>
      </c>
      <c r="X79" s="8">
        <f t="shared" si="20"/>
        <v>0</v>
      </c>
      <c r="Y79" s="31">
        <f>IF(K79&gt;0,ROUND(X79/K79*100,2),0)</f>
        <v>0</v>
      </c>
      <c r="Z79" s="8">
        <f>IF(L79=3%,ROUND($K$367*Ranking!K76,0),0)</f>
        <v>0</v>
      </c>
      <c r="AA79" s="28">
        <f t="shared" si="21"/>
        <v>0</v>
      </c>
      <c r="AB79" s="28">
        <f>IF(AA79&gt;K79,K79-X79,Z79)</f>
        <v>0</v>
      </c>
      <c r="AC79" s="8">
        <f t="shared" si="22"/>
        <v>0</v>
      </c>
      <c r="AD79" s="28">
        <f>IF(AC79&gt;K79,1,0)</f>
        <v>0</v>
      </c>
      <c r="AE79" s="31">
        <f>IF(AC79&gt;0,ROUND(AC79/K79*100,2),0)</f>
        <v>0</v>
      </c>
      <c r="AF79">
        <f t="shared" si="23"/>
      </c>
    </row>
    <row r="80" spans="1:32" ht="12.75">
      <c r="A80">
        <v>72</v>
      </c>
      <c r="B80" s="7" t="s">
        <v>41</v>
      </c>
      <c r="C80" s="7" t="s">
        <v>11</v>
      </c>
      <c r="D80" s="3" t="s">
        <v>42</v>
      </c>
      <c r="E80">
        <v>2003</v>
      </c>
      <c r="F80" s="4">
        <v>566926</v>
      </c>
      <c r="G80" s="4">
        <v>4006</v>
      </c>
      <c r="H80" s="4">
        <v>154</v>
      </c>
      <c r="I80" s="4">
        <v>0</v>
      </c>
      <c r="J80" s="4">
        <f t="shared" si="12"/>
        <v>562766</v>
      </c>
      <c r="K80" s="5">
        <f t="shared" si="13"/>
        <v>562766</v>
      </c>
      <c r="L80" s="6">
        <v>0.015</v>
      </c>
      <c r="M80" s="31">
        <f t="shared" si="14"/>
        <v>31.47</v>
      </c>
      <c r="N80" s="31">
        <f t="shared" si="15"/>
        <v>31.47</v>
      </c>
      <c r="O80" s="11">
        <f>ROUND(($K$363/$K$361)*K80,5)</f>
        <v>177074.74667</v>
      </c>
      <c r="P80" s="11">
        <f>ROUND(($K$363/$K$361)*K80,5)</f>
        <v>177074.74667</v>
      </c>
      <c r="Q80" s="11">
        <f t="shared" si="16"/>
        <v>-0.2533300000068266</v>
      </c>
      <c r="R80" s="8">
        <f t="shared" si="17"/>
        <v>177075</v>
      </c>
      <c r="S80" s="11">
        <f t="shared" si="18"/>
        <v>0.2533300000068266</v>
      </c>
      <c r="T80">
        <f>IF(R80&gt;0,ROUND((R80/K80)*100,2),0)</f>
        <v>31.47</v>
      </c>
      <c r="U80" s="8">
        <f>ROUND(IF(L80=3%,$K$365*Ranking!K77,0),0)</f>
        <v>0</v>
      </c>
      <c r="V80" s="8">
        <f t="shared" si="19"/>
        <v>177075</v>
      </c>
      <c r="W80" s="8">
        <f>IF(V80&gt;K80,K80-R80,U80)</f>
        <v>0</v>
      </c>
      <c r="X80" s="8">
        <f t="shared" si="20"/>
        <v>177075</v>
      </c>
      <c r="Y80" s="31">
        <f>IF(K80&gt;0,ROUND(X80/K80*100,2),0)</f>
        <v>31.47</v>
      </c>
      <c r="Z80" s="8">
        <f>IF(L80=3%,ROUND($K$367*Ranking!K77,0),0)</f>
        <v>0</v>
      </c>
      <c r="AA80" s="28">
        <f t="shared" si="21"/>
        <v>177075</v>
      </c>
      <c r="AB80" s="28">
        <f>IF(AA80&gt;K80,K80-X80,Z80)</f>
        <v>0</v>
      </c>
      <c r="AC80" s="8">
        <f t="shared" si="22"/>
        <v>177075</v>
      </c>
      <c r="AD80" s="28">
        <f>IF(AC80&gt;K80,1,0)</f>
        <v>0</v>
      </c>
      <c r="AE80" s="31">
        <f>IF(AC80&gt;0,ROUND(AC80/K80*100,2),0)</f>
        <v>31.47</v>
      </c>
      <c r="AF80">
        <f t="shared" si="23"/>
      </c>
    </row>
    <row r="81" spans="1:32" ht="12.75">
      <c r="A81">
        <v>73</v>
      </c>
      <c r="B81" s="7" t="s">
        <v>246</v>
      </c>
      <c r="C81" s="7" t="s">
        <v>11</v>
      </c>
      <c r="D81" s="3" t="s">
        <v>247</v>
      </c>
      <c r="E81">
        <v>0</v>
      </c>
      <c r="F81" s="4">
        <v>0</v>
      </c>
      <c r="G81" s="4">
        <v>0</v>
      </c>
      <c r="H81" s="4">
        <v>0</v>
      </c>
      <c r="I81" s="4">
        <v>0</v>
      </c>
      <c r="J81" s="4">
        <f t="shared" si="12"/>
        <v>0</v>
      </c>
      <c r="K81" s="5">
        <f t="shared" si="13"/>
        <v>0</v>
      </c>
      <c r="L81" s="6">
        <v>0</v>
      </c>
      <c r="M81" s="31">
        <f t="shared" si="14"/>
        <v>0</v>
      </c>
      <c r="N81" s="31">
        <f t="shared" si="15"/>
        <v>0</v>
      </c>
      <c r="O81" s="11">
        <f>ROUND(($K$363/$K$361)*K81,5)</f>
        <v>0</v>
      </c>
      <c r="P81" s="11">
        <f>ROUND(($K$363/$K$361)*K81,5)</f>
        <v>0</v>
      </c>
      <c r="Q81" s="11">
        <f t="shared" si="16"/>
        <v>0</v>
      </c>
      <c r="R81" s="8">
        <f t="shared" si="17"/>
        <v>0</v>
      </c>
      <c r="S81" s="11">
        <f t="shared" si="18"/>
        <v>0</v>
      </c>
      <c r="T81">
        <f>IF(R81&gt;0,ROUND((R81/K81)*100,2),0)</f>
        <v>0</v>
      </c>
      <c r="U81" s="8">
        <f>ROUND(IF(L81=3%,$K$365*Ranking!K78,0),0)</f>
        <v>0</v>
      </c>
      <c r="V81" s="8">
        <f t="shared" si="19"/>
        <v>0</v>
      </c>
      <c r="W81" s="8">
        <f>IF(V81&gt;K81,K81-R81,U81)</f>
        <v>0</v>
      </c>
      <c r="X81" s="8">
        <f t="shared" si="20"/>
        <v>0</v>
      </c>
      <c r="Y81" s="31">
        <f>IF(K81&gt;0,ROUND(X81/K81*100,2),0)</f>
        <v>0</v>
      </c>
      <c r="Z81" s="8">
        <f>IF(L81=3%,ROUND($K$367*Ranking!K78,0),0)</f>
        <v>0</v>
      </c>
      <c r="AA81" s="28">
        <f t="shared" si="21"/>
        <v>0</v>
      </c>
      <c r="AB81" s="28">
        <f>IF(AA81&gt;K81,K81-X81,Z81)</f>
        <v>0</v>
      </c>
      <c r="AC81" s="8">
        <f t="shared" si="22"/>
        <v>0</v>
      </c>
      <c r="AD81" s="28">
        <f>IF(AC81&gt;K81,1,0)</f>
        <v>0</v>
      </c>
      <c r="AE81" s="31">
        <f>IF(AC81&gt;0,ROUND(AC81/K81*100,2),0)</f>
        <v>0</v>
      </c>
      <c r="AF81">
        <f t="shared" si="23"/>
      </c>
    </row>
    <row r="82" spans="1:32" ht="12.75">
      <c r="A82">
        <v>74</v>
      </c>
      <c r="B82" s="7" t="s">
        <v>248</v>
      </c>
      <c r="C82" s="7" t="s">
        <v>11</v>
      </c>
      <c r="D82" s="3" t="s">
        <v>249</v>
      </c>
      <c r="E82">
        <v>2008</v>
      </c>
      <c r="F82" s="4">
        <v>178937.39</v>
      </c>
      <c r="G82" s="4">
        <v>1512.28</v>
      </c>
      <c r="H82" s="4">
        <v>0</v>
      </c>
      <c r="I82" s="4">
        <v>0</v>
      </c>
      <c r="J82" s="4">
        <f t="shared" si="12"/>
        <v>177425.11000000002</v>
      </c>
      <c r="K82" s="5">
        <f t="shared" si="13"/>
        <v>177425</v>
      </c>
      <c r="L82" s="6">
        <v>0.03</v>
      </c>
      <c r="M82" s="31">
        <f t="shared" si="14"/>
        <v>31.47</v>
      </c>
      <c r="N82" s="31">
        <f t="shared" si="15"/>
        <v>82.88</v>
      </c>
      <c r="O82" s="11">
        <f>ROUND(($K$363/$K$361)*K82,5)</f>
        <v>55826.91017</v>
      </c>
      <c r="P82" s="11">
        <f>ROUND(($K$363/$K$361)*K82,5)</f>
        <v>55826.91017</v>
      </c>
      <c r="Q82" s="11">
        <f t="shared" si="16"/>
        <v>-0.08982999999716412</v>
      </c>
      <c r="R82" s="8">
        <f t="shared" si="17"/>
        <v>55827</v>
      </c>
      <c r="S82" s="11">
        <f t="shared" si="18"/>
        <v>0.08982999999716412</v>
      </c>
      <c r="T82">
        <f>IF(R82&gt;0,ROUND((R82/K82)*100,2),0)</f>
        <v>31.47</v>
      </c>
      <c r="U82" s="8">
        <f>ROUND(IF(L82=3%,$K$365*Ranking!K79,0),0)</f>
        <v>56301</v>
      </c>
      <c r="V82" s="8">
        <f t="shared" si="19"/>
        <v>112128</v>
      </c>
      <c r="W82" s="8">
        <f>IF(V82&gt;K82,K82-R82,U82)</f>
        <v>56301</v>
      </c>
      <c r="X82" s="8">
        <f t="shared" si="20"/>
        <v>112128</v>
      </c>
      <c r="Y82" s="31">
        <f>IF(K82&gt;0,ROUND(X82/K82*100,2),0)</f>
        <v>63.2</v>
      </c>
      <c r="Z82" s="8">
        <f>IF(L82=3%,ROUND($K$367*Ranking!K79,0),0)</f>
        <v>34924</v>
      </c>
      <c r="AA82" s="28">
        <f t="shared" si="21"/>
        <v>147052</v>
      </c>
      <c r="AB82" s="28">
        <f>IF(AA82&gt;K82,K82-X82,Z82)</f>
        <v>34924</v>
      </c>
      <c r="AC82" s="8">
        <f t="shared" si="22"/>
        <v>147052</v>
      </c>
      <c r="AD82" s="28">
        <f>IF(AC82&gt;K82,1,0)</f>
        <v>0</v>
      </c>
      <c r="AE82" s="31">
        <f>IF(AC82&gt;0,ROUND(AC82/K82*100,2),0)</f>
        <v>82.88</v>
      </c>
      <c r="AF82">
        <f t="shared" si="23"/>
      </c>
    </row>
    <row r="83" spans="1:32" ht="12.75">
      <c r="A83">
        <v>75</v>
      </c>
      <c r="B83" s="7" t="s">
        <v>250</v>
      </c>
      <c r="C83" s="7" t="s">
        <v>11</v>
      </c>
      <c r="D83" s="3" t="s">
        <v>251</v>
      </c>
      <c r="E83">
        <v>2006</v>
      </c>
      <c r="F83" s="4">
        <v>1108129</v>
      </c>
      <c r="G83" s="4">
        <v>5275</v>
      </c>
      <c r="H83" s="4">
        <v>0</v>
      </c>
      <c r="I83" s="4">
        <v>0</v>
      </c>
      <c r="J83" s="4">
        <f t="shared" si="12"/>
        <v>1102854</v>
      </c>
      <c r="K83" s="5">
        <f t="shared" si="13"/>
        <v>1102854</v>
      </c>
      <c r="L83" s="6">
        <v>0.03</v>
      </c>
      <c r="M83" s="31">
        <f t="shared" si="14"/>
        <v>31.47</v>
      </c>
      <c r="N83" s="31">
        <f t="shared" si="15"/>
        <v>35.23</v>
      </c>
      <c r="O83" s="11">
        <f>ROUND(($K$363/$K$361)*K83,5)</f>
        <v>347013.84352</v>
      </c>
      <c r="P83" s="11">
        <f>ROUND(($K$363/$K$361)*K83,5)</f>
        <v>347013.84352</v>
      </c>
      <c r="Q83" s="11">
        <f t="shared" si="16"/>
        <v>-0.15648000000510365</v>
      </c>
      <c r="R83" s="8">
        <f t="shared" si="17"/>
        <v>347014</v>
      </c>
      <c r="S83" s="11">
        <f t="shared" si="18"/>
        <v>0.15648000000510365</v>
      </c>
      <c r="T83">
        <f>IF(R83&gt;0,ROUND((R83/K83)*100,2),0)</f>
        <v>31.47</v>
      </c>
      <c r="U83" s="8">
        <f>ROUND(IF(L83=3%,$K$365*Ranking!K80,0),0)</f>
        <v>25592</v>
      </c>
      <c r="V83" s="8">
        <f t="shared" si="19"/>
        <v>372606</v>
      </c>
      <c r="W83" s="8">
        <f>IF(V83&gt;K83,K83-R83,U83)</f>
        <v>25592</v>
      </c>
      <c r="X83" s="8">
        <f t="shared" si="20"/>
        <v>372606</v>
      </c>
      <c r="Y83" s="31">
        <f>IF(K83&gt;0,ROUND(X83/K83*100,2),0)</f>
        <v>33.79</v>
      </c>
      <c r="Z83" s="8">
        <f>IF(L83=3%,ROUND($K$367*Ranking!K80,0),0)</f>
        <v>15875</v>
      </c>
      <c r="AA83" s="28">
        <f t="shared" si="21"/>
        <v>388481</v>
      </c>
      <c r="AB83" s="28">
        <f>IF(AA83&gt;K83,K83-X83,Z83)</f>
        <v>15875</v>
      </c>
      <c r="AC83" s="8">
        <f t="shared" si="22"/>
        <v>388481</v>
      </c>
      <c r="AD83" s="28">
        <f>IF(AC83&gt;K83,1,0)</f>
        <v>0</v>
      </c>
      <c r="AE83" s="31">
        <f>IF(AC83&gt;0,ROUND(AC83/K83*100,2),0)</f>
        <v>35.23</v>
      </c>
      <c r="AF83">
        <f t="shared" si="23"/>
      </c>
    </row>
    <row r="84" spans="1:32" ht="12.75">
      <c r="A84">
        <v>76</v>
      </c>
      <c r="B84" s="7" t="s">
        <v>252</v>
      </c>
      <c r="C84" s="7" t="s">
        <v>11</v>
      </c>
      <c r="D84" s="3" t="s">
        <v>253</v>
      </c>
      <c r="E84">
        <v>2011</v>
      </c>
      <c r="F84" s="4">
        <v>81805.38</v>
      </c>
      <c r="G84" s="4">
        <v>674.15</v>
      </c>
      <c r="H84" s="4">
        <v>0</v>
      </c>
      <c r="I84" s="4">
        <v>0</v>
      </c>
      <c r="J84" s="4">
        <f t="shared" si="12"/>
        <v>81131.23000000001</v>
      </c>
      <c r="K84" s="5">
        <f t="shared" si="13"/>
        <v>81131</v>
      </c>
      <c r="L84" s="6">
        <v>0.01</v>
      </c>
      <c r="M84" s="31">
        <f t="shared" si="14"/>
        <v>31.47</v>
      </c>
      <c r="N84" s="31">
        <f t="shared" si="15"/>
        <v>31.47</v>
      </c>
      <c r="O84" s="11">
        <f>ROUND(($K$363/$K$361)*K84,5)</f>
        <v>25527.93039</v>
      </c>
      <c r="P84" s="11">
        <f>ROUND(($K$363/$K$361)*K84,5)</f>
        <v>25527.93039</v>
      </c>
      <c r="Q84" s="11">
        <f t="shared" si="16"/>
        <v>-0.06960999999864725</v>
      </c>
      <c r="R84" s="8">
        <f t="shared" si="17"/>
        <v>25528</v>
      </c>
      <c r="S84" s="11">
        <f t="shared" si="18"/>
        <v>0.06960999999864725</v>
      </c>
      <c r="T84">
        <f>IF(R84&gt;0,ROUND((R84/K84)*100,2),0)</f>
        <v>31.47</v>
      </c>
      <c r="U84" s="8">
        <f>ROUND(IF(L84=3%,$K$365*Ranking!K81,0),0)</f>
        <v>0</v>
      </c>
      <c r="V84" s="8">
        <f t="shared" si="19"/>
        <v>25528</v>
      </c>
      <c r="W84" s="8">
        <f>IF(V84&gt;K84,K84-R84,U84)</f>
        <v>0</v>
      </c>
      <c r="X84" s="8">
        <f t="shared" si="20"/>
        <v>25528</v>
      </c>
      <c r="Y84" s="31">
        <f>IF(K84&gt;0,ROUND(X84/K84*100,2),0)</f>
        <v>31.47</v>
      </c>
      <c r="Z84" s="8">
        <f>IF(L84=3%,ROUND($K$367*Ranking!K81,0),0)</f>
        <v>0</v>
      </c>
      <c r="AA84" s="28">
        <f t="shared" si="21"/>
        <v>25528</v>
      </c>
      <c r="AB84" s="28">
        <f>IF(AA84&gt;K84,K84-X84,Z84)</f>
        <v>0</v>
      </c>
      <c r="AC84" s="8">
        <f t="shared" si="22"/>
        <v>25528</v>
      </c>
      <c r="AD84" s="28">
        <f>IF(AC84&gt;K84,1,0)</f>
        <v>0</v>
      </c>
      <c r="AE84" s="31">
        <f>IF(AC84&gt;0,ROUND(AC84/K84*100,2),0)</f>
        <v>31.47</v>
      </c>
      <c r="AF84">
        <f t="shared" si="23"/>
      </c>
    </row>
    <row r="85" spans="1:32" ht="12.75">
      <c r="A85">
        <v>77</v>
      </c>
      <c r="B85" s="7" t="s">
        <v>254</v>
      </c>
      <c r="C85" s="7" t="s">
        <v>11</v>
      </c>
      <c r="D85" s="3" t="s">
        <v>255</v>
      </c>
      <c r="E85">
        <v>0</v>
      </c>
      <c r="F85" s="4">
        <v>0</v>
      </c>
      <c r="G85" s="4">
        <v>0</v>
      </c>
      <c r="H85" s="4">
        <v>0</v>
      </c>
      <c r="I85" s="4">
        <v>0</v>
      </c>
      <c r="J85" s="4">
        <f t="shared" si="12"/>
        <v>0</v>
      </c>
      <c r="K85" s="5">
        <f t="shared" si="13"/>
        <v>0</v>
      </c>
      <c r="L85" s="6">
        <v>0</v>
      </c>
      <c r="M85" s="31">
        <f t="shared" si="14"/>
        <v>0</v>
      </c>
      <c r="N85" s="31">
        <f t="shared" si="15"/>
        <v>0</v>
      </c>
      <c r="O85" s="11">
        <f>ROUND(($K$363/$K$361)*K85,5)</f>
        <v>0</v>
      </c>
      <c r="P85" s="11">
        <f>ROUND(($K$363/$K$361)*K85,5)</f>
        <v>0</v>
      </c>
      <c r="Q85" s="11">
        <f t="shared" si="16"/>
        <v>0</v>
      </c>
      <c r="R85" s="8">
        <f t="shared" si="17"/>
        <v>0</v>
      </c>
      <c r="S85" s="11">
        <f t="shared" si="18"/>
        <v>0</v>
      </c>
      <c r="T85">
        <f>IF(R85&gt;0,ROUND((R85/K85)*100,2),0)</f>
        <v>0</v>
      </c>
      <c r="U85" s="8">
        <f>ROUND(IF(L85=3%,$K$365*Ranking!K82,0),0)</f>
        <v>0</v>
      </c>
      <c r="V85" s="8">
        <f t="shared" si="19"/>
        <v>0</v>
      </c>
      <c r="W85" s="8">
        <f>IF(V85&gt;K85,K85-R85,U85)</f>
        <v>0</v>
      </c>
      <c r="X85" s="8">
        <f t="shared" si="20"/>
        <v>0</v>
      </c>
      <c r="Y85" s="31">
        <f>IF(K85&gt;0,ROUND(X85/K85*100,2),0)</f>
        <v>0</v>
      </c>
      <c r="Z85" s="8">
        <f>IF(L85=3%,ROUND($K$367*Ranking!K82,0),0)</f>
        <v>0</v>
      </c>
      <c r="AA85" s="28">
        <f t="shared" si="21"/>
        <v>0</v>
      </c>
      <c r="AB85" s="28">
        <f>IF(AA85&gt;K85,K85-X85,Z85)</f>
        <v>0</v>
      </c>
      <c r="AC85" s="8">
        <f t="shared" si="22"/>
        <v>0</v>
      </c>
      <c r="AD85" s="28">
        <f>IF(AC85&gt;K85,1,0)</f>
        <v>0</v>
      </c>
      <c r="AE85" s="31">
        <f>IF(AC85&gt;0,ROUND(AC85/K85*100,2),0)</f>
        <v>0</v>
      </c>
      <c r="AF85">
        <f t="shared" si="23"/>
      </c>
    </row>
    <row r="86" spans="1:32" ht="12.75">
      <c r="A86">
        <v>78</v>
      </c>
      <c r="B86" s="7" t="s">
        <v>256</v>
      </c>
      <c r="C86" s="7" t="s">
        <v>11</v>
      </c>
      <c r="D86" s="3" t="s">
        <v>257</v>
      </c>
      <c r="E86">
        <v>0</v>
      </c>
      <c r="F86" s="4">
        <v>0</v>
      </c>
      <c r="G86" s="4">
        <v>0</v>
      </c>
      <c r="H86" s="4">
        <v>0</v>
      </c>
      <c r="I86" s="4">
        <v>0</v>
      </c>
      <c r="J86" s="4">
        <f t="shared" si="12"/>
        <v>0</v>
      </c>
      <c r="K86" s="5">
        <f t="shared" si="13"/>
        <v>0</v>
      </c>
      <c r="L86" s="6">
        <v>0</v>
      </c>
      <c r="M86" s="31">
        <f t="shared" si="14"/>
        <v>0</v>
      </c>
      <c r="N86" s="31">
        <f t="shared" si="15"/>
        <v>0</v>
      </c>
      <c r="O86" s="11">
        <f>ROUND(($K$363/$K$361)*K86,5)</f>
        <v>0</v>
      </c>
      <c r="P86" s="11">
        <f>ROUND(($K$363/$K$361)*K86,5)</f>
        <v>0</v>
      </c>
      <c r="Q86" s="11">
        <f t="shared" si="16"/>
        <v>0</v>
      </c>
      <c r="R86" s="8">
        <f t="shared" si="17"/>
        <v>0</v>
      </c>
      <c r="S86" s="11">
        <f t="shared" si="18"/>
        <v>0</v>
      </c>
      <c r="T86">
        <f>IF(R86&gt;0,ROUND((R86/K86)*100,2),0)</f>
        <v>0</v>
      </c>
      <c r="U86" s="8">
        <f>ROUND(IF(L86=3%,$K$365*Ranking!K83,0),0)</f>
        <v>0</v>
      </c>
      <c r="V86" s="8">
        <f t="shared" si="19"/>
        <v>0</v>
      </c>
      <c r="W86" s="8">
        <f>IF(V86&gt;K86,K86-R86,U86)</f>
        <v>0</v>
      </c>
      <c r="X86" s="8">
        <f t="shared" si="20"/>
        <v>0</v>
      </c>
      <c r="Y86" s="31">
        <f>IF(K86&gt;0,ROUND(X86/K86*100,2),0)</f>
        <v>0</v>
      </c>
      <c r="Z86" s="8">
        <f>IF(L86=3%,ROUND($K$367*Ranking!K83,0),0)</f>
        <v>0</v>
      </c>
      <c r="AA86" s="28">
        <f t="shared" si="21"/>
        <v>0</v>
      </c>
      <c r="AB86" s="28">
        <f>IF(AA86&gt;K86,K86-X86,Z86)</f>
        <v>0</v>
      </c>
      <c r="AC86" s="8">
        <f t="shared" si="22"/>
        <v>0</v>
      </c>
      <c r="AD86" s="28">
        <f>IF(AC86&gt;K86,1,0)</f>
        <v>0</v>
      </c>
      <c r="AE86" s="31">
        <f>IF(AC86&gt;0,ROUND(AC86/K86*100,2),0)</f>
        <v>0</v>
      </c>
      <c r="AF86">
        <f t="shared" si="23"/>
      </c>
    </row>
    <row r="87" spans="1:32" ht="12.75">
      <c r="A87">
        <v>79</v>
      </c>
      <c r="B87" s="7" t="s">
        <v>43</v>
      </c>
      <c r="C87" s="7" t="s">
        <v>11</v>
      </c>
      <c r="D87" s="3" t="s">
        <v>44</v>
      </c>
      <c r="E87">
        <v>2002</v>
      </c>
      <c r="F87" s="4">
        <v>782585.49</v>
      </c>
      <c r="G87" s="4">
        <v>14986.54</v>
      </c>
      <c r="H87" s="4">
        <v>178.55</v>
      </c>
      <c r="I87" s="4">
        <v>0</v>
      </c>
      <c r="J87" s="4">
        <f t="shared" si="12"/>
        <v>767420.3999999999</v>
      </c>
      <c r="K87" s="5">
        <f t="shared" si="13"/>
        <v>767420</v>
      </c>
      <c r="L87" s="6">
        <v>0.02</v>
      </c>
      <c r="M87" s="31">
        <f t="shared" si="14"/>
        <v>31.47</v>
      </c>
      <c r="N87" s="31">
        <f t="shared" si="15"/>
        <v>31.47</v>
      </c>
      <c r="O87" s="11">
        <f>ROUND(($K$363/$K$361)*K87,5)</f>
        <v>241469.28224</v>
      </c>
      <c r="P87" s="11">
        <f>ROUND(($K$363/$K$361)*K87,5)</f>
        <v>241469.28224</v>
      </c>
      <c r="Q87" s="11">
        <f t="shared" si="16"/>
        <v>0.28224000000045635</v>
      </c>
      <c r="R87" s="8">
        <f t="shared" si="17"/>
        <v>241469</v>
      </c>
      <c r="S87" s="11">
        <f t="shared" si="18"/>
        <v>-0.28224000000045635</v>
      </c>
      <c r="T87">
        <f>IF(R87&gt;0,ROUND((R87/K87)*100,2),0)</f>
        <v>31.47</v>
      </c>
      <c r="U87" s="8">
        <f>ROUND(IF(L87=3%,$K$365*Ranking!K84,0),0)</f>
        <v>0</v>
      </c>
      <c r="V87" s="8">
        <f t="shared" si="19"/>
        <v>241469</v>
      </c>
      <c r="W87" s="8">
        <f>IF(V87&gt;K87,K87-R87,U87)</f>
        <v>0</v>
      </c>
      <c r="X87" s="8">
        <f t="shared" si="20"/>
        <v>241469</v>
      </c>
      <c r="Y87" s="31">
        <f>IF(K87&gt;0,ROUND(X87/K87*100,2),0)</f>
        <v>31.47</v>
      </c>
      <c r="Z87" s="8">
        <f>IF(L87=3%,ROUND($K$367*Ranking!K84,0),0)</f>
        <v>0</v>
      </c>
      <c r="AA87" s="28">
        <f t="shared" si="21"/>
        <v>241469</v>
      </c>
      <c r="AB87" s="28">
        <f>IF(AA87&gt;K87,K87-X87,Z87)</f>
        <v>0</v>
      </c>
      <c r="AC87" s="8">
        <f t="shared" si="22"/>
        <v>241469</v>
      </c>
      <c r="AD87" s="28">
        <f>IF(AC87&gt;K87,1,0)</f>
        <v>0</v>
      </c>
      <c r="AE87" s="31">
        <f>IF(AC87&gt;0,ROUND(AC87/K87*100,2),0)</f>
        <v>31.47</v>
      </c>
      <c r="AF87">
        <f t="shared" si="23"/>
      </c>
    </row>
    <row r="88" spans="1:32" ht="12.75">
      <c r="A88">
        <v>80</v>
      </c>
      <c r="B88" s="7" t="s">
        <v>258</v>
      </c>
      <c r="C88" s="7" t="s">
        <v>11</v>
      </c>
      <c r="D88" s="3" t="s">
        <v>259</v>
      </c>
      <c r="E88">
        <v>0</v>
      </c>
      <c r="F88" s="4">
        <v>0</v>
      </c>
      <c r="G88" s="4">
        <v>0</v>
      </c>
      <c r="H88" s="4">
        <v>0</v>
      </c>
      <c r="I88" s="4">
        <v>0</v>
      </c>
      <c r="J88" s="4">
        <f t="shared" si="12"/>
        <v>0</v>
      </c>
      <c r="K88" s="5">
        <f t="shared" si="13"/>
        <v>0</v>
      </c>
      <c r="L88" s="6">
        <v>0</v>
      </c>
      <c r="M88" s="31">
        <f t="shared" si="14"/>
        <v>0</v>
      </c>
      <c r="N88" s="31">
        <f t="shared" si="15"/>
        <v>0</v>
      </c>
      <c r="O88" s="11">
        <f>ROUND(($K$363/$K$361)*K88,5)</f>
        <v>0</v>
      </c>
      <c r="P88" s="11">
        <f>ROUND(($K$363/$K$361)*K88,5)</f>
        <v>0</v>
      </c>
      <c r="Q88" s="11">
        <f t="shared" si="16"/>
        <v>0</v>
      </c>
      <c r="R88" s="8">
        <f t="shared" si="17"/>
        <v>0</v>
      </c>
      <c r="S88" s="11">
        <f t="shared" si="18"/>
        <v>0</v>
      </c>
      <c r="T88">
        <f>IF(R88&gt;0,ROUND((R88/K88)*100,2),0)</f>
        <v>0</v>
      </c>
      <c r="U88" s="8">
        <f>ROUND(IF(L88=3%,$K$365*Ranking!K85,0),0)</f>
        <v>0</v>
      </c>
      <c r="V88" s="8">
        <f t="shared" si="19"/>
        <v>0</v>
      </c>
      <c r="W88" s="8">
        <f>IF(V88&gt;K88,K88-R88,U88)</f>
        <v>0</v>
      </c>
      <c r="X88" s="8">
        <f t="shared" si="20"/>
        <v>0</v>
      </c>
      <c r="Y88" s="31">
        <f>IF(K88&gt;0,ROUND(X88/K88*100,2),0)</f>
        <v>0</v>
      </c>
      <c r="Z88" s="8">
        <f>IF(L88=3%,ROUND($K$367*Ranking!K85,0),0)</f>
        <v>0</v>
      </c>
      <c r="AA88" s="28">
        <f t="shared" si="21"/>
        <v>0</v>
      </c>
      <c r="AB88" s="28">
        <f>IF(AA88&gt;K88,K88-X88,Z88)</f>
        <v>0</v>
      </c>
      <c r="AC88" s="8">
        <f t="shared" si="22"/>
        <v>0</v>
      </c>
      <c r="AD88" s="28">
        <f>IF(AC88&gt;K88,1,0)</f>
        <v>0</v>
      </c>
      <c r="AE88" s="31">
        <f>IF(AC88&gt;0,ROUND(AC88/K88*100,2),0)</f>
        <v>0</v>
      </c>
      <c r="AF88">
        <f t="shared" si="23"/>
      </c>
    </row>
    <row r="89" spans="1:32" ht="12.75">
      <c r="A89">
        <v>81</v>
      </c>
      <c r="B89" s="7" t="s">
        <v>260</v>
      </c>
      <c r="C89" s="7" t="s">
        <v>11</v>
      </c>
      <c r="D89" s="3" t="s">
        <v>261</v>
      </c>
      <c r="E89">
        <v>2007</v>
      </c>
      <c r="F89" s="4">
        <v>212042.46</v>
      </c>
      <c r="G89" s="4">
        <v>898.92</v>
      </c>
      <c r="H89" s="4">
        <v>0</v>
      </c>
      <c r="I89" s="4">
        <v>0</v>
      </c>
      <c r="J89" s="4">
        <f t="shared" si="12"/>
        <v>211143.53999999998</v>
      </c>
      <c r="K89" s="5">
        <f t="shared" si="13"/>
        <v>211144</v>
      </c>
      <c r="L89" s="6">
        <v>0.03</v>
      </c>
      <c r="M89" s="31">
        <f t="shared" si="14"/>
        <v>31.47</v>
      </c>
      <c r="N89" s="31">
        <f t="shared" si="15"/>
        <v>74.67</v>
      </c>
      <c r="O89" s="11">
        <f>ROUND(($K$363/$K$361)*K89,5)</f>
        <v>66436.61897</v>
      </c>
      <c r="P89" s="11">
        <f>ROUND(($K$363/$K$361)*K89,5)</f>
        <v>66436.61897</v>
      </c>
      <c r="Q89" s="11">
        <f t="shared" si="16"/>
        <v>-0.3810300000041025</v>
      </c>
      <c r="R89" s="8">
        <f t="shared" si="17"/>
        <v>66437</v>
      </c>
      <c r="S89" s="11">
        <f t="shared" si="18"/>
        <v>0.3810300000041025</v>
      </c>
      <c r="T89">
        <f>IF(R89&gt;0,ROUND((R89/K89)*100,2),0)</f>
        <v>31.47</v>
      </c>
      <c r="U89" s="8">
        <f>ROUND(IF(L89=3%,$K$365*Ranking!K86,0),0)</f>
        <v>56301</v>
      </c>
      <c r="V89" s="8">
        <f t="shared" si="19"/>
        <v>122738</v>
      </c>
      <c r="W89" s="8">
        <f>IF(V89&gt;K89,K89-R89,U89)</f>
        <v>56301</v>
      </c>
      <c r="X89" s="8">
        <f t="shared" si="20"/>
        <v>122738</v>
      </c>
      <c r="Y89" s="31">
        <f>IF(K89&gt;0,ROUND(X89/K89*100,2),0)</f>
        <v>58.13</v>
      </c>
      <c r="Z89" s="8">
        <f>IF(L89=3%,ROUND($K$367*Ranking!K86,0),0)</f>
        <v>34924</v>
      </c>
      <c r="AA89" s="28">
        <f t="shared" si="21"/>
        <v>157662</v>
      </c>
      <c r="AB89" s="28">
        <f>IF(AA89&gt;K89,K89-X89,Z89)</f>
        <v>34924</v>
      </c>
      <c r="AC89" s="8">
        <f t="shared" si="22"/>
        <v>157662</v>
      </c>
      <c r="AD89" s="28">
        <f>IF(AC89&gt;K89,1,0)</f>
        <v>0</v>
      </c>
      <c r="AE89" s="31">
        <f>IF(AC89&gt;0,ROUND(AC89/K89*100,2),0)</f>
        <v>74.67</v>
      </c>
      <c r="AF89">
        <f t="shared" si="23"/>
      </c>
    </row>
    <row r="90" spans="1:32" ht="12.75">
      <c r="A90">
        <v>82</v>
      </c>
      <c r="B90" s="7" t="s">
        <v>45</v>
      </c>
      <c r="C90" s="7" t="s">
        <v>11</v>
      </c>
      <c r="D90" s="3" t="s">
        <v>46</v>
      </c>
      <c r="E90">
        <v>2002</v>
      </c>
      <c r="F90" s="4">
        <v>432089.26</v>
      </c>
      <c r="G90" s="4">
        <v>4719.6</v>
      </c>
      <c r="H90" s="4">
        <v>440.3</v>
      </c>
      <c r="I90" s="4">
        <v>0</v>
      </c>
      <c r="J90" s="4">
        <f t="shared" si="12"/>
        <v>426929.36000000004</v>
      </c>
      <c r="K90" s="5">
        <f t="shared" si="13"/>
        <v>426929</v>
      </c>
      <c r="L90" s="6">
        <v>0.01</v>
      </c>
      <c r="M90" s="31">
        <f t="shared" si="14"/>
        <v>31.47</v>
      </c>
      <c r="N90" s="31">
        <f t="shared" si="15"/>
        <v>31.47</v>
      </c>
      <c r="O90" s="11">
        <f>ROUND(($K$363/$K$361)*K90,5)</f>
        <v>134333.53209</v>
      </c>
      <c r="P90" s="11">
        <f>ROUND(($K$363/$K$361)*K90,5)</f>
        <v>134333.53209</v>
      </c>
      <c r="Q90" s="11">
        <f t="shared" si="16"/>
        <v>-0.46791000000666827</v>
      </c>
      <c r="R90" s="8">
        <f t="shared" si="17"/>
        <v>134334</v>
      </c>
      <c r="S90" s="11">
        <f t="shared" si="18"/>
        <v>0.46791000000666827</v>
      </c>
      <c r="T90">
        <f>IF(R90&gt;0,ROUND((R90/K90)*100,2),0)</f>
        <v>31.47</v>
      </c>
      <c r="U90" s="8">
        <f>ROUND(IF(L90=3%,$K$365*Ranking!K87,0),0)</f>
        <v>0</v>
      </c>
      <c r="V90" s="8">
        <f t="shared" si="19"/>
        <v>134334</v>
      </c>
      <c r="W90" s="8">
        <f>IF(V90&gt;K90,K90-R90,U90)</f>
        <v>0</v>
      </c>
      <c r="X90" s="8">
        <f t="shared" si="20"/>
        <v>134334</v>
      </c>
      <c r="Y90" s="31">
        <f>IF(K90&gt;0,ROUND(X90/K90*100,2),0)</f>
        <v>31.47</v>
      </c>
      <c r="Z90" s="8">
        <f>IF(L90=3%,ROUND($K$367*Ranking!K87,0),0)</f>
        <v>0</v>
      </c>
      <c r="AA90" s="28">
        <f t="shared" si="21"/>
        <v>134334</v>
      </c>
      <c r="AB90" s="28">
        <f>IF(AA90&gt;K90,K90-X90,Z90)</f>
        <v>0</v>
      </c>
      <c r="AC90" s="8">
        <f t="shared" si="22"/>
        <v>134334</v>
      </c>
      <c r="AD90" s="28">
        <f>IF(AC90&gt;K90,1,0)</f>
        <v>0</v>
      </c>
      <c r="AE90" s="31">
        <f>IF(AC90&gt;0,ROUND(AC90/K90*100,2),0)</f>
        <v>31.47</v>
      </c>
      <c r="AF90">
        <f t="shared" si="23"/>
      </c>
    </row>
    <row r="91" spans="1:32" ht="12.75">
      <c r="A91">
        <v>83</v>
      </c>
      <c r="B91" s="7" t="s">
        <v>262</v>
      </c>
      <c r="C91" s="7" t="s">
        <v>11</v>
      </c>
      <c r="D91" s="3" t="s">
        <v>263</v>
      </c>
      <c r="E91">
        <v>0</v>
      </c>
      <c r="F91" s="4">
        <v>0</v>
      </c>
      <c r="G91" s="4">
        <v>0</v>
      </c>
      <c r="H91" s="4">
        <v>0</v>
      </c>
      <c r="I91" s="4">
        <v>0</v>
      </c>
      <c r="J91" s="4">
        <f t="shared" si="12"/>
        <v>0</v>
      </c>
      <c r="K91" s="5">
        <f t="shared" si="13"/>
        <v>0</v>
      </c>
      <c r="L91" s="6">
        <v>0</v>
      </c>
      <c r="M91" s="31">
        <f t="shared" si="14"/>
        <v>0</v>
      </c>
      <c r="N91" s="31">
        <f t="shared" si="15"/>
        <v>0</v>
      </c>
      <c r="O91" s="11">
        <f>ROUND(($K$363/$K$361)*K91,5)</f>
        <v>0</v>
      </c>
      <c r="P91" s="11">
        <f>ROUND(($K$363/$K$361)*K91,5)</f>
        <v>0</v>
      </c>
      <c r="Q91" s="11">
        <f t="shared" si="16"/>
        <v>0</v>
      </c>
      <c r="R91" s="8">
        <f t="shared" si="17"/>
        <v>0</v>
      </c>
      <c r="S91" s="11">
        <f t="shared" si="18"/>
        <v>0</v>
      </c>
      <c r="T91">
        <f>IF(R91&gt;0,ROUND((R91/K91)*100,2),0)</f>
        <v>0</v>
      </c>
      <c r="U91" s="8">
        <f>ROUND(IF(L91=3%,$K$365*Ranking!K88,0),0)</f>
        <v>0</v>
      </c>
      <c r="V91" s="8">
        <f t="shared" si="19"/>
        <v>0</v>
      </c>
      <c r="W91" s="8">
        <f>IF(V91&gt;K91,K91-R91,U91)</f>
        <v>0</v>
      </c>
      <c r="X91" s="8">
        <f t="shared" si="20"/>
        <v>0</v>
      </c>
      <c r="Y91" s="31">
        <f>IF(K91&gt;0,ROUND(X91/K91*100,2),0)</f>
        <v>0</v>
      </c>
      <c r="Z91" s="8">
        <f>IF(L91=3%,ROUND($K$367*Ranking!K88,0),0)</f>
        <v>0</v>
      </c>
      <c r="AA91" s="28">
        <f t="shared" si="21"/>
        <v>0</v>
      </c>
      <c r="AB91" s="28">
        <f>IF(AA91&gt;K91,K91-X91,Z91)</f>
        <v>0</v>
      </c>
      <c r="AC91" s="8">
        <f t="shared" si="22"/>
        <v>0</v>
      </c>
      <c r="AD91" s="28">
        <f>IF(AC91&gt;K91,1,0)</f>
        <v>0</v>
      </c>
      <c r="AE91" s="31">
        <f>IF(AC91&gt;0,ROUND(AC91/K91*100,2),0)</f>
        <v>0</v>
      </c>
      <c r="AF91">
        <f t="shared" si="23"/>
      </c>
    </row>
    <row r="92" spans="1:32" ht="12.75">
      <c r="A92">
        <v>84</v>
      </c>
      <c r="B92" s="7" t="s">
        <v>264</v>
      </c>
      <c r="C92" s="7" t="s">
        <v>11</v>
      </c>
      <c r="D92" s="3" t="s">
        <v>265</v>
      </c>
      <c r="E92">
        <v>0</v>
      </c>
      <c r="F92" s="4">
        <v>0</v>
      </c>
      <c r="G92" s="4">
        <v>0</v>
      </c>
      <c r="H92" s="4">
        <v>0</v>
      </c>
      <c r="I92" s="4">
        <v>0</v>
      </c>
      <c r="J92" s="4">
        <f t="shared" si="12"/>
        <v>0</v>
      </c>
      <c r="K92" s="5">
        <f t="shared" si="13"/>
        <v>0</v>
      </c>
      <c r="L92" s="6">
        <v>0</v>
      </c>
      <c r="M92" s="31">
        <f t="shared" si="14"/>
        <v>0</v>
      </c>
      <c r="N92" s="31">
        <f t="shared" si="15"/>
        <v>0</v>
      </c>
      <c r="O92" s="11">
        <f>ROUND(($K$363/$K$361)*K92,5)</f>
        <v>0</v>
      </c>
      <c r="P92" s="11">
        <f>ROUND(($K$363/$K$361)*K92,5)</f>
        <v>0</v>
      </c>
      <c r="Q92" s="11">
        <f t="shared" si="16"/>
        <v>0</v>
      </c>
      <c r="R92" s="8">
        <f t="shared" si="17"/>
        <v>0</v>
      </c>
      <c r="S92" s="11">
        <f t="shared" si="18"/>
        <v>0</v>
      </c>
      <c r="T92">
        <f>IF(R92&gt;0,ROUND((R92/K92)*100,2),0)</f>
        <v>0</v>
      </c>
      <c r="U92" s="8">
        <f>ROUND(IF(L92=3%,$K$365*Ranking!K89,0),0)</f>
        <v>0</v>
      </c>
      <c r="V92" s="8">
        <f t="shared" si="19"/>
        <v>0</v>
      </c>
      <c r="W92" s="8">
        <f>IF(V92&gt;K92,K92-R92,U92)</f>
        <v>0</v>
      </c>
      <c r="X92" s="8">
        <f t="shared" si="20"/>
        <v>0</v>
      </c>
      <c r="Y92" s="31">
        <f>IF(K92&gt;0,ROUND(X92/K92*100,2),0)</f>
        <v>0</v>
      </c>
      <c r="Z92" s="8">
        <f>IF(L92=3%,ROUND($K$367*Ranking!K89,0),0)</f>
        <v>0</v>
      </c>
      <c r="AA92" s="28">
        <f t="shared" si="21"/>
        <v>0</v>
      </c>
      <c r="AB92" s="28">
        <f>IF(AA92&gt;K92,K92-X92,Z92)</f>
        <v>0</v>
      </c>
      <c r="AC92" s="8">
        <f t="shared" si="22"/>
        <v>0</v>
      </c>
      <c r="AD92" s="28">
        <f>IF(AC92&gt;K92,1,0)</f>
        <v>0</v>
      </c>
      <c r="AE92" s="31">
        <f>IF(AC92&gt;0,ROUND(AC92/K92*100,2),0)</f>
        <v>0</v>
      </c>
      <c r="AF92">
        <f t="shared" si="23"/>
      </c>
    </row>
    <row r="93" spans="1:32" ht="12.75">
      <c r="A93">
        <v>85</v>
      </c>
      <c r="B93" s="7" t="s">
        <v>266</v>
      </c>
      <c r="C93" s="7" t="s">
        <v>11</v>
      </c>
      <c r="D93" s="3" t="s">
        <v>267</v>
      </c>
      <c r="E93">
        <v>2007</v>
      </c>
      <c r="F93" s="4">
        <v>235221.15</v>
      </c>
      <c r="G93" s="4">
        <v>1201.1</v>
      </c>
      <c r="H93" s="4">
        <v>71.18</v>
      </c>
      <c r="I93" s="4">
        <v>0</v>
      </c>
      <c r="J93" s="4">
        <f t="shared" si="12"/>
        <v>233948.87</v>
      </c>
      <c r="K93" s="5">
        <f t="shared" si="13"/>
        <v>233949</v>
      </c>
      <c r="L93" s="6">
        <v>0.01</v>
      </c>
      <c r="M93" s="31">
        <f t="shared" si="14"/>
        <v>31.46</v>
      </c>
      <c r="N93" s="31">
        <f t="shared" si="15"/>
        <v>31.46</v>
      </c>
      <c r="O93" s="11">
        <f>ROUND(($K$363/$K$361)*K93,5)</f>
        <v>73612.22943</v>
      </c>
      <c r="P93" s="11">
        <f>ROUND(($K$363/$K$361)*K93,5)</f>
        <v>73612.22943</v>
      </c>
      <c r="Q93" s="11">
        <f t="shared" si="16"/>
        <v>0.2294300000066869</v>
      </c>
      <c r="R93" s="8">
        <f t="shared" si="17"/>
        <v>73612</v>
      </c>
      <c r="S93" s="11">
        <f t="shared" si="18"/>
        <v>-0.2294300000066869</v>
      </c>
      <c r="T93">
        <f>IF(R93&gt;0,ROUND((R93/K93)*100,2),0)</f>
        <v>31.46</v>
      </c>
      <c r="U93" s="8">
        <f>ROUND(IF(L93=3%,$K$365*Ranking!K90,0),0)</f>
        <v>0</v>
      </c>
      <c r="V93" s="8">
        <f t="shared" si="19"/>
        <v>73612</v>
      </c>
      <c r="W93" s="8">
        <f>IF(V93&gt;K93,K93-R93,U93)</f>
        <v>0</v>
      </c>
      <c r="X93" s="8">
        <f t="shared" si="20"/>
        <v>73612</v>
      </c>
      <c r="Y93" s="31">
        <f>IF(K93&gt;0,ROUND(X93/K93*100,2),0)</f>
        <v>31.46</v>
      </c>
      <c r="Z93" s="8">
        <f>IF(L93=3%,ROUND($K$367*Ranking!K90,0),0)</f>
        <v>0</v>
      </c>
      <c r="AA93" s="28">
        <f t="shared" si="21"/>
        <v>73612</v>
      </c>
      <c r="AB93" s="28">
        <f>IF(AA93&gt;K93,K93-X93,Z93)</f>
        <v>0</v>
      </c>
      <c r="AC93" s="8">
        <f t="shared" si="22"/>
        <v>73612</v>
      </c>
      <c r="AD93" s="28">
        <f>IF(AC93&gt;K93,1,0)</f>
        <v>0</v>
      </c>
      <c r="AE93" s="31">
        <f>IF(AC93&gt;0,ROUND(AC93/K93*100,2),0)</f>
        <v>31.46</v>
      </c>
      <c r="AF93">
        <f t="shared" si="23"/>
      </c>
    </row>
    <row r="94" spans="1:32" ht="12.75">
      <c r="A94">
        <v>86</v>
      </c>
      <c r="B94" s="7" t="s">
        <v>268</v>
      </c>
      <c r="C94" s="7" t="s">
        <v>11</v>
      </c>
      <c r="D94" s="3" t="s">
        <v>269</v>
      </c>
      <c r="E94">
        <v>2006</v>
      </c>
      <c r="F94" s="4">
        <v>551246.99</v>
      </c>
      <c r="G94" s="4">
        <v>2938.93</v>
      </c>
      <c r="H94" s="4">
        <v>0</v>
      </c>
      <c r="I94" s="4">
        <v>0</v>
      </c>
      <c r="J94" s="4">
        <f t="shared" si="12"/>
        <v>548308.0599999999</v>
      </c>
      <c r="K94" s="5">
        <f t="shared" si="13"/>
        <v>548308</v>
      </c>
      <c r="L94" s="6">
        <v>0.03</v>
      </c>
      <c r="M94" s="31">
        <f t="shared" si="14"/>
        <v>31.47</v>
      </c>
      <c r="N94" s="31">
        <f t="shared" si="15"/>
        <v>42.05</v>
      </c>
      <c r="O94" s="11">
        <f>ROUND(($K$363/$K$361)*K94,5)</f>
        <v>172525.52606</v>
      </c>
      <c r="P94" s="11">
        <f>ROUND(($K$363/$K$361)*K94,5)</f>
        <v>172525.52606</v>
      </c>
      <c r="Q94" s="11">
        <f t="shared" si="16"/>
        <v>-0.47393999999621883</v>
      </c>
      <c r="R94" s="8">
        <f t="shared" si="17"/>
        <v>172526</v>
      </c>
      <c r="S94" s="11">
        <f t="shared" si="18"/>
        <v>0.47393999999621883</v>
      </c>
      <c r="T94">
        <f>IF(R94&gt;0,ROUND((R94/K94)*100,2),0)</f>
        <v>31.47</v>
      </c>
      <c r="U94" s="8">
        <f>ROUND(IF(L94=3%,$K$365*Ranking!K91,0),0)</f>
        <v>35828</v>
      </c>
      <c r="V94" s="8">
        <f t="shared" si="19"/>
        <v>208354</v>
      </c>
      <c r="W94" s="8">
        <f>IF(V94&gt;K94,K94-R94,U94)</f>
        <v>35828</v>
      </c>
      <c r="X94" s="8">
        <f t="shared" si="20"/>
        <v>208354</v>
      </c>
      <c r="Y94" s="31">
        <f>IF(K94&gt;0,ROUND(X94/K94*100,2),0)</f>
        <v>38</v>
      </c>
      <c r="Z94" s="8">
        <f>IF(L94=3%,ROUND($K$367*Ranking!K91,0),0)</f>
        <v>22224</v>
      </c>
      <c r="AA94" s="28">
        <f t="shared" si="21"/>
        <v>230578</v>
      </c>
      <c r="AB94" s="28">
        <f>IF(AA94&gt;K94,K94-X94,Z94)</f>
        <v>22224</v>
      </c>
      <c r="AC94" s="8">
        <f t="shared" si="22"/>
        <v>230578</v>
      </c>
      <c r="AD94" s="28">
        <f>IF(AC94&gt;K94,1,0)</f>
        <v>0</v>
      </c>
      <c r="AE94" s="31">
        <f>IF(AC94&gt;0,ROUND(AC94/K94*100,2),0)</f>
        <v>42.05</v>
      </c>
      <c r="AF94">
        <f t="shared" si="23"/>
      </c>
    </row>
    <row r="95" spans="1:32" ht="12.75">
      <c r="A95">
        <v>87</v>
      </c>
      <c r="B95" s="7" t="s">
        <v>47</v>
      </c>
      <c r="C95" s="7" t="s">
        <v>11</v>
      </c>
      <c r="D95" s="3" t="s">
        <v>48</v>
      </c>
      <c r="E95">
        <v>2003</v>
      </c>
      <c r="F95" s="4">
        <v>371219.13</v>
      </c>
      <c r="G95" s="4">
        <v>346.28</v>
      </c>
      <c r="H95" s="4">
        <v>0</v>
      </c>
      <c r="I95" s="4">
        <v>0</v>
      </c>
      <c r="J95" s="4">
        <f t="shared" si="12"/>
        <v>370872.85</v>
      </c>
      <c r="K95" s="5">
        <f t="shared" si="13"/>
        <v>370873</v>
      </c>
      <c r="L95" s="6">
        <v>0.03</v>
      </c>
      <c r="M95" s="31">
        <f t="shared" si="14"/>
        <v>31.46</v>
      </c>
      <c r="N95" s="31">
        <f t="shared" si="15"/>
        <v>56.06</v>
      </c>
      <c r="O95" s="11">
        <f>ROUND(($K$363/$K$361)*K95,5)</f>
        <v>116695.46938</v>
      </c>
      <c r="P95" s="11">
        <f>ROUND(($K$363/$K$361)*K95,5)</f>
        <v>116695.46938</v>
      </c>
      <c r="Q95" s="11">
        <f t="shared" si="16"/>
        <v>0.4693799999949988</v>
      </c>
      <c r="R95" s="8">
        <f t="shared" si="17"/>
        <v>116695</v>
      </c>
      <c r="S95" s="11">
        <f t="shared" si="18"/>
        <v>-0.4693799999949988</v>
      </c>
      <c r="T95">
        <f>IF(R95&gt;0,ROUND((R95/K95)*100,2),0)</f>
        <v>31.46</v>
      </c>
      <c r="U95" s="8">
        <f>ROUND(IF(L95=3%,$K$365*Ranking!K92,0),0)</f>
        <v>56301</v>
      </c>
      <c r="V95" s="8">
        <f t="shared" si="19"/>
        <v>172996</v>
      </c>
      <c r="W95" s="8">
        <f>IF(V95&gt;K95,K95-R95,U95)</f>
        <v>56301</v>
      </c>
      <c r="X95" s="8">
        <f t="shared" si="20"/>
        <v>172996</v>
      </c>
      <c r="Y95" s="31">
        <f>IF(K95&gt;0,ROUND(X95/K95*100,2),0)</f>
        <v>46.65</v>
      </c>
      <c r="Z95" s="8">
        <f>IF(L95=3%,ROUND($K$367*Ranking!K92,0),0)</f>
        <v>34924</v>
      </c>
      <c r="AA95" s="28">
        <f t="shared" si="21"/>
        <v>207920</v>
      </c>
      <c r="AB95" s="28">
        <f>IF(AA95&gt;K95,K95-X95,Z95)</f>
        <v>34924</v>
      </c>
      <c r="AC95" s="8">
        <f t="shared" si="22"/>
        <v>207920</v>
      </c>
      <c r="AD95" s="28">
        <f>IF(AC95&gt;K95,1,0)</f>
        <v>0</v>
      </c>
      <c r="AE95" s="31">
        <f>IF(AC95&gt;0,ROUND(AC95/K95*100,2),0)</f>
        <v>56.06</v>
      </c>
      <c r="AF95">
        <f t="shared" si="23"/>
      </c>
    </row>
    <row r="96" spans="1:32" ht="12.75">
      <c r="A96">
        <v>88</v>
      </c>
      <c r="B96" s="7" t="s">
        <v>49</v>
      </c>
      <c r="C96" s="7" t="s">
        <v>11</v>
      </c>
      <c r="D96" s="3" t="s">
        <v>50</v>
      </c>
      <c r="E96">
        <v>2002</v>
      </c>
      <c r="F96" s="4">
        <v>1009539</v>
      </c>
      <c r="G96" s="4">
        <v>13196</v>
      </c>
      <c r="H96" s="4">
        <v>834</v>
      </c>
      <c r="I96" s="4">
        <v>0</v>
      </c>
      <c r="J96" s="4">
        <f t="shared" si="12"/>
        <v>995509</v>
      </c>
      <c r="K96" s="5">
        <f t="shared" si="13"/>
        <v>995509</v>
      </c>
      <c r="L96" s="6">
        <v>0.03</v>
      </c>
      <c r="M96" s="31">
        <f t="shared" si="14"/>
        <v>31.47</v>
      </c>
      <c r="N96" s="31">
        <f t="shared" si="15"/>
        <v>37.3</v>
      </c>
      <c r="O96" s="11">
        <f>ROUND(($K$363/$K$361)*K96,5)</f>
        <v>313237.65825</v>
      </c>
      <c r="P96" s="11">
        <f>ROUND(($K$363/$K$361)*K96,5)</f>
        <v>313237.65825</v>
      </c>
      <c r="Q96" s="11">
        <f t="shared" si="16"/>
        <v>-0.3417500000214204</v>
      </c>
      <c r="R96" s="8">
        <f t="shared" si="17"/>
        <v>313238</v>
      </c>
      <c r="S96" s="11">
        <f t="shared" si="18"/>
        <v>0.3417500000214204</v>
      </c>
      <c r="T96">
        <f>IF(R96&gt;0,ROUND((R96/K96)*100,2),0)</f>
        <v>31.47</v>
      </c>
      <c r="U96" s="8">
        <f>ROUND(IF(L96=3%,$K$365*Ranking!K93,0),0)</f>
        <v>35828</v>
      </c>
      <c r="V96" s="8">
        <f t="shared" si="19"/>
        <v>349066</v>
      </c>
      <c r="W96" s="8">
        <f>IF(V96&gt;K96,K96-R96,U96)</f>
        <v>35828</v>
      </c>
      <c r="X96" s="8">
        <f t="shared" si="20"/>
        <v>349066</v>
      </c>
      <c r="Y96" s="31">
        <f>IF(K96&gt;0,ROUND(X96/K96*100,2),0)</f>
        <v>35.06</v>
      </c>
      <c r="Z96" s="8">
        <f>IF(L96=3%,ROUND($K$367*Ranking!K93,0),0)</f>
        <v>22224</v>
      </c>
      <c r="AA96" s="28">
        <f t="shared" si="21"/>
        <v>371290</v>
      </c>
      <c r="AB96" s="28">
        <f>IF(AA96&gt;K96,K96-X96,Z96)</f>
        <v>22224</v>
      </c>
      <c r="AC96" s="8">
        <f t="shared" si="22"/>
        <v>371290</v>
      </c>
      <c r="AD96" s="28">
        <f>IF(AC96&gt;K96,1,0)</f>
        <v>0</v>
      </c>
      <c r="AE96" s="31">
        <f>IF(AC96&gt;0,ROUND(AC96/K96*100,2),0)</f>
        <v>37.3</v>
      </c>
      <c r="AF96">
        <f t="shared" si="23"/>
      </c>
    </row>
    <row r="97" spans="1:32" ht="12.75">
      <c r="A97">
        <v>89</v>
      </c>
      <c r="B97" s="7" t="s">
        <v>270</v>
      </c>
      <c r="C97" s="7" t="s">
        <v>11</v>
      </c>
      <c r="D97" s="3" t="s">
        <v>271</v>
      </c>
      <c r="E97">
        <v>2006</v>
      </c>
      <c r="F97" s="4">
        <v>665366.16</v>
      </c>
      <c r="G97" s="4">
        <v>1844.83</v>
      </c>
      <c r="H97" s="4">
        <v>175.41</v>
      </c>
      <c r="I97" s="4">
        <v>0</v>
      </c>
      <c r="J97" s="4">
        <f t="shared" si="12"/>
        <v>663345.92</v>
      </c>
      <c r="K97" s="5">
        <f t="shared" si="13"/>
        <v>663346</v>
      </c>
      <c r="L97" s="6">
        <v>0.03</v>
      </c>
      <c r="M97" s="31">
        <f t="shared" si="14"/>
        <v>31.47</v>
      </c>
      <c r="N97" s="31">
        <f t="shared" si="15"/>
        <v>40.22</v>
      </c>
      <c r="O97" s="11">
        <f>ROUND(($K$363/$K$361)*K97,5)</f>
        <v>208722.31958</v>
      </c>
      <c r="P97" s="11">
        <f>ROUND(($K$363/$K$361)*K97,5)</f>
        <v>208722.31958</v>
      </c>
      <c r="Q97" s="11">
        <f t="shared" si="16"/>
        <v>0.31958000001031905</v>
      </c>
      <c r="R97" s="8">
        <f t="shared" si="17"/>
        <v>208722</v>
      </c>
      <c r="S97" s="11">
        <f t="shared" si="18"/>
        <v>-0.31958000001031905</v>
      </c>
      <c r="T97">
        <f>IF(R97&gt;0,ROUND((R97/K97)*100,2),0)</f>
        <v>31.47</v>
      </c>
      <c r="U97" s="8">
        <f>ROUND(IF(L97=3%,$K$365*Ranking!K94,0),0)</f>
        <v>35828</v>
      </c>
      <c r="V97" s="8">
        <f t="shared" si="19"/>
        <v>244550</v>
      </c>
      <c r="W97" s="8">
        <f>IF(V97&gt;K97,K97-R97,U97)</f>
        <v>35828</v>
      </c>
      <c r="X97" s="8">
        <f t="shared" si="20"/>
        <v>244550</v>
      </c>
      <c r="Y97" s="31">
        <f>IF(K97&gt;0,ROUND(X97/K97*100,2),0)</f>
        <v>36.87</v>
      </c>
      <c r="Z97" s="8">
        <f>IF(L97=3%,ROUND($K$367*Ranking!K94,0),0)</f>
        <v>22224</v>
      </c>
      <c r="AA97" s="28">
        <f t="shared" si="21"/>
        <v>266774</v>
      </c>
      <c r="AB97" s="28">
        <f>IF(AA97&gt;K97,K97-X97,Z97)</f>
        <v>22224</v>
      </c>
      <c r="AC97" s="8">
        <f t="shared" si="22"/>
        <v>266774</v>
      </c>
      <c r="AD97" s="28">
        <f>IF(AC97&gt;K97,1,0)</f>
        <v>0</v>
      </c>
      <c r="AE97" s="31">
        <f>IF(AC97&gt;0,ROUND(AC97/K97*100,2),0)</f>
        <v>40.22</v>
      </c>
      <c r="AF97">
        <f t="shared" si="23"/>
      </c>
    </row>
    <row r="98" spans="1:32" ht="12.75">
      <c r="A98">
        <v>90</v>
      </c>
      <c r="B98" s="7" t="s">
        <v>272</v>
      </c>
      <c r="C98" s="7" t="s">
        <v>11</v>
      </c>
      <c r="D98" s="3" t="s">
        <v>273</v>
      </c>
      <c r="E98">
        <v>0</v>
      </c>
      <c r="F98" s="4">
        <v>0</v>
      </c>
      <c r="G98" s="4">
        <v>0</v>
      </c>
      <c r="H98" s="4">
        <v>0</v>
      </c>
      <c r="I98" s="4">
        <v>0</v>
      </c>
      <c r="J98" s="4">
        <f t="shared" si="12"/>
        <v>0</v>
      </c>
      <c r="K98" s="5">
        <f t="shared" si="13"/>
        <v>0</v>
      </c>
      <c r="L98" s="6">
        <v>0</v>
      </c>
      <c r="M98" s="31">
        <f t="shared" si="14"/>
        <v>0</v>
      </c>
      <c r="N98" s="31">
        <f t="shared" si="15"/>
        <v>0</v>
      </c>
      <c r="O98" s="11">
        <f>ROUND(($K$363/$K$361)*K98,5)</f>
        <v>0</v>
      </c>
      <c r="P98" s="11">
        <f>ROUND(($K$363/$K$361)*K98,5)</f>
        <v>0</v>
      </c>
      <c r="Q98" s="11">
        <f t="shared" si="16"/>
        <v>0</v>
      </c>
      <c r="R98" s="8">
        <f t="shared" si="17"/>
        <v>0</v>
      </c>
      <c r="S98" s="11">
        <f t="shared" si="18"/>
        <v>0</v>
      </c>
      <c r="T98">
        <f>IF(R98&gt;0,ROUND((R98/K98)*100,2),0)</f>
        <v>0</v>
      </c>
      <c r="U98" s="8">
        <f>ROUND(IF(L98=3%,$K$365*Ranking!K95,0),0)</f>
        <v>0</v>
      </c>
      <c r="V98" s="8">
        <f t="shared" si="19"/>
        <v>0</v>
      </c>
      <c r="W98" s="8">
        <f>IF(V98&gt;K98,K98-R98,U98)</f>
        <v>0</v>
      </c>
      <c r="X98" s="8">
        <f t="shared" si="20"/>
        <v>0</v>
      </c>
      <c r="Y98" s="31">
        <f>IF(K98&gt;0,ROUND(X98/K98*100,2),0)</f>
        <v>0</v>
      </c>
      <c r="Z98" s="8">
        <f>IF(L98=3%,ROUND($K$367*Ranking!K95,0),0)</f>
        <v>0</v>
      </c>
      <c r="AA98" s="28">
        <f t="shared" si="21"/>
        <v>0</v>
      </c>
      <c r="AB98" s="28">
        <f>IF(AA98&gt;K98,K98-X98,Z98)</f>
        <v>0</v>
      </c>
      <c r="AC98" s="8">
        <f t="shared" si="22"/>
        <v>0</v>
      </c>
      <c r="AD98" s="28">
        <f>IF(AC98&gt;K98,1,0)</f>
        <v>0</v>
      </c>
      <c r="AE98" s="31">
        <f>IF(AC98&gt;0,ROUND(AC98/K98*100,2),0)</f>
        <v>0</v>
      </c>
      <c r="AF98">
        <f t="shared" si="23"/>
      </c>
    </row>
    <row r="99" spans="1:32" ht="12.75">
      <c r="A99">
        <v>91</v>
      </c>
      <c r="B99" s="7" t="s">
        <v>274</v>
      </c>
      <c r="C99" s="7" t="s">
        <v>11</v>
      </c>
      <c r="D99" s="3" t="s">
        <v>275</v>
      </c>
      <c r="E99">
        <v>0</v>
      </c>
      <c r="F99" s="4">
        <v>0</v>
      </c>
      <c r="G99" s="4">
        <v>0</v>
      </c>
      <c r="H99" s="4">
        <v>0</v>
      </c>
      <c r="I99" s="4">
        <v>0</v>
      </c>
      <c r="J99" s="4">
        <f t="shared" si="12"/>
        <v>0</v>
      </c>
      <c r="K99" s="5">
        <f t="shared" si="13"/>
        <v>0</v>
      </c>
      <c r="L99" s="6">
        <v>0</v>
      </c>
      <c r="M99" s="31">
        <f t="shared" si="14"/>
        <v>0</v>
      </c>
      <c r="N99" s="31">
        <f t="shared" si="15"/>
        <v>0</v>
      </c>
      <c r="O99" s="11">
        <f>ROUND(($K$363/$K$361)*K99,5)</f>
        <v>0</v>
      </c>
      <c r="P99" s="11">
        <f>ROUND(($K$363/$K$361)*K99,5)</f>
        <v>0</v>
      </c>
      <c r="Q99" s="11">
        <f t="shared" si="16"/>
        <v>0</v>
      </c>
      <c r="R99" s="8">
        <f t="shared" si="17"/>
        <v>0</v>
      </c>
      <c r="S99" s="11">
        <f t="shared" si="18"/>
        <v>0</v>
      </c>
      <c r="T99">
        <f>IF(R99&gt;0,ROUND((R99/K99)*100,2),0)</f>
        <v>0</v>
      </c>
      <c r="U99" s="8">
        <f>ROUND(IF(L99=3%,$K$365*Ranking!K96,0),0)</f>
        <v>0</v>
      </c>
      <c r="V99" s="8">
        <f t="shared" si="19"/>
        <v>0</v>
      </c>
      <c r="W99" s="8">
        <f>IF(V99&gt;K99,K99-R99,U99)</f>
        <v>0</v>
      </c>
      <c r="X99" s="8">
        <f t="shared" si="20"/>
        <v>0</v>
      </c>
      <c r="Y99" s="31">
        <f>IF(K99&gt;0,ROUND(X99/K99*100,2),0)</f>
        <v>0</v>
      </c>
      <c r="Z99" s="8">
        <f>IF(L99=3%,ROUND($K$367*Ranking!K96,0),0)</f>
        <v>0</v>
      </c>
      <c r="AA99" s="28">
        <f t="shared" si="21"/>
        <v>0</v>
      </c>
      <c r="AB99" s="28">
        <f>IF(AA99&gt;K99,K99-X99,Z99)</f>
        <v>0</v>
      </c>
      <c r="AC99" s="8">
        <f t="shared" si="22"/>
        <v>0</v>
      </c>
      <c r="AD99" s="28">
        <f>IF(AC99&gt;K99,1,0)</f>
        <v>0</v>
      </c>
      <c r="AE99" s="31">
        <f>IF(AC99&gt;0,ROUND(AC99/K99*100,2),0)</f>
        <v>0</v>
      </c>
      <c r="AF99">
        <f t="shared" si="23"/>
      </c>
    </row>
    <row r="100" spans="1:32" ht="12.75">
      <c r="A100">
        <v>92</v>
      </c>
      <c r="B100" s="7" t="s">
        <v>276</v>
      </c>
      <c r="C100" s="7" t="s">
        <v>11</v>
      </c>
      <c r="D100" s="3" t="s">
        <v>277</v>
      </c>
      <c r="E100">
        <v>2008</v>
      </c>
      <c r="F100" s="4">
        <v>44886.18</v>
      </c>
      <c r="G100" s="4">
        <v>670.9</v>
      </c>
      <c r="H100" s="4">
        <v>1013.33</v>
      </c>
      <c r="I100" s="4">
        <v>0</v>
      </c>
      <c r="J100" s="4">
        <f t="shared" si="12"/>
        <v>43201.95</v>
      </c>
      <c r="K100" s="5">
        <f t="shared" si="13"/>
        <v>43202</v>
      </c>
      <c r="L100" s="6">
        <v>0.005</v>
      </c>
      <c r="M100" s="31">
        <f t="shared" si="14"/>
        <v>31.47</v>
      </c>
      <c r="N100" s="31">
        <f t="shared" si="15"/>
        <v>31.47</v>
      </c>
      <c r="O100" s="11">
        <f>ROUND(($K$363/$K$361)*K100,5)</f>
        <v>13593.54191</v>
      </c>
      <c r="P100" s="11">
        <f>ROUND(($K$363/$K$361)*K100,5)</f>
        <v>13593.54191</v>
      </c>
      <c r="Q100" s="11">
        <f t="shared" si="16"/>
        <v>-0.4580900000000838</v>
      </c>
      <c r="R100" s="8">
        <f t="shared" si="17"/>
        <v>13594</v>
      </c>
      <c r="S100" s="11">
        <f t="shared" si="18"/>
        <v>0.4580900000000838</v>
      </c>
      <c r="T100">
        <f>IF(R100&gt;0,ROUND((R100/K100)*100,2),0)</f>
        <v>31.47</v>
      </c>
      <c r="U100" s="8">
        <f>ROUND(IF(L100=3%,$K$365*Ranking!K97,0),0)</f>
        <v>0</v>
      </c>
      <c r="V100" s="8">
        <f t="shared" si="19"/>
        <v>13594</v>
      </c>
      <c r="W100" s="8">
        <f>IF(V100&gt;K100,K100-R100,U100)</f>
        <v>0</v>
      </c>
      <c r="X100" s="8">
        <f t="shared" si="20"/>
        <v>13594</v>
      </c>
      <c r="Y100" s="31">
        <f>IF(K100&gt;0,ROUND(X100/K100*100,2),0)</f>
        <v>31.47</v>
      </c>
      <c r="Z100" s="8">
        <f>IF(L100=3%,ROUND($K$367*Ranking!K97,0),0)</f>
        <v>0</v>
      </c>
      <c r="AA100" s="28">
        <f t="shared" si="21"/>
        <v>13594</v>
      </c>
      <c r="AB100" s="28">
        <f>IF(AA100&gt;K100,K100-X100,Z100)</f>
        <v>0</v>
      </c>
      <c r="AC100" s="8">
        <f t="shared" si="22"/>
        <v>13594</v>
      </c>
      <c r="AD100" s="28">
        <f>IF(AC100&gt;K100,1,0)</f>
        <v>0</v>
      </c>
      <c r="AE100" s="31">
        <f>IF(AC100&gt;0,ROUND(AC100/K100*100,2),0)</f>
        <v>31.47</v>
      </c>
      <c r="AF100">
        <f t="shared" si="23"/>
      </c>
    </row>
    <row r="101" spans="1:32" ht="12.75">
      <c r="A101">
        <v>93</v>
      </c>
      <c r="B101" s="7" t="s">
        <v>278</v>
      </c>
      <c r="C101" s="7" t="s">
        <v>11</v>
      </c>
      <c r="D101" s="3" t="s">
        <v>279</v>
      </c>
      <c r="E101">
        <v>0</v>
      </c>
      <c r="F101" s="4">
        <v>0</v>
      </c>
      <c r="G101" s="4">
        <v>0</v>
      </c>
      <c r="H101" s="4">
        <v>0</v>
      </c>
      <c r="I101" s="4">
        <v>0</v>
      </c>
      <c r="J101" s="4">
        <f t="shared" si="12"/>
        <v>0</v>
      </c>
      <c r="K101" s="5">
        <f t="shared" si="13"/>
        <v>0</v>
      </c>
      <c r="L101" s="6">
        <v>0</v>
      </c>
      <c r="M101" s="31">
        <f t="shared" si="14"/>
        <v>0</v>
      </c>
      <c r="N101" s="31">
        <f t="shared" si="15"/>
        <v>0</v>
      </c>
      <c r="O101" s="11">
        <f>ROUND(($K$363/$K$361)*K101,5)</f>
        <v>0</v>
      </c>
      <c r="P101" s="11">
        <f>ROUND(($K$363/$K$361)*K101,5)</f>
        <v>0</v>
      </c>
      <c r="Q101" s="11">
        <f t="shared" si="16"/>
        <v>0</v>
      </c>
      <c r="R101" s="8">
        <f t="shared" si="17"/>
        <v>0</v>
      </c>
      <c r="S101" s="11">
        <f t="shared" si="18"/>
        <v>0</v>
      </c>
      <c r="T101">
        <f>IF(R101&gt;0,ROUND((R101/K101)*100,2),0)</f>
        <v>0</v>
      </c>
      <c r="U101" s="8">
        <f>ROUND(IF(L101=3%,$K$365*Ranking!K98,0),0)</f>
        <v>0</v>
      </c>
      <c r="V101" s="8">
        <f t="shared" si="19"/>
        <v>0</v>
      </c>
      <c r="W101" s="8">
        <f>IF(V101&gt;K101,K101-R101,U101)</f>
        <v>0</v>
      </c>
      <c r="X101" s="8">
        <f t="shared" si="20"/>
        <v>0</v>
      </c>
      <c r="Y101" s="31">
        <f>IF(K101&gt;0,ROUND(X101/K101*100,2),0)</f>
        <v>0</v>
      </c>
      <c r="Z101" s="8">
        <f>IF(L101=3%,ROUND($K$367*Ranking!K98,0),0)</f>
        <v>0</v>
      </c>
      <c r="AA101" s="28">
        <f t="shared" si="21"/>
        <v>0</v>
      </c>
      <c r="AB101" s="28">
        <f>IF(AA101&gt;K101,K101-X101,Z101)</f>
        <v>0</v>
      </c>
      <c r="AC101" s="8">
        <f t="shared" si="22"/>
        <v>0</v>
      </c>
      <c r="AD101" s="28">
        <f>IF(AC101&gt;K101,1,0)</f>
        <v>0</v>
      </c>
      <c r="AE101" s="31">
        <f>IF(AC101&gt;0,ROUND(AC101/K101*100,2),0)</f>
        <v>0</v>
      </c>
      <c r="AF101">
        <f t="shared" si="23"/>
      </c>
    </row>
    <row r="102" spans="1:32" ht="12.75">
      <c r="A102">
        <v>94</v>
      </c>
      <c r="B102" s="7" t="s">
        <v>280</v>
      </c>
      <c r="C102" s="7" t="s">
        <v>11</v>
      </c>
      <c r="D102" s="3" t="s">
        <v>281</v>
      </c>
      <c r="E102">
        <v>2006</v>
      </c>
      <c r="F102" s="4">
        <v>325668</v>
      </c>
      <c r="G102" s="4">
        <v>1225</v>
      </c>
      <c r="H102" s="4">
        <v>183</v>
      </c>
      <c r="I102" s="4">
        <v>0</v>
      </c>
      <c r="J102" s="4">
        <f t="shared" si="12"/>
        <v>324260</v>
      </c>
      <c r="K102" s="5">
        <f t="shared" si="13"/>
        <v>324260</v>
      </c>
      <c r="L102" s="6">
        <v>0.02</v>
      </c>
      <c r="M102" s="31">
        <f t="shared" si="14"/>
        <v>31.47</v>
      </c>
      <c r="N102" s="31">
        <f t="shared" si="15"/>
        <v>31.47</v>
      </c>
      <c r="O102" s="11">
        <f>ROUND(($K$363/$K$361)*K102,5)</f>
        <v>102028.65375</v>
      </c>
      <c r="P102" s="11">
        <f>ROUND(($K$363/$K$361)*K102,5)</f>
        <v>102028.65375</v>
      </c>
      <c r="Q102" s="11">
        <f t="shared" si="16"/>
        <v>-0.3462500000023283</v>
      </c>
      <c r="R102" s="8">
        <f t="shared" si="17"/>
        <v>102029</v>
      </c>
      <c r="S102" s="11">
        <f t="shared" si="18"/>
        <v>0.3462500000023283</v>
      </c>
      <c r="T102">
        <f>IF(R102&gt;0,ROUND((R102/K102)*100,2),0)</f>
        <v>31.47</v>
      </c>
      <c r="U102" s="8">
        <f>ROUND(IF(L102=3%,$K$365*Ranking!K99,0),0)</f>
        <v>0</v>
      </c>
      <c r="V102" s="8">
        <f t="shared" si="19"/>
        <v>102029</v>
      </c>
      <c r="W102" s="8">
        <f>IF(V102&gt;K102,K102-R102,U102)</f>
        <v>0</v>
      </c>
      <c r="X102" s="8">
        <f t="shared" si="20"/>
        <v>102029</v>
      </c>
      <c r="Y102" s="31">
        <f>IF(K102&gt;0,ROUND(X102/K102*100,2),0)</f>
        <v>31.47</v>
      </c>
      <c r="Z102" s="8">
        <f>IF(L102=3%,ROUND($K$367*Ranking!K99,0),0)</f>
        <v>0</v>
      </c>
      <c r="AA102" s="28">
        <f t="shared" si="21"/>
        <v>102029</v>
      </c>
      <c r="AB102" s="28">
        <f>IF(AA102&gt;K102,K102-X102,Z102)</f>
        <v>0</v>
      </c>
      <c r="AC102" s="8">
        <f t="shared" si="22"/>
        <v>102029</v>
      </c>
      <c r="AD102" s="28">
        <f>IF(AC102&gt;K102,1,0)</f>
        <v>0</v>
      </c>
      <c r="AE102" s="31">
        <f>IF(AC102&gt;0,ROUND(AC102/K102*100,2),0)</f>
        <v>31.47</v>
      </c>
      <c r="AF102">
        <f t="shared" si="23"/>
      </c>
    </row>
    <row r="103" spans="1:32" ht="12.75">
      <c r="A103">
        <v>95</v>
      </c>
      <c r="B103" s="7" t="s">
        <v>282</v>
      </c>
      <c r="C103" s="7" t="s">
        <v>11</v>
      </c>
      <c r="D103" s="3" t="s">
        <v>283</v>
      </c>
      <c r="E103">
        <v>2013</v>
      </c>
      <c r="F103" s="4">
        <v>818395</v>
      </c>
      <c r="G103" s="4">
        <v>12332</v>
      </c>
      <c r="H103" s="4">
        <v>0</v>
      </c>
      <c r="I103" s="4">
        <v>0</v>
      </c>
      <c r="J103" s="4">
        <f t="shared" si="12"/>
        <v>806063</v>
      </c>
      <c r="K103" s="5">
        <f t="shared" si="13"/>
        <v>806063</v>
      </c>
      <c r="L103" s="6">
        <v>0.015</v>
      </c>
      <c r="M103" s="31">
        <f t="shared" si="14"/>
        <v>31.47</v>
      </c>
      <c r="N103" s="31">
        <f t="shared" si="15"/>
        <v>31.47</v>
      </c>
      <c r="O103" s="11">
        <f>ROUND(($K$363/$K$361)*K103,5)</f>
        <v>253628.33136</v>
      </c>
      <c r="P103" s="11">
        <f>ROUND(($K$363/$K$361)*K103,5)</f>
        <v>253628.33136</v>
      </c>
      <c r="Q103" s="11">
        <f t="shared" si="16"/>
        <v>0.3313600000110455</v>
      </c>
      <c r="R103" s="8">
        <f t="shared" si="17"/>
        <v>253628</v>
      </c>
      <c r="S103" s="11">
        <f t="shared" si="18"/>
        <v>-0.3313600000110455</v>
      </c>
      <c r="T103">
        <f>IF(R103&gt;0,ROUND((R103/K103)*100,2),0)</f>
        <v>31.47</v>
      </c>
      <c r="U103" s="8">
        <f>ROUND(IF(L103=3%,$K$365*Ranking!K100,0),0)</f>
        <v>0</v>
      </c>
      <c r="V103" s="8">
        <f t="shared" si="19"/>
        <v>253628</v>
      </c>
      <c r="W103" s="8">
        <f>IF(V103&gt;K103,K103-R103,U103)</f>
        <v>0</v>
      </c>
      <c r="X103" s="8">
        <f t="shared" si="20"/>
        <v>253628</v>
      </c>
      <c r="Y103" s="31">
        <f>IF(K103&gt;0,ROUND(X103/K103*100,2),0)</f>
        <v>31.47</v>
      </c>
      <c r="Z103" s="8">
        <f>IF(L103=3%,ROUND($K$367*Ranking!K100,0),0)</f>
        <v>0</v>
      </c>
      <c r="AA103" s="28">
        <f t="shared" si="21"/>
        <v>253628</v>
      </c>
      <c r="AB103" s="28">
        <f>IF(AA103&gt;K103,K103-X103,Z103)</f>
        <v>0</v>
      </c>
      <c r="AC103" s="8">
        <f t="shared" si="22"/>
        <v>253628</v>
      </c>
      <c r="AD103" s="28">
        <f>IF(AC103&gt;K103,1,0)</f>
        <v>0</v>
      </c>
      <c r="AE103" s="31">
        <f>IF(AC103&gt;0,ROUND(AC103/K103*100,2),0)</f>
        <v>31.47</v>
      </c>
      <c r="AF103">
        <f t="shared" si="23"/>
      </c>
    </row>
    <row r="104" spans="1:32" ht="12.75">
      <c r="A104">
        <v>96</v>
      </c>
      <c r="B104" s="7" t="s">
        <v>284</v>
      </c>
      <c r="C104" s="7" t="s">
        <v>11</v>
      </c>
      <c r="D104" s="3" t="s">
        <v>285</v>
      </c>
      <c r="E104">
        <v>2006</v>
      </c>
      <c r="F104" s="4">
        <v>2587488.88</v>
      </c>
      <c r="G104" s="4">
        <v>8871.98</v>
      </c>
      <c r="H104" s="4">
        <v>56.7</v>
      </c>
      <c r="I104" s="4">
        <v>0</v>
      </c>
      <c r="J104" s="4">
        <f t="shared" si="12"/>
        <v>2578560.1999999997</v>
      </c>
      <c r="K104" s="5">
        <f t="shared" si="13"/>
        <v>2578560</v>
      </c>
      <c r="L104" s="6">
        <v>0.03</v>
      </c>
      <c r="M104" s="31">
        <f t="shared" si="14"/>
        <v>31.47</v>
      </c>
      <c r="N104" s="31">
        <f t="shared" si="15"/>
        <v>33.07</v>
      </c>
      <c r="O104" s="11">
        <f>ROUND(($K$363/$K$361)*K104,5)</f>
        <v>811345.85026</v>
      </c>
      <c r="P104" s="11">
        <f>ROUND(($K$363/$K$361)*K104,5)</f>
        <v>811345.85026</v>
      </c>
      <c r="Q104" s="11">
        <f t="shared" si="16"/>
        <v>-0.14974000002257526</v>
      </c>
      <c r="R104" s="8">
        <f t="shared" si="17"/>
        <v>811346</v>
      </c>
      <c r="S104" s="11">
        <f t="shared" si="18"/>
        <v>0.14974000002257526</v>
      </c>
      <c r="T104">
        <f>IF(R104&gt;0,ROUND((R104/K104)*100,2),0)</f>
        <v>31.47</v>
      </c>
      <c r="U104" s="8">
        <f>ROUND(IF(L104=3%,$K$365*Ranking!K101,0),0)</f>
        <v>25592</v>
      </c>
      <c r="V104" s="8">
        <f t="shared" si="19"/>
        <v>836938</v>
      </c>
      <c r="W104" s="8">
        <f>IF(V104&gt;K104,K104-R104,U104)</f>
        <v>25592</v>
      </c>
      <c r="X104" s="8">
        <f t="shared" si="20"/>
        <v>836938</v>
      </c>
      <c r="Y104" s="31">
        <f>IF(K104&gt;0,ROUND(X104/K104*100,2),0)</f>
        <v>32.46</v>
      </c>
      <c r="Z104" s="8">
        <f>IF(L104=3%,ROUND($K$367*Ranking!K101,0),0)</f>
        <v>15875</v>
      </c>
      <c r="AA104" s="28">
        <f t="shared" si="21"/>
        <v>852813</v>
      </c>
      <c r="AB104" s="28">
        <f>IF(AA104&gt;K104,K104-X104,Z104)</f>
        <v>15875</v>
      </c>
      <c r="AC104" s="8">
        <f t="shared" si="22"/>
        <v>852813</v>
      </c>
      <c r="AD104" s="28">
        <f>IF(AC104&gt;K104,1,0)</f>
        <v>0</v>
      </c>
      <c r="AE104" s="31">
        <f>IF(AC104&gt;0,ROUND(AC104/K104*100,2),0)</f>
        <v>33.07</v>
      </c>
      <c r="AF104">
        <f t="shared" si="23"/>
      </c>
    </row>
    <row r="105" spans="1:32" ht="12.75">
      <c r="A105">
        <v>97</v>
      </c>
      <c r="B105" s="7" t="s">
        <v>286</v>
      </c>
      <c r="C105" s="7" t="s">
        <v>11</v>
      </c>
      <c r="D105" s="3" t="s">
        <v>287</v>
      </c>
      <c r="E105">
        <v>0</v>
      </c>
      <c r="F105" s="4">
        <v>0</v>
      </c>
      <c r="G105" s="4">
        <v>0</v>
      </c>
      <c r="H105" s="4">
        <v>0</v>
      </c>
      <c r="I105" s="4">
        <v>0</v>
      </c>
      <c r="J105" s="4">
        <f t="shared" si="12"/>
        <v>0</v>
      </c>
      <c r="K105" s="5">
        <f t="shared" si="13"/>
        <v>0</v>
      </c>
      <c r="L105" s="6">
        <v>0</v>
      </c>
      <c r="M105" s="31">
        <f t="shared" si="14"/>
        <v>0</v>
      </c>
      <c r="N105" s="31">
        <f t="shared" si="15"/>
        <v>0</v>
      </c>
      <c r="O105" s="11">
        <f>ROUND(($K$363/$K$361)*K105,5)</f>
        <v>0</v>
      </c>
      <c r="P105" s="11">
        <f>ROUND(($K$363/$K$361)*K105,5)</f>
        <v>0</v>
      </c>
      <c r="Q105" s="11">
        <f t="shared" si="16"/>
        <v>0</v>
      </c>
      <c r="R105" s="8">
        <f t="shared" si="17"/>
        <v>0</v>
      </c>
      <c r="S105" s="11">
        <f t="shared" si="18"/>
        <v>0</v>
      </c>
      <c r="T105">
        <f>IF(R105&gt;0,ROUND((R105/K105)*100,2),0)</f>
        <v>0</v>
      </c>
      <c r="U105" s="8">
        <f>ROUND(IF(L105=3%,$K$365*Ranking!K102,0),0)</f>
        <v>0</v>
      </c>
      <c r="V105" s="8">
        <f t="shared" si="19"/>
        <v>0</v>
      </c>
      <c r="W105" s="8">
        <f>IF(V105&gt;K105,K105-R105,U105)</f>
        <v>0</v>
      </c>
      <c r="X105" s="8">
        <f t="shared" si="20"/>
        <v>0</v>
      </c>
      <c r="Y105" s="31">
        <f>IF(K105&gt;0,ROUND(X105/K105*100,2),0)</f>
        <v>0</v>
      </c>
      <c r="Z105" s="8">
        <f>IF(L105=3%,ROUND($K$367*Ranking!K102,0),0)</f>
        <v>0</v>
      </c>
      <c r="AA105" s="28">
        <f t="shared" si="21"/>
        <v>0</v>
      </c>
      <c r="AB105" s="28">
        <f>IF(AA105&gt;K105,K105-X105,Z105)</f>
        <v>0</v>
      </c>
      <c r="AC105" s="8">
        <f t="shared" si="22"/>
        <v>0</v>
      </c>
      <c r="AD105" s="28">
        <f>IF(AC105&gt;K105,1,0)</f>
        <v>0</v>
      </c>
      <c r="AE105" s="31">
        <f>IF(AC105&gt;0,ROUND(AC105/K105*100,2),0)</f>
        <v>0</v>
      </c>
      <c r="AF105">
        <f t="shared" si="23"/>
      </c>
    </row>
    <row r="106" spans="1:32" ht="12.75">
      <c r="A106">
        <v>98</v>
      </c>
      <c r="B106" s="7" t="s">
        <v>288</v>
      </c>
      <c r="C106" s="7" t="s">
        <v>11</v>
      </c>
      <c r="D106" s="3" t="s">
        <v>289</v>
      </c>
      <c r="E106">
        <v>0</v>
      </c>
      <c r="F106" s="4">
        <v>0</v>
      </c>
      <c r="G106" s="4">
        <v>0</v>
      </c>
      <c r="H106" s="4">
        <v>0</v>
      </c>
      <c r="I106" s="4">
        <v>0</v>
      </c>
      <c r="J106" s="4">
        <f t="shared" si="12"/>
        <v>0</v>
      </c>
      <c r="K106" s="5">
        <f t="shared" si="13"/>
        <v>0</v>
      </c>
      <c r="L106" s="6">
        <v>0</v>
      </c>
      <c r="M106" s="31">
        <f t="shared" si="14"/>
        <v>0</v>
      </c>
      <c r="N106" s="31">
        <f t="shared" si="15"/>
        <v>0</v>
      </c>
      <c r="O106" s="11">
        <f>ROUND(($K$363/$K$361)*K106,5)</f>
        <v>0</v>
      </c>
      <c r="P106" s="11">
        <f>ROUND(($K$363/$K$361)*K106,5)</f>
        <v>0</v>
      </c>
      <c r="Q106" s="11">
        <f t="shared" si="16"/>
        <v>0</v>
      </c>
      <c r="R106" s="8">
        <f t="shared" si="17"/>
        <v>0</v>
      </c>
      <c r="S106" s="11">
        <f t="shared" si="18"/>
        <v>0</v>
      </c>
      <c r="T106">
        <f>IF(R106&gt;0,ROUND((R106/K106)*100,2),0)</f>
        <v>0</v>
      </c>
      <c r="U106" s="8">
        <f>ROUND(IF(L106=3%,$K$365*Ranking!K103,0),0)</f>
        <v>0</v>
      </c>
      <c r="V106" s="8">
        <f t="shared" si="19"/>
        <v>0</v>
      </c>
      <c r="W106" s="8">
        <f>IF(V106&gt;K106,K106-R106,U106)</f>
        <v>0</v>
      </c>
      <c r="X106" s="8">
        <f t="shared" si="20"/>
        <v>0</v>
      </c>
      <c r="Y106" s="31">
        <f>IF(K106&gt;0,ROUND(X106/K106*100,2),0)</f>
        <v>0</v>
      </c>
      <c r="Z106" s="8">
        <f>IF(L106=3%,ROUND($K$367*Ranking!K103,0),0)</f>
        <v>0</v>
      </c>
      <c r="AA106" s="28">
        <f t="shared" si="21"/>
        <v>0</v>
      </c>
      <c r="AB106" s="28">
        <f>IF(AA106&gt;K106,K106-X106,Z106)</f>
        <v>0</v>
      </c>
      <c r="AC106" s="8">
        <f t="shared" si="22"/>
        <v>0</v>
      </c>
      <c r="AD106" s="28">
        <f>IF(AC106&gt;K106,1,0)</f>
        <v>0</v>
      </c>
      <c r="AE106" s="31">
        <f>IF(AC106&gt;0,ROUND(AC106/K106*100,2),0)</f>
        <v>0</v>
      </c>
      <c r="AF106">
        <f t="shared" si="23"/>
      </c>
    </row>
    <row r="107" spans="1:32" ht="12.75">
      <c r="A107">
        <v>99</v>
      </c>
      <c r="B107" s="7" t="s">
        <v>290</v>
      </c>
      <c r="C107" s="7" t="s">
        <v>11</v>
      </c>
      <c r="D107" s="3" t="s">
        <v>291</v>
      </c>
      <c r="E107">
        <v>0</v>
      </c>
      <c r="F107" s="4">
        <v>0</v>
      </c>
      <c r="G107" s="4">
        <v>0</v>
      </c>
      <c r="H107" s="4">
        <v>0</v>
      </c>
      <c r="I107" s="4">
        <v>0</v>
      </c>
      <c r="J107" s="4">
        <f t="shared" si="12"/>
        <v>0</v>
      </c>
      <c r="K107" s="5">
        <f t="shared" si="13"/>
        <v>0</v>
      </c>
      <c r="L107" s="6">
        <v>0</v>
      </c>
      <c r="M107" s="31">
        <f t="shared" si="14"/>
        <v>0</v>
      </c>
      <c r="N107" s="31">
        <f t="shared" si="15"/>
        <v>0</v>
      </c>
      <c r="O107" s="11">
        <f>ROUND(($K$363/$K$361)*K107,5)</f>
        <v>0</v>
      </c>
      <c r="P107" s="11">
        <f>ROUND(($K$363/$K$361)*K107,5)</f>
        <v>0</v>
      </c>
      <c r="Q107" s="11">
        <f t="shared" si="16"/>
        <v>0</v>
      </c>
      <c r="R107" s="8">
        <f t="shared" si="17"/>
        <v>0</v>
      </c>
      <c r="S107" s="11">
        <f t="shared" si="18"/>
        <v>0</v>
      </c>
      <c r="T107">
        <f>IF(R107&gt;0,ROUND((R107/K107)*100,2),0)</f>
        <v>0</v>
      </c>
      <c r="U107" s="8">
        <f>ROUND(IF(L107=3%,$K$365*Ranking!K104,0),0)</f>
        <v>0</v>
      </c>
      <c r="V107" s="8">
        <f t="shared" si="19"/>
        <v>0</v>
      </c>
      <c r="W107" s="8">
        <f>IF(V107&gt;K107,K107-R107,U107)</f>
        <v>0</v>
      </c>
      <c r="X107" s="8">
        <f t="shared" si="20"/>
        <v>0</v>
      </c>
      <c r="Y107" s="31">
        <f>IF(K107&gt;0,ROUND(X107/K107*100,2),0)</f>
        <v>0</v>
      </c>
      <c r="Z107" s="8">
        <f>IF(L107=3%,ROUND($K$367*Ranking!K104,0),0)</f>
        <v>0</v>
      </c>
      <c r="AA107" s="28">
        <f t="shared" si="21"/>
        <v>0</v>
      </c>
      <c r="AB107" s="28">
        <f>IF(AA107&gt;K107,K107-X107,Z107)</f>
        <v>0</v>
      </c>
      <c r="AC107" s="8">
        <f t="shared" si="22"/>
        <v>0</v>
      </c>
      <c r="AD107" s="28">
        <f>IF(AC107&gt;K107,1,0)</f>
        <v>0</v>
      </c>
      <c r="AE107" s="31">
        <f>IF(AC107&gt;0,ROUND(AC107/K107*100,2),0)</f>
        <v>0</v>
      </c>
      <c r="AF107">
        <f t="shared" si="23"/>
      </c>
    </row>
    <row r="108" spans="1:32" ht="12.75">
      <c r="A108">
        <v>100</v>
      </c>
      <c r="B108" s="7" t="s">
        <v>292</v>
      </c>
      <c r="C108" s="7" t="s">
        <v>11</v>
      </c>
      <c r="D108" s="3" t="s">
        <v>293</v>
      </c>
      <c r="E108">
        <v>0</v>
      </c>
      <c r="F108" s="4">
        <v>0</v>
      </c>
      <c r="G108" s="4">
        <v>0</v>
      </c>
      <c r="H108" s="4">
        <v>0</v>
      </c>
      <c r="I108" s="4">
        <v>0</v>
      </c>
      <c r="J108" s="4">
        <f t="shared" si="12"/>
        <v>0</v>
      </c>
      <c r="K108" s="5">
        <f t="shared" si="13"/>
        <v>0</v>
      </c>
      <c r="L108" s="6">
        <v>0</v>
      </c>
      <c r="M108" s="31">
        <f t="shared" si="14"/>
        <v>0</v>
      </c>
      <c r="N108" s="31">
        <f t="shared" si="15"/>
        <v>0</v>
      </c>
      <c r="O108" s="11">
        <f>ROUND(($K$363/$K$361)*K108,5)</f>
        <v>0</v>
      </c>
      <c r="P108" s="11">
        <f>ROUND(($K$363/$K$361)*K108,5)</f>
        <v>0</v>
      </c>
      <c r="Q108" s="11">
        <f t="shared" si="16"/>
        <v>0</v>
      </c>
      <c r="R108" s="8">
        <f t="shared" si="17"/>
        <v>0</v>
      </c>
      <c r="S108" s="11">
        <f t="shared" si="18"/>
        <v>0</v>
      </c>
      <c r="T108">
        <f>IF(R108&gt;0,ROUND((R108/K108)*100,2),0)</f>
        <v>0</v>
      </c>
      <c r="U108" s="8">
        <f>ROUND(IF(L108=3%,$K$365*Ranking!K105,0),0)</f>
        <v>0</v>
      </c>
      <c r="V108" s="8">
        <f t="shared" si="19"/>
        <v>0</v>
      </c>
      <c r="W108" s="8">
        <f>IF(V108&gt;K108,K108-R108,U108)</f>
        <v>0</v>
      </c>
      <c r="X108" s="8">
        <f t="shared" si="20"/>
        <v>0</v>
      </c>
      <c r="Y108" s="31">
        <f>IF(K108&gt;0,ROUND(X108/K108*100,2),0)</f>
        <v>0</v>
      </c>
      <c r="Z108" s="8">
        <f>IF(L108=3%,ROUND($K$367*Ranking!K105,0),0)</f>
        <v>0</v>
      </c>
      <c r="AA108" s="28">
        <f t="shared" si="21"/>
        <v>0</v>
      </c>
      <c r="AB108" s="28">
        <f>IF(AA108&gt;K108,K108-X108,Z108)</f>
        <v>0</v>
      </c>
      <c r="AC108" s="8">
        <f t="shared" si="22"/>
        <v>0</v>
      </c>
      <c r="AD108" s="28">
        <f>IF(AC108&gt;K108,1,0)</f>
        <v>0</v>
      </c>
      <c r="AE108" s="31">
        <f>IF(AC108&gt;0,ROUND(AC108/K108*100,2),0)</f>
        <v>0</v>
      </c>
      <c r="AF108">
        <f t="shared" si="23"/>
      </c>
    </row>
    <row r="109" spans="1:32" ht="12.75">
      <c r="A109">
        <v>101</v>
      </c>
      <c r="B109" s="7" t="s">
        <v>294</v>
      </c>
      <c r="C109" s="7" t="s">
        <v>11</v>
      </c>
      <c r="D109" s="3" t="s">
        <v>295</v>
      </c>
      <c r="E109">
        <v>0</v>
      </c>
      <c r="F109" s="4">
        <v>0</v>
      </c>
      <c r="G109" s="4">
        <v>0</v>
      </c>
      <c r="H109" s="4">
        <v>0</v>
      </c>
      <c r="I109" s="4">
        <v>0</v>
      </c>
      <c r="J109" s="4">
        <f t="shared" si="12"/>
        <v>0</v>
      </c>
      <c r="K109" s="5">
        <f t="shared" si="13"/>
        <v>0</v>
      </c>
      <c r="L109" s="6">
        <v>0</v>
      </c>
      <c r="M109" s="31">
        <f t="shared" si="14"/>
        <v>0</v>
      </c>
      <c r="N109" s="31">
        <f t="shared" si="15"/>
        <v>0</v>
      </c>
      <c r="O109" s="11">
        <f>ROUND(($K$363/$K$361)*K109,5)</f>
        <v>0</v>
      </c>
      <c r="P109" s="11">
        <f>ROUND(($K$363/$K$361)*K109,5)</f>
        <v>0</v>
      </c>
      <c r="Q109" s="11">
        <f t="shared" si="16"/>
        <v>0</v>
      </c>
      <c r="R109" s="8">
        <f t="shared" si="17"/>
        <v>0</v>
      </c>
      <c r="S109" s="11">
        <f t="shared" si="18"/>
        <v>0</v>
      </c>
      <c r="T109">
        <f>IF(R109&gt;0,ROUND((R109/K109)*100,2),0)</f>
        <v>0</v>
      </c>
      <c r="U109" s="8">
        <f>ROUND(IF(L109=3%,$K$365*Ranking!K106,0),0)</f>
        <v>0</v>
      </c>
      <c r="V109" s="8">
        <f t="shared" si="19"/>
        <v>0</v>
      </c>
      <c r="W109" s="8">
        <f>IF(V109&gt;K109,K109-R109,U109)</f>
        <v>0</v>
      </c>
      <c r="X109" s="8">
        <f t="shared" si="20"/>
        <v>0</v>
      </c>
      <c r="Y109" s="31">
        <f>IF(K109&gt;0,ROUND(X109/K109*100,2),0)</f>
        <v>0</v>
      </c>
      <c r="Z109" s="8">
        <f>IF(L109=3%,ROUND($K$367*Ranking!K106,0),0)</f>
        <v>0</v>
      </c>
      <c r="AA109" s="28">
        <f t="shared" si="21"/>
        <v>0</v>
      </c>
      <c r="AB109" s="28">
        <f>IF(AA109&gt;K109,K109-X109,Z109)</f>
        <v>0</v>
      </c>
      <c r="AC109" s="8">
        <f t="shared" si="22"/>
        <v>0</v>
      </c>
      <c r="AD109" s="28">
        <f>IF(AC109&gt;K109,1,0)</f>
        <v>0</v>
      </c>
      <c r="AE109" s="31">
        <f>IF(AC109&gt;0,ROUND(AC109/K109*100,2),0)</f>
        <v>0</v>
      </c>
      <c r="AF109">
        <f t="shared" si="23"/>
      </c>
    </row>
    <row r="110" spans="1:32" ht="12.75">
      <c r="A110">
        <v>102</v>
      </c>
      <c r="B110" s="7" t="s">
        <v>296</v>
      </c>
      <c r="C110" s="7" t="s">
        <v>11</v>
      </c>
      <c r="D110" s="3" t="s">
        <v>297</v>
      </c>
      <c r="E110">
        <v>0</v>
      </c>
      <c r="F110" s="4">
        <v>0</v>
      </c>
      <c r="G110" s="4">
        <v>0</v>
      </c>
      <c r="H110" s="4">
        <v>0</v>
      </c>
      <c r="I110" s="4">
        <v>0</v>
      </c>
      <c r="J110" s="4">
        <f t="shared" si="12"/>
        <v>0</v>
      </c>
      <c r="K110" s="5">
        <f t="shared" si="13"/>
        <v>0</v>
      </c>
      <c r="L110" s="6">
        <v>0</v>
      </c>
      <c r="M110" s="31">
        <f t="shared" si="14"/>
        <v>0</v>
      </c>
      <c r="N110" s="31">
        <f t="shared" si="15"/>
        <v>0</v>
      </c>
      <c r="O110" s="11">
        <f>ROUND(($K$363/$K$361)*K110,5)</f>
        <v>0</v>
      </c>
      <c r="P110" s="11">
        <f>ROUND(($K$363/$K$361)*K110,5)</f>
        <v>0</v>
      </c>
      <c r="Q110" s="11">
        <f t="shared" si="16"/>
        <v>0</v>
      </c>
      <c r="R110" s="8">
        <f t="shared" si="17"/>
        <v>0</v>
      </c>
      <c r="S110" s="11">
        <f t="shared" si="18"/>
        <v>0</v>
      </c>
      <c r="T110">
        <f>IF(R110&gt;0,ROUND((R110/K110)*100,2),0)</f>
        <v>0</v>
      </c>
      <c r="U110" s="8">
        <f>ROUND(IF(L110=3%,$K$365*Ranking!K107,0),0)</f>
        <v>0</v>
      </c>
      <c r="V110" s="8">
        <f t="shared" si="19"/>
        <v>0</v>
      </c>
      <c r="W110" s="8">
        <f>IF(V110&gt;K110,K110-R110,U110)</f>
        <v>0</v>
      </c>
      <c r="X110" s="8">
        <f t="shared" si="20"/>
        <v>0</v>
      </c>
      <c r="Y110" s="31">
        <f>IF(K110&gt;0,ROUND(X110/K110*100,2),0)</f>
        <v>0</v>
      </c>
      <c r="Z110" s="8">
        <f>IF(L110=3%,ROUND($K$367*Ranking!K107,0),0)</f>
        <v>0</v>
      </c>
      <c r="AA110" s="28">
        <f t="shared" si="21"/>
        <v>0</v>
      </c>
      <c r="AB110" s="28">
        <f>IF(AA110&gt;K110,K110-X110,Z110)</f>
        <v>0</v>
      </c>
      <c r="AC110" s="8">
        <f t="shared" si="22"/>
        <v>0</v>
      </c>
      <c r="AD110" s="28">
        <f>IF(AC110&gt;K110,1,0)</f>
        <v>0</v>
      </c>
      <c r="AE110" s="31">
        <f>IF(AC110&gt;0,ROUND(AC110/K110*100,2),0)</f>
        <v>0</v>
      </c>
      <c r="AF110">
        <f t="shared" si="23"/>
      </c>
    </row>
    <row r="111" spans="1:32" ht="12.75">
      <c r="A111">
        <v>103</v>
      </c>
      <c r="B111" s="7" t="s">
        <v>298</v>
      </c>
      <c r="C111" s="7" t="s">
        <v>11</v>
      </c>
      <c r="D111" s="3" t="s">
        <v>299</v>
      </c>
      <c r="E111">
        <v>0</v>
      </c>
      <c r="F111" s="4">
        <v>0</v>
      </c>
      <c r="G111" s="4">
        <v>0</v>
      </c>
      <c r="H111" s="4">
        <v>0</v>
      </c>
      <c r="I111" s="4">
        <v>0</v>
      </c>
      <c r="J111" s="4">
        <f t="shared" si="12"/>
        <v>0</v>
      </c>
      <c r="K111" s="5">
        <f t="shared" si="13"/>
        <v>0</v>
      </c>
      <c r="L111" s="6">
        <v>0</v>
      </c>
      <c r="M111" s="31">
        <f t="shared" si="14"/>
        <v>0</v>
      </c>
      <c r="N111" s="31">
        <f t="shared" si="15"/>
        <v>0</v>
      </c>
      <c r="O111" s="11">
        <f>ROUND(($K$363/$K$361)*K111,5)</f>
        <v>0</v>
      </c>
      <c r="P111" s="11">
        <f>ROUND(($K$363/$K$361)*K111,5)</f>
        <v>0</v>
      </c>
      <c r="Q111" s="11">
        <f t="shared" si="16"/>
        <v>0</v>
      </c>
      <c r="R111" s="8">
        <f t="shared" si="17"/>
        <v>0</v>
      </c>
      <c r="S111" s="11">
        <f t="shared" si="18"/>
        <v>0</v>
      </c>
      <c r="T111">
        <f>IF(R111&gt;0,ROUND((R111/K111)*100,2),0)</f>
        <v>0</v>
      </c>
      <c r="U111" s="8">
        <f>ROUND(IF(L111=3%,$K$365*Ranking!K108,0),0)</f>
        <v>0</v>
      </c>
      <c r="V111" s="8">
        <f t="shared" si="19"/>
        <v>0</v>
      </c>
      <c r="W111" s="8">
        <f>IF(V111&gt;K111,K111-R111,U111)</f>
        <v>0</v>
      </c>
      <c r="X111" s="8">
        <f t="shared" si="20"/>
        <v>0</v>
      </c>
      <c r="Y111" s="31">
        <f>IF(K111&gt;0,ROUND(X111/K111*100,2),0)</f>
        <v>0</v>
      </c>
      <c r="Z111" s="8">
        <f>IF(L111=3%,ROUND($K$367*Ranking!K108,0),0)</f>
        <v>0</v>
      </c>
      <c r="AA111" s="28">
        <f t="shared" si="21"/>
        <v>0</v>
      </c>
      <c r="AB111" s="28">
        <f>IF(AA111&gt;K111,K111-X111,Z111)</f>
        <v>0</v>
      </c>
      <c r="AC111" s="8">
        <f t="shared" si="22"/>
        <v>0</v>
      </c>
      <c r="AD111" s="28">
        <f>IF(AC111&gt;K111,1,0)</f>
        <v>0</v>
      </c>
      <c r="AE111" s="31">
        <f>IF(AC111&gt;0,ROUND(AC111/K111*100,2),0)</f>
        <v>0</v>
      </c>
      <c r="AF111">
        <f t="shared" si="23"/>
      </c>
    </row>
    <row r="112" spans="1:32" ht="12.75">
      <c r="A112">
        <v>104</v>
      </c>
      <c r="B112" s="7" t="s">
        <v>51</v>
      </c>
      <c r="C112" s="7" t="s">
        <v>11</v>
      </c>
      <c r="D112" s="3" t="s">
        <v>52</v>
      </c>
      <c r="E112">
        <v>2002</v>
      </c>
      <c r="F112" s="4">
        <v>90706.9</v>
      </c>
      <c r="G112" s="4">
        <v>509.43</v>
      </c>
      <c r="H112" s="4">
        <v>118.18</v>
      </c>
      <c r="I112" s="4">
        <v>0</v>
      </c>
      <c r="J112" s="4">
        <f t="shared" si="12"/>
        <v>90079.29000000001</v>
      </c>
      <c r="K112" s="5">
        <f t="shared" si="13"/>
        <v>90079</v>
      </c>
      <c r="L112" s="6">
        <v>0.03</v>
      </c>
      <c r="M112" s="31">
        <f t="shared" si="14"/>
        <v>31.46</v>
      </c>
      <c r="N112" s="31">
        <f t="shared" si="15"/>
        <v>100</v>
      </c>
      <c r="O112" s="11">
        <f>ROUND(($K$363/$K$361)*K112,5)</f>
        <v>28343.42534</v>
      </c>
      <c r="P112" s="11">
        <f>ROUND(($K$363/$K$361)*K112,5)</f>
        <v>28343.42534</v>
      </c>
      <c r="Q112" s="11">
        <f t="shared" si="16"/>
        <v>0.4253400000015972</v>
      </c>
      <c r="R112" s="8">
        <f t="shared" si="17"/>
        <v>28343</v>
      </c>
      <c r="S112" s="11">
        <f t="shared" si="18"/>
        <v>-0.4253400000015972</v>
      </c>
      <c r="T112">
        <f>IF(R112&gt;0,ROUND((R112/K112)*100,2),0)</f>
        <v>31.46</v>
      </c>
      <c r="U112" s="8">
        <f>ROUND(IF(L112=3%,$K$365*Ranking!K109,0),0)</f>
        <v>46065</v>
      </c>
      <c r="V112" s="8">
        <f t="shared" si="19"/>
        <v>74408</v>
      </c>
      <c r="W112" s="8">
        <f>IF(V112&gt;K112,K112-R112,U112)</f>
        <v>46065</v>
      </c>
      <c r="X112" s="8">
        <f t="shared" si="20"/>
        <v>74408</v>
      </c>
      <c r="Y112" s="31">
        <f>IF(K112&gt;0,ROUND(X112/K112*100,2),0)</f>
        <v>82.6</v>
      </c>
      <c r="Z112" s="8">
        <f>IF(L112=3%,ROUND($K$367*Ranking!K109,0),0)</f>
        <v>28574</v>
      </c>
      <c r="AA112" s="28">
        <f t="shared" si="21"/>
        <v>102982</v>
      </c>
      <c r="AB112" s="28">
        <f>IF(AA112&gt;K112,K112-X112,Z112)</f>
        <v>15671</v>
      </c>
      <c r="AC112" s="8">
        <f t="shared" si="22"/>
        <v>90079</v>
      </c>
      <c r="AD112" s="28">
        <f>IF(AC112&gt;K112,1,0)</f>
        <v>0</v>
      </c>
      <c r="AE112" s="31">
        <f>IF(AC112&gt;0,ROUND(AC112/K112*100,2),0)</f>
        <v>100</v>
      </c>
      <c r="AF112">
        <f t="shared" si="23"/>
        <v>1</v>
      </c>
    </row>
    <row r="113" spans="1:32" ht="12.75">
      <c r="A113">
        <v>105</v>
      </c>
      <c r="B113" s="7" t="s">
        <v>53</v>
      </c>
      <c r="C113" s="7" t="s">
        <v>11</v>
      </c>
      <c r="D113" s="3" t="s">
        <v>54</v>
      </c>
      <c r="E113">
        <v>2002</v>
      </c>
      <c r="F113" s="4">
        <v>350763.32</v>
      </c>
      <c r="G113" s="4">
        <v>1731.96</v>
      </c>
      <c r="H113" s="4">
        <v>0</v>
      </c>
      <c r="I113" s="4">
        <v>0</v>
      </c>
      <c r="J113" s="4">
        <f t="shared" si="12"/>
        <v>349031.36</v>
      </c>
      <c r="K113" s="5">
        <f t="shared" si="13"/>
        <v>349031</v>
      </c>
      <c r="L113" s="6">
        <v>0.03</v>
      </c>
      <c r="M113" s="31">
        <f t="shared" si="14"/>
        <v>31.47</v>
      </c>
      <c r="N113" s="31">
        <f t="shared" si="15"/>
        <v>55.23</v>
      </c>
      <c r="O113" s="11">
        <f>ROUND(($K$363/$K$361)*K113,5)</f>
        <v>109822.86759</v>
      </c>
      <c r="P113" s="11">
        <f>ROUND(($K$363/$K$361)*K113,5)</f>
        <v>109822.86759</v>
      </c>
      <c r="Q113" s="11">
        <f t="shared" si="16"/>
        <v>-0.13241000000562053</v>
      </c>
      <c r="R113" s="8">
        <f t="shared" si="17"/>
        <v>109823</v>
      </c>
      <c r="S113" s="11">
        <f t="shared" si="18"/>
        <v>0.13241000000562053</v>
      </c>
      <c r="T113">
        <f>IF(R113&gt;0,ROUND((R113/K113)*100,2),0)</f>
        <v>31.47</v>
      </c>
      <c r="U113" s="8">
        <f>ROUND(IF(L113=3%,$K$365*Ranking!K110,0),0)</f>
        <v>51183</v>
      </c>
      <c r="V113" s="8">
        <f t="shared" si="19"/>
        <v>161006</v>
      </c>
      <c r="W113" s="8">
        <f>IF(V113&gt;K113,K113-R113,U113)</f>
        <v>51183</v>
      </c>
      <c r="X113" s="8">
        <f t="shared" si="20"/>
        <v>161006</v>
      </c>
      <c r="Y113" s="31">
        <f>IF(K113&gt;0,ROUND(X113/K113*100,2),0)</f>
        <v>46.13</v>
      </c>
      <c r="Z113" s="8">
        <f>IF(L113=3%,ROUND($K$367*Ranking!K110,0),0)</f>
        <v>31749</v>
      </c>
      <c r="AA113" s="28">
        <f t="shared" si="21"/>
        <v>192755</v>
      </c>
      <c r="AB113" s="28">
        <f>IF(AA113&gt;K113,K113-X113,Z113)</f>
        <v>31749</v>
      </c>
      <c r="AC113" s="8">
        <f t="shared" si="22"/>
        <v>192755</v>
      </c>
      <c r="AD113" s="28">
        <f>IF(AC113&gt;K113,1,0)</f>
        <v>0</v>
      </c>
      <c r="AE113" s="31">
        <f>IF(AC113&gt;0,ROUND(AC113/K113*100,2),0)</f>
        <v>55.23</v>
      </c>
      <c r="AF113">
        <f t="shared" si="23"/>
      </c>
    </row>
    <row r="114" spans="1:32" ht="12.75">
      <c r="A114">
        <v>106</v>
      </c>
      <c r="B114" s="7" t="s">
        <v>300</v>
      </c>
      <c r="C114" s="7" t="s">
        <v>11</v>
      </c>
      <c r="D114" s="3" t="s">
        <v>301</v>
      </c>
      <c r="E114">
        <v>0</v>
      </c>
      <c r="F114" s="4">
        <v>0</v>
      </c>
      <c r="G114" s="4">
        <v>0</v>
      </c>
      <c r="H114" s="4">
        <v>0</v>
      </c>
      <c r="I114" s="4">
        <v>0</v>
      </c>
      <c r="J114" s="4">
        <f t="shared" si="12"/>
        <v>0</v>
      </c>
      <c r="K114" s="5">
        <f t="shared" si="13"/>
        <v>0</v>
      </c>
      <c r="L114" s="6">
        <v>0</v>
      </c>
      <c r="M114" s="31">
        <f t="shared" si="14"/>
        <v>0</v>
      </c>
      <c r="N114" s="31">
        <f t="shared" si="15"/>
        <v>0</v>
      </c>
      <c r="O114" s="11">
        <f>ROUND(($K$363/$K$361)*K114,5)</f>
        <v>0</v>
      </c>
      <c r="P114" s="11">
        <f>ROUND(($K$363/$K$361)*K114,5)</f>
        <v>0</v>
      </c>
      <c r="Q114" s="11">
        <f t="shared" si="16"/>
        <v>0</v>
      </c>
      <c r="R114" s="8">
        <f t="shared" si="17"/>
        <v>0</v>
      </c>
      <c r="S114" s="11">
        <f t="shared" si="18"/>
        <v>0</v>
      </c>
      <c r="T114">
        <f>IF(R114&gt;0,ROUND((R114/K114)*100,2),0)</f>
        <v>0</v>
      </c>
      <c r="U114" s="8">
        <f>ROUND(IF(L114=3%,$K$365*Ranking!K111,0),0)</f>
        <v>0</v>
      </c>
      <c r="V114" s="8">
        <f t="shared" si="19"/>
        <v>0</v>
      </c>
      <c r="W114" s="8">
        <f>IF(V114&gt;K114,K114-R114,U114)</f>
        <v>0</v>
      </c>
      <c r="X114" s="8">
        <f t="shared" si="20"/>
        <v>0</v>
      </c>
      <c r="Y114" s="31">
        <f>IF(K114&gt;0,ROUND(X114/K114*100,2),0)</f>
        <v>0</v>
      </c>
      <c r="Z114" s="8">
        <f>IF(L114=3%,ROUND($K$367*Ranking!K111,0),0)</f>
        <v>0</v>
      </c>
      <c r="AA114" s="28">
        <f t="shared" si="21"/>
        <v>0</v>
      </c>
      <c r="AB114" s="28">
        <f>IF(AA114&gt;K114,K114-X114,Z114)</f>
        <v>0</v>
      </c>
      <c r="AC114" s="8">
        <f t="shared" si="22"/>
        <v>0</v>
      </c>
      <c r="AD114" s="28">
        <f>IF(AC114&gt;K114,1,0)</f>
        <v>0</v>
      </c>
      <c r="AE114" s="31">
        <f>IF(AC114&gt;0,ROUND(AC114/K114*100,2),0)</f>
        <v>0</v>
      </c>
      <c r="AF114">
        <f t="shared" si="23"/>
      </c>
    </row>
    <row r="115" spans="1:32" ht="12.75">
      <c r="A115">
        <v>107</v>
      </c>
      <c r="B115" s="7" t="s">
        <v>302</v>
      </c>
      <c r="C115" s="7" t="s">
        <v>11</v>
      </c>
      <c r="D115" s="3" t="s">
        <v>303</v>
      </c>
      <c r="E115">
        <v>2010</v>
      </c>
      <c r="F115" s="4">
        <v>513814.44</v>
      </c>
      <c r="G115" s="4">
        <v>4208.98</v>
      </c>
      <c r="H115" s="4">
        <v>91.86</v>
      </c>
      <c r="I115" s="4">
        <v>0</v>
      </c>
      <c r="J115" s="4">
        <f t="shared" si="12"/>
        <v>509513.60000000003</v>
      </c>
      <c r="K115" s="5">
        <f t="shared" si="13"/>
        <v>509514</v>
      </c>
      <c r="L115" s="6">
        <v>0.01</v>
      </c>
      <c r="M115" s="31">
        <f t="shared" si="14"/>
        <v>31.47</v>
      </c>
      <c r="N115" s="31">
        <f t="shared" si="15"/>
        <v>31.47</v>
      </c>
      <c r="O115" s="11">
        <f>ROUND(($K$363/$K$361)*K115,5)</f>
        <v>160318.96467</v>
      </c>
      <c r="P115" s="11">
        <f>ROUND(($K$363/$K$361)*K115,5)</f>
        <v>160318.96467</v>
      </c>
      <c r="Q115" s="11">
        <f t="shared" si="16"/>
        <v>-0.03533000001334585</v>
      </c>
      <c r="R115" s="8">
        <f t="shared" si="17"/>
        <v>160319</v>
      </c>
      <c r="S115" s="11">
        <f t="shared" si="18"/>
        <v>0.03533000001334585</v>
      </c>
      <c r="T115">
        <f>IF(R115&gt;0,ROUND((R115/K115)*100,2),0)</f>
        <v>31.47</v>
      </c>
      <c r="U115" s="8">
        <f>ROUND(IF(L115=3%,$K$365*Ranking!K112,0),0)</f>
        <v>0</v>
      </c>
      <c r="V115" s="8">
        <f t="shared" si="19"/>
        <v>160319</v>
      </c>
      <c r="W115" s="8">
        <f>IF(V115&gt;K115,K115-R115,U115)</f>
        <v>0</v>
      </c>
      <c r="X115" s="8">
        <f t="shared" si="20"/>
        <v>160319</v>
      </c>
      <c r="Y115" s="31">
        <f>IF(K115&gt;0,ROUND(X115/K115*100,2),0)</f>
        <v>31.47</v>
      </c>
      <c r="Z115" s="8">
        <f>IF(L115=3%,ROUND($K$367*Ranking!K112,0),0)</f>
        <v>0</v>
      </c>
      <c r="AA115" s="28">
        <f t="shared" si="21"/>
        <v>160319</v>
      </c>
      <c r="AB115" s="28">
        <f>IF(AA115&gt;K115,K115-X115,Z115)</f>
        <v>0</v>
      </c>
      <c r="AC115" s="8">
        <f t="shared" si="22"/>
        <v>160319</v>
      </c>
      <c r="AD115" s="28">
        <f>IF(AC115&gt;K115,1,0)</f>
        <v>0</v>
      </c>
      <c r="AE115" s="31">
        <f>IF(AC115&gt;0,ROUND(AC115/K115*100,2),0)</f>
        <v>31.47</v>
      </c>
      <c r="AF115">
        <f t="shared" si="23"/>
      </c>
    </row>
    <row r="116" spans="1:32" ht="12.75">
      <c r="A116">
        <v>108</v>
      </c>
      <c r="B116" s="7" t="s">
        <v>304</v>
      </c>
      <c r="C116" s="7" t="s">
        <v>11</v>
      </c>
      <c r="D116" s="3" t="s">
        <v>305</v>
      </c>
      <c r="E116">
        <v>2008</v>
      </c>
      <c r="F116" s="4">
        <v>60989.05</v>
      </c>
      <c r="G116" s="4">
        <v>1032.83</v>
      </c>
      <c r="H116" s="4">
        <v>87.67</v>
      </c>
      <c r="I116" s="4">
        <v>0</v>
      </c>
      <c r="J116" s="4">
        <f t="shared" si="12"/>
        <v>59868.55</v>
      </c>
      <c r="K116" s="5">
        <f t="shared" si="13"/>
        <v>59869</v>
      </c>
      <c r="L116" s="6">
        <v>0.03</v>
      </c>
      <c r="M116" s="31">
        <f t="shared" si="14"/>
        <v>31.47</v>
      </c>
      <c r="N116" s="31">
        <f t="shared" si="15"/>
        <v>100</v>
      </c>
      <c r="O116" s="11">
        <f>ROUND(($K$363/$K$361)*K116,5)</f>
        <v>18837.82604</v>
      </c>
      <c r="P116" s="11">
        <f>ROUND(($K$363/$K$361)*K116,5)</f>
        <v>18837.82604</v>
      </c>
      <c r="Q116" s="11">
        <f t="shared" si="16"/>
        <v>-0.17396000000007916</v>
      </c>
      <c r="R116" s="8">
        <f t="shared" si="17"/>
        <v>18838</v>
      </c>
      <c r="S116" s="11">
        <f t="shared" si="18"/>
        <v>0.17396000000007916</v>
      </c>
      <c r="T116">
        <f>IF(R116&gt;0,ROUND((R116/K116)*100,2),0)</f>
        <v>31.47</v>
      </c>
      <c r="U116" s="8">
        <f>ROUND(IF(L116=3%,$K$365*Ranking!K113,0),0)</f>
        <v>66538</v>
      </c>
      <c r="V116" s="8">
        <f t="shared" si="19"/>
        <v>85376</v>
      </c>
      <c r="W116" s="8">
        <f>IF(V116&gt;K116,K116-R116,U116)</f>
        <v>41031</v>
      </c>
      <c r="X116" s="8">
        <f t="shared" si="20"/>
        <v>59869</v>
      </c>
      <c r="Y116" s="31">
        <f>IF(K116&gt;0,ROUND(X116/K116*100,2),0)</f>
        <v>100</v>
      </c>
      <c r="Z116" s="8">
        <f>IF(L116=3%,ROUND($K$367*Ranking!K113,0),0)</f>
        <v>41274</v>
      </c>
      <c r="AA116" s="28">
        <f t="shared" si="21"/>
        <v>101143</v>
      </c>
      <c r="AB116" s="28">
        <f>IF(AA116&gt;K116,K116-X116,Z116)</f>
        <v>0</v>
      </c>
      <c r="AC116" s="8">
        <f t="shared" si="22"/>
        <v>59869</v>
      </c>
      <c r="AD116" s="28">
        <f>IF(AC116&gt;K116,1,0)</f>
        <v>0</v>
      </c>
      <c r="AE116" s="31">
        <f>IF(AC116&gt;0,ROUND(AC116/K116*100,2),0)</f>
        <v>100</v>
      </c>
      <c r="AF116">
        <f t="shared" si="23"/>
        <v>1</v>
      </c>
    </row>
    <row r="117" spans="1:32" ht="12.75">
      <c r="A117">
        <v>109</v>
      </c>
      <c r="B117" s="7" t="s">
        <v>306</v>
      </c>
      <c r="C117" s="7" t="s">
        <v>11</v>
      </c>
      <c r="D117" s="3" t="s">
        <v>307</v>
      </c>
      <c r="E117">
        <v>2011</v>
      </c>
      <c r="F117" s="4">
        <v>4029.83</v>
      </c>
      <c r="G117" s="4">
        <v>269.85</v>
      </c>
      <c r="H117" s="4">
        <v>277.16</v>
      </c>
      <c r="I117" s="4">
        <v>0</v>
      </c>
      <c r="J117" s="4">
        <f t="shared" si="12"/>
        <v>3482.82</v>
      </c>
      <c r="K117" s="5">
        <f t="shared" si="13"/>
        <v>3483</v>
      </c>
      <c r="L117" s="6">
        <v>0.015</v>
      </c>
      <c r="M117" s="31">
        <f t="shared" si="14"/>
        <v>31.47</v>
      </c>
      <c r="N117" s="31">
        <f t="shared" si="15"/>
        <v>31.47</v>
      </c>
      <c r="O117" s="11">
        <f>ROUND(($K$363/$K$361)*K117,5)</f>
        <v>1095.92858</v>
      </c>
      <c r="P117" s="11">
        <f>ROUND(($K$363/$K$361)*K117,5)</f>
        <v>1095.92858</v>
      </c>
      <c r="Q117" s="11">
        <f t="shared" si="16"/>
        <v>-0.07141999999998916</v>
      </c>
      <c r="R117" s="8">
        <f t="shared" si="17"/>
        <v>1096</v>
      </c>
      <c r="S117" s="11">
        <f t="shared" si="18"/>
        <v>0.07141999999998916</v>
      </c>
      <c r="T117">
        <f>IF(R117&gt;0,ROUND((R117/K117)*100,2),0)</f>
        <v>31.47</v>
      </c>
      <c r="U117" s="8">
        <f>ROUND(IF(L117=3%,$K$365*Ranking!K114,0),0)</f>
        <v>0</v>
      </c>
      <c r="V117" s="8">
        <f t="shared" si="19"/>
        <v>1096</v>
      </c>
      <c r="W117" s="8">
        <f>IF(V117&gt;K117,K117-R117,U117)</f>
        <v>0</v>
      </c>
      <c r="X117" s="8">
        <f t="shared" si="20"/>
        <v>1096</v>
      </c>
      <c r="Y117" s="31">
        <f>IF(K117&gt;0,ROUND(X117/K117*100,2),0)</f>
        <v>31.47</v>
      </c>
      <c r="Z117" s="8">
        <f>IF(L117=3%,ROUND($K$367*Ranking!K114,0),0)</f>
        <v>0</v>
      </c>
      <c r="AA117" s="28">
        <f t="shared" si="21"/>
        <v>1096</v>
      </c>
      <c r="AB117" s="28">
        <f>IF(AA117&gt;K117,K117-X117,Z117)</f>
        <v>0</v>
      </c>
      <c r="AC117" s="8">
        <f t="shared" si="22"/>
        <v>1096</v>
      </c>
      <c r="AD117" s="28">
        <f>IF(AC117&gt;K117,1,0)</f>
        <v>0</v>
      </c>
      <c r="AE117" s="31">
        <f>IF(AC117&gt;0,ROUND(AC117/K117*100,2),0)</f>
        <v>31.47</v>
      </c>
      <c r="AF117">
        <f t="shared" si="23"/>
      </c>
    </row>
    <row r="118" spans="1:32" ht="12.75">
      <c r="A118">
        <v>110</v>
      </c>
      <c r="B118" s="7" t="s">
        <v>55</v>
      </c>
      <c r="C118" s="7" t="s">
        <v>11</v>
      </c>
      <c r="D118" s="3" t="s">
        <v>56</v>
      </c>
      <c r="E118">
        <v>2003</v>
      </c>
      <c r="F118" s="4">
        <v>332462.49</v>
      </c>
      <c r="G118" s="4">
        <v>3761.46</v>
      </c>
      <c r="H118" s="4">
        <v>79.82</v>
      </c>
      <c r="I118" s="4">
        <v>0</v>
      </c>
      <c r="J118" s="4">
        <f t="shared" si="12"/>
        <v>328621.20999999996</v>
      </c>
      <c r="K118" s="5">
        <f t="shared" si="13"/>
        <v>328621</v>
      </c>
      <c r="L118" s="6">
        <v>0.015</v>
      </c>
      <c r="M118" s="31">
        <f t="shared" si="14"/>
        <v>31.47</v>
      </c>
      <c r="N118" s="31">
        <f t="shared" si="15"/>
        <v>31.47</v>
      </c>
      <c r="O118" s="11">
        <f>ROUND(($K$363/$K$361)*K118,5)</f>
        <v>103400.84569</v>
      </c>
      <c r="P118" s="11">
        <f>ROUND(($K$363/$K$361)*K118,5)</f>
        <v>103400.84569</v>
      </c>
      <c r="Q118" s="11">
        <f t="shared" si="16"/>
        <v>-0.15430999999807682</v>
      </c>
      <c r="R118" s="8">
        <f t="shared" si="17"/>
        <v>103401</v>
      </c>
      <c r="S118" s="11">
        <f t="shared" si="18"/>
        <v>0.15430999999807682</v>
      </c>
      <c r="T118">
        <f>IF(R118&gt;0,ROUND((R118/K118)*100,2),0)</f>
        <v>31.47</v>
      </c>
      <c r="U118" s="8">
        <f>ROUND(IF(L118=3%,$K$365*Ranking!K115,0),0)</f>
        <v>0</v>
      </c>
      <c r="V118" s="8">
        <f t="shared" si="19"/>
        <v>103401</v>
      </c>
      <c r="W118" s="8">
        <f>IF(V118&gt;K118,K118-R118,U118)</f>
        <v>0</v>
      </c>
      <c r="X118" s="8">
        <f t="shared" si="20"/>
        <v>103401</v>
      </c>
      <c r="Y118" s="31">
        <f>IF(K118&gt;0,ROUND(X118/K118*100,2),0)</f>
        <v>31.47</v>
      </c>
      <c r="Z118" s="8">
        <f>IF(L118=3%,ROUND($K$367*Ranking!K115,0),0)</f>
        <v>0</v>
      </c>
      <c r="AA118" s="28">
        <f t="shared" si="21"/>
        <v>103401</v>
      </c>
      <c r="AB118" s="28">
        <f>IF(AA118&gt;K118,K118-X118,Z118)</f>
        <v>0</v>
      </c>
      <c r="AC118" s="8">
        <f t="shared" si="22"/>
        <v>103401</v>
      </c>
      <c r="AD118" s="28">
        <f>IF(AC118&gt;K118,1,0)</f>
        <v>0</v>
      </c>
      <c r="AE118" s="31">
        <f>IF(AC118&gt;0,ROUND(AC118/K118*100,2),0)</f>
        <v>31.47</v>
      </c>
      <c r="AF118">
        <f t="shared" si="23"/>
      </c>
    </row>
    <row r="119" spans="1:32" ht="12.75">
      <c r="A119">
        <v>111</v>
      </c>
      <c r="B119" s="7" t="s">
        <v>308</v>
      </c>
      <c r="C119" s="7" t="s">
        <v>11</v>
      </c>
      <c r="D119" s="3" t="s">
        <v>309</v>
      </c>
      <c r="E119">
        <v>0</v>
      </c>
      <c r="F119" s="4">
        <v>0</v>
      </c>
      <c r="G119" s="4">
        <v>0</v>
      </c>
      <c r="H119" s="4">
        <v>0</v>
      </c>
      <c r="I119" s="4">
        <v>0</v>
      </c>
      <c r="J119" s="4">
        <f t="shared" si="12"/>
        <v>0</v>
      </c>
      <c r="K119" s="5">
        <f t="shared" si="13"/>
        <v>0</v>
      </c>
      <c r="L119" s="6">
        <v>0</v>
      </c>
      <c r="M119" s="31">
        <f t="shared" si="14"/>
        <v>0</v>
      </c>
      <c r="N119" s="31">
        <f t="shared" si="15"/>
        <v>0</v>
      </c>
      <c r="O119" s="11">
        <f>ROUND(($K$363/$K$361)*K119,5)</f>
        <v>0</v>
      </c>
      <c r="P119" s="11">
        <f>ROUND(($K$363/$K$361)*K119,5)</f>
        <v>0</v>
      </c>
      <c r="Q119" s="11">
        <f t="shared" si="16"/>
        <v>0</v>
      </c>
      <c r="R119" s="8">
        <f t="shared" si="17"/>
        <v>0</v>
      </c>
      <c r="S119" s="11">
        <f t="shared" si="18"/>
        <v>0</v>
      </c>
      <c r="T119">
        <f>IF(R119&gt;0,ROUND((R119/K119)*100,2),0)</f>
        <v>0</v>
      </c>
      <c r="U119" s="8">
        <f>ROUND(IF(L119=3%,$K$365*Ranking!K116,0),0)</f>
        <v>0</v>
      </c>
      <c r="V119" s="8">
        <f t="shared" si="19"/>
        <v>0</v>
      </c>
      <c r="W119" s="8">
        <f>IF(V119&gt;K119,K119-R119,U119)</f>
        <v>0</v>
      </c>
      <c r="X119" s="8">
        <f t="shared" si="20"/>
        <v>0</v>
      </c>
      <c r="Y119" s="31">
        <f>IF(K119&gt;0,ROUND(X119/K119*100,2),0)</f>
        <v>0</v>
      </c>
      <c r="Z119" s="8">
        <f>IF(L119=3%,ROUND($K$367*Ranking!K116,0),0)</f>
        <v>0</v>
      </c>
      <c r="AA119" s="28">
        <f t="shared" si="21"/>
        <v>0</v>
      </c>
      <c r="AB119" s="28">
        <f>IF(AA119&gt;K119,K119-X119,Z119)</f>
        <v>0</v>
      </c>
      <c r="AC119" s="8">
        <f t="shared" si="22"/>
        <v>0</v>
      </c>
      <c r="AD119" s="28">
        <f>IF(AC119&gt;K119,1,0)</f>
        <v>0</v>
      </c>
      <c r="AE119" s="31">
        <f>IF(AC119&gt;0,ROUND(AC119/K119*100,2),0)</f>
        <v>0</v>
      </c>
      <c r="AF119">
        <f t="shared" si="23"/>
      </c>
    </row>
    <row r="120" spans="1:32" ht="12.75">
      <c r="A120">
        <v>112</v>
      </c>
      <c r="B120" s="7" t="s">
        <v>310</v>
      </c>
      <c r="C120" s="7" t="s">
        <v>11</v>
      </c>
      <c r="D120" s="3" t="s">
        <v>311</v>
      </c>
      <c r="E120">
        <v>2009</v>
      </c>
      <c r="F120" s="4">
        <v>19467.81</v>
      </c>
      <c r="G120" s="4">
        <v>205.51</v>
      </c>
      <c r="H120" s="4">
        <v>6</v>
      </c>
      <c r="I120" s="4">
        <v>0</v>
      </c>
      <c r="J120" s="4">
        <f t="shared" si="12"/>
        <v>19256.300000000003</v>
      </c>
      <c r="K120" s="5">
        <f t="shared" si="13"/>
        <v>19256</v>
      </c>
      <c r="L120" s="6">
        <v>0.015</v>
      </c>
      <c r="M120" s="31">
        <f t="shared" si="14"/>
        <v>31.47</v>
      </c>
      <c r="N120" s="31">
        <f t="shared" si="15"/>
        <v>31.47</v>
      </c>
      <c r="O120" s="11">
        <f>ROUND(($K$363/$K$361)*K120,5)</f>
        <v>6058.91493</v>
      </c>
      <c r="P120" s="11">
        <f>ROUND(($K$363/$K$361)*K120,5)</f>
        <v>6058.91493</v>
      </c>
      <c r="Q120" s="11">
        <f t="shared" si="16"/>
        <v>-0.08507000000008702</v>
      </c>
      <c r="R120" s="8">
        <f t="shared" si="17"/>
        <v>6059</v>
      </c>
      <c r="S120" s="11">
        <f t="shared" si="18"/>
        <v>0.08507000000008702</v>
      </c>
      <c r="T120">
        <f>IF(R120&gt;0,ROUND((R120/K120)*100,2),0)</f>
        <v>31.47</v>
      </c>
      <c r="U120" s="8">
        <f>ROUND(IF(L120=3%,$K$365*Ranking!K117,0),0)</f>
        <v>0</v>
      </c>
      <c r="V120" s="8">
        <f t="shared" si="19"/>
        <v>6059</v>
      </c>
      <c r="W120" s="8">
        <f>IF(V120&gt;K120,K120-R120,U120)</f>
        <v>0</v>
      </c>
      <c r="X120" s="8">
        <f t="shared" si="20"/>
        <v>6059</v>
      </c>
      <c r="Y120" s="31">
        <f>IF(K120&gt;0,ROUND(X120/K120*100,2),0)</f>
        <v>31.47</v>
      </c>
      <c r="Z120" s="8">
        <f>IF(L120=3%,ROUND($K$367*Ranking!K117,0),0)</f>
        <v>0</v>
      </c>
      <c r="AA120" s="28">
        <f t="shared" si="21"/>
        <v>6059</v>
      </c>
      <c r="AB120" s="28">
        <f>IF(AA120&gt;K120,K120-X120,Z120)</f>
        <v>0</v>
      </c>
      <c r="AC120" s="8">
        <f t="shared" si="22"/>
        <v>6059</v>
      </c>
      <c r="AD120" s="28">
        <f>IF(AC120&gt;K120,1,0)</f>
        <v>0</v>
      </c>
      <c r="AE120" s="31">
        <f>IF(AC120&gt;0,ROUND(AC120/K120*100,2),0)</f>
        <v>31.47</v>
      </c>
      <c r="AF120">
        <f t="shared" si="23"/>
      </c>
    </row>
    <row r="121" spans="1:32" ht="12.75">
      <c r="A121">
        <v>113</v>
      </c>
      <c r="B121" s="7" t="s">
        <v>312</v>
      </c>
      <c r="C121" s="7" t="s">
        <v>11</v>
      </c>
      <c r="D121" s="3" t="s">
        <v>313</v>
      </c>
      <c r="E121">
        <v>2014</v>
      </c>
      <c r="F121" s="4">
        <v>395087</v>
      </c>
      <c r="G121" s="4">
        <v>2043</v>
      </c>
      <c r="H121" s="4">
        <v>0</v>
      </c>
      <c r="I121" s="4">
        <v>0</v>
      </c>
      <c r="J121" s="4">
        <f t="shared" si="12"/>
        <v>393044</v>
      </c>
      <c r="K121" s="5">
        <f t="shared" si="13"/>
        <v>393044</v>
      </c>
      <c r="L121" s="6">
        <v>0.03</v>
      </c>
      <c r="M121" s="31">
        <f t="shared" si="14"/>
        <v>31.47</v>
      </c>
      <c r="N121" s="31">
        <f t="shared" si="15"/>
        <v>48.34</v>
      </c>
      <c r="O121" s="11">
        <f>ROUND(($K$363/$K$361)*K121,5)</f>
        <v>123671.59126</v>
      </c>
      <c r="P121" s="11">
        <f>ROUND(($K$363/$K$361)*K121,5)</f>
        <v>123671.59126</v>
      </c>
      <c r="Q121" s="11">
        <f t="shared" si="16"/>
        <v>-0.40873999999894295</v>
      </c>
      <c r="R121" s="8">
        <f t="shared" si="17"/>
        <v>123672</v>
      </c>
      <c r="S121" s="11">
        <f t="shared" si="18"/>
        <v>0.40873999999894295</v>
      </c>
      <c r="T121">
        <f>IF(R121&gt;0,ROUND((R121/K121)*100,2),0)</f>
        <v>31.47</v>
      </c>
      <c r="U121" s="8">
        <f>ROUND(IF(L121=3%,$K$365*Ranking!K118,0),0)</f>
        <v>40946</v>
      </c>
      <c r="V121" s="8">
        <f t="shared" si="19"/>
        <v>164618</v>
      </c>
      <c r="W121" s="8">
        <f>IF(V121&gt;K121,K121-R121,U121)</f>
        <v>40946</v>
      </c>
      <c r="X121" s="8">
        <f t="shared" si="20"/>
        <v>164618</v>
      </c>
      <c r="Y121" s="31">
        <f>IF(K121&gt;0,ROUND(X121/K121*100,2),0)</f>
        <v>41.88</v>
      </c>
      <c r="Z121" s="8">
        <f>IF(L121=3%,ROUND($K$367*Ranking!K118,0),0)</f>
        <v>25399</v>
      </c>
      <c r="AA121" s="28">
        <f t="shared" si="21"/>
        <v>190017</v>
      </c>
      <c r="AB121" s="28">
        <f>IF(AA121&gt;K121,K121-X121,Z121)</f>
        <v>25399</v>
      </c>
      <c r="AC121" s="8">
        <f t="shared" si="22"/>
        <v>190017</v>
      </c>
      <c r="AD121" s="28">
        <f>IF(AC121&gt;K121,1,0)</f>
        <v>0</v>
      </c>
      <c r="AE121" s="31">
        <f>IF(AC121&gt;0,ROUND(AC121/K121*100,2),0)</f>
        <v>48.34</v>
      </c>
      <c r="AF121">
        <f t="shared" si="23"/>
      </c>
    </row>
    <row r="122" spans="1:32" ht="12.75">
      <c r="A122">
        <v>114</v>
      </c>
      <c r="B122" s="7" t="s">
        <v>314</v>
      </c>
      <c r="C122" s="7" t="s">
        <v>11</v>
      </c>
      <c r="D122" s="3" t="s">
        <v>315</v>
      </c>
      <c r="E122">
        <v>0</v>
      </c>
      <c r="F122" s="4">
        <v>0</v>
      </c>
      <c r="G122" s="4">
        <v>0</v>
      </c>
      <c r="H122" s="4">
        <v>0</v>
      </c>
      <c r="I122" s="4">
        <v>0</v>
      </c>
      <c r="J122" s="4">
        <f t="shared" si="12"/>
        <v>0</v>
      </c>
      <c r="K122" s="5">
        <f t="shared" si="13"/>
        <v>0</v>
      </c>
      <c r="L122" s="6">
        <v>0</v>
      </c>
      <c r="M122" s="31">
        <f t="shared" si="14"/>
        <v>0</v>
      </c>
      <c r="N122" s="31">
        <f t="shared" si="15"/>
        <v>0</v>
      </c>
      <c r="O122" s="11">
        <f>ROUND(($K$363/$K$361)*K122,5)</f>
        <v>0</v>
      </c>
      <c r="P122" s="11">
        <f>ROUND(($K$363/$K$361)*K122,5)</f>
        <v>0</v>
      </c>
      <c r="Q122" s="11">
        <f t="shared" si="16"/>
        <v>0</v>
      </c>
      <c r="R122" s="8">
        <f t="shared" si="17"/>
        <v>0</v>
      </c>
      <c r="S122" s="11">
        <f t="shared" si="18"/>
        <v>0</v>
      </c>
      <c r="T122">
        <f>IF(R122&gt;0,ROUND((R122/K122)*100,2),0)</f>
        <v>0</v>
      </c>
      <c r="U122" s="8">
        <f>ROUND(IF(L122=3%,$K$365*Ranking!K119,0),0)</f>
        <v>0</v>
      </c>
      <c r="V122" s="8">
        <f t="shared" si="19"/>
        <v>0</v>
      </c>
      <c r="W122" s="8">
        <f>IF(V122&gt;K122,K122-R122,U122)</f>
        <v>0</v>
      </c>
      <c r="X122" s="8">
        <f t="shared" si="20"/>
        <v>0</v>
      </c>
      <c r="Y122" s="31">
        <f>IF(K122&gt;0,ROUND(X122/K122*100,2),0)</f>
        <v>0</v>
      </c>
      <c r="Z122" s="8">
        <f>IF(L122=3%,ROUND($K$367*Ranking!K119,0),0)</f>
        <v>0</v>
      </c>
      <c r="AA122" s="28">
        <f t="shared" si="21"/>
        <v>0</v>
      </c>
      <c r="AB122" s="28">
        <f>IF(AA122&gt;K122,K122-X122,Z122)</f>
        <v>0</v>
      </c>
      <c r="AC122" s="8">
        <f t="shared" si="22"/>
        <v>0</v>
      </c>
      <c r="AD122" s="28">
        <f>IF(AC122&gt;K122,1,0)</f>
        <v>0</v>
      </c>
      <c r="AE122" s="31">
        <f>IF(AC122&gt;0,ROUND(AC122/K122*100,2),0)</f>
        <v>0</v>
      </c>
      <c r="AF122">
        <f t="shared" si="23"/>
      </c>
    </row>
    <row r="123" spans="1:32" ht="12.75">
      <c r="A123">
        <v>115</v>
      </c>
      <c r="B123" s="7" t="s">
        <v>316</v>
      </c>
      <c r="C123" s="7" t="s">
        <v>11</v>
      </c>
      <c r="D123" s="3" t="s">
        <v>317</v>
      </c>
      <c r="E123">
        <v>2006</v>
      </c>
      <c r="F123" s="4">
        <v>568713.81</v>
      </c>
      <c r="G123" s="4">
        <v>1213.22</v>
      </c>
      <c r="H123" s="4">
        <v>7.72</v>
      </c>
      <c r="I123" s="4">
        <v>0</v>
      </c>
      <c r="J123" s="4">
        <f t="shared" si="12"/>
        <v>567492.8700000001</v>
      </c>
      <c r="K123" s="5">
        <f t="shared" si="13"/>
        <v>567493</v>
      </c>
      <c r="L123" s="6">
        <v>0.03</v>
      </c>
      <c r="M123" s="31">
        <f t="shared" si="14"/>
        <v>31.47</v>
      </c>
      <c r="N123" s="31">
        <f t="shared" si="15"/>
        <v>43.16</v>
      </c>
      <c r="O123" s="11">
        <f>ROUND(($K$363/$K$361)*K123,5)</f>
        <v>178562.10079</v>
      </c>
      <c r="P123" s="11">
        <f>ROUND(($K$363/$K$361)*K123,5)</f>
        <v>178562.10079</v>
      </c>
      <c r="Q123" s="11">
        <f t="shared" si="16"/>
        <v>0.10078999999677762</v>
      </c>
      <c r="R123" s="8">
        <f t="shared" si="17"/>
        <v>178562</v>
      </c>
      <c r="S123" s="11">
        <f t="shared" si="18"/>
        <v>-0.10078999999677762</v>
      </c>
      <c r="T123">
        <f>IF(R123&gt;0,ROUND((R123/K123)*100,2),0)</f>
        <v>31.47</v>
      </c>
      <c r="U123" s="8">
        <f>ROUND(IF(L123=3%,$K$365*Ranking!K120,0),0)</f>
        <v>40946</v>
      </c>
      <c r="V123" s="8">
        <f t="shared" si="19"/>
        <v>219508</v>
      </c>
      <c r="W123" s="8">
        <f>IF(V123&gt;K123,K123-R123,U123)</f>
        <v>40946</v>
      </c>
      <c r="X123" s="8">
        <f t="shared" si="20"/>
        <v>219508</v>
      </c>
      <c r="Y123" s="31">
        <f>IF(K123&gt;0,ROUND(X123/K123*100,2),0)</f>
        <v>38.68</v>
      </c>
      <c r="Z123" s="8">
        <f>IF(L123=3%,ROUND($K$367*Ranking!K120,0),0)</f>
        <v>25399</v>
      </c>
      <c r="AA123" s="28">
        <f t="shared" si="21"/>
        <v>244907</v>
      </c>
      <c r="AB123" s="28">
        <f>IF(AA123&gt;K123,K123-X123,Z123)</f>
        <v>25399</v>
      </c>
      <c r="AC123" s="8">
        <f t="shared" si="22"/>
        <v>244907</v>
      </c>
      <c r="AD123" s="28">
        <f>IF(AC123&gt;K123,1,0)</f>
        <v>0</v>
      </c>
      <c r="AE123" s="31">
        <f>IF(AC123&gt;0,ROUND(AC123/K123*100,2),0)</f>
        <v>43.16</v>
      </c>
      <c r="AF123">
        <f t="shared" si="23"/>
      </c>
    </row>
    <row r="124" spans="1:32" ht="12.75">
      <c r="A124">
        <v>116</v>
      </c>
      <c r="B124" s="7" t="s">
        <v>318</v>
      </c>
      <c r="C124" s="7" t="s">
        <v>11</v>
      </c>
      <c r="D124" s="3" t="s">
        <v>319</v>
      </c>
      <c r="E124">
        <v>2005</v>
      </c>
      <c r="F124" s="4">
        <v>244432.7</v>
      </c>
      <c r="G124" s="4">
        <v>1516.63</v>
      </c>
      <c r="H124" s="4">
        <v>173.16</v>
      </c>
      <c r="I124" s="4">
        <v>0</v>
      </c>
      <c r="J124" s="4">
        <f t="shared" si="12"/>
        <v>242742.91</v>
      </c>
      <c r="K124" s="5">
        <f t="shared" si="13"/>
        <v>242743</v>
      </c>
      <c r="L124" s="6">
        <v>0.03</v>
      </c>
      <c r="M124" s="31">
        <f t="shared" si="14"/>
        <v>31.46</v>
      </c>
      <c r="N124" s="31">
        <f t="shared" si="15"/>
        <v>72.46</v>
      </c>
      <c r="O124" s="11">
        <f>ROUND(($K$363/$K$361)*K124,5)</f>
        <v>76379.26817</v>
      </c>
      <c r="P124" s="11">
        <f>ROUND(($K$363/$K$361)*K124,5)</f>
        <v>76379.26817</v>
      </c>
      <c r="Q124" s="11">
        <f t="shared" si="16"/>
        <v>0.26816999999573454</v>
      </c>
      <c r="R124" s="8">
        <f t="shared" si="17"/>
        <v>76379</v>
      </c>
      <c r="S124" s="11">
        <f t="shared" si="18"/>
        <v>-0.26816999999573454</v>
      </c>
      <c r="T124">
        <f>IF(R124&gt;0,ROUND((R124/K124)*100,2),0)</f>
        <v>31.46</v>
      </c>
      <c r="U124" s="8">
        <f>ROUND(IF(L124=3%,$K$365*Ranking!K121,0),0)</f>
        <v>61420</v>
      </c>
      <c r="V124" s="8">
        <f t="shared" si="19"/>
        <v>137799</v>
      </c>
      <c r="W124" s="8">
        <f>IF(V124&gt;K124,K124-R124,U124)</f>
        <v>61420</v>
      </c>
      <c r="X124" s="8">
        <f t="shared" si="20"/>
        <v>137799</v>
      </c>
      <c r="Y124" s="31">
        <f>IF(K124&gt;0,ROUND(X124/K124*100,2),0)</f>
        <v>56.77</v>
      </c>
      <c r="Z124" s="8">
        <f>IF(L124=3%,ROUND($K$367*Ranking!K121,0),0)</f>
        <v>38099</v>
      </c>
      <c r="AA124" s="28">
        <f t="shared" si="21"/>
        <v>175898</v>
      </c>
      <c r="AB124" s="28">
        <f>IF(AA124&gt;K124,K124-X124,Z124)</f>
        <v>38099</v>
      </c>
      <c r="AC124" s="8">
        <f t="shared" si="22"/>
        <v>175898</v>
      </c>
      <c r="AD124" s="28">
        <f>IF(AC124&gt;K124,1,0)</f>
        <v>0</v>
      </c>
      <c r="AE124" s="31">
        <f>IF(AC124&gt;0,ROUND(AC124/K124*100,2),0)</f>
        <v>72.46</v>
      </c>
      <c r="AF124">
        <f t="shared" si="23"/>
      </c>
    </row>
    <row r="125" spans="1:32" ht="12.75">
      <c r="A125">
        <v>117</v>
      </c>
      <c r="B125" s="7" t="s">
        <v>320</v>
      </c>
      <c r="C125" s="7" t="s">
        <v>11</v>
      </c>
      <c r="D125" s="3" t="s">
        <v>321</v>
      </c>
      <c r="E125">
        <v>2005</v>
      </c>
      <c r="F125" s="4">
        <v>222297.34</v>
      </c>
      <c r="G125" s="4">
        <v>974.75</v>
      </c>
      <c r="H125" s="4">
        <v>0</v>
      </c>
      <c r="I125" s="4">
        <v>0</v>
      </c>
      <c r="J125" s="4">
        <f t="shared" si="12"/>
        <v>221322.59</v>
      </c>
      <c r="K125" s="5">
        <f t="shared" si="13"/>
        <v>221323</v>
      </c>
      <c r="L125" s="6">
        <v>0.03</v>
      </c>
      <c r="M125" s="31">
        <f t="shared" si="14"/>
        <v>31.46</v>
      </c>
      <c r="N125" s="31">
        <f t="shared" si="15"/>
        <v>65.19</v>
      </c>
      <c r="O125" s="11">
        <f>ROUND(($K$363/$K$361)*K125,5)</f>
        <v>69639.449</v>
      </c>
      <c r="P125" s="11">
        <f>ROUND(($K$363/$K$361)*K125,5)</f>
        <v>69639.449</v>
      </c>
      <c r="Q125" s="11">
        <f t="shared" si="16"/>
        <v>0.4489999999932479</v>
      </c>
      <c r="R125" s="8">
        <f t="shared" si="17"/>
        <v>69639</v>
      </c>
      <c r="S125" s="11">
        <f t="shared" si="18"/>
        <v>-0.4489999999932479</v>
      </c>
      <c r="T125">
        <f>IF(R125&gt;0,ROUND((R125/K125)*100,2),0)</f>
        <v>31.46</v>
      </c>
      <c r="U125" s="8">
        <f>ROUND(IF(L125=3%,$K$365*Ranking!K122,0),0)</f>
        <v>46065</v>
      </c>
      <c r="V125" s="8">
        <f t="shared" si="19"/>
        <v>115704</v>
      </c>
      <c r="W125" s="8">
        <f>IF(V125&gt;K125,K125-R125,U125)</f>
        <v>46065</v>
      </c>
      <c r="X125" s="8">
        <f t="shared" si="20"/>
        <v>115704</v>
      </c>
      <c r="Y125" s="31">
        <f>IF(K125&gt;0,ROUND(X125/K125*100,2),0)</f>
        <v>52.28</v>
      </c>
      <c r="Z125" s="8">
        <f>IF(L125=3%,ROUND($K$367*Ranking!K122,0),0)</f>
        <v>28574</v>
      </c>
      <c r="AA125" s="28">
        <f t="shared" si="21"/>
        <v>144278</v>
      </c>
      <c r="AB125" s="28">
        <f>IF(AA125&gt;K125,K125-X125,Z125)</f>
        <v>28574</v>
      </c>
      <c r="AC125" s="8">
        <f t="shared" si="22"/>
        <v>144278</v>
      </c>
      <c r="AD125" s="28">
        <f>IF(AC125&gt;K125,1,0)</f>
        <v>0</v>
      </c>
      <c r="AE125" s="31">
        <f>IF(AC125&gt;0,ROUND(AC125/K125*100,2),0)</f>
        <v>65.19</v>
      </c>
      <c r="AF125">
        <f t="shared" si="23"/>
      </c>
    </row>
    <row r="126" spans="1:32" ht="12.75">
      <c r="A126">
        <v>118</v>
      </c>
      <c r="B126" s="7" t="s">
        <v>322</v>
      </c>
      <c r="C126" s="7" t="s">
        <v>11</v>
      </c>
      <c r="D126" s="3" t="s">
        <v>323</v>
      </c>
      <c r="E126">
        <v>0</v>
      </c>
      <c r="F126" s="4">
        <v>0</v>
      </c>
      <c r="G126" s="4">
        <v>0</v>
      </c>
      <c r="H126" s="4">
        <v>0</v>
      </c>
      <c r="I126" s="4">
        <v>0</v>
      </c>
      <c r="J126" s="4">
        <f t="shared" si="12"/>
        <v>0</v>
      </c>
      <c r="K126" s="5">
        <f t="shared" si="13"/>
        <v>0</v>
      </c>
      <c r="L126" s="6">
        <v>0</v>
      </c>
      <c r="M126" s="31">
        <f t="shared" si="14"/>
        <v>0</v>
      </c>
      <c r="N126" s="31">
        <f t="shared" si="15"/>
        <v>0</v>
      </c>
      <c r="O126" s="11">
        <f>ROUND(($K$363/$K$361)*K126,5)</f>
        <v>0</v>
      </c>
      <c r="P126" s="11">
        <f>ROUND(($K$363/$K$361)*K126,5)</f>
        <v>0</v>
      </c>
      <c r="Q126" s="11">
        <f t="shared" si="16"/>
        <v>0</v>
      </c>
      <c r="R126" s="8">
        <f t="shared" si="17"/>
        <v>0</v>
      </c>
      <c r="S126" s="11">
        <f t="shared" si="18"/>
        <v>0</v>
      </c>
      <c r="T126">
        <f>IF(R126&gt;0,ROUND((R126/K126)*100,2),0)</f>
        <v>0</v>
      </c>
      <c r="U126" s="8">
        <f>ROUND(IF(L126=3%,$K$365*Ranking!K123,0),0)</f>
        <v>0</v>
      </c>
      <c r="V126" s="8">
        <f t="shared" si="19"/>
        <v>0</v>
      </c>
      <c r="W126" s="8">
        <f>IF(V126&gt;K126,K126-R126,U126)</f>
        <v>0</v>
      </c>
      <c r="X126" s="8">
        <f t="shared" si="20"/>
        <v>0</v>
      </c>
      <c r="Y126" s="31">
        <f>IF(K126&gt;0,ROUND(X126/K126*100,2),0)</f>
        <v>0</v>
      </c>
      <c r="Z126" s="8">
        <f>IF(L126=3%,ROUND($K$367*Ranking!K123,0),0)</f>
        <v>0</v>
      </c>
      <c r="AA126" s="28">
        <f t="shared" si="21"/>
        <v>0</v>
      </c>
      <c r="AB126" s="28">
        <f>IF(AA126&gt;K126,K126-X126,Z126)</f>
        <v>0</v>
      </c>
      <c r="AC126" s="8">
        <f t="shared" si="22"/>
        <v>0</v>
      </c>
      <c r="AD126" s="28">
        <f>IF(AC126&gt;K126,1,0)</f>
        <v>0</v>
      </c>
      <c r="AE126" s="31">
        <f>IF(AC126&gt;0,ROUND(AC126/K126*100,2),0)</f>
        <v>0</v>
      </c>
      <c r="AF126">
        <f t="shared" si="23"/>
      </c>
    </row>
    <row r="127" spans="1:32" ht="12.75">
      <c r="A127">
        <v>119</v>
      </c>
      <c r="B127" s="7" t="s">
        <v>324</v>
      </c>
      <c r="C127" s="7" t="s">
        <v>11</v>
      </c>
      <c r="D127" s="3" t="s">
        <v>325</v>
      </c>
      <c r="E127">
        <v>2006</v>
      </c>
      <c r="F127" s="4">
        <v>358705.12</v>
      </c>
      <c r="G127" s="4">
        <v>7172.68</v>
      </c>
      <c r="H127" s="4">
        <v>5.74</v>
      </c>
      <c r="I127" s="4">
        <v>0</v>
      </c>
      <c r="J127" s="4">
        <f t="shared" si="12"/>
        <v>351526.7</v>
      </c>
      <c r="K127" s="5">
        <f t="shared" si="13"/>
        <v>351527</v>
      </c>
      <c r="L127" s="6">
        <v>0.02</v>
      </c>
      <c r="M127" s="31">
        <f t="shared" si="14"/>
        <v>31.47</v>
      </c>
      <c r="N127" s="31">
        <f t="shared" si="15"/>
        <v>31.47</v>
      </c>
      <c r="O127" s="11">
        <f>ROUND(($K$363/$K$361)*K127,5)</f>
        <v>110608.23588</v>
      </c>
      <c r="P127" s="11">
        <f>ROUND(($K$363/$K$361)*K127,5)</f>
        <v>110608.23588</v>
      </c>
      <c r="Q127" s="11">
        <f t="shared" si="16"/>
        <v>0.23587999999290332</v>
      </c>
      <c r="R127" s="8">
        <f t="shared" si="17"/>
        <v>110608</v>
      </c>
      <c r="S127" s="11">
        <f t="shared" si="18"/>
        <v>-0.23587999999290332</v>
      </c>
      <c r="T127">
        <f>IF(R127&gt;0,ROUND((R127/K127)*100,2),0)</f>
        <v>31.47</v>
      </c>
      <c r="U127" s="8">
        <f>ROUND(IF(L127=3%,$K$365*Ranking!K124,0),0)</f>
        <v>0</v>
      </c>
      <c r="V127" s="8">
        <f t="shared" si="19"/>
        <v>110608</v>
      </c>
      <c r="W127" s="8">
        <f>IF(V127&gt;K127,K127-R127,U127)</f>
        <v>0</v>
      </c>
      <c r="X127" s="8">
        <f t="shared" si="20"/>
        <v>110608</v>
      </c>
      <c r="Y127" s="31">
        <f>IF(K127&gt;0,ROUND(X127/K127*100,2),0)</f>
        <v>31.47</v>
      </c>
      <c r="Z127" s="8">
        <f>IF(L127=3%,ROUND($K$367*Ranking!K124,0),0)</f>
        <v>0</v>
      </c>
      <c r="AA127" s="28">
        <f t="shared" si="21"/>
        <v>110608</v>
      </c>
      <c r="AB127" s="28">
        <f>IF(AA127&gt;K127,K127-X127,Z127)</f>
        <v>0</v>
      </c>
      <c r="AC127" s="8">
        <f t="shared" si="22"/>
        <v>110608</v>
      </c>
      <c r="AD127" s="28">
        <f>IF(AC127&gt;K127,1,0)</f>
        <v>0</v>
      </c>
      <c r="AE127" s="31">
        <f>IF(AC127&gt;0,ROUND(AC127/K127*100,2),0)</f>
        <v>31.47</v>
      </c>
      <c r="AF127">
        <f t="shared" si="23"/>
      </c>
    </row>
    <row r="128" spans="1:32" ht="12.75">
      <c r="A128">
        <v>120</v>
      </c>
      <c r="B128" s="7" t="s">
        <v>57</v>
      </c>
      <c r="C128" s="7" t="s">
        <v>11</v>
      </c>
      <c r="D128" s="3" t="s">
        <v>58</v>
      </c>
      <c r="E128">
        <v>2002</v>
      </c>
      <c r="F128" s="4">
        <v>58560.61</v>
      </c>
      <c r="G128" s="4">
        <v>333.31</v>
      </c>
      <c r="H128" s="4">
        <v>0</v>
      </c>
      <c r="I128" s="4">
        <v>0</v>
      </c>
      <c r="J128" s="4">
        <f t="shared" si="12"/>
        <v>58227.3</v>
      </c>
      <c r="K128" s="5">
        <f t="shared" si="13"/>
        <v>58227</v>
      </c>
      <c r="L128" s="6">
        <v>0.01</v>
      </c>
      <c r="M128" s="31">
        <f t="shared" si="14"/>
        <v>31.46</v>
      </c>
      <c r="N128" s="31">
        <f t="shared" si="15"/>
        <v>31.46</v>
      </c>
      <c r="O128" s="11">
        <f>ROUND(($K$363/$K$361)*K128,5)</f>
        <v>18321.1695</v>
      </c>
      <c r="P128" s="11">
        <f>ROUND(($K$363/$K$361)*K128,5)</f>
        <v>18321.1695</v>
      </c>
      <c r="Q128" s="11">
        <f t="shared" si="16"/>
        <v>0.1694999999999709</v>
      </c>
      <c r="R128" s="8">
        <f t="shared" si="17"/>
        <v>18321</v>
      </c>
      <c r="S128" s="11">
        <f t="shared" si="18"/>
        <v>-0.1694999999999709</v>
      </c>
      <c r="T128">
        <f>IF(R128&gt;0,ROUND((R128/K128)*100,2),0)</f>
        <v>31.46</v>
      </c>
      <c r="U128" s="8">
        <f>ROUND(IF(L128=3%,$K$365*Ranking!K125,0),0)</f>
        <v>0</v>
      </c>
      <c r="V128" s="8">
        <f t="shared" si="19"/>
        <v>18321</v>
      </c>
      <c r="W128" s="8">
        <f>IF(V128&gt;K128,K128-R128,U128)</f>
        <v>0</v>
      </c>
      <c r="X128" s="8">
        <f t="shared" si="20"/>
        <v>18321</v>
      </c>
      <c r="Y128" s="31">
        <f>IF(K128&gt;0,ROUND(X128/K128*100,2),0)</f>
        <v>31.46</v>
      </c>
      <c r="Z128" s="8">
        <f>IF(L128=3%,ROUND($K$367*Ranking!K125,0),0)</f>
        <v>0</v>
      </c>
      <c r="AA128" s="28">
        <f t="shared" si="21"/>
        <v>18321</v>
      </c>
      <c r="AB128" s="28">
        <f>IF(AA128&gt;K128,K128-X128,Z128)</f>
        <v>0</v>
      </c>
      <c r="AC128" s="8">
        <f t="shared" si="22"/>
        <v>18321</v>
      </c>
      <c r="AD128" s="28">
        <f>IF(AC128&gt;K128,1,0)</f>
        <v>0</v>
      </c>
      <c r="AE128" s="31">
        <f>IF(AC128&gt;0,ROUND(AC128/K128*100,2),0)</f>
        <v>31.46</v>
      </c>
      <c r="AF128">
        <f t="shared" si="23"/>
      </c>
    </row>
    <row r="129" spans="1:32" ht="12.75">
      <c r="A129">
        <v>121</v>
      </c>
      <c r="B129" s="7" t="s">
        <v>326</v>
      </c>
      <c r="C129" s="7" t="s">
        <v>11</v>
      </c>
      <c r="D129" s="3" t="s">
        <v>327</v>
      </c>
      <c r="E129">
        <v>0</v>
      </c>
      <c r="F129" s="4">
        <v>0</v>
      </c>
      <c r="G129" s="4">
        <v>0</v>
      </c>
      <c r="H129" s="4">
        <v>0</v>
      </c>
      <c r="I129" s="4">
        <v>0</v>
      </c>
      <c r="J129" s="4">
        <f t="shared" si="12"/>
        <v>0</v>
      </c>
      <c r="K129" s="5">
        <f t="shared" si="13"/>
        <v>0</v>
      </c>
      <c r="L129" s="6">
        <v>0</v>
      </c>
      <c r="M129" s="31">
        <f t="shared" si="14"/>
        <v>0</v>
      </c>
      <c r="N129" s="31">
        <f t="shared" si="15"/>
        <v>0</v>
      </c>
      <c r="O129" s="11">
        <f>ROUND(($K$363/$K$361)*K129,5)</f>
        <v>0</v>
      </c>
      <c r="P129" s="11">
        <f>ROUND(($K$363/$K$361)*K129,5)</f>
        <v>0</v>
      </c>
      <c r="Q129" s="11">
        <f t="shared" si="16"/>
        <v>0</v>
      </c>
      <c r="R129" s="8">
        <f t="shared" si="17"/>
        <v>0</v>
      </c>
      <c r="S129" s="11">
        <f t="shared" si="18"/>
        <v>0</v>
      </c>
      <c r="T129">
        <f>IF(R129&gt;0,ROUND((R129/K129)*100,2),0)</f>
        <v>0</v>
      </c>
      <c r="U129" s="8">
        <f>ROUND(IF(L129=3%,$K$365*Ranking!K126,0),0)</f>
        <v>0</v>
      </c>
      <c r="V129" s="8">
        <f t="shared" si="19"/>
        <v>0</v>
      </c>
      <c r="W129" s="8">
        <f>IF(V129&gt;K129,K129-R129,U129)</f>
        <v>0</v>
      </c>
      <c r="X129" s="8">
        <f t="shared" si="20"/>
        <v>0</v>
      </c>
      <c r="Y129" s="31">
        <f>IF(K129&gt;0,ROUND(X129/K129*100,2),0)</f>
        <v>0</v>
      </c>
      <c r="Z129" s="8">
        <f>IF(L129=3%,ROUND($K$367*Ranking!K126,0),0)</f>
        <v>0</v>
      </c>
      <c r="AA129" s="28">
        <f t="shared" si="21"/>
        <v>0</v>
      </c>
      <c r="AB129" s="28">
        <f>IF(AA129&gt;K129,K129-X129,Z129)</f>
        <v>0</v>
      </c>
      <c r="AC129" s="8">
        <f t="shared" si="22"/>
        <v>0</v>
      </c>
      <c r="AD129" s="28">
        <f>IF(AC129&gt;K129,1,0)</f>
        <v>0</v>
      </c>
      <c r="AE129" s="31">
        <f>IF(AC129&gt;0,ROUND(AC129/K129*100,2),0)</f>
        <v>0</v>
      </c>
      <c r="AF129">
        <f t="shared" si="23"/>
      </c>
    </row>
    <row r="130" spans="1:32" ht="12.75">
      <c r="A130">
        <v>122</v>
      </c>
      <c r="B130" s="7" t="s">
        <v>328</v>
      </c>
      <c r="C130" s="7" t="s">
        <v>11</v>
      </c>
      <c r="D130" s="3" t="s">
        <v>329</v>
      </c>
      <c r="E130">
        <v>2006</v>
      </c>
      <c r="F130" s="4">
        <v>859393.74</v>
      </c>
      <c r="G130" s="4">
        <v>22798.64</v>
      </c>
      <c r="H130" s="4">
        <v>1558.41</v>
      </c>
      <c r="I130" s="4">
        <v>0</v>
      </c>
      <c r="J130" s="4">
        <f t="shared" si="12"/>
        <v>835036.69</v>
      </c>
      <c r="K130" s="5">
        <f t="shared" si="13"/>
        <v>835037</v>
      </c>
      <c r="L130" s="6">
        <v>0.03</v>
      </c>
      <c r="M130" s="31">
        <f t="shared" si="14"/>
        <v>31.47</v>
      </c>
      <c r="N130" s="31">
        <f t="shared" si="15"/>
        <v>38.42</v>
      </c>
      <c r="O130" s="11">
        <f>ROUND(($K$363/$K$361)*K130,5)</f>
        <v>262745.02233</v>
      </c>
      <c r="P130" s="11">
        <f>ROUND(($K$363/$K$361)*K130,5)</f>
        <v>262745.02233</v>
      </c>
      <c r="Q130" s="11">
        <f t="shared" si="16"/>
        <v>0.022330000007059425</v>
      </c>
      <c r="R130" s="8">
        <f t="shared" si="17"/>
        <v>262745</v>
      </c>
      <c r="S130" s="11">
        <f t="shared" si="18"/>
        <v>-0.022330000007059425</v>
      </c>
      <c r="T130">
        <f>IF(R130&gt;0,ROUND((R130/K130)*100,2),0)</f>
        <v>31.47</v>
      </c>
      <c r="U130" s="8">
        <f>ROUND(IF(L130=3%,$K$365*Ranking!K127,0),0)</f>
        <v>35828</v>
      </c>
      <c r="V130" s="8">
        <f t="shared" si="19"/>
        <v>298573</v>
      </c>
      <c r="W130" s="8">
        <f>IF(V130&gt;K130,K130-R130,U130)</f>
        <v>35828</v>
      </c>
      <c r="X130" s="8">
        <f t="shared" si="20"/>
        <v>298573</v>
      </c>
      <c r="Y130" s="31">
        <f>IF(K130&gt;0,ROUND(X130/K130*100,2),0)</f>
        <v>35.76</v>
      </c>
      <c r="Z130" s="8">
        <f>IF(L130=3%,ROUND($K$367*Ranking!K127,0),0)</f>
        <v>22224</v>
      </c>
      <c r="AA130" s="28">
        <f t="shared" si="21"/>
        <v>320797</v>
      </c>
      <c r="AB130" s="28">
        <f>IF(AA130&gt;K130,K130-X130,Z130)</f>
        <v>22224</v>
      </c>
      <c r="AC130" s="8">
        <f t="shared" si="22"/>
        <v>320797</v>
      </c>
      <c r="AD130" s="28">
        <f>IF(AC130&gt;K130,1,0)</f>
        <v>0</v>
      </c>
      <c r="AE130" s="31">
        <f>IF(AC130&gt;0,ROUND(AC130/K130*100,2),0)</f>
        <v>38.42</v>
      </c>
      <c r="AF130">
        <f t="shared" si="23"/>
      </c>
    </row>
    <row r="131" spans="1:32" ht="12.75">
      <c r="A131">
        <v>123</v>
      </c>
      <c r="B131" s="7" t="s">
        <v>330</v>
      </c>
      <c r="C131" s="7" t="s">
        <v>11</v>
      </c>
      <c r="D131" s="3" t="s">
        <v>331</v>
      </c>
      <c r="E131">
        <v>2009</v>
      </c>
      <c r="F131" s="4">
        <v>164996.84</v>
      </c>
      <c r="G131" s="4">
        <v>3117.86</v>
      </c>
      <c r="H131" s="4">
        <v>0</v>
      </c>
      <c r="I131" s="4">
        <v>0</v>
      </c>
      <c r="J131" s="4">
        <f t="shared" si="12"/>
        <v>161878.98</v>
      </c>
      <c r="K131" s="5">
        <f t="shared" si="13"/>
        <v>161879</v>
      </c>
      <c r="L131" s="6">
        <v>0.015</v>
      </c>
      <c r="M131" s="31">
        <f t="shared" si="14"/>
        <v>31.46</v>
      </c>
      <c r="N131" s="31">
        <f t="shared" si="15"/>
        <v>31.46</v>
      </c>
      <c r="O131" s="11">
        <f>ROUND(($K$363/$K$361)*K131,5)</f>
        <v>50935.34953</v>
      </c>
      <c r="P131" s="11">
        <f>ROUND(($K$363/$K$361)*K131,5)</f>
        <v>50935.34953</v>
      </c>
      <c r="Q131" s="11">
        <f t="shared" si="16"/>
        <v>0.34952999999950407</v>
      </c>
      <c r="R131" s="8">
        <f t="shared" si="17"/>
        <v>50935</v>
      </c>
      <c r="S131" s="11">
        <f t="shared" si="18"/>
        <v>-0.34952999999950407</v>
      </c>
      <c r="T131">
        <f>IF(R131&gt;0,ROUND((R131/K131)*100,2),0)</f>
        <v>31.46</v>
      </c>
      <c r="U131" s="8">
        <f>ROUND(IF(L131=3%,$K$365*Ranking!K128,0),0)</f>
        <v>0</v>
      </c>
      <c r="V131" s="8">
        <f t="shared" si="19"/>
        <v>50935</v>
      </c>
      <c r="W131" s="8">
        <f>IF(V131&gt;K131,K131-R131,U131)</f>
        <v>0</v>
      </c>
      <c r="X131" s="8">
        <f t="shared" si="20"/>
        <v>50935</v>
      </c>
      <c r="Y131" s="31">
        <f>IF(K131&gt;0,ROUND(X131/K131*100,2),0)</f>
        <v>31.46</v>
      </c>
      <c r="Z131" s="8">
        <f>IF(L131=3%,ROUND($K$367*Ranking!K128,0),0)</f>
        <v>0</v>
      </c>
      <c r="AA131" s="28">
        <f t="shared" si="21"/>
        <v>50935</v>
      </c>
      <c r="AB131" s="28">
        <f>IF(AA131&gt;K131,K131-X131,Z131)</f>
        <v>0</v>
      </c>
      <c r="AC131" s="8">
        <f t="shared" si="22"/>
        <v>50935</v>
      </c>
      <c r="AD131" s="28">
        <f>IF(AC131&gt;K131,1,0)</f>
        <v>0</v>
      </c>
      <c r="AE131" s="31">
        <f>IF(AC131&gt;0,ROUND(AC131/K131*100,2),0)</f>
        <v>31.46</v>
      </c>
      <c r="AF131">
        <f t="shared" si="23"/>
      </c>
    </row>
    <row r="132" spans="1:32" ht="12.75">
      <c r="A132">
        <v>124</v>
      </c>
      <c r="B132" s="7" t="s">
        <v>332</v>
      </c>
      <c r="C132" s="7" t="s">
        <v>11</v>
      </c>
      <c r="D132" s="3" t="s">
        <v>333</v>
      </c>
      <c r="E132">
        <v>0</v>
      </c>
      <c r="F132" s="4">
        <v>0</v>
      </c>
      <c r="G132" s="4">
        <v>0</v>
      </c>
      <c r="H132" s="4">
        <v>0</v>
      </c>
      <c r="I132" s="4">
        <v>0</v>
      </c>
      <c r="J132" s="4">
        <f t="shared" si="12"/>
        <v>0</v>
      </c>
      <c r="K132" s="5">
        <f t="shared" si="13"/>
        <v>0</v>
      </c>
      <c r="L132" s="6">
        <v>0</v>
      </c>
      <c r="M132" s="31">
        <f t="shared" si="14"/>
        <v>0</v>
      </c>
      <c r="N132" s="31">
        <f t="shared" si="15"/>
        <v>0</v>
      </c>
      <c r="O132" s="11">
        <f>ROUND(($K$363/$K$361)*K132,5)</f>
        <v>0</v>
      </c>
      <c r="P132" s="11">
        <f>ROUND(($K$363/$K$361)*K132,5)</f>
        <v>0</v>
      </c>
      <c r="Q132" s="11">
        <f t="shared" si="16"/>
        <v>0</v>
      </c>
      <c r="R132" s="8">
        <f t="shared" si="17"/>
        <v>0</v>
      </c>
      <c r="S132" s="11">
        <f t="shared" si="18"/>
        <v>0</v>
      </c>
      <c r="T132">
        <f>IF(R132&gt;0,ROUND((R132/K132)*100,2),0)</f>
        <v>0</v>
      </c>
      <c r="U132" s="8">
        <f>ROUND(IF(L132=3%,$K$365*Ranking!K129,0),0)</f>
        <v>0</v>
      </c>
      <c r="V132" s="8">
        <f t="shared" si="19"/>
        <v>0</v>
      </c>
      <c r="W132" s="8">
        <f>IF(V132&gt;K132,K132-R132,U132)</f>
        <v>0</v>
      </c>
      <c r="X132" s="8">
        <f t="shared" si="20"/>
        <v>0</v>
      </c>
      <c r="Y132" s="31">
        <f>IF(K132&gt;0,ROUND(X132/K132*100,2),0)</f>
        <v>0</v>
      </c>
      <c r="Z132" s="8">
        <f>IF(L132=3%,ROUND($K$367*Ranking!K129,0),0)</f>
        <v>0</v>
      </c>
      <c r="AA132" s="28">
        <f t="shared" si="21"/>
        <v>0</v>
      </c>
      <c r="AB132" s="28">
        <f>IF(AA132&gt;K132,K132-X132,Z132)</f>
        <v>0</v>
      </c>
      <c r="AC132" s="8">
        <f t="shared" si="22"/>
        <v>0</v>
      </c>
      <c r="AD132" s="28">
        <f>IF(AC132&gt;K132,1,0)</f>
        <v>0</v>
      </c>
      <c r="AE132" s="31">
        <f>IF(AC132&gt;0,ROUND(AC132/K132*100,2),0)</f>
        <v>0</v>
      </c>
      <c r="AF132">
        <f t="shared" si="23"/>
      </c>
    </row>
    <row r="133" spans="1:32" ht="12.75">
      <c r="A133">
        <v>125</v>
      </c>
      <c r="B133" s="7" t="s">
        <v>59</v>
      </c>
      <c r="C133" s="7" t="s">
        <v>11</v>
      </c>
      <c r="D133" s="3" t="s">
        <v>60</v>
      </c>
      <c r="E133">
        <v>2002</v>
      </c>
      <c r="F133" s="4">
        <v>196465</v>
      </c>
      <c r="G133" s="4">
        <v>343.63</v>
      </c>
      <c r="H133" s="4">
        <v>135.13</v>
      </c>
      <c r="I133" s="4">
        <v>0</v>
      </c>
      <c r="J133" s="4">
        <f t="shared" si="12"/>
        <v>195986.24</v>
      </c>
      <c r="K133" s="5">
        <f t="shared" si="13"/>
        <v>195986</v>
      </c>
      <c r="L133" s="6">
        <v>0.011000000000000001</v>
      </c>
      <c r="M133" s="31">
        <f t="shared" si="14"/>
        <v>31.47</v>
      </c>
      <c r="N133" s="31">
        <f t="shared" si="15"/>
        <v>31.47</v>
      </c>
      <c r="O133" s="11">
        <f>ROUND(($K$363/$K$361)*K133,5)</f>
        <v>61667.14283</v>
      </c>
      <c r="P133" s="11">
        <f>ROUND(($K$363/$K$361)*K133,5)</f>
        <v>61667.14283</v>
      </c>
      <c r="Q133" s="11">
        <f t="shared" si="16"/>
        <v>0.1428299999970477</v>
      </c>
      <c r="R133" s="8">
        <f t="shared" si="17"/>
        <v>61667</v>
      </c>
      <c r="S133" s="11">
        <f t="shared" si="18"/>
        <v>-0.1428299999970477</v>
      </c>
      <c r="T133">
        <f>IF(R133&gt;0,ROUND((R133/K133)*100,2),0)</f>
        <v>31.47</v>
      </c>
      <c r="U133" s="8">
        <f>ROUND(IF(L133=3%,$K$365*Ranking!K130,0),0)</f>
        <v>0</v>
      </c>
      <c r="V133" s="8">
        <f t="shared" si="19"/>
        <v>61667</v>
      </c>
      <c r="W133" s="8">
        <f>IF(V133&gt;K133,K133-R133,U133)</f>
        <v>0</v>
      </c>
      <c r="X133" s="8">
        <f t="shared" si="20"/>
        <v>61667</v>
      </c>
      <c r="Y133" s="31">
        <f>IF(K133&gt;0,ROUND(X133/K133*100,2),0)</f>
        <v>31.47</v>
      </c>
      <c r="Z133" s="8">
        <f>IF(L133=3%,ROUND($K$367*Ranking!K130,0),0)</f>
        <v>0</v>
      </c>
      <c r="AA133" s="28">
        <f t="shared" si="21"/>
        <v>61667</v>
      </c>
      <c r="AB133" s="28">
        <f>IF(AA133&gt;K133,K133-X133,Z133)</f>
        <v>0</v>
      </c>
      <c r="AC133" s="8">
        <f t="shared" si="22"/>
        <v>61667</v>
      </c>
      <c r="AD133" s="28">
        <f>IF(AC133&gt;K133,1,0)</f>
        <v>0</v>
      </c>
      <c r="AE133" s="31">
        <f>IF(AC133&gt;0,ROUND(AC133/K133*100,2),0)</f>
        <v>31.47</v>
      </c>
      <c r="AF133">
        <f t="shared" si="23"/>
      </c>
    </row>
    <row r="134" spans="1:32" ht="12.75">
      <c r="A134">
        <v>126</v>
      </c>
      <c r="B134" s="7" t="s">
        <v>334</v>
      </c>
      <c r="C134" s="7" t="s">
        <v>11</v>
      </c>
      <c r="D134" s="3" t="s">
        <v>335</v>
      </c>
      <c r="E134">
        <v>2006</v>
      </c>
      <c r="F134" s="4">
        <v>1174624.92</v>
      </c>
      <c r="G134" s="4">
        <v>7808.33</v>
      </c>
      <c r="H134" s="4">
        <v>0</v>
      </c>
      <c r="I134" s="4">
        <v>0</v>
      </c>
      <c r="J134" s="4">
        <f t="shared" si="12"/>
        <v>1166816.5899999999</v>
      </c>
      <c r="K134" s="5">
        <f t="shared" si="13"/>
        <v>1166817</v>
      </c>
      <c r="L134" s="6">
        <v>0.03</v>
      </c>
      <c r="M134" s="31">
        <f t="shared" si="14"/>
        <v>31.47</v>
      </c>
      <c r="N134" s="31">
        <f t="shared" si="15"/>
        <v>35.02</v>
      </c>
      <c r="O134" s="11">
        <f>ROUND(($K$363/$K$361)*K134,5)</f>
        <v>367139.84975</v>
      </c>
      <c r="P134" s="11">
        <f>ROUND(($K$363/$K$361)*K134,5)</f>
        <v>367139.84975</v>
      </c>
      <c r="Q134" s="11">
        <f t="shared" si="16"/>
        <v>-0.1502500000060536</v>
      </c>
      <c r="R134" s="8">
        <f t="shared" si="17"/>
        <v>367140</v>
      </c>
      <c r="S134" s="11">
        <f t="shared" si="18"/>
        <v>0.1502500000060536</v>
      </c>
      <c r="T134">
        <f>IF(R134&gt;0,ROUND((R134/K134)*100,2),0)</f>
        <v>31.47</v>
      </c>
      <c r="U134" s="8">
        <f>ROUND(IF(L134=3%,$K$365*Ranking!K131,0),0)</f>
        <v>25592</v>
      </c>
      <c r="V134" s="8">
        <f t="shared" si="19"/>
        <v>392732</v>
      </c>
      <c r="W134" s="8">
        <f>IF(V134&gt;K134,K134-R134,U134)</f>
        <v>25592</v>
      </c>
      <c r="X134" s="8">
        <f t="shared" si="20"/>
        <v>392732</v>
      </c>
      <c r="Y134" s="31">
        <f>IF(K134&gt;0,ROUND(X134/K134*100,2),0)</f>
        <v>33.66</v>
      </c>
      <c r="Z134" s="8">
        <f>IF(L134=3%,ROUND($K$367*Ranking!K131,0),0)</f>
        <v>15875</v>
      </c>
      <c r="AA134" s="28">
        <f t="shared" si="21"/>
        <v>408607</v>
      </c>
      <c r="AB134" s="28">
        <f>IF(AA134&gt;K134,K134-X134,Z134)</f>
        <v>15875</v>
      </c>
      <c r="AC134" s="8">
        <f t="shared" si="22"/>
        <v>408607</v>
      </c>
      <c r="AD134" s="28">
        <f>IF(AC134&gt;K134,1,0)</f>
        <v>0</v>
      </c>
      <c r="AE134" s="31">
        <f>IF(AC134&gt;0,ROUND(AC134/K134*100,2),0)</f>
        <v>35.02</v>
      </c>
      <c r="AF134">
        <f t="shared" si="23"/>
      </c>
    </row>
    <row r="135" spans="1:32" ht="12.75">
      <c r="A135">
        <v>127</v>
      </c>
      <c r="B135" s="7" t="s">
        <v>336</v>
      </c>
      <c r="C135" s="7" t="s">
        <v>11</v>
      </c>
      <c r="D135" s="3" t="s">
        <v>337</v>
      </c>
      <c r="E135">
        <v>2008</v>
      </c>
      <c r="F135" s="4">
        <v>132524.95</v>
      </c>
      <c r="G135" s="4">
        <v>608.24</v>
      </c>
      <c r="H135" s="4">
        <v>0</v>
      </c>
      <c r="I135" s="4">
        <v>0</v>
      </c>
      <c r="J135" s="4">
        <f t="shared" si="12"/>
        <v>131916.71000000002</v>
      </c>
      <c r="K135" s="5">
        <f t="shared" si="13"/>
        <v>131917</v>
      </c>
      <c r="L135" s="6">
        <v>0.03</v>
      </c>
      <c r="M135" s="31">
        <f t="shared" si="14"/>
        <v>31.47</v>
      </c>
      <c r="N135" s="31">
        <f t="shared" si="15"/>
        <v>100</v>
      </c>
      <c r="O135" s="11">
        <f>ROUND(($K$363/$K$361)*K135,5)</f>
        <v>41507.78362</v>
      </c>
      <c r="P135" s="11">
        <f>ROUND(($K$363/$K$361)*K135,5)</f>
        <v>41507.78362</v>
      </c>
      <c r="Q135" s="11">
        <f t="shared" si="16"/>
        <v>-0.2163799999980256</v>
      </c>
      <c r="R135" s="8">
        <f t="shared" si="17"/>
        <v>41508</v>
      </c>
      <c r="S135" s="11">
        <f t="shared" si="18"/>
        <v>0.2163799999980256</v>
      </c>
      <c r="T135">
        <f>IF(R135&gt;0,ROUND((R135/K135)*100,2),0)</f>
        <v>31.47</v>
      </c>
      <c r="U135" s="8">
        <f>ROUND(IF(L135=3%,$K$365*Ranking!K132,0),0)</f>
        <v>56301</v>
      </c>
      <c r="V135" s="8">
        <f t="shared" si="19"/>
        <v>97809</v>
      </c>
      <c r="W135" s="8">
        <f>IF(V135&gt;K135,K135-R135,U135)</f>
        <v>56301</v>
      </c>
      <c r="X135" s="8">
        <f t="shared" si="20"/>
        <v>97809</v>
      </c>
      <c r="Y135" s="31">
        <f>IF(K135&gt;0,ROUND(X135/K135*100,2),0)</f>
        <v>74.14</v>
      </c>
      <c r="Z135" s="8">
        <f>IF(L135=3%,ROUND($K$367*Ranking!K132,0),0)</f>
        <v>34924</v>
      </c>
      <c r="AA135" s="28">
        <f t="shared" si="21"/>
        <v>132733</v>
      </c>
      <c r="AB135" s="28">
        <f>IF(AA135&gt;K135,K135-X135,Z135)</f>
        <v>34108</v>
      </c>
      <c r="AC135" s="8">
        <f t="shared" si="22"/>
        <v>131917</v>
      </c>
      <c r="AD135" s="28">
        <f>IF(AC135&gt;K135,1,0)</f>
        <v>0</v>
      </c>
      <c r="AE135" s="31">
        <f>IF(AC135&gt;0,ROUND(AC135/K135*100,2),0)</f>
        <v>100</v>
      </c>
      <c r="AF135">
        <f t="shared" si="23"/>
        <v>1</v>
      </c>
    </row>
    <row r="136" spans="1:32" ht="12.75">
      <c r="A136">
        <v>128</v>
      </c>
      <c r="B136" s="7" t="s">
        <v>338</v>
      </c>
      <c r="C136" s="7" t="s">
        <v>11</v>
      </c>
      <c r="D136" s="3" t="s">
        <v>339</v>
      </c>
      <c r="E136">
        <v>0</v>
      </c>
      <c r="F136" s="4">
        <v>0</v>
      </c>
      <c r="G136" s="4">
        <v>0</v>
      </c>
      <c r="H136" s="4">
        <v>0</v>
      </c>
      <c r="I136" s="4">
        <v>0</v>
      </c>
      <c r="J136" s="4">
        <f t="shared" si="12"/>
        <v>0</v>
      </c>
      <c r="K136" s="5">
        <f t="shared" si="13"/>
        <v>0</v>
      </c>
      <c r="L136" s="6">
        <v>0</v>
      </c>
      <c r="M136" s="31">
        <f t="shared" si="14"/>
        <v>0</v>
      </c>
      <c r="N136" s="31">
        <f t="shared" si="15"/>
        <v>0</v>
      </c>
      <c r="O136" s="11">
        <f>ROUND(($K$363/$K$361)*K136,5)</f>
        <v>0</v>
      </c>
      <c r="P136" s="11">
        <f>ROUND(($K$363/$K$361)*K136,5)</f>
        <v>0</v>
      </c>
      <c r="Q136" s="11">
        <f t="shared" si="16"/>
        <v>0</v>
      </c>
      <c r="R136" s="8">
        <f t="shared" si="17"/>
        <v>0</v>
      </c>
      <c r="S136" s="11">
        <f t="shared" si="18"/>
        <v>0</v>
      </c>
      <c r="T136">
        <f>IF(R136&gt;0,ROUND((R136/K136)*100,2),0)</f>
        <v>0</v>
      </c>
      <c r="U136" s="8">
        <f>ROUND(IF(L136=3%,$K$365*Ranking!K133,0),0)</f>
        <v>0</v>
      </c>
      <c r="V136" s="8">
        <f t="shared" si="19"/>
        <v>0</v>
      </c>
      <c r="W136" s="8">
        <f>IF(V136&gt;K136,K136-R136,U136)</f>
        <v>0</v>
      </c>
      <c r="X136" s="8">
        <f t="shared" si="20"/>
        <v>0</v>
      </c>
      <c r="Y136" s="31">
        <f>IF(K136&gt;0,ROUND(X136/K136*100,2),0)</f>
        <v>0</v>
      </c>
      <c r="Z136" s="8">
        <f>IF(L136=3%,ROUND($K$367*Ranking!K133,0),0)</f>
        <v>0</v>
      </c>
      <c r="AA136" s="28">
        <f t="shared" si="21"/>
        <v>0</v>
      </c>
      <c r="AB136" s="28">
        <f>IF(AA136&gt;K136,K136-X136,Z136)</f>
        <v>0</v>
      </c>
      <c r="AC136" s="8">
        <f t="shared" si="22"/>
        <v>0</v>
      </c>
      <c r="AD136" s="28">
        <f>IF(AC136&gt;K136,1,0)</f>
        <v>0</v>
      </c>
      <c r="AE136" s="31">
        <f>IF(AC136&gt;0,ROUND(AC136/K136*100,2),0)</f>
        <v>0</v>
      </c>
      <c r="AF136">
        <f t="shared" si="23"/>
      </c>
    </row>
    <row r="137" spans="1:32" ht="12.75">
      <c r="A137">
        <v>129</v>
      </c>
      <c r="B137" s="7" t="s">
        <v>340</v>
      </c>
      <c r="C137" s="7" t="s">
        <v>11</v>
      </c>
      <c r="D137" s="3" t="s">
        <v>341</v>
      </c>
      <c r="E137">
        <v>0</v>
      </c>
      <c r="F137" s="4">
        <v>0</v>
      </c>
      <c r="G137" s="4">
        <v>0</v>
      </c>
      <c r="H137" s="4">
        <v>0</v>
      </c>
      <c r="I137" s="4">
        <v>0</v>
      </c>
      <c r="J137" s="4">
        <f aca="true" t="shared" si="24" ref="J137:J200">F137-G137-H137+I137</f>
        <v>0</v>
      </c>
      <c r="K137" s="5">
        <f aca="true" t="shared" si="25" ref="K137:K200">ROUND(J137,0)</f>
        <v>0</v>
      </c>
      <c r="L137" s="6">
        <v>0</v>
      </c>
      <c r="M137" s="31">
        <f aca="true" t="shared" si="26" ref="M137:M200">T137</f>
        <v>0</v>
      </c>
      <c r="N137" s="31">
        <f aca="true" t="shared" si="27" ref="N137:N200">AE137</f>
        <v>0</v>
      </c>
      <c r="O137" s="11">
        <f>ROUND(($K$363/$K$361)*K137,5)</f>
        <v>0</v>
      </c>
      <c r="P137" s="11">
        <f>ROUND(($K$363/$K$361)*K137,5)</f>
        <v>0</v>
      </c>
      <c r="Q137" s="11">
        <f aca="true" t="shared" si="28" ref="Q137:Q200">P137-R137</f>
        <v>0</v>
      </c>
      <c r="R137" s="8">
        <f aca="true" t="shared" si="29" ref="R137:R200">ROUND(O137,0)</f>
        <v>0</v>
      </c>
      <c r="S137" s="11">
        <f aca="true" t="shared" si="30" ref="S137:S200">R137-O137</f>
        <v>0</v>
      </c>
      <c r="T137">
        <f>IF(R137&gt;0,ROUND((R137/K137)*100,2),0)</f>
        <v>0</v>
      </c>
      <c r="U137" s="8">
        <f>ROUND(IF(L137=3%,$K$365*Ranking!K134,0),0)</f>
        <v>0</v>
      </c>
      <c r="V137" s="8">
        <f aca="true" t="shared" si="31" ref="V137:V200">U137+R137</f>
        <v>0</v>
      </c>
      <c r="W137" s="8">
        <f>IF(V137&gt;K137,K137-R137,U137)</f>
        <v>0</v>
      </c>
      <c r="X137" s="8">
        <f aca="true" t="shared" si="32" ref="X137:X200">R137+W137</f>
        <v>0</v>
      </c>
      <c r="Y137" s="31">
        <f>IF(K137&gt;0,ROUND(X137/K137*100,2),0)</f>
        <v>0</v>
      </c>
      <c r="Z137" s="8">
        <f>IF(L137=3%,ROUND($K$367*Ranking!K134,0),0)</f>
        <v>0</v>
      </c>
      <c r="AA137" s="28">
        <f aca="true" t="shared" si="33" ref="AA137:AA200">X137+Z137</f>
        <v>0</v>
      </c>
      <c r="AB137" s="28">
        <f>IF(AA137&gt;K137,K137-X137,Z137)</f>
        <v>0</v>
      </c>
      <c r="AC137" s="8">
        <f aca="true" t="shared" si="34" ref="AC137:AC200">X137+AB137</f>
        <v>0</v>
      </c>
      <c r="AD137" s="28">
        <f>IF(AC137&gt;K137,1,0)</f>
        <v>0</v>
      </c>
      <c r="AE137" s="31">
        <f>IF(AC137&gt;0,ROUND(AC137/K137*100,2),0)</f>
        <v>0</v>
      </c>
      <c r="AF137">
        <f aca="true" t="shared" si="35" ref="AF137:AF200">IF(AE137=100,1,"")</f>
      </c>
    </row>
    <row r="138" spans="1:32" ht="12.75">
      <c r="A138">
        <v>130</v>
      </c>
      <c r="B138" s="7" t="s">
        <v>342</v>
      </c>
      <c r="C138" s="7" t="s">
        <v>11</v>
      </c>
      <c r="D138" s="3" t="s">
        <v>343</v>
      </c>
      <c r="E138">
        <v>0</v>
      </c>
      <c r="F138" s="4">
        <v>0</v>
      </c>
      <c r="G138" s="4">
        <v>0</v>
      </c>
      <c r="H138" s="4">
        <v>0</v>
      </c>
      <c r="I138" s="4">
        <v>0</v>
      </c>
      <c r="J138" s="4">
        <f t="shared" si="24"/>
        <v>0</v>
      </c>
      <c r="K138" s="5">
        <f t="shared" si="25"/>
        <v>0</v>
      </c>
      <c r="L138" s="6">
        <v>0</v>
      </c>
      <c r="M138" s="31">
        <f t="shared" si="26"/>
        <v>0</v>
      </c>
      <c r="N138" s="31">
        <f t="shared" si="27"/>
        <v>0</v>
      </c>
      <c r="O138" s="11">
        <f>ROUND(($K$363/$K$361)*K138,5)</f>
        <v>0</v>
      </c>
      <c r="P138" s="11">
        <f>ROUND(($K$363/$K$361)*K138,5)</f>
        <v>0</v>
      </c>
      <c r="Q138" s="11">
        <f t="shared" si="28"/>
        <v>0</v>
      </c>
      <c r="R138" s="8">
        <f t="shared" si="29"/>
        <v>0</v>
      </c>
      <c r="S138" s="11">
        <f t="shared" si="30"/>
        <v>0</v>
      </c>
      <c r="T138">
        <f>IF(R138&gt;0,ROUND((R138/K138)*100,2),0)</f>
        <v>0</v>
      </c>
      <c r="U138" s="8">
        <f>ROUND(IF(L138=3%,$K$365*Ranking!K135,0),0)</f>
        <v>0</v>
      </c>
      <c r="V138" s="8">
        <f t="shared" si="31"/>
        <v>0</v>
      </c>
      <c r="W138" s="8">
        <f>IF(V138&gt;K138,K138-R138,U138)</f>
        <v>0</v>
      </c>
      <c r="X138" s="8">
        <f t="shared" si="32"/>
        <v>0</v>
      </c>
      <c r="Y138" s="31">
        <f>IF(K138&gt;0,ROUND(X138/K138*100,2),0)</f>
        <v>0</v>
      </c>
      <c r="Z138" s="8">
        <f>IF(L138=3%,ROUND($K$367*Ranking!K135,0),0)</f>
        <v>0</v>
      </c>
      <c r="AA138" s="28">
        <f t="shared" si="33"/>
        <v>0</v>
      </c>
      <c r="AB138" s="28">
        <f>IF(AA138&gt;K138,K138-X138,Z138)</f>
        <v>0</v>
      </c>
      <c r="AC138" s="8">
        <f t="shared" si="34"/>
        <v>0</v>
      </c>
      <c r="AD138" s="28">
        <f>IF(AC138&gt;K138,1,0)</f>
        <v>0</v>
      </c>
      <c r="AE138" s="31">
        <f>IF(AC138&gt;0,ROUND(AC138/K138*100,2),0)</f>
        <v>0</v>
      </c>
      <c r="AF138">
        <f t="shared" si="35"/>
      </c>
    </row>
    <row r="139" spans="1:32" ht="12.75">
      <c r="A139">
        <v>131</v>
      </c>
      <c r="B139" s="7" t="s">
        <v>61</v>
      </c>
      <c r="C139" s="7" t="s">
        <v>11</v>
      </c>
      <c r="D139" s="3" t="s">
        <v>62</v>
      </c>
      <c r="E139">
        <v>2002</v>
      </c>
      <c r="F139" s="4">
        <v>884438.34</v>
      </c>
      <c r="G139" s="4">
        <v>15791.04</v>
      </c>
      <c r="H139" s="4">
        <v>410.58</v>
      </c>
      <c r="I139" s="4">
        <v>0</v>
      </c>
      <c r="J139" s="4">
        <f t="shared" si="24"/>
        <v>868236.72</v>
      </c>
      <c r="K139" s="5">
        <f t="shared" si="25"/>
        <v>868237</v>
      </c>
      <c r="L139" s="6">
        <v>0.015</v>
      </c>
      <c r="M139" s="31">
        <f t="shared" si="26"/>
        <v>31.47</v>
      </c>
      <c r="N139" s="31">
        <f t="shared" si="27"/>
        <v>31.47</v>
      </c>
      <c r="O139" s="11">
        <f>ROUND(($K$363/$K$361)*K139,5)</f>
        <v>273191.42738</v>
      </c>
      <c r="P139" s="11">
        <f>ROUND(($K$363/$K$361)*K139,5)</f>
        <v>273191.42738</v>
      </c>
      <c r="Q139" s="11">
        <f t="shared" si="28"/>
        <v>0.42738000000827014</v>
      </c>
      <c r="R139" s="8">
        <f t="shared" si="29"/>
        <v>273191</v>
      </c>
      <c r="S139" s="11">
        <f t="shared" si="30"/>
        <v>-0.42738000000827014</v>
      </c>
      <c r="T139">
        <f>IF(R139&gt;0,ROUND((R139/K139)*100,2),0)</f>
        <v>31.47</v>
      </c>
      <c r="U139" s="8">
        <f>ROUND(IF(L139=3%,$K$365*Ranking!K136,0),0)</f>
        <v>0</v>
      </c>
      <c r="V139" s="8">
        <f t="shared" si="31"/>
        <v>273191</v>
      </c>
      <c r="W139" s="8">
        <f>IF(V139&gt;K139,K139-R139,U139)</f>
        <v>0</v>
      </c>
      <c r="X139" s="8">
        <f t="shared" si="32"/>
        <v>273191</v>
      </c>
      <c r="Y139" s="31">
        <f>IF(K139&gt;0,ROUND(X139/K139*100,2),0)</f>
        <v>31.47</v>
      </c>
      <c r="Z139" s="8">
        <f>IF(L139=3%,ROUND($K$367*Ranking!K136,0),0)</f>
        <v>0</v>
      </c>
      <c r="AA139" s="28">
        <f t="shared" si="33"/>
        <v>273191</v>
      </c>
      <c r="AB139" s="28">
        <f>IF(AA139&gt;K139,K139-X139,Z139)</f>
        <v>0</v>
      </c>
      <c r="AC139" s="8">
        <f t="shared" si="34"/>
        <v>273191</v>
      </c>
      <c r="AD139" s="28">
        <f>IF(AC139&gt;K139,1,0)</f>
        <v>0</v>
      </c>
      <c r="AE139" s="31">
        <f>IF(AC139&gt;0,ROUND(AC139/K139*100,2),0)</f>
        <v>31.47</v>
      </c>
      <c r="AF139">
        <f t="shared" si="35"/>
      </c>
    </row>
    <row r="140" spans="1:32" ht="12.75">
      <c r="A140">
        <v>132</v>
      </c>
      <c r="B140" s="7" t="s">
        <v>344</v>
      </c>
      <c r="C140" s="7" t="s">
        <v>11</v>
      </c>
      <c r="D140" s="3" t="s">
        <v>345</v>
      </c>
      <c r="E140">
        <v>0</v>
      </c>
      <c r="F140" s="4">
        <v>0</v>
      </c>
      <c r="G140" s="4">
        <v>0</v>
      </c>
      <c r="H140" s="4">
        <v>0</v>
      </c>
      <c r="I140" s="4">
        <v>0</v>
      </c>
      <c r="J140" s="4">
        <f t="shared" si="24"/>
        <v>0</v>
      </c>
      <c r="K140" s="5">
        <f t="shared" si="25"/>
        <v>0</v>
      </c>
      <c r="L140" s="6">
        <v>0</v>
      </c>
      <c r="M140" s="31">
        <f t="shared" si="26"/>
        <v>0</v>
      </c>
      <c r="N140" s="31">
        <f t="shared" si="27"/>
        <v>0</v>
      </c>
      <c r="O140" s="11">
        <f>ROUND(($K$363/$K$361)*K140,5)</f>
        <v>0</v>
      </c>
      <c r="P140" s="11">
        <f>ROUND(($K$363/$K$361)*K140,5)</f>
        <v>0</v>
      </c>
      <c r="Q140" s="11">
        <f t="shared" si="28"/>
        <v>0</v>
      </c>
      <c r="R140" s="8">
        <f t="shared" si="29"/>
        <v>0</v>
      </c>
      <c r="S140" s="11">
        <f t="shared" si="30"/>
        <v>0</v>
      </c>
      <c r="T140">
        <f>IF(R140&gt;0,ROUND((R140/K140)*100,2),0)</f>
        <v>0</v>
      </c>
      <c r="U140" s="8">
        <f>ROUND(IF(L140=3%,$K$365*Ranking!K137,0),0)</f>
        <v>0</v>
      </c>
      <c r="V140" s="8">
        <f t="shared" si="31"/>
        <v>0</v>
      </c>
      <c r="W140" s="8">
        <f>IF(V140&gt;K140,K140-R140,U140)</f>
        <v>0</v>
      </c>
      <c r="X140" s="8">
        <f t="shared" si="32"/>
        <v>0</v>
      </c>
      <c r="Y140" s="31">
        <f>IF(K140&gt;0,ROUND(X140/K140*100,2),0)</f>
        <v>0</v>
      </c>
      <c r="Z140" s="8">
        <f>IF(L140=3%,ROUND($K$367*Ranking!K137,0),0)</f>
        <v>0</v>
      </c>
      <c r="AA140" s="28">
        <f t="shared" si="33"/>
        <v>0</v>
      </c>
      <c r="AB140" s="28">
        <f>IF(AA140&gt;K140,K140-X140,Z140)</f>
        <v>0</v>
      </c>
      <c r="AC140" s="8">
        <f t="shared" si="34"/>
        <v>0</v>
      </c>
      <c r="AD140" s="28">
        <f>IF(AC140&gt;K140,1,0)</f>
        <v>0</v>
      </c>
      <c r="AE140" s="31">
        <f>IF(AC140&gt;0,ROUND(AC140/K140*100,2),0)</f>
        <v>0</v>
      </c>
      <c r="AF140">
        <f t="shared" si="35"/>
      </c>
    </row>
    <row r="141" spans="1:32" ht="12.75">
      <c r="A141">
        <v>133</v>
      </c>
      <c r="B141" s="7" t="s">
        <v>346</v>
      </c>
      <c r="C141" s="7" t="s">
        <v>11</v>
      </c>
      <c r="D141" s="3" t="s">
        <v>347</v>
      </c>
      <c r="E141">
        <v>0</v>
      </c>
      <c r="F141" s="4">
        <v>0</v>
      </c>
      <c r="G141" s="4">
        <v>0</v>
      </c>
      <c r="H141" s="4">
        <v>0</v>
      </c>
      <c r="I141" s="4">
        <v>0</v>
      </c>
      <c r="J141" s="4">
        <f t="shared" si="24"/>
        <v>0</v>
      </c>
      <c r="K141" s="5">
        <f t="shared" si="25"/>
        <v>0</v>
      </c>
      <c r="L141" s="6">
        <v>0</v>
      </c>
      <c r="M141" s="31">
        <f t="shared" si="26"/>
        <v>0</v>
      </c>
      <c r="N141" s="31">
        <f t="shared" si="27"/>
        <v>0</v>
      </c>
      <c r="O141" s="11">
        <f>ROUND(($K$363/$K$361)*K141,5)</f>
        <v>0</v>
      </c>
      <c r="P141" s="11">
        <f>ROUND(($K$363/$K$361)*K141,5)</f>
        <v>0</v>
      </c>
      <c r="Q141" s="11">
        <f t="shared" si="28"/>
        <v>0</v>
      </c>
      <c r="R141" s="8">
        <f t="shared" si="29"/>
        <v>0</v>
      </c>
      <c r="S141" s="11">
        <f t="shared" si="30"/>
        <v>0</v>
      </c>
      <c r="T141">
        <f>IF(R141&gt;0,ROUND((R141/K141)*100,2),0)</f>
        <v>0</v>
      </c>
      <c r="U141" s="8">
        <f>ROUND(IF(L141=3%,$K$365*Ranking!K138,0),0)</f>
        <v>0</v>
      </c>
      <c r="V141" s="8">
        <f t="shared" si="31"/>
        <v>0</v>
      </c>
      <c r="W141" s="8">
        <f>IF(V141&gt;K141,K141-R141,U141)</f>
        <v>0</v>
      </c>
      <c r="X141" s="8">
        <f t="shared" si="32"/>
        <v>0</v>
      </c>
      <c r="Y141" s="31">
        <f>IF(K141&gt;0,ROUND(X141/K141*100,2),0)</f>
        <v>0</v>
      </c>
      <c r="Z141" s="8">
        <f>IF(L141=3%,ROUND($K$367*Ranking!K138,0),0)</f>
        <v>0</v>
      </c>
      <c r="AA141" s="28">
        <f t="shared" si="33"/>
        <v>0</v>
      </c>
      <c r="AB141" s="28">
        <f>IF(AA141&gt;K141,K141-X141,Z141)</f>
        <v>0</v>
      </c>
      <c r="AC141" s="8">
        <f t="shared" si="34"/>
        <v>0</v>
      </c>
      <c r="AD141" s="28">
        <f>IF(AC141&gt;K141,1,0)</f>
        <v>0</v>
      </c>
      <c r="AE141" s="31">
        <f>IF(AC141&gt;0,ROUND(AC141/K141*100,2),0)</f>
        <v>0</v>
      </c>
      <c r="AF141">
        <f t="shared" si="35"/>
      </c>
    </row>
    <row r="142" spans="1:32" ht="12.75">
      <c r="A142">
        <v>134</v>
      </c>
      <c r="B142" s="7" t="s">
        <v>348</v>
      </c>
      <c r="C142" s="7" t="s">
        <v>11</v>
      </c>
      <c r="D142" s="3" t="s">
        <v>349</v>
      </c>
      <c r="E142">
        <v>0</v>
      </c>
      <c r="F142" s="4">
        <v>0</v>
      </c>
      <c r="G142" s="4">
        <v>0</v>
      </c>
      <c r="H142" s="4">
        <v>0</v>
      </c>
      <c r="I142" s="4">
        <v>0</v>
      </c>
      <c r="J142" s="4">
        <f t="shared" si="24"/>
        <v>0</v>
      </c>
      <c r="K142" s="5">
        <f t="shared" si="25"/>
        <v>0</v>
      </c>
      <c r="L142" s="6">
        <v>0</v>
      </c>
      <c r="M142" s="31">
        <f t="shared" si="26"/>
        <v>0</v>
      </c>
      <c r="N142" s="31">
        <f t="shared" si="27"/>
        <v>0</v>
      </c>
      <c r="O142" s="11">
        <f>ROUND(($K$363/$K$361)*K142,5)</f>
        <v>0</v>
      </c>
      <c r="P142" s="11">
        <f>ROUND(($K$363/$K$361)*K142,5)</f>
        <v>0</v>
      </c>
      <c r="Q142" s="11">
        <f t="shared" si="28"/>
        <v>0</v>
      </c>
      <c r="R142" s="8">
        <f t="shared" si="29"/>
        <v>0</v>
      </c>
      <c r="S142" s="11">
        <f t="shared" si="30"/>
        <v>0</v>
      </c>
      <c r="T142">
        <f>IF(R142&gt;0,ROUND((R142/K142)*100,2),0)</f>
        <v>0</v>
      </c>
      <c r="U142" s="8">
        <f>ROUND(IF(L142=3%,$K$365*Ranking!K139,0),0)</f>
        <v>0</v>
      </c>
      <c r="V142" s="8">
        <f t="shared" si="31"/>
        <v>0</v>
      </c>
      <c r="W142" s="8">
        <f>IF(V142&gt;K142,K142-R142,U142)</f>
        <v>0</v>
      </c>
      <c r="X142" s="8">
        <f t="shared" si="32"/>
        <v>0</v>
      </c>
      <c r="Y142" s="31">
        <f>IF(K142&gt;0,ROUND(X142/K142*100,2),0)</f>
        <v>0</v>
      </c>
      <c r="Z142" s="8">
        <f>IF(L142=3%,ROUND($K$367*Ranking!K139,0),0)</f>
        <v>0</v>
      </c>
      <c r="AA142" s="28">
        <f t="shared" si="33"/>
        <v>0</v>
      </c>
      <c r="AB142" s="28">
        <f>IF(AA142&gt;K142,K142-X142,Z142)</f>
        <v>0</v>
      </c>
      <c r="AC142" s="8">
        <f t="shared" si="34"/>
        <v>0</v>
      </c>
      <c r="AD142" s="28">
        <f>IF(AC142&gt;K142,1,0)</f>
        <v>0</v>
      </c>
      <c r="AE142" s="31">
        <f>IF(AC142&gt;0,ROUND(AC142/K142*100,2),0)</f>
        <v>0</v>
      </c>
      <c r="AF142">
        <f t="shared" si="35"/>
      </c>
    </row>
    <row r="143" spans="1:32" ht="12.75">
      <c r="A143">
        <v>135</v>
      </c>
      <c r="B143" s="7" t="s">
        <v>350</v>
      </c>
      <c r="C143" s="7" t="s">
        <v>11</v>
      </c>
      <c r="D143" s="3" t="s">
        <v>351</v>
      </c>
      <c r="E143">
        <v>0</v>
      </c>
      <c r="F143" s="4">
        <v>0</v>
      </c>
      <c r="G143" s="4">
        <v>0</v>
      </c>
      <c r="H143" s="4">
        <v>0</v>
      </c>
      <c r="I143" s="4">
        <v>0</v>
      </c>
      <c r="J143" s="4">
        <f t="shared" si="24"/>
        <v>0</v>
      </c>
      <c r="K143" s="5">
        <f t="shared" si="25"/>
        <v>0</v>
      </c>
      <c r="L143" s="6">
        <v>0</v>
      </c>
      <c r="M143" s="31">
        <f t="shared" si="26"/>
        <v>0</v>
      </c>
      <c r="N143" s="31">
        <f t="shared" si="27"/>
        <v>0</v>
      </c>
      <c r="O143" s="11">
        <f>ROUND(($K$363/$K$361)*K143,5)</f>
        <v>0</v>
      </c>
      <c r="P143" s="11">
        <f>ROUND(($K$363/$K$361)*K143,5)</f>
        <v>0</v>
      </c>
      <c r="Q143" s="11">
        <f t="shared" si="28"/>
        <v>0</v>
      </c>
      <c r="R143" s="8">
        <f t="shared" si="29"/>
        <v>0</v>
      </c>
      <c r="S143" s="11">
        <f t="shared" si="30"/>
        <v>0</v>
      </c>
      <c r="T143">
        <f>IF(R143&gt;0,ROUND((R143/K143)*100,2),0)</f>
        <v>0</v>
      </c>
      <c r="U143" s="8">
        <f>ROUND(IF(L143=3%,$K$365*Ranking!K140,0),0)</f>
        <v>0</v>
      </c>
      <c r="V143" s="8">
        <f t="shared" si="31"/>
        <v>0</v>
      </c>
      <c r="W143" s="8">
        <f>IF(V143&gt;K143,K143-R143,U143)</f>
        <v>0</v>
      </c>
      <c r="X143" s="8">
        <f t="shared" si="32"/>
        <v>0</v>
      </c>
      <c r="Y143" s="31">
        <f>IF(K143&gt;0,ROUND(X143/K143*100,2),0)</f>
        <v>0</v>
      </c>
      <c r="Z143" s="8">
        <f>IF(L143=3%,ROUND($K$367*Ranking!K140,0),0)</f>
        <v>0</v>
      </c>
      <c r="AA143" s="28">
        <f t="shared" si="33"/>
        <v>0</v>
      </c>
      <c r="AB143" s="28">
        <f>IF(AA143&gt;K143,K143-X143,Z143)</f>
        <v>0</v>
      </c>
      <c r="AC143" s="8">
        <f t="shared" si="34"/>
        <v>0</v>
      </c>
      <c r="AD143" s="28">
        <f>IF(AC143&gt;K143,1,0)</f>
        <v>0</v>
      </c>
      <c r="AE143" s="31">
        <f>IF(AC143&gt;0,ROUND(AC143/K143*100,2),0)</f>
        <v>0</v>
      </c>
      <c r="AF143">
        <f t="shared" si="35"/>
      </c>
    </row>
    <row r="144" spans="1:32" ht="12.75">
      <c r="A144">
        <v>136</v>
      </c>
      <c r="B144" s="7" t="s">
        <v>63</v>
      </c>
      <c r="C144" s="7" t="s">
        <v>11</v>
      </c>
      <c r="D144" s="3" t="s">
        <v>64</v>
      </c>
      <c r="E144">
        <v>2002</v>
      </c>
      <c r="F144" s="4">
        <v>421305.93</v>
      </c>
      <c r="G144" s="4">
        <v>369.57</v>
      </c>
      <c r="H144" s="4">
        <v>0</v>
      </c>
      <c r="I144" s="4">
        <v>0</v>
      </c>
      <c r="J144" s="4">
        <f t="shared" si="24"/>
        <v>420936.36</v>
      </c>
      <c r="K144" s="5">
        <f t="shared" si="25"/>
        <v>420936</v>
      </c>
      <c r="L144" s="6">
        <v>0.015</v>
      </c>
      <c r="M144" s="31">
        <f t="shared" si="26"/>
        <v>31.47</v>
      </c>
      <c r="N144" s="31">
        <f t="shared" si="27"/>
        <v>31.47</v>
      </c>
      <c r="O144" s="11">
        <f>ROUND(($K$363/$K$361)*K144,5)</f>
        <v>132447.83012</v>
      </c>
      <c r="P144" s="11">
        <f>ROUND(($K$363/$K$361)*K144,5)</f>
        <v>132447.83012</v>
      </c>
      <c r="Q144" s="11">
        <f t="shared" si="28"/>
        <v>-0.16988000000128523</v>
      </c>
      <c r="R144" s="8">
        <f t="shared" si="29"/>
        <v>132448</v>
      </c>
      <c r="S144" s="11">
        <f t="shared" si="30"/>
        <v>0.16988000000128523</v>
      </c>
      <c r="T144">
        <f>IF(R144&gt;0,ROUND((R144/K144)*100,2),0)</f>
        <v>31.47</v>
      </c>
      <c r="U144" s="8">
        <f>ROUND(IF(L144=3%,$K$365*Ranking!K141,0),0)</f>
        <v>0</v>
      </c>
      <c r="V144" s="8">
        <f t="shared" si="31"/>
        <v>132448</v>
      </c>
      <c r="W144" s="8">
        <f>IF(V144&gt;K144,K144-R144,U144)</f>
        <v>0</v>
      </c>
      <c r="X144" s="8">
        <f t="shared" si="32"/>
        <v>132448</v>
      </c>
      <c r="Y144" s="31">
        <f>IF(K144&gt;0,ROUND(X144/K144*100,2),0)</f>
        <v>31.47</v>
      </c>
      <c r="Z144" s="8">
        <f>IF(L144=3%,ROUND($K$367*Ranking!K141,0),0)</f>
        <v>0</v>
      </c>
      <c r="AA144" s="28">
        <f t="shared" si="33"/>
        <v>132448</v>
      </c>
      <c r="AB144" s="28">
        <f>IF(AA144&gt;K144,K144-X144,Z144)</f>
        <v>0</v>
      </c>
      <c r="AC144" s="8">
        <f t="shared" si="34"/>
        <v>132448</v>
      </c>
      <c r="AD144" s="28">
        <f>IF(AC144&gt;K144,1,0)</f>
        <v>0</v>
      </c>
      <c r="AE144" s="31">
        <f>IF(AC144&gt;0,ROUND(AC144/K144*100,2),0)</f>
        <v>31.47</v>
      </c>
      <c r="AF144">
        <f t="shared" si="35"/>
      </c>
    </row>
    <row r="145" spans="1:32" ht="12.75">
      <c r="A145">
        <v>137</v>
      </c>
      <c r="B145" s="7" t="s">
        <v>352</v>
      </c>
      <c r="C145" s="7" t="s">
        <v>11</v>
      </c>
      <c r="D145" s="3" t="s">
        <v>353</v>
      </c>
      <c r="E145">
        <v>0</v>
      </c>
      <c r="F145" s="4">
        <v>0</v>
      </c>
      <c r="G145" s="4">
        <v>0</v>
      </c>
      <c r="H145" s="4">
        <v>0</v>
      </c>
      <c r="I145" s="4">
        <v>0</v>
      </c>
      <c r="J145" s="4">
        <f t="shared" si="24"/>
        <v>0</v>
      </c>
      <c r="K145" s="5">
        <f t="shared" si="25"/>
        <v>0</v>
      </c>
      <c r="L145" s="6">
        <v>0</v>
      </c>
      <c r="M145" s="31">
        <f t="shared" si="26"/>
        <v>0</v>
      </c>
      <c r="N145" s="31">
        <f t="shared" si="27"/>
        <v>0</v>
      </c>
      <c r="O145" s="11">
        <f>ROUND(($K$363/$K$361)*K145,5)</f>
        <v>0</v>
      </c>
      <c r="P145" s="11">
        <f>ROUND(($K$363/$K$361)*K145,5)</f>
        <v>0</v>
      </c>
      <c r="Q145" s="11">
        <f t="shared" si="28"/>
        <v>0</v>
      </c>
      <c r="R145" s="8">
        <f t="shared" si="29"/>
        <v>0</v>
      </c>
      <c r="S145" s="11">
        <f t="shared" si="30"/>
        <v>0</v>
      </c>
      <c r="T145">
        <f>IF(R145&gt;0,ROUND((R145/K145)*100,2),0)</f>
        <v>0</v>
      </c>
      <c r="U145" s="8">
        <f>ROUND(IF(L145=3%,$K$365*Ranking!K142,0),0)</f>
        <v>0</v>
      </c>
      <c r="V145" s="8">
        <f t="shared" si="31"/>
        <v>0</v>
      </c>
      <c r="W145" s="8">
        <f>IF(V145&gt;K145,K145-R145,U145)</f>
        <v>0</v>
      </c>
      <c r="X145" s="8">
        <f t="shared" si="32"/>
        <v>0</v>
      </c>
      <c r="Y145" s="31">
        <f>IF(K145&gt;0,ROUND(X145/K145*100,2),0)</f>
        <v>0</v>
      </c>
      <c r="Z145" s="8">
        <f>IF(L145=3%,ROUND($K$367*Ranking!K142,0),0)</f>
        <v>0</v>
      </c>
      <c r="AA145" s="28">
        <f t="shared" si="33"/>
        <v>0</v>
      </c>
      <c r="AB145" s="28">
        <f>IF(AA145&gt;K145,K145-X145,Z145)</f>
        <v>0</v>
      </c>
      <c r="AC145" s="8">
        <f t="shared" si="34"/>
        <v>0</v>
      </c>
      <c r="AD145" s="28">
        <f>IF(AC145&gt;K145,1,0)</f>
        <v>0</v>
      </c>
      <c r="AE145" s="31">
        <f>IF(AC145&gt;0,ROUND(AC145/K145*100,2),0)</f>
        <v>0</v>
      </c>
      <c r="AF145">
        <f t="shared" si="35"/>
      </c>
    </row>
    <row r="146" spans="1:32" ht="12.75">
      <c r="A146">
        <v>138</v>
      </c>
      <c r="B146" s="7" t="s">
        <v>354</v>
      </c>
      <c r="C146" s="7" t="s">
        <v>11</v>
      </c>
      <c r="D146" s="3" t="s">
        <v>355</v>
      </c>
      <c r="E146">
        <v>0</v>
      </c>
      <c r="F146" s="4">
        <v>0</v>
      </c>
      <c r="G146" s="4">
        <v>0</v>
      </c>
      <c r="H146" s="4">
        <v>0</v>
      </c>
      <c r="I146" s="4">
        <v>0</v>
      </c>
      <c r="J146" s="4">
        <f t="shared" si="24"/>
        <v>0</v>
      </c>
      <c r="K146" s="5">
        <f t="shared" si="25"/>
        <v>0</v>
      </c>
      <c r="L146" s="6">
        <v>0</v>
      </c>
      <c r="M146" s="31">
        <f t="shared" si="26"/>
        <v>0</v>
      </c>
      <c r="N146" s="31">
        <f t="shared" si="27"/>
        <v>0</v>
      </c>
      <c r="O146" s="11">
        <f>ROUND(($K$363/$K$361)*K146,5)</f>
        <v>0</v>
      </c>
      <c r="P146" s="11">
        <f>ROUND(($K$363/$K$361)*K146,5)</f>
        <v>0</v>
      </c>
      <c r="Q146" s="11">
        <f t="shared" si="28"/>
        <v>0</v>
      </c>
      <c r="R146" s="8">
        <f t="shared" si="29"/>
        <v>0</v>
      </c>
      <c r="S146" s="11">
        <f t="shared" si="30"/>
        <v>0</v>
      </c>
      <c r="T146">
        <f>IF(R146&gt;0,ROUND((R146/K146)*100,2),0)</f>
        <v>0</v>
      </c>
      <c r="U146" s="8">
        <f>ROUND(IF(L146=3%,$K$365*Ranking!K143,0),0)</f>
        <v>0</v>
      </c>
      <c r="V146" s="8">
        <f t="shared" si="31"/>
        <v>0</v>
      </c>
      <c r="W146" s="8">
        <f>IF(V146&gt;K146,K146-R146,U146)</f>
        <v>0</v>
      </c>
      <c r="X146" s="8">
        <f t="shared" si="32"/>
        <v>0</v>
      </c>
      <c r="Y146" s="31">
        <f>IF(K146&gt;0,ROUND(X146/K146*100,2),0)</f>
        <v>0</v>
      </c>
      <c r="Z146" s="8">
        <f>IF(L146=3%,ROUND($K$367*Ranking!K143,0),0)</f>
        <v>0</v>
      </c>
      <c r="AA146" s="28">
        <f t="shared" si="33"/>
        <v>0</v>
      </c>
      <c r="AB146" s="28">
        <f>IF(AA146&gt;K146,K146-X146,Z146)</f>
        <v>0</v>
      </c>
      <c r="AC146" s="8">
        <f t="shared" si="34"/>
        <v>0</v>
      </c>
      <c r="AD146" s="28">
        <f>IF(AC146&gt;K146,1,0)</f>
        <v>0</v>
      </c>
      <c r="AE146" s="31">
        <f>IF(AC146&gt;0,ROUND(AC146/K146*100,2),0)</f>
        <v>0</v>
      </c>
      <c r="AF146">
        <f t="shared" si="35"/>
      </c>
    </row>
    <row r="147" spans="1:32" ht="12.75">
      <c r="A147">
        <v>139</v>
      </c>
      <c r="B147" s="7" t="s">
        <v>65</v>
      </c>
      <c r="C147" s="7" t="s">
        <v>11</v>
      </c>
      <c r="D147" s="3" t="s">
        <v>66</v>
      </c>
      <c r="E147">
        <v>2002</v>
      </c>
      <c r="F147" s="4">
        <v>815011.39</v>
      </c>
      <c r="G147" s="4">
        <v>12421.48</v>
      </c>
      <c r="H147" s="4">
        <v>0</v>
      </c>
      <c r="I147" s="4">
        <v>0</v>
      </c>
      <c r="J147" s="4">
        <f t="shared" si="24"/>
        <v>802589.91</v>
      </c>
      <c r="K147" s="5">
        <f t="shared" si="25"/>
        <v>802590</v>
      </c>
      <c r="L147" s="6">
        <v>0.02</v>
      </c>
      <c r="M147" s="31">
        <f t="shared" si="26"/>
        <v>31.47</v>
      </c>
      <c r="N147" s="31">
        <f t="shared" si="27"/>
        <v>31.47</v>
      </c>
      <c r="O147" s="11">
        <f>ROUND(($K$363/$K$361)*K147,5)</f>
        <v>252535.54928</v>
      </c>
      <c r="P147" s="11">
        <f>ROUND(($K$363/$K$361)*K147,5)</f>
        <v>252535.54928</v>
      </c>
      <c r="Q147" s="11">
        <f t="shared" si="28"/>
        <v>-0.4507199999934528</v>
      </c>
      <c r="R147" s="8">
        <f t="shared" si="29"/>
        <v>252536</v>
      </c>
      <c r="S147" s="11">
        <f t="shared" si="30"/>
        <v>0.4507199999934528</v>
      </c>
      <c r="T147">
        <f>IF(R147&gt;0,ROUND((R147/K147)*100,2),0)</f>
        <v>31.47</v>
      </c>
      <c r="U147" s="8">
        <f>ROUND(IF(L147=3%,$K$365*Ranking!K144,0),0)</f>
        <v>0</v>
      </c>
      <c r="V147" s="8">
        <f t="shared" si="31"/>
        <v>252536</v>
      </c>
      <c r="W147" s="8">
        <f>IF(V147&gt;K147,K147-R147,U147)</f>
        <v>0</v>
      </c>
      <c r="X147" s="8">
        <f t="shared" si="32"/>
        <v>252536</v>
      </c>
      <c r="Y147" s="31">
        <f>IF(K147&gt;0,ROUND(X147/K147*100,2),0)</f>
        <v>31.47</v>
      </c>
      <c r="Z147" s="8">
        <f>IF(L147=3%,ROUND($K$367*Ranking!K144,0),0)</f>
        <v>0</v>
      </c>
      <c r="AA147" s="28">
        <f t="shared" si="33"/>
        <v>252536</v>
      </c>
      <c r="AB147" s="28">
        <f>IF(AA147&gt;K147,K147-X147,Z147)</f>
        <v>0</v>
      </c>
      <c r="AC147" s="8">
        <f t="shared" si="34"/>
        <v>252536</v>
      </c>
      <c r="AD147" s="28">
        <f>IF(AC147&gt;K147,1,0)</f>
        <v>0</v>
      </c>
      <c r="AE147" s="31">
        <f>IF(AC147&gt;0,ROUND(AC147/K147*100,2),0)</f>
        <v>31.47</v>
      </c>
      <c r="AF147">
        <f t="shared" si="35"/>
      </c>
    </row>
    <row r="148" spans="1:32" ht="12.75">
      <c r="A148">
        <v>140</v>
      </c>
      <c r="B148" s="7" t="s">
        <v>356</v>
      </c>
      <c r="C148" s="7" t="s">
        <v>11</v>
      </c>
      <c r="D148" s="3" t="s">
        <v>357</v>
      </c>
      <c r="E148">
        <v>2007</v>
      </c>
      <c r="F148" s="4">
        <v>47573.56</v>
      </c>
      <c r="G148" s="4">
        <v>195.82</v>
      </c>
      <c r="H148" s="4">
        <v>1502</v>
      </c>
      <c r="I148" s="4">
        <v>0</v>
      </c>
      <c r="J148" s="4">
        <f t="shared" si="24"/>
        <v>45875.74</v>
      </c>
      <c r="K148" s="5">
        <f t="shared" si="25"/>
        <v>45876</v>
      </c>
      <c r="L148" s="6">
        <v>0.015</v>
      </c>
      <c r="M148" s="31">
        <f t="shared" si="26"/>
        <v>31.47</v>
      </c>
      <c r="N148" s="31">
        <f t="shared" si="27"/>
        <v>31.47</v>
      </c>
      <c r="O148" s="11">
        <f>ROUND(($K$363/$K$361)*K148,5)</f>
        <v>14434.91803</v>
      </c>
      <c r="P148" s="11">
        <f>ROUND(($K$363/$K$361)*K148,5)</f>
        <v>14434.91803</v>
      </c>
      <c r="Q148" s="11">
        <f t="shared" si="28"/>
        <v>-0.08196999999927357</v>
      </c>
      <c r="R148" s="8">
        <f t="shared" si="29"/>
        <v>14435</v>
      </c>
      <c r="S148" s="11">
        <f t="shared" si="30"/>
        <v>0.08196999999927357</v>
      </c>
      <c r="T148">
        <f>IF(R148&gt;0,ROUND((R148/K148)*100,2),0)</f>
        <v>31.47</v>
      </c>
      <c r="U148" s="8">
        <f>ROUND(IF(L148=3%,$K$365*Ranking!K145,0),0)</f>
        <v>0</v>
      </c>
      <c r="V148" s="8">
        <f t="shared" si="31"/>
        <v>14435</v>
      </c>
      <c r="W148" s="8">
        <f>IF(V148&gt;K148,K148-R148,U148)</f>
        <v>0</v>
      </c>
      <c r="X148" s="8">
        <f t="shared" si="32"/>
        <v>14435</v>
      </c>
      <c r="Y148" s="31">
        <f>IF(K148&gt;0,ROUND(X148/K148*100,2),0)</f>
        <v>31.47</v>
      </c>
      <c r="Z148" s="8">
        <f>IF(L148=3%,ROUND($K$367*Ranking!K145,0),0)</f>
        <v>0</v>
      </c>
      <c r="AA148" s="28">
        <f t="shared" si="33"/>
        <v>14435</v>
      </c>
      <c r="AB148" s="28">
        <f>IF(AA148&gt;K148,K148-X148,Z148)</f>
        <v>0</v>
      </c>
      <c r="AC148" s="8">
        <f t="shared" si="34"/>
        <v>14435</v>
      </c>
      <c r="AD148" s="28">
        <f>IF(AC148&gt;K148,1,0)</f>
        <v>0</v>
      </c>
      <c r="AE148" s="31">
        <f>IF(AC148&gt;0,ROUND(AC148/K148*100,2),0)</f>
        <v>31.47</v>
      </c>
      <c r="AF148">
        <f t="shared" si="35"/>
      </c>
    </row>
    <row r="149" spans="1:32" ht="12.75">
      <c r="A149">
        <v>141</v>
      </c>
      <c r="B149" s="7" t="s">
        <v>358</v>
      </c>
      <c r="C149" s="7" t="s">
        <v>11</v>
      </c>
      <c r="D149" s="3" t="s">
        <v>359</v>
      </c>
      <c r="E149">
        <v>2008</v>
      </c>
      <c r="F149" s="4">
        <v>412831</v>
      </c>
      <c r="G149" s="4">
        <v>1414</v>
      </c>
      <c r="H149" s="4">
        <v>159</v>
      </c>
      <c r="I149" s="4">
        <v>0</v>
      </c>
      <c r="J149" s="4">
        <f t="shared" si="24"/>
        <v>411258</v>
      </c>
      <c r="K149" s="5">
        <f t="shared" si="25"/>
        <v>411258</v>
      </c>
      <c r="L149" s="6">
        <v>0.01</v>
      </c>
      <c r="M149" s="31">
        <f t="shared" si="26"/>
        <v>31.47</v>
      </c>
      <c r="N149" s="31">
        <f t="shared" si="27"/>
        <v>31.47</v>
      </c>
      <c r="O149" s="11">
        <f>ROUND(($K$363/$K$361)*K149,5)</f>
        <v>129402.64011</v>
      </c>
      <c r="P149" s="11">
        <f>ROUND(($K$363/$K$361)*K149,5)</f>
        <v>129402.64011</v>
      </c>
      <c r="Q149" s="11">
        <f t="shared" si="28"/>
        <v>-0.3598900000069989</v>
      </c>
      <c r="R149" s="8">
        <f t="shared" si="29"/>
        <v>129403</v>
      </c>
      <c r="S149" s="11">
        <f t="shared" si="30"/>
        <v>0.3598900000069989</v>
      </c>
      <c r="T149">
        <f>IF(R149&gt;0,ROUND((R149/K149)*100,2),0)</f>
        <v>31.47</v>
      </c>
      <c r="U149" s="8">
        <f>ROUND(IF(L149=3%,$K$365*Ranking!K146,0),0)</f>
        <v>0</v>
      </c>
      <c r="V149" s="8">
        <f t="shared" si="31"/>
        <v>129403</v>
      </c>
      <c r="W149" s="8">
        <f>IF(V149&gt;K149,K149-R149,U149)</f>
        <v>0</v>
      </c>
      <c r="X149" s="8">
        <f t="shared" si="32"/>
        <v>129403</v>
      </c>
      <c r="Y149" s="31">
        <f>IF(K149&gt;0,ROUND(X149/K149*100,2),0)</f>
        <v>31.47</v>
      </c>
      <c r="Z149" s="8">
        <f>IF(L149=3%,ROUND($K$367*Ranking!K146,0),0)</f>
        <v>0</v>
      </c>
      <c r="AA149" s="28">
        <f t="shared" si="33"/>
        <v>129403</v>
      </c>
      <c r="AB149" s="28">
        <f>IF(AA149&gt;K149,K149-X149,Z149)</f>
        <v>0</v>
      </c>
      <c r="AC149" s="8">
        <f t="shared" si="34"/>
        <v>129403</v>
      </c>
      <c r="AD149" s="28">
        <f>IF(AC149&gt;K149,1,0)</f>
        <v>0</v>
      </c>
      <c r="AE149" s="31">
        <f>IF(AC149&gt;0,ROUND(AC149/K149*100,2),0)</f>
        <v>31.47</v>
      </c>
      <c r="AF149">
        <f t="shared" si="35"/>
      </c>
    </row>
    <row r="150" spans="1:32" ht="12.75">
      <c r="A150">
        <v>142</v>
      </c>
      <c r="B150" s="7" t="s">
        <v>360</v>
      </c>
      <c r="C150" s="7" t="s">
        <v>11</v>
      </c>
      <c r="D150" s="3" t="s">
        <v>361</v>
      </c>
      <c r="E150">
        <v>0</v>
      </c>
      <c r="F150" s="4">
        <v>0</v>
      </c>
      <c r="G150" s="4">
        <v>0</v>
      </c>
      <c r="H150" s="4">
        <v>0</v>
      </c>
      <c r="I150" s="4">
        <v>0</v>
      </c>
      <c r="J150" s="4">
        <f t="shared" si="24"/>
        <v>0</v>
      </c>
      <c r="K150" s="5">
        <f t="shared" si="25"/>
        <v>0</v>
      </c>
      <c r="L150" s="6">
        <v>0</v>
      </c>
      <c r="M150" s="31">
        <f t="shared" si="26"/>
        <v>0</v>
      </c>
      <c r="N150" s="31">
        <f t="shared" si="27"/>
        <v>0</v>
      </c>
      <c r="O150" s="11">
        <f>ROUND(($K$363/$K$361)*K150,5)</f>
        <v>0</v>
      </c>
      <c r="P150" s="11">
        <f>ROUND(($K$363/$K$361)*K150,5)</f>
        <v>0</v>
      </c>
      <c r="Q150" s="11">
        <f t="shared" si="28"/>
        <v>0</v>
      </c>
      <c r="R150" s="8">
        <f t="shared" si="29"/>
        <v>0</v>
      </c>
      <c r="S150" s="11">
        <f t="shared" si="30"/>
        <v>0</v>
      </c>
      <c r="T150">
        <f>IF(R150&gt;0,ROUND((R150/K150)*100,2),0)</f>
        <v>0</v>
      </c>
      <c r="U150" s="8">
        <f>ROUND(IF(L150=3%,$K$365*Ranking!K147,0),0)</f>
        <v>0</v>
      </c>
      <c r="V150" s="8">
        <f t="shared" si="31"/>
        <v>0</v>
      </c>
      <c r="W150" s="8">
        <f>IF(V150&gt;K150,K150-R150,U150)</f>
        <v>0</v>
      </c>
      <c r="X150" s="8">
        <f t="shared" si="32"/>
        <v>0</v>
      </c>
      <c r="Y150" s="31">
        <f>IF(K150&gt;0,ROUND(X150/K150*100,2),0)</f>
        <v>0</v>
      </c>
      <c r="Z150" s="8">
        <f>IF(L150=3%,ROUND($K$367*Ranking!K147,0),0)</f>
        <v>0</v>
      </c>
      <c r="AA150" s="28">
        <f t="shared" si="33"/>
        <v>0</v>
      </c>
      <c r="AB150" s="28">
        <f>IF(AA150&gt;K150,K150-X150,Z150)</f>
        <v>0</v>
      </c>
      <c r="AC150" s="8">
        <f t="shared" si="34"/>
        <v>0</v>
      </c>
      <c r="AD150" s="28">
        <f>IF(AC150&gt;K150,1,0)</f>
        <v>0</v>
      </c>
      <c r="AE150" s="31">
        <f>IF(AC150&gt;0,ROUND(AC150/K150*100,2),0)</f>
        <v>0</v>
      </c>
      <c r="AF150">
        <f t="shared" si="35"/>
      </c>
    </row>
    <row r="151" spans="1:32" ht="12.75">
      <c r="A151">
        <v>143</v>
      </c>
      <c r="B151" s="7" t="s">
        <v>362</v>
      </c>
      <c r="C151" s="7" t="s">
        <v>11</v>
      </c>
      <c r="D151" s="3" t="s">
        <v>363</v>
      </c>
      <c r="E151">
        <v>0</v>
      </c>
      <c r="F151" s="4">
        <v>0</v>
      </c>
      <c r="G151" s="4">
        <v>0</v>
      </c>
      <c r="H151" s="4">
        <v>0</v>
      </c>
      <c r="I151" s="4">
        <v>0</v>
      </c>
      <c r="J151" s="4">
        <f t="shared" si="24"/>
        <v>0</v>
      </c>
      <c r="K151" s="5">
        <f t="shared" si="25"/>
        <v>0</v>
      </c>
      <c r="L151" s="6">
        <v>0</v>
      </c>
      <c r="M151" s="31">
        <f t="shared" si="26"/>
        <v>0</v>
      </c>
      <c r="N151" s="31">
        <f t="shared" si="27"/>
        <v>0</v>
      </c>
      <c r="O151" s="11">
        <f>ROUND(($K$363/$K$361)*K151,5)</f>
        <v>0</v>
      </c>
      <c r="P151" s="11">
        <f>ROUND(($K$363/$K$361)*K151,5)</f>
        <v>0</v>
      </c>
      <c r="Q151" s="11">
        <f t="shared" si="28"/>
        <v>0</v>
      </c>
      <c r="R151" s="8">
        <f t="shared" si="29"/>
        <v>0</v>
      </c>
      <c r="S151" s="11">
        <f t="shared" si="30"/>
        <v>0</v>
      </c>
      <c r="T151">
        <f>IF(R151&gt;0,ROUND((R151/K151)*100,2),0)</f>
        <v>0</v>
      </c>
      <c r="U151" s="8">
        <f>ROUND(IF(L151=3%,$K$365*Ranking!K148,0),0)</f>
        <v>0</v>
      </c>
      <c r="V151" s="8">
        <f t="shared" si="31"/>
        <v>0</v>
      </c>
      <c r="W151" s="8">
        <f>IF(V151&gt;K151,K151-R151,U151)</f>
        <v>0</v>
      </c>
      <c r="X151" s="8">
        <f t="shared" si="32"/>
        <v>0</v>
      </c>
      <c r="Y151" s="31">
        <f>IF(K151&gt;0,ROUND(X151/K151*100,2),0)</f>
        <v>0</v>
      </c>
      <c r="Z151" s="8">
        <f>IF(L151=3%,ROUND($K$367*Ranking!K148,0),0)</f>
        <v>0</v>
      </c>
      <c r="AA151" s="28">
        <f t="shared" si="33"/>
        <v>0</v>
      </c>
      <c r="AB151" s="28">
        <f>IF(AA151&gt;K151,K151-X151,Z151)</f>
        <v>0</v>
      </c>
      <c r="AC151" s="8">
        <f t="shared" si="34"/>
        <v>0</v>
      </c>
      <c r="AD151" s="28">
        <f>IF(AC151&gt;K151,1,0)</f>
        <v>0</v>
      </c>
      <c r="AE151" s="31">
        <f>IF(AC151&gt;0,ROUND(AC151/K151*100,2),0)</f>
        <v>0</v>
      </c>
      <c r="AF151">
        <f t="shared" si="35"/>
      </c>
    </row>
    <row r="152" spans="1:32" ht="12.75">
      <c r="A152">
        <v>144</v>
      </c>
      <c r="B152" s="7" t="s">
        <v>364</v>
      </c>
      <c r="C152" s="7" t="s">
        <v>11</v>
      </c>
      <c r="D152" s="3" t="s">
        <v>365</v>
      </c>
      <c r="E152">
        <v>0</v>
      </c>
      <c r="F152" s="4">
        <v>0</v>
      </c>
      <c r="G152" s="4">
        <v>0</v>
      </c>
      <c r="H152" s="4">
        <v>0</v>
      </c>
      <c r="I152" s="4">
        <v>0</v>
      </c>
      <c r="J152" s="4">
        <f t="shared" si="24"/>
        <v>0</v>
      </c>
      <c r="K152" s="5">
        <f t="shared" si="25"/>
        <v>0</v>
      </c>
      <c r="L152" s="6">
        <v>0</v>
      </c>
      <c r="M152" s="31">
        <f t="shared" si="26"/>
        <v>0</v>
      </c>
      <c r="N152" s="31">
        <f t="shared" si="27"/>
        <v>0</v>
      </c>
      <c r="O152" s="11">
        <f>ROUND(($K$363/$K$361)*K152,5)</f>
        <v>0</v>
      </c>
      <c r="P152" s="11">
        <f>ROUND(($K$363/$K$361)*K152,5)</f>
        <v>0</v>
      </c>
      <c r="Q152" s="11">
        <f t="shared" si="28"/>
        <v>0</v>
      </c>
      <c r="R152" s="8">
        <f t="shared" si="29"/>
        <v>0</v>
      </c>
      <c r="S152" s="11">
        <f t="shared" si="30"/>
        <v>0</v>
      </c>
      <c r="T152">
        <f>IF(R152&gt;0,ROUND((R152/K152)*100,2),0)</f>
        <v>0</v>
      </c>
      <c r="U152" s="8">
        <f>ROUND(IF(L152=3%,$K$365*Ranking!K149,0),0)</f>
        <v>0</v>
      </c>
      <c r="V152" s="8">
        <f t="shared" si="31"/>
        <v>0</v>
      </c>
      <c r="W152" s="8">
        <f>IF(V152&gt;K152,K152-R152,U152)</f>
        <v>0</v>
      </c>
      <c r="X152" s="8">
        <f t="shared" si="32"/>
        <v>0</v>
      </c>
      <c r="Y152" s="31">
        <f>IF(K152&gt;0,ROUND(X152/K152*100,2),0)</f>
        <v>0</v>
      </c>
      <c r="Z152" s="8">
        <f>IF(L152=3%,ROUND($K$367*Ranking!K149,0),0)</f>
        <v>0</v>
      </c>
      <c r="AA152" s="28">
        <f t="shared" si="33"/>
        <v>0</v>
      </c>
      <c r="AB152" s="28">
        <f>IF(AA152&gt;K152,K152-X152,Z152)</f>
        <v>0</v>
      </c>
      <c r="AC152" s="8">
        <f t="shared" si="34"/>
        <v>0</v>
      </c>
      <c r="AD152" s="28">
        <f>IF(AC152&gt;K152,1,0)</f>
        <v>0</v>
      </c>
      <c r="AE152" s="31">
        <f>IF(AC152&gt;0,ROUND(AC152/K152*100,2),0)</f>
        <v>0</v>
      </c>
      <c r="AF152">
        <f t="shared" si="35"/>
      </c>
    </row>
    <row r="153" spans="1:32" ht="12.75">
      <c r="A153">
        <v>145</v>
      </c>
      <c r="B153" s="7" t="s">
        <v>366</v>
      </c>
      <c r="C153" s="7" t="s">
        <v>11</v>
      </c>
      <c r="D153" s="3" t="s">
        <v>367</v>
      </c>
      <c r="E153">
        <v>2006</v>
      </c>
      <c r="F153" s="4">
        <v>186275.65</v>
      </c>
      <c r="G153" s="4">
        <v>650.31</v>
      </c>
      <c r="H153" s="4">
        <v>0</v>
      </c>
      <c r="I153" s="4">
        <v>0</v>
      </c>
      <c r="J153" s="4">
        <f t="shared" si="24"/>
        <v>185625.34</v>
      </c>
      <c r="K153" s="5">
        <f t="shared" si="25"/>
        <v>185625</v>
      </c>
      <c r="L153" s="6">
        <v>0.01</v>
      </c>
      <c r="M153" s="31">
        <f t="shared" si="26"/>
        <v>31.47</v>
      </c>
      <c r="N153" s="31">
        <f t="shared" si="27"/>
        <v>31.47</v>
      </c>
      <c r="O153" s="11">
        <f>ROUND(($K$363/$K$361)*K153,5)</f>
        <v>58407.04636</v>
      </c>
      <c r="P153" s="11">
        <f>ROUND(($K$363/$K$361)*K153,5)</f>
        <v>58407.04636</v>
      </c>
      <c r="Q153" s="11">
        <f t="shared" si="28"/>
        <v>0.04636000000027707</v>
      </c>
      <c r="R153" s="8">
        <f t="shared" si="29"/>
        <v>58407</v>
      </c>
      <c r="S153" s="11">
        <f t="shared" si="30"/>
        <v>-0.04636000000027707</v>
      </c>
      <c r="T153">
        <f>IF(R153&gt;0,ROUND((R153/K153)*100,2),0)</f>
        <v>31.47</v>
      </c>
      <c r="U153" s="8">
        <f>ROUND(IF(L153=3%,$K$365*Ranking!K150,0),0)</f>
        <v>0</v>
      </c>
      <c r="V153" s="8">
        <f t="shared" si="31"/>
        <v>58407</v>
      </c>
      <c r="W153" s="8">
        <f>IF(V153&gt;K153,K153-R153,U153)</f>
        <v>0</v>
      </c>
      <c r="X153" s="8">
        <f t="shared" si="32"/>
        <v>58407</v>
      </c>
      <c r="Y153" s="31">
        <f>IF(K153&gt;0,ROUND(X153/K153*100,2),0)</f>
        <v>31.47</v>
      </c>
      <c r="Z153" s="8">
        <f>IF(L153=3%,ROUND($K$367*Ranking!K150,0),0)</f>
        <v>0</v>
      </c>
      <c r="AA153" s="28">
        <f t="shared" si="33"/>
        <v>58407</v>
      </c>
      <c r="AB153" s="28">
        <f>IF(AA153&gt;K153,K153-X153,Z153)</f>
        <v>0</v>
      </c>
      <c r="AC153" s="8">
        <f t="shared" si="34"/>
        <v>58407</v>
      </c>
      <c r="AD153" s="28">
        <f>IF(AC153&gt;K153,1,0)</f>
        <v>0</v>
      </c>
      <c r="AE153" s="31">
        <f>IF(AC153&gt;0,ROUND(AC153/K153*100,2),0)</f>
        <v>31.47</v>
      </c>
      <c r="AF153">
        <f t="shared" si="35"/>
      </c>
    </row>
    <row r="154" spans="1:32" ht="12.75">
      <c r="A154">
        <v>146</v>
      </c>
      <c r="B154" s="7" t="s">
        <v>368</v>
      </c>
      <c r="C154" s="7" t="s">
        <v>11</v>
      </c>
      <c r="D154" s="3" t="s">
        <v>369</v>
      </c>
      <c r="E154">
        <v>0</v>
      </c>
      <c r="F154" s="4">
        <v>0</v>
      </c>
      <c r="G154" s="4">
        <v>0</v>
      </c>
      <c r="H154" s="4">
        <v>0</v>
      </c>
      <c r="I154" s="4">
        <v>0</v>
      </c>
      <c r="J154" s="4">
        <f t="shared" si="24"/>
        <v>0</v>
      </c>
      <c r="K154" s="5">
        <f t="shared" si="25"/>
        <v>0</v>
      </c>
      <c r="L154" s="6">
        <v>0</v>
      </c>
      <c r="M154" s="31">
        <f t="shared" si="26"/>
        <v>0</v>
      </c>
      <c r="N154" s="31">
        <f t="shared" si="27"/>
        <v>0</v>
      </c>
      <c r="O154" s="11">
        <f>ROUND(($K$363/$K$361)*K154,5)</f>
        <v>0</v>
      </c>
      <c r="P154" s="11">
        <f>ROUND(($K$363/$K$361)*K154,5)</f>
        <v>0</v>
      </c>
      <c r="Q154" s="11">
        <f t="shared" si="28"/>
        <v>0</v>
      </c>
      <c r="R154" s="8">
        <f t="shared" si="29"/>
        <v>0</v>
      </c>
      <c r="S154" s="11">
        <f t="shared" si="30"/>
        <v>0</v>
      </c>
      <c r="T154">
        <f>IF(R154&gt;0,ROUND((R154/K154)*100,2),0)</f>
        <v>0</v>
      </c>
      <c r="U154" s="8">
        <f>ROUND(IF(L154=3%,$K$365*Ranking!K151,0),0)</f>
        <v>0</v>
      </c>
      <c r="V154" s="8">
        <f t="shared" si="31"/>
        <v>0</v>
      </c>
      <c r="W154" s="8">
        <f>IF(V154&gt;K154,K154-R154,U154)</f>
        <v>0</v>
      </c>
      <c r="X154" s="8">
        <f t="shared" si="32"/>
        <v>0</v>
      </c>
      <c r="Y154" s="31">
        <f>IF(K154&gt;0,ROUND(X154/K154*100,2),0)</f>
        <v>0</v>
      </c>
      <c r="Z154" s="8">
        <f>IF(L154=3%,ROUND($K$367*Ranking!K151,0),0)</f>
        <v>0</v>
      </c>
      <c r="AA154" s="28">
        <f t="shared" si="33"/>
        <v>0</v>
      </c>
      <c r="AB154" s="28">
        <f>IF(AA154&gt;K154,K154-X154,Z154)</f>
        <v>0</v>
      </c>
      <c r="AC154" s="8">
        <f t="shared" si="34"/>
        <v>0</v>
      </c>
      <c r="AD154" s="28">
        <f>IF(AC154&gt;K154,1,0)</f>
        <v>0</v>
      </c>
      <c r="AE154" s="31">
        <f>IF(AC154&gt;0,ROUND(AC154/K154*100,2),0)</f>
        <v>0</v>
      </c>
      <c r="AF154">
        <f t="shared" si="35"/>
      </c>
    </row>
    <row r="155" spans="1:32" ht="12.75">
      <c r="A155">
        <v>147</v>
      </c>
      <c r="B155" s="7" t="s">
        <v>370</v>
      </c>
      <c r="C155" s="7" t="s">
        <v>11</v>
      </c>
      <c r="D155" s="3" t="s">
        <v>371</v>
      </c>
      <c r="E155">
        <v>0</v>
      </c>
      <c r="F155" s="4">
        <v>0</v>
      </c>
      <c r="G155" s="4">
        <v>0</v>
      </c>
      <c r="H155" s="4">
        <v>0</v>
      </c>
      <c r="I155" s="4">
        <v>0</v>
      </c>
      <c r="J155" s="4">
        <f t="shared" si="24"/>
        <v>0</v>
      </c>
      <c r="K155" s="5">
        <f t="shared" si="25"/>
        <v>0</v>
      </c>
      <c r="L155" s="6">
        <v>0</v>
      </c>
      <c r="M155" s="31">
        <f t="shared" si="26"/>
        <v>0</v>
      </c>
      <c r="N155" s="31">
        <f t="shared" si="27"/>
        <v>0</v>
      </c>
      <c r="O155" s="11">
        <f>ROUND(($K$363/$K$361)*K155,5)</f>
        <v>0</v>
      </c>
      <c r="P155" s="11">
        <f>ROUND(($K$363/$K$361)*K155,5)</f>
        <v>0</v>
      </c>
      <c r="Q155" s="11">
        <f t="shared" si="28"/>
        <v>0</v>
      </c>
      <c r="R155" s="8">
        <f t="shared" si="29"/>
        <v>0</v>
      </c>
      <c r="S155" s="11">
        <f t="shared" si="30"/>
        <v>0</v>
      </c>
      <c r="T155">
        <f>IF(R155&gt;0,ROUND((R155/K155)*100,2),0)</f>
        <v>0</v>
      </c>
      <c r="U155" s="8">
        <f>ROUND(IF(L155=3%,$K$365*Ranking!K152,0),0)</f>
        <v>0</v>
      </c>
      <c r="V155" s="8">
        <f t="shared" si="31"/>
        <v>0</v>
      </c>
      <c r="W155" s="8">
        <f>IF(V155&gt;K155,K155-R155,U155)</f>
        <v>0</v>
      </c>
      <c r="X155" s="8">
        <f t="shared" si="32"/>
        <v>0</v>
      </c>
      <c r="Y155" s="31">
        <f>IF(K155&gt;0,ROUND(X155/K155*100,2),0)</f>
        <v>0</v>
      </c>
      <c r="Z155" s="8">
        <f>IF(L155=3%,ROUND($K$367*Ranking!K152,0),0)</f>
        <v>0</v>
      </c>
      <c r="AA155" s="28">
        <f t="shared" si="33"/>
        <v>0</v>
      </c>
      <c r="AB155" s="28">
        <f>IF(AA155&gt;K155,K155-X155,Z155)</f>
        <v>0</v>
      </c>
      <c r="AC155" s="8">
        <f t="shared" si="34"/>
        <v>0</v>
      </c>
      <c r="AD155" s="28">
        <f>IF(AC155&gt;K155,1,0)</f>
        <v>0</v>
      </c>
      <c r="AE155" s="31">
        <f>IF(AC155&gt;0,ROUND(AC155/K155*100,2),0)</f>
        <v>0</v>
      </c>
      <c r="AF155">
        <f t="shared" si="35"/>
      </c>
    </row>
    <row r="156" spans="1:32" ht="12.75">
      <c r="A156">
        <v>148</v>
      </c>
      <c r="B156" s="7" t="s">
        <v>372</v>
      </c>
      <c r="C156" s="7" t="s">
        <v>11</v>
      </c>
      <c r="D156" s="3" t="s">
        <v>373</v>
      </c>
      <c r="E156">
        <v>0</v>
      </c>
      <c r="F156" s="4">
        <v>0</v>
      </c>
      <c r="G156" s="4">
        <v>0</v>
      </c>
      <c r="H156" s="4">
        <v>0</v>
      </c>
      <c r="I156" s="4">
        <v>0</v>
      </c>
      <c r="J156" s="4">
        <f t="shared" si="24"/>
        <v>0</v>
      </c>
      <c r="K156" s="5">
        <f t="shared" si="25"/>
        <v>0</v>
      </c>
      <c r="L156" s="6">
        <v>0</v>
      </c>
      <c r="M156" s="31">
        <f t="shared" si="26"/>
        <v>0</v>
      </c>
      <c r="N156" s="31">
        <f t="shared" si="27"/>
        <v>0</v>
      </c>
      <c r="O156" s="11">
        <f>ROUND(($K$363/$K$361)*K156,5)</f>
        <v>0</v>
      </c>
      <c r="P156" s="11">
        <f>ROUND(($K$363/$K$361)*K156,5)</f>
        <v>0</v>
      </c>
      <c r="Q156" s="11">
        <f t="shared" si="28"/>
        <v>0</v>
      </c>
      <c r="R156" s="8">
        <f t="shared" si="29"/>
        <v>0</v>
      </c>
      <c r="S156" s="11">
        <f t="shared" si="30"/>
        <v>0</v>
      </c>
      <c r="T156">
        <f>IF(R156&gt;0,ROUND((R156/K156)*100,2),0)</f>
        <v>0</v>
      </c>
      <c r="U156" s="8">
        <f>ROUND(IF(L156=3%,$K$365*Ranking!K153,0),0)</f>
        <v>0</v>
      </c>
      <c r="V156" s="8">
        <f t="shared" si="31"/>
        <v>0</v>
      </c>
      <c r="W156" s="8">
        <f>IF(V156&gt;K156,K156-R156,U156)</f>
        <v>0</v>
      </c>
      <c r="X156" s="8">
        <f t="shared" si="32"/>
        <v>0</v>
      </c>
      <c r="Y156" s="31">
        <f>IF(K156&gt;0,ROUND(X156/K156*100,2),0)</f>
        <v>0</v>
      </c>
      <c r="Z156" s="8">
        <f>IF(L156=3%,ROUND($K$367*Ranking!K153,0),0)</f>
        <v>0</v>
      </c>
      <c r="AA156" s="28">
        <f t="shared" si="33"/>
        <v>0</v>
      </c>
      <c r="AB156" s="28">
        <f>IF(AA156&gt;K156,K156-X156,Z156)</f>
        <v>0</v>
      </c>
      <c r="AC156" s="8">
        <f t="shared" si="34"/>
        <v>0</v>
      </c>
      <c r="AD156" s="28">
        <f>IF(AC156&gt;K156,1,0)</f>
        <v>0</v>
      </c>
      <c r="AE156" s="31">
        <f>IF(AC156&gt;0,ROUND(AC156/K156*100,2),0)</f>
        <v>0</v>
      </c>
      <c r="AF156">
        <f t="shared" si="35"/>
      </c>
    </row>
    <row r="157" spans="1:32" ht="12.75">
      <c r="A157">
        <v>149</v>
      </c>
      <c r="B157" s="7" t="s">
        <v>374</v>
      </c>
      <c r="C157" s="7" t="s">
        <v>11</v>
      </c>
      <c r="D157" s="3" t="s">
        <v>375</v>
      </c>
      <c r="E157">
        <v>0</v>
      </c>
      <c r="F157" s="4">
        <v>0</v>
      </c>
      <c r="G157" s="4">
        <v>0</v>
      </c>
      <c r="H157" s="4">
        <v>0</v>
      </c>
      <c r="I157" s="4">
        <v>0</v>
      </c>
      <c r="J157" s="4">
        <f t="shared" si="24"/>
        <v>0</v>
      </c>
      <c r="K157" s="5">
        <f t="shared" si="25"/>
        <v>0</v>
      </c>
      <c r="L157" s="6">
        <v>0</v>
      </c>
      <c r="M157" s="31">
        <f t="shared" si="26"/>
        <v>0</v>
      </c>
      <c r="N157" s="31">
        <f t="shared" si="27"/>
        <v>0</v>
      </c>
      <c r="O157" s="11">
        <f>ROUND(($K$363/$K$361)*K157,5)</f>
        <v>0</v>
      </c>
      <c r="P157" s="11">
        <f>ROUND(($K$363/$K$361)*K157,5)</f>
        <v>0</v>
      </c>
      <c r="Q157" s="11">
        <f t="shared" si="28"/>
        <v>0</v>
      </c>
      <c r="R157" s="8">
        <f t="shared" si="29"/>
        <v>0</v>
      </c>
      <c r="S157" s="11">
        <f t="shared" si="30"/>
        <v>0</v>
      </c>
      <c r="T157">
        <f>IF(R157&gt;0,ROUND((R157/K157)*100,2),0)</f>
        <v>0</v>
      </c>
      <c r="U157" s="8">
        <f>ROUND(IF(L157=3%,$K$365*Ranking!K154,0),0)</f>
        <v>0</v>
      </c>
      <c r="V157" s="8">
        <f t="shared" si="31"/>
        <v>0</v>
      </c>
      <c r="W157" s="8">
        <f>IF(V157&gt;K157,K157-R157,U157)</f>
        <v>0</v>
      </c>
      <c r="X157" s="8">
        <f t="shared" si="32"/>
        <v>0</v>
      </c>
      <c r="Y157" s="31">
        <f>IF(K157&gt;0,ROUND(X157/K157*100,2),0)</f>
        <v>0</v>
      </c>
      <c r="Z157" s="8">
        <f>IF(L157=3%,ROUND($K$367*Ranking!K154,0),0)</f>
        <v>0</v>
      </c>
      <c r="AA157" s="28">
        <f t="shared" si="33"/>
        <v>0</v>
      </c>
      <c r="AB157" s="28">
        <f>IF(AA157&gt;K157,K157-X157,Z157)</f>
        <v>0</v>
      </c>
      <c r="AC157" s="8">
        <f t="shared" si="34"/>
        <v>0</v>
      </c>
      <c r="AD157" s="28">
        <f>IF(AC157&gt;K157,1,0)</f>
        <v>0</v>
      </c>
      <c r="AE157" s="31">
        <f>IF(AC157&gt;0,ROUND(AC157/K157*100,2),0)</f>
        <v>0</v>
      </c>
      <c r="AF157">
        <f t="shared" si="35"/>
      </c>
    </row>
    <row r="158" spans="1:32" ht="12.75">
      <c r="A158">
        <v>150</v>
      </c>
      <c r="B158" s="7" t="s">
        <v>376</v>
      </c>
      <c r="C158" s="7" t="s">
        <v>11</v>
      </c>
      <c r="D158" s="3" t="s">
        <v>377</v>
      </c>
      <c r="E158">
        <v>0</v>
      </c>
      <c r="F158" s="4">
        <v>0</v>
      </c>
      <c r="G158" s="4">
        <v>0</v>
      </c>
      <c r="H158" s="4">
        <v>0</v>
      </c>
      <c r="I158" s="4">
        <v>0</v>
      </c>
      <c r="J158" s="4">
        <f t="shared" si="24"/>
        <v>0</v>
      </c>
      <c r="K158" s="5">
        <f t="shared" si="25"/>
        <v>0</v>
      </c>
      <c r="L158" s="6">
        <v>0</v>
      </c>
      <c r="M158" s="31">
        <f t="shared" si="26"/>
        <v>0</v>
      </c>
      <c r="N158" s="31">
        <f t="shared" si="27"/>
        <v>0</v>
      </c>
      <c r="O158" s="11">
        <f>ROUND(($K$363/$K$361)*K158,5)</f>
        <v>0</v>
      </c>
      <c r="P158" s="11">
        <f>ROUND(($K$363/$K$361)*K158,5)</f>
        <v>0</v>
      </c>
      <c r="Q158" s="11">
        <f t="shared" si="28"/>
        <v>0</v>
      </c>
      <c r="R158" s="8">
        <f t="shared" si="29"/>
        <v>0</v>
      </c>
      <c r="S158" s="11">
        <f t="shared" si="30"/>
        <v>0</v>
      </c>
      <c r="T158">
        <f>IF(R158&gt;0,ROUND((R158/K158)*100,2),0)</f>
        <v>0</v>
      </c>
      <c r="U158" s="8">
        <f>ROUND(IF(L158=3%,$K$365*Ranking!K155,0),0)</f>
        <v>0</v>
      </c>
      <c r="V158" s="8">
        <f t="shared" si="31"/>
        <v>0</v>
      </c>
      <c r="W158" s="8">
        <f>IF(V158&gt;K158,K158-R158,U158)</f>
        <v>0</v>
      </c>
      <c r="X158" s="8">
        <f t="shared" si="32"/>
        <v>0</v>
      </c>
      <c r="Y158" s="31">
        <f>IF(K158&gt;0,ROUND(X158/K158*100,2),0)</f>
        <v>0</v>
      </c>
      <c r="Z158" s="8">
        <f>IF(L158=3%,ROUND($K$367*Ranking!K155,0),0)</f>
        <v>0</v>
      </c>
      <c r="AA158" s="28">
        <f t="shared" si="33"/>
        <v>0</v>
      </c>
      <c r="AB158" s="28">
        <f>IF(AA158&gt;K158,K158-X158,Z158)</f>
        <v>0</v>
      </c>
      <c r="AC158" s="8">
        <f t="shared" si="34"/>
        <v>0</v>
      </c>
      <c r="AD158" s="28">
        <f>IF(AC158&gt;K158,1,0)</f>
        <v>0</v>
      </c>
      <c r="AE158" s="31">
        <f>IF(AC158&gt;0,ROUND(AC158/K158*100,2),0)</f>
        <v>0</v>
      </c>
      <c r="AF158">
        <f t="shared" si="35"/>
      </c>
    </row>
    <row r="159" spans="1:32" ht="12.75">
      <c r="A159">
        <v>151</v>
      </c>
      <c r="B159" s="7" t="s">
        <v>378</v>
      </c>
      <c r="C159" s="7" t="s">
        <v>11</v>
      </c>
      <c r="D159" s="3" t="s">
        <v>379</v>
      </c>
      <c r="E159">
        <v>0</v>
      </c>
      <c r="F159" s="4">
        <v>0</v>
      </c>
      <c r="G159" s="4">
        <v>0</v>
      </c>
      <c r="H159" s="4">
        <v>0</v>
      </c>
      <c r="I159" s="4">
        <v>0</v>
      </c>
      <c r="J159" s="4">
        <f t="shared" si="24"/>
        <v>0</v>
      </c>
      <c r="K159" s="5">
        <f t="shared" si="25"/>
        <v>0</v>
      </c>
      <c r="L159" s="6">
        <v>0</v>
      </c>
      <c r="M159" s="31">
        <f t="shared" si="26"/>
        <v>0</v>
      </c>
      <c r="N159" s="31">
        <f t="shared" si="27"/>
        <v>0</v>
      </c>
      <c r="O159" s="11">
        <f>ROUND(($K$363/$K$361)*K159,5)</f>
        <v>0</v>
      </c>
      <c r="P159" s="11">
        <f>ROUND(($K$363/$K$361)*K159,5)</f>
        <v>0</v>
      </c>
      <c r="Q159" s="11">
        <f t="shared" si="28"/>
        <v>0</v>
      </c>
      <c r="R159" s="8">
        <f t="shared" si="29"/>
        <v>0</v>
      </c>
      <c r="S159" s="11">
        <f t="shared" si="30"/>
        <v>0</v>
      </c>
      <c r="T159">
        <f>IF(R159&gt;0,ROUND((R159/K159)*100,2),0)</f>
        <v>0</v>
      </c>
      <c r="U159" s="8">
        <f>ROUND(IF(L159=3%,$K$365*Ranking!K156,0),0)</f>
        <v>0</v>
      </c>
      <c r="V159" s="8">
        <f t="shared" si="31"/>
        <v>0</v>
      </c>
      <c r="W159" s="8">
        <f>IF(V159&gt;K159,K159-R159,U159)</f>
        <v>0</v>
      </c>
      <c r="X159" s="8">
        <f t="shared" si="32"/>
        <v>0</v>
      </c>
      <c r="Y159" s="31">
        <f>IF(K159&gt;0,ROUND(X159/K159*100,2),0)</f>
        <v>0</v>
      </c>
      <c r="Z159" s="8">
        <f>IF(L159=3%,ROUND($K$367*Ranking!K156,0),0)</f>
        <v>0</v>
      </c>
      <c r="AA159" s="28">
        <f t="shared" si="33"/>
        <v>0</v>
      </c>
      <c r="AB159" s="28">
        <f>IF(AA159&gt;K159,K159-X159,Z159)</f>
        <v>0</v>
      </c>
      <c r="AC159" s="8">
        <f t="shared" si="34"/>
        <v>0</v>
      </c>
      <c r="AD159" s="28">
        <f>IF(AC159&gt;K159,1,0)</f>
        <v>0</v>
      </c>
      <c r="AE159" s="31">
        <f>IF(AC159&gt;0,ROUND(AC159/K159*100,2),0)</f>
        <v>0</v>
      </c>
      <c r="AF159">
        <f t="shared" si="35"/>
      </c>
    </row>
    <row r="160" spans="1:32" ht="12.75">
      <c r="A160">
        <v>152</v>
      </c>
      <c r="B160" s="7" t="s">
        <v>380</v>
      </c>
      <c r="C160" s="7" t="s">
        <v>11</v>
      </c>
      <c r="D160" s="3" t="s">
        <v>381</v>
      </c>
      <c r="E160">
        <v>2008</v>
      </c>
      <c r="F160" s="4">
        <v>322451.75</v>
      </c>
      <c r="G160" s="4">
        <v>2676.05</v>
      </c>
      <c r="H160" s="4">
        <v>1273.41</v>
      </c>
      <c r="I160" s="4">
        <v>0</v>
      </c>
      <c r="J160" s="4">
        <f t="shared" si="24"/>
        <v>318502.29000000004</v>
      </c>
      <c r="K160" s="5">
        <f t="shared" si="25"/>
        <v>318502</v>
      </c>
      <c r="L160" s="6">
        <v>0.03</v>
      </c>
      <c r="M160" s="31">
        <f t="shared" si="26"/>
        <v>31.47</v>
      </c>
      <c r="N160" s="31">
        <f t="shared" si="27"/>
        <v>52.3</v>
      </c>
      <c r="O160" s="11">
        <f>ROUND(($K$363/$K$361)*K160,5)</f>
        <v>100216.8947</v>
      </c>
      <c r="P160" s="11">
        <f>ROUND(($K$363/$K$361)*K160,5)</f>
        <v>100216.8947</v>
      </c>
      <c r="Q160" s="11">
        <f t="shared" si="28"/>
        <v>-0.10529999999562278</v>
      </c>
      <c r="R160" s="8">
        <f t="shared" si="29"/>
        <v>100217</v>
      </c>
      <c r="S160" s="11">
        <f t="shared" si="30"/>
        <v>0.10529999999562278</v>
      </c>
      <c r="T160">
        <f>IF(R160&gt;0,ROUND((R160/K160)*100,2),0)</f>
        <v>31.47</v>
      </c>
      <c r="U160" s="8">
        <f>ROUND(IF(L160=3%,$K$365*Ranking!K157,0),0)</f>
        <v>40946</v>
      </c>
      <c r="V160" s="8">
        <f t="shared" si="31"/>
        <v>141163</v>
      </c>
      <c r="W160" s="8">
        <f>IF(V160&gt;K160,K160-R160,U160)</f>
        <v>40946</v>
      </c>
      <c r="X160" s="8">
        <f t="shared" si="32"/>
        <v>141163</v>
      </c>
      <c r="Y160" s="31">
        <f>IF(K160&gt;0,ROUND(X160/K160*100,2),0)</f>
        <v>44.32</v>
      </c>
      <c r="Z160" s="8">
        <f>IF(L160=3%,ROUND($K$367*Ranking!K157,0),0)</f>
        <v>25399</v>
      </c>
      <c r="AA160" s="28">
        <f t="shared" si="33"/>
        <v>166562</v>
      </c>
      <c r="AB160" s="28">
        <f>IF(AA160&gt;K160,K160-X160,Z160)</f>
        <v>25399</v>
      </c>
      <c r="AC160" s="8">
        <f t="shared" si="34"/>
        <v>166562</v>
      </c>
      <c r="AD160" s="28">
        <f>IF(AC160&gt;K160,1,0)</f>
        <v>0</v>
      </c>
      <c r="AE160" s="31">
        <f>IF(AC160&gt;0,ROUND(AC160/K160*100,2),0)</f>
        <v>52.3</v>
      </c>
      <c r="AF160">
        <f t="shared" si="35"/>
      </c>
    </row>
    <row r="161" spans="1:32" ht="12.75">
      <c r="A161">
        <v>153</v>
      </c>
      <c r="B161" s="7" t="s">
        <v>382</v>
      </c>
      <c r="C161" s="7" t="s">
        <v>11</v>
      </c>
      <c r="D161" s="3" t="s">
        <v>383</v>
      </c>
      <c r="E161">
        <v>0</v>
      </c>
      <c r="F161" s="4">
        <v>0</v>
      </c>
      <c r="G161" s="4">
        <v>0</v>
      </c>
      <c r="H161" s="4">
        <v>0</v>
      </c>
      <c r="I161" s="4">
        <v>0</v>
      </c>
      <c r="J161" s="4">
        <f t="shared" si="24"/>
        <v>0</v>
      </c>
      <c r="K161" s="5">
        <f t="shared" si="25"/>
        <v>0</v>
      </c>
      <c r="L161" s="6">
        <v>0</v>
      </c>
      <c r="M161" s="31">
        <f t="shared" si="26"/>
        <v>0</v>
      </c>
      <c r="N161" s="31">
        <f t="shared" si="27"/>
        <v>0</v>
      </c>
      <c r="O161" s="11">
        <f>ROUND(($K$363/$K$361)*K161,5)</f>
        <v>0</v>
      </c>
      <c r="P161" s="11">
        <f>ROUND(($K$363/$K$361)*K161,5)</f>
        <v>0</v>
      </c>
      <c r="Q161" s="11">
        <f t="shared" si="28"/>
        <v>0</v>
      </c>
      <c r="R161" s="8">
        <f t="shared" si="29"/>
        <v>0</v>
      </c>
      <c r="S161" s="11">
        <f t="shared" si="30"/>
        <v>0</v>
      </c>
      <c r="T161">
        <f>IF(R161&gt;0,ROUND((R161/K161)*100,2),0)</f>
        <v>0</v>
      </c>
      <c r="U161" s="8">
        <f>ROUND(IF(L161=3%,$K$365*Ranking!K158,0),0)</f>
        <v>0</v>
      </c>
      <c r="V161" s="8">
        <f t="shared" si="31"/>
        <v>0</v>
      </c>
      <c r="W161" s="8">
        <f>IF(V161&gt;K161,K161-R161,U161)</f>
        <v>0</v>
      </c>
      <c r="X161" s="8">
        <f t="shared" si="32"/>
        <v>0</v>
      </c>
      <c r="Y161" s="31">
        <f>IF(K161&gt;0,ROUND(X161/K161*100,2),0)</f>
        <v>0</v>
      </c>
      <c r="Z161" s="8">
        <f>IF(L161=3%,ROUND($K$367*Ranking!K158,0),0)</f>
        <v>0</v>
      </c>
      <c r="AA161" s="28">
        <f t="shared" si="33"/>
        <v>0</v>
      </c>
      <c r="AB161" s="28">
        <f>IF(AA161&gt;K161,K161-X161,Z161)</f>
        <v>0</v>
      </c>
      <c r="AC161" s="8">
        <f t="shared" si="34"/>
        <v>0</v>
      </c>
      <c r="AD161" s="28">
        <f>IF(AC161&gt;K161,1,0)</f>
        <v>0</v>
      </c>
      <c r="AE161" s="31">
        <f>IF(AC161&gt;0,ROUND(AC161/K161*100,2),0)</f>
        <v>0</v>
      </c>
      <c r="AF161">
        <f t="shared" si="35"/>
      </c>
    </row>
    <row r="162" spans="1:32" ht="12.75">
      <c r="A162">
        <v>154</v>
      </c>
      <c r="B162" s="7" t="s">
        <v>67</v>
      </c>
      <c r="C162" s="7" t="s">
        <v>11</v>
      </c>
      <c r="D162" s="3" t="s">
        <v>68</v>
      </c>
      <c r="E162">
        <v>2003</v>
      </c>
      <c r="F162" s="4">
        <v>92735.44</v>
      </c>
      <c r="G162" s="4">
        <v>3606.25</v>
      </c>
      <c r="H162" s="4">
        <v>0</v>
      </c>
      <c r="I162" s="4">
        <v>0</v>
      </c>
      <c r="J162" s="4">
        <f t="shared" si="24"/>
        <v>89129.19</v>
      </c>
      <c r="K162" s="5">
        <f t="shared" si="25"/>
        <v>89129</v>
      </c>
      <c r="L162" s="6">
        <v>0.03</v>
      </c>
      <c r="M162" s="31">
        <f t="shared" si="26"/>
        <v>31.47</v>
      </c>
      <c r="N162" s="31">
        <f t="shared" si="27"/>
        <v>100</v>
      </c>
      <c r="O162" s="11">
        <f>ROUND(($K$363/$K$361)*K162,5)</f>
        <v>28044.50712</v>
      </c>
      <c r="P162" s="11">
        <f>ROUND(($K$363/$K$361)*K162,5)</f>
        <v>28044.50712</v>
      </c>
      <c r="Q162" s="11">
        <f t="shared" si="28"/>
        <v>-0.49288000000160537</v>
      </c>
      <c r="R162" s="8">
        <f t="shared" si="29"/>
        <v>28045</v>
      </c>
      <c r="S162" s="11">
        <f t="shared" si="30"/>
        <v>0.49288000000160537</v>
      </c>
      <c r="T162">
        <f>IF(R162&gt;0,ROUND((R162/K162)*100,2),0)</f>
        <v>31.47</v>
      </c>
      <c r="U162" s="8">
        <f>ROUND(IF(L162=3%,$K$365*Ranking!K159,0),0)</f>
        <v>61420</v>
      </c>
      <c r="V162" s="8">
        <f t="shared" si="31"/>
        <v>89465</v>
      </c>
      <c r="W162" s="8">
        <f>IF(V162&gt;K162,K162-R162,U162)</f>
        <v>61084</v>
      </c>
      <c r="X162" s="8">
        <f t="shared" si="32"/>
        <v>89129</v>
      </c>
      <c r="Y162" s="31">
        <f>IF(K162&gt;0,ROUND(X162/K162*100,2),0)</f>
        <v>100</v>
      </c>
      <c r="Z162" s="8">
        <f>IF(L162=3%,ROUND($K$367*Ranking!K159,0),0)</f>
        <v>38099</v>
      </c>
      <c r="AA162" s="28">
        <f t="shared" si="33"/>
        <v>127228</v>
      </c>
      <c r="AB162" s="28">
        <f>IF(AA162&gt;K162,K162-X162,Z162)</f>
        <v>0</v>
      </c>
      <c r="AC162" s="8">
        <f t="shared" si="34"/>
        <v>89129</v>
      </c>
      <c r="AD162" s="28">
        <f>IF(AC162&gt;K162,1,0)</f>
        <v>0</v>
      </c>
      <c r="AE162" s="31">
        <f>IF(AC162&gt;0,ROUND(AC162/K162*100,2),0)</f>
        <v>100</v>
      </c>
      <c r="AF162">
        <f t="shared" si="35"/>
        <v>1</v>
      </c>
    </row>
    <row r="163" spans="1:32" ht="12.75">
      <c r="A163">
        <v>155</v>
      </c>
      <c r="B163" s="7" t="s">
        <v>384</v>
      </c>
      <c r="C163" s="7" t="s">
        <v>11</v>
      </c>
      <c r="D163" s="3" t="s">
        <v>385</v>
      </c>
      <c r="E163">
        <v>2007</v>
      </c>
      <c r="F163" s="4">
        <v>3813539.03</v>
      </c>
      <c r="G163" s="4">
        <v>33315.9</v>
      </c>
      <c r="H163" s="4">
        <v>2547.44</v>
      </c>
      <c r="I163" s="4">
        <v>0</v>
      </c>
      <c r="J163" s="4">
        <f t="shared" si="24"/>
        <v>3777675.69</v>
      </c>
      <c r="K163" s="5">
        <f t="shared" si="25"/>
        <v>3777676</v>
      </c>
      <c r="L163" s="6">
        <v>0.03</v>
      </c>
      <c r="M163" s="31">
        <f t="shared" si="26"/>
        <v>31.47</v>
      </c>
      <c r="N163" s="31">
        <f t="shared" si="27"/>
        <v>32.56</v>
      </c>
      <c r="O163" s="11">
        <f>ROUND(($K$363/$K$361)*K163,5)</f>
        <v>1188648.60474</v>
      </c>
      <c r="P163" s="11">
        <f>ROUND(($K$363/$K$361)*K163,5)</f>
        <v>1188648.60474</v>
      </c>
      <c r="Q163" s="11">
        <f t="shared" si="28"/>
        <v>-0.39525999990291893</v>
      </c>
      <c r="R163" s="8">
        <f t="shared" si="29"/>
        <v>1188649</v>
      </c>
      <c r="S163" s="11">
        <f t="shared" si="30"/>
        <v>0.39525999990291893</v>
      </c>
      <c r="T163">
        <f>IF(R163&gt;0,ROUND((R163/K163)*100,2),0)</f>
        <v>31.47</v>
      </c>
      <c r="U163" s="8">
        <f>ROUND(IF(L163=3%,$K$365*Ranking!K160,0),0)</f>
        <v>25592</v>
      </c>
      <c r="V163" s="8">
        <f t="shared" si="31"/>
        <v>1214241</v>
      </c>
      <c r="W163" s="8">
        <f>IF(V163&gt;K163,K163-R163,U163)</f>
        <v>25592</v>
      </c>
      <c r="X163" s="8">
        <f t="shared" si="32"/>
        <v>1214241</v>
      </c>
      <c r="Y163" s="31">
        <f>IF(K163&gt;0,ROUND(X163/K163*100,2),0)</f>
        <v>32.14</v>
      </c>
      <c r="Z163" s="8">
        <f>IF(L163=3%,ROUND($K$367*Ranking!K160,0),0)</f>
        <v>15875</v>
      </c>
      <c r="AA163" s="28">
        <f t="shared" si="33"/>
        <v>1230116</v>
      </c>
      <c r="AB163" s="28">
        <f>IF(AA163&gt;K163,K163-X163,Z163)</f>
        <v>15875</v>
      </c>
      <c r="AC163" s="8">
        <f t="shared" si="34"/>
        <v>1230116</v>
      </c>
      <c r="AD163" s="28">
        <f>IF(AC163&gt;K163,1,0)</f>
        <v>0</v>
      </c>
      <c r="AE163" s="31">
        <f>IF(AC163&gt;0,ROUND(AC163/K163*100,2),0)</f>
        <v>32.56</v>
      </c>
      <c r="AF163">
        <f t="shared" si="35"/>
      </c>
    </row>
    <row r="164" spans="1:32" ht="12.75">
      <c r="A164">
        <v>156</v>
      </c>
      <c r="B164" s="7" t="s">
        <v>386</v>
      </c>
      <c r="C164" s="7" t="s">
        <v>11</v>
      </c>
      <c r="D164" s="3" t="s">
        <v>387</v>
      </c>
      <c r="E164">
        <v>0</v>
      </c>
      <c r="F164" s="4">
        <v>0</v>
      </c>
      <c r="G164" s="4">
        <v>0</v>
      </c>
      <c r="H164" s="4">
        <v>0</v>
      </c>
      <c r="I164" s="4">
        <v>0</v>
      </c>
      <c r="J164" s="4">
        <f t="shared" si="24"/>
        <v>0</v>
      </c>
      <c r="K164" s="5">
        <f t="shared" si="25"/>
        <v>0</v>
      </c>
      <c r="L164" s="6">
        <v>0</v>
      </c>
      <c r="M164" s="31">
        <f t="shared" si="26"/>
        <v>0</v>
      </c>
      <c r="N164" s="31">
        <f t="shared" si="27"/>
        <v>0</v>
      </c>
      <c r="O164" s="11">
        <f>ROUND(($K$363/$K$361)*K164,5)</f>
        <v>0</v>
      </c>
      <c r="P164" s="11">
        <f>ROUND(($K$363/$K$361)*K164,5)</f>
        <v>0</v>
      </c>
      <c r="Q164" s="11">
        <f t="shared" si="28"/>
        <v>0</v>
      </c>
      <c r="R164" s="8">
        <f t="shared" si="29"/>
        <v>0</v>
      </c>
      <c r="S164" s="11">
        <f t="shared" si="30"/>
        <v>0</v>
      </c>
      <c r="T164">
        <f>IF(R164&gt;0,ROUND((R164/K164)*100,2),0)</f>
        <v>0</v>
      </c>
      <c r="U164" s="8">
        <f>ROUND(IF(L164=3%,$K$365*Ranking!K161,0),0)</f>
        <v>0</v>
      </c>
      <c r="V164" s="8">
        <f t="shared" si="31"/>
        <v>0</v>
      </c>
      <c r="W164" s="8">
        <f>IF(V164&gt;K164,K164-R164,U164)</f>
        <v>0</v>
      </c>
      <c r="X164" s="8">
        <f t="shared" si="32"/>
        <v>0</v>
      </c>
      <c r="Y164" s="31">
        <f>IF(K164&gt;0,ROUND(X164/K164*100,2),0)</f>
        <v>0</v>
      </c>
      <c r="Z164" s="8">
        <f>IF(L164=3%,ROUND($K$367*Ranking!K161,0),0)</f>
        <v>0</v>
      </c>
      <c r="AA164" s="28">
        <f t="shared" si="33"/>
        <v>0</v>
      </c>
      <c r="AB164" s="28">
        <f>IF(AA164&gt;K164,K164-X164,Z164)</f>
        <v>0</v>
      </c>
      <c r="AC164" s="8">
        <f t="shared" si="34"/>
        <v>0</v>
      </c>
      <c r="AD164" s="28">
        <f>IF(AC164&gt;K164,1,0)</f>
        <v>0</v>
      </c>
      <c r="AE164" s="31">
        <f>IF(AC164&gt;0,ROUND(AC164/K164*100,2),0)</f>
        <v>0</v>
      </c>
      <c r="AF164">
        <f t="shared" si="35"/>
      </c>
    </row>
    <row r="165" spans="1:32" ht="12.75">
      <c r="A165">
        <v>157</v>
      </c>
      <c r="B165" s="7" t="s">
        <v>69</v>
      </c>
      <c r="C165" s="7" t="s">
        <v>11</v>
      </c>
      <c r="D165" s="3" t="s">
        <v>70</v>
      </c>
      <c r="E165">
        <v>2005</v>
      </c>
      <c r="F165" s="4">
        <v>664082.18</v>
      </c>
      <c r="G165" s="4">
        <v>1677.45</v>
      </c>
      <c r="H165" s="4">
        <v>212.76</v>
      </c>
      <c r="I165" s="4">
        <v>0</v>
      </c>
      <c r="J165" s="4">
        <f t="shared" si="24"/>
        <v>662191.9700000001</v>
      </c>
      <c r="K165" s="5">
        <f t="shared" si="25"/>
        <v>662192</v>
      </c>
      <c r="L165" s="6">
        <v>0.03</v>
      </c>
      <c r="M165" s="31">
        <f t="shared" si="26"/>
        <v>31.47</v>
      </c>
      <c r="N165" s="31">
        <f t="shared" si="27"/>
        <v>40.23</v>
      </c>
      <c r="O165" s="11">
        <f>ROUND(($K$363/$K$361)*K165,5)</f>
        <v>208359.21261</v>
      </c>
      <c r="P165" s="11">
        <f>ROUND(($K$363/$K$361)*K165,5)</f>
        <v>208359.21261</v>
      </c>
      <c r="Q165" s="11">
        <f t="shared" si="28"/>
        <v>0.21260999998776242</v>
      </c>
      <c r="R165" s="8">
        <f t="shared" si="29"/>
        <v>208359</v>
      </c>
      <c r="S165" s="11">
        <f t="shared" si="30"/>
        <v>-0.21260999998776242</v>
      </c>
      <c r="T165">
        <f>IF(R165&gt;0,ROUND((R165/K165)*100,2),0)</f>
        <v>31.47</v>
      </c>
      <c r="U165" s="8">
        <f>ROUND(IF(L165=3%,$K$365*Ranking!K162,0),0)</f>
        <v>35828</v>
      </c>
      <c r="V165" s="8">
        <f t="shared" si="31"/>
        <v>244187</v>
      </c>
      <c r="W165" s="8">
        <f>IF(V165&gt;K165,K165-R165,U165)</f>
        <v>35828</v>
      </c>
      <c r="X165" s="8">
        <f t="shared" si="32"/>
        <v>244187</v>
      </c>
      <c r="Y165" s="31">
        <f>IF(K165&gt;0,ROUND(X165/K165*100,2),0)</f>
        <v>36.88</v>
      </c>
      <c r="Z165" s="8">
        <f>IF(L165=3%,ROUND($K$367*Ranking!K162,0),0)</f>
        <v>22224</v>
      </c>
      <c r="AA165" s="28">
        <f t="shared" si="33"/>
        <v>266411</v>
      </c>
      <c r="AB165" s="28">
        <f>IF(AA165&gt;K165,K165-X165,Z165)</f>
        <v>22224</v>
      </c>
      <c r="AC165" s="8">
        <f t="shared" si="34"/>
        <v>266411</v>
      </c>
      <c r="AD165" s="28">
        <f>IF(AC165&gt;K165,1,0)</f>
        <v>0</v>
      </c>
      <c r="AE165" s="31">
        <f>IF(AC165&gt;0,ROUND(AC165/K165*100,2),0)</f>
        <v>40.23</v>
      </c>
      <c r="AF165">
        <f t="shared" si="35"/>
      </c>
    </row>
    <row r="166" spans="1:32" ht="12.75">
      <c r="A166">
        <v>158</v>
      </c>
      <c r="B166" s="7" t="s">
        <v>388</v>
      </c>
      <c r="C166" s="7" t="s">
        <v>11</v>
      </c>
      <c r="D166" s="3" t="s">
        <v>389</v>
      </c>
      <c r="E166">
        <v>2008</v>
      </c>
      <c r="F166" s="4">
        <v>220184.26</v>
      </c>
      <c r="G166" s="4">
        <v>1484.16</v>
      </c>
      <c r="H166" s="4">
        <v>0</v>
      </c>
      <c r="I166" s="4">
        <v>0</v>
      </c>
      <c r="J166" s="4">
        <f t="shared" si="24"/>
        <v>218700.1</v>
      </c>
      <c r="K166" s="5">
        <f t="shared" si="25"/>
        <v>218700</v>
      </c>
      <c r="L166" s="6">
        <v>0.01</v>
      </c>
      <c r="M166" s="31">
        <f t="shared" si="26"/>
        <v>31.47</v>
      </c>
      <c r="N166" s="31">
        <f t="shared" si="27"/>
        <v>31.47</v>
      </c>
      <c r="O166" s="11">
        <f>ROUND(($K$363/$K$361)*K166,5)</f>
        <v>68814.12007</v>
      </c>
      <c r="P166" s="11">
        <f>ROUND(($K$363/$K$361)*K166,5)</f>
        <v>68814.12007</v>
      </c>
      <c r="Q166" s="11">
        <f t="shared" si="28"/>
        <v>0.12007000000448897</v>
      </c>
      <c r="R166" s="8">
        <f t="shared" si="29"/>
        <v>68814</v>
      </c>
      <c r="S166" s="11">
        <f t="shared" si="30"/>
        <v>-0.12007000000448897</v>
      </c>
      <c r="T166">
        <f>IF(R166&gt;0,ROUND((R166/K166)*100,2),0)</f>
        <v>31.47</v>
      </c>
      <c r="U166" s="8">
        <f>ROUND(IF(L166=3%,$K$365*Ranking!K163,0),0)</f>
        <v>0</v>
      </c>
      <c r="V166" s="8">
        <f t="shared" si="31"/>
        <v>68814</v>
      </c>
      <c r="W166" s="8">
        <f>IF(V166&gt;K166,K166-R166,U166)</f>
        <v>0</v>
      </c>
      <c r="X166" s="8">
        <f t="shared" si="32"/>
        <v>68814</v>
      </c>
      <c r="Y166" s="31">
        <f>IF(K166&gt;0,ROUND(X166/K166*100,2),0)</f>
        <v>31.47</v>
      </c>
      <c r="Z166" s="8">
        <f>IF(L166=3%,ROUND($K$367*Ranking!K163,0),0)</f>
        <v>0</v>
      </c>
      <c r="AA166" s="28">
        <f t="shared" si="33"/>
        <v>68814</v>
      </c>
      <c r="AB166" s="28">
        <f>IF(AA166&gt;K166,K166-X166,Z166)</f>
        <v>0</v>
      </c>
      <c r="AC166" s="8">
        <f t="shared" si="34"/>
        <v>68814</v>
      </c>
      <c r="AD166" s="28">
        <f>IF(AC166&gt;K166,1,0)</f>
        <v>0</v>
      </c>
      <c r="AE166" s="31">
        <f>IF(AC166&gt;0,ROUND(AC166/K166*100,2),0)</f>
        <v>31.47</v>
      </c>
      <c r="AF166">
        <f t="shared" si="35"/>
      </c>
    </row>
    <row r="167" spans="1:32" ht="12.75">
      <c r="A167">
        <v>159</v>
      </c>
      <c r="B167" s="7" t="s">
        <v>390</v>
      </c>
      <c r="C167" s="7" t="s">
        <v>11</v>
      </c>
      <c r="D167" s="3" t="s">
        <v>391</v>
      </c>
      <c r="E167">
        <v>2007</v>
      </c>
      <c r="F167" s="4">
        <v>314612.53</v>
      </c>
      <c r="G167" s="4">
        <v>1076.51</v>
      </c>
      <c r="H167" s="4">
        <v>461.11</v>
      </c>
      <c r="I167" s="4">
        <v>0</v>
      </c>
      <c r="J167" s="4">
        <f t="shared" si="24"/>
        <v>313074.91000000003</v>
      </c>
      <c r="K167" s="5">
        <f t="shared" si="25"/>
        <v>313075</v>
      </c>
      <c r="L167" s="6">
        <v>0.01</v>
      </c>
      <c r="M167" s="31">
        <f t="shared" si="26"/>
        <v>31.46</v>
      </c>
      <c r="N167" s="31">
        <f t="shared" si="27"/>
        <v>31.46</v>
      </c>
      <c r="O167" s="11">
        <f>ROUND(($K$363/$K$361)*K167,5)</f>
        <v>98509.28505</v>
      </c>
      <c r="P167" s="11">
        <f>ROUND(($K$363/$K$361)*K167,5)</f>
        <v>98509.28505</v>
      </c>
      <c r="Q167" s="11">
        <f t="shared" si="28"/>
        <v>0.28505000000586733</v>
      </c>
      <c r="R167" s="8">
        <f t="shared" si="29"/>
        <v>98509</v>
      </c>
      <c r="S167" s="11">
        <f t="shared" si="30"/>
        <v>-0.28505000000586733</v>
      </c>
      <c r="T167">
        <f>IF(R167&gt;0,ROUND((R167/K167)*100,2),0)</f>
        <v>31.46</v>
      </c>
      <c r="U167" s="8">
        <f>ROUND(IF(L167=3%,$K$365*Ranking!K164,0),0)</f>
        <v>0</v>
      </c>
      <c r="V167" s="8">
        <f t="shared" si="31"/>
        <v>98509</v>
      </c>
      <c r="W167" s="8">
        <f>IF(V167&gt;K167,K167-R167,U167)</f>
        <v>0</v>
      </c>
      <c r="X167" s="8">
        <f t="shared" si="32"/>
        <v>98509</v>
      </c>
      <c r="Y167" s="31">
        <f>IF(K167&gt;0,ROUND(X167/K167*100,2),0)</f>
        <v>31.46</v>
      </c>
      <c r="Z167" s="8">
        <f>IF(L167=3%,ROUND($K$367*Ranking!K164,0),0)</f>
        <v>0</v>
      </c>
      <c r="AA167" s="28">
        <f t="shared" si="33"/>
        <v>98509</v>
      </c>
      <c r="AB167" s="28">
        <f>IF(AA167&gt;K167,K167-X167,Z167)</f>
        <v>0</v>
      </c>
      <c r="AC167" s="8">
        <f t="shared" si="34"/>
        <v>98509</v>
      </c>
      <c r="AD167" s="28">
        <f>IF(AC167&gt;K167,1,0)</f>
        <v>0</v>
      </c>
      <c r="AE167" s="31">
        <f>IF(AC167&gt;0,ROUND(AC167/K167*100,2),0)</f>
        <v>31.46</v>
      </c>
      <c r="AF167">
        <f t="shared" si="35"/>
      </c>
    </row>
    <row r="168" spans="1:32" ht="12.75">
      <c r="A168">
        <v>160</v>
      </c>
      <c r="B168" s="7" t="s">
        <v>392</v>
      </c>
      <c r="C168" s="7" t="s">
        <v>11</v>
      </c>
      <c r="D168" s="3" t="s">
        <v>393</v>
      </c>
      <c r="E168">
        <v>0</v>
      </c>
      <c r="F168" s="4">
        <v>0</v>
      </c>
      <c r="G168" s="4">
        <v>0</v>
      </c>
      <c r="H168" s="4">
        <v>0</v>
      </c>
      <c r="I168" s="4">
        <v>0</v>
      </c>
      <c r="J168" s="4">
        <f t="shared" si="24"/>
        <v>0</v>
      </c>
      <c r="K168" s="5">
        <f t="shared" si="25"/>
        <v>0</v>
      </c>
      <c r="L168" s="6">
        <v>0</v>
      </c>
      <c r="M168" s="31">
        <f t="shared" si="26"/>
        <v>0</v>
      </c>
      <c r="N168" s="31">
        <f t="shared" si="27"/>
        <v>0</v>
      </c>
      <c r="O168" s="11">
        <f>ROUND(($K$363/$K$361)*K168,5)</f>
        <v>0</v>
      </c>
      <c r="P168" s="11">
        <f>ROUND(($K$363/$K$361)*K168,5)</f>
        <v>0</v>
      </c>
      <c r="Q168" s="11">
        <f t="shared" si="28"/>
        <v>0</v>
      </c>
      <c r="R168" s="8">
        <f t="shared" si="29"/>
        <v>0</v>
      </c>
      <c r="S168" s="11">
        <f t="shared" si="30"/>
        <v>0</v>
      </c>
      <c r="T168">
        <f>IF(R168&gt;0,ROUND((R168/K168)*100,2),0)</f>
        <v>0</v>
      </c>
      <c r="U168" s="8">
        <f>ROUND(IF(L168=3%,$K$365*Ranking!K165,0),0)</f>
        <v>0</v>
      </c>
      <c r="V168" s="8">
        <f t="shared" si="31"/>
        <v>0</v>
      </c>
      <c r="W168" s="8">
        <f>IF(V168&gt;K168,K168-R168,U168)</f>
        <v>0</v>
      </c>
      <c r="X168" s="8">
        <f t="shared" si="32"/>
        <v>0</v>
      </c>
      <c r="Y168" s="31">
        <f>IF(K168&gt;0,ROUND(X168/K168*100,2),0)</f>
        <v>0</v>
      </c>
      <c r="Z168" s="8">
        <f>IF(L168=3%,ROUND($K$367*Ranking!K165,0),0)</f>
        <v>0</v>
      </c>
      <c r="AA168" s="28">
        <f t="shared" si="33"/>
        <v>0</v>
      </c>
      <c r="AB168" s="28">
        <f>IF(AA168&gt;K168,K168-X168,Z168)</f>
        <v>0</v>
      </c>
      <c r="AC168" s="8">
        <f t="shared" si="34"/>
        <v>0</v>
      </c>
      <c r="AD168" s="28">
        <f>IF(AC168&gt;K168,1,0)</f>
        <v>0</v>
      </c>
      <c r="AE168" s="31">
        <f>IF(AC168&gt;0,ROUND(AC168/K168*100,2),0)</f>
        <v>0</v>
      </c>
      <c r="AF168">
        <f t="shared" si="35"/>
      </c>
    </row>
    <row r="169" spans="1:32" ht="12.75">
      <c r="A169">
        <v>161</v>
      </c>
      <c r="B169" s="7" t="s">
        <v>394</v>
      </c>
      <c r="C169" s="7" t="s">
        <v>11</v>
      </c>
      <c r="D169" s="3" t="s">
        <v>395</v>
      </c>
      <c r="E169">
        <v>0</v>
      </c>
      <c r="F169" s="4">
        <v>0</v>
      </c>
      <c r="G169" s="4">
        <v>0</v>
      </c>
      <c r="H169" s="4">
        <v>0</v>
      </c>
      <c r="I169" s="4">
        <v>0</v>
      </c>
      <c r="J169" s="4">
        <f t="shared" si="24"/>
        <v>0</v>
      </c>
      <c r="K169" s="5">
        <f t="shared" si="25"/>
        <v>0</v>
      </c>
      <c r="L169" s="6">
        <v>0</v>
      </c>
      <c r="M169" s="31">
        <f t="shared" si="26"/>
        <v>0</v>
      </c>
      <c r="N169" s="31">
        <f t="shared" si="27"/>
        <v>0</v>
      </c>
      <c r="O169" s="11">
        <f>ROUND(($K$363/$K$361)*K169,5)</f>
        <v>0</v>
      </c>
      <c r="P169" s="11">
        <f>ROUND(($K$363/$K$361)*K169,5)</f>
        <v>0</v>
      </c>
      <c r="Q169" s="11">
        <f t="shared" si="28"/>
        <v>0</v>
      </c>
      <c r="R169" s="8">
        <f t="shared" si="29"/>
        <v>0</v>
      </c>
      <c r="S169" s="11">
        <f t="shared" si="30"/>
        <v>0</v>
      </c>
      <c r="T169">
        <f>IF(R169&gt;0,ROUND((R169/K169)*100,2),0)</f>
        <v>0</v>
      </c>
      <c r="U169" s="8">
        <f>ROUND(IF(L169=3%,$K$365*Ranking!K166,0),0)</f>
        <v>0</v>
      </c>
      <c r="V169" s="8">
        <f t="shared" si="31"/>
        <v>0</v>
      </c>
      <c r="W169" s="8">
        <f>IF(V169&gt;K169,K169-R169,U169)</f>
        <v>0</v>
      </c>
      <c r="X169" s="8">
        <f t="shared" si="32"/>
        <v>0</v>
      </c>
      <c r="Y169" s="31">
        <f>IF(K169&gt;0,ROUND(X169/K169*100,2),0)</f>
        <v>0</v>
      </c>
      <c r="Z169" s="8">
        <f>IF(L169=3%,ROUND($K$367*Ranking!K166,0),0)</f>
        <v>0</v>
      </c>
      <c r="AA169" s="28">
        <f t="shared" si="33"/>
        <v>0</v>
      </c>
      <c r="AB169" s="28">
        <f>IF(AA169&gt;K169,K169-X169,Z169)</f>
        <v>0</v>
      </c>
      <c r="AC169" s="8">
        <f t="shared" si="34"/>
        <v>0</v>
      </c>
      <c r="AD169" s="28">
        <f>IF(AC169&gt;K169,1,0)</f>
        <v>0</v>
      </c>
      <c r="AE169" s="31">
        <f>IF(AC169&gt;0,ROUND(AC169/K169*100,2),0)</f>
        <v>0</v>
      </c>
      <c r="AF169">
        <f t="shared" si="35"/>
      </c>
    </row>
    <row r="170" spans="1:32" ht="12.75">
      <c r="A170">
        <v>162</v>
      </c>
      <c r="B170" s="7" t="s">
        <v>396</v>
      </c>
      <c r="C170" s="7" t="s">
        <v>11</v>
      </c>
      <c r="D170" s="3" t="s">
        <v>397</v>
      </c>
      <c r="E170">
        <v>0</v>
      </c>
      <c r="F170" s="4">
        <v>0</v>
      </c>
      <c r="G170" s="4">
        <v>0</v>
      </c>
      <c r="H170" s="4">
        <v>0</v>
      </c>
      <c r="I170" s="4">
        <v>0</v>
      </c>
      <c r="J170" s="4">
        <f t="shared" si="24"/>
        <v>0</v>
      </c>
      <c r="K170" s="5">
        <f t="shared" si="25"/>
        <v>0</v>
      </c>
      <c r="L170" s="6">
        <v>0</v>
      </c>
      <c r="M170" s="31">
        <f t="shared" si="26"/>
        <v>0</v>
      </c>
      <c r="N170" s="31">
        <f t="shared" si="27"/>
        <v>0</v>
      </c>
      <c r="O170" s="11">
        <f>ROUND(($K$363/$K$361)*K170,5)</f>
        <v>0</v>
      </c>
      <c r="P170" s="11">
        <f>ROUND(($K$363/$K$361)*K170,5)</f>
        <v>0</v>
      </c>
      <c r="Q170" s="11">
        <f t="shared" si="28"/>
        <v>0</v>
      </c>
      <c r="R170" s="8">
        <f t="shared" si="29"/>
        <v>0</v>
      </c>
      <c r="S170" s="11">
        <f t="shared" si="30"/>
        <v>0</v>
      </c>
      <c r="T170">
        <f>IF(R170&gt;0,ROUND((R170/K170)*100,2),0)</f>
        <v>0</v>
      </c>
      <c r="U170" s="8">
        <f>ROUND(IF(L170=3%,$K$365*Ranking!K167,0),0)</f>
        <v>0</v>
      </c>
      <c r="V170" s="8">
        <f t="shared" si="31"/>
        <v>0</v>
      </c>
      <c r="W170" s="8">
        <f>IF(V170&gt;K170,K170-R170,U170)</f>
        <v>0</v>
      </c>
      <c r="X170" s="8">
        <f t="shared" si="32"/>
        <v>0</v>
      </c>
      <c r="Y170" s="31">
        <f>IF(K170&gt;0,ROUND(X170/K170*100,2),0)</f>
        <v>0</v>
      </c>
      <c r="Z170" s="8">
        <f>IF(L170=3%,ROUND($K$367*Ranking!K167,0),0)</f>
        <v>0</v>
      </c>
      <c r="AA170" s="28">
        <f t="shared" si="33"/>
        <v>0</v>
      </c>
      <c r="AB170" s="28">
        <f>IF(AA170&gt;K170,K170-X170,Z170)</f>
        <v>0</v>
      </c>
      <c r="AC170" s="8">
        <f t="shared" si="34"/>
        <v>0</v>
      </c>
      <c r="AD170" s="28">
        <f>IF(AC170&gt;K170,1,0)</f>
        <v>0</v>
      </c>
      <c r="AE170" s="31">
        <f>IF(AC170&gt;0,ROUND(AC170/K170*100,2),0)</f>
        <v>0</v>
      </c>
      <c r="AF170">
        <f t="shared" si="35"/>
      </c>
    </row>
    <row r="171" spans="1:32" ht="12.75">
      <c r="A171">
        <v>163</v>
      </c>
      <c r="B171" s="7" t="s">
        <v>398</v>
      </c>
      <c r="C171" s="7" t="s">
        <v>11</v>
      </c>
      <c r="D171" s="3" t="s">
        <v>399</v>
      </c>
      <c r="E171">
        <v>0</v>
      </c>
      <c r="F171" s="4">
        <v>0</v>
      </c>
      <c r="G171" s="4">
        <v>0</v>
      </c>
      <c r="H171" s="4">
        <v>0</v>
      </c>
      <c r="I171" s="4">
        <v>0</v>
      </c>
      <c r="J171" s="4">
        <f t="shared" si="24"/>
        <v>0</v>
      </c>
      <c r="K171" s="5">
        <f t="shared" si="25"/>
        <v>0</v>
      </c>
      <c r="L171" s="6">
        <v>0</v>
      </c>
      <c r="M171" s="31">
        <f t="shared" si="26"/>
        <v>0</v>
      </c>
      <c r="N171" s="31">
        <f t="shared" si="27"/>
        <v>0</v>
      </c>
      <c r="O171" s="11">
        <f>ROUND(($K$363/$K$361)*K171,5)</f>
        <v>0</v>
      </c>
      <c r="P171" s="11">
        <f>ROUND(($K$363/$K$361)*K171,5)</f>
        <v>0</v>
      </c>
      <c r="Q171" s="11">
        <f t="shared" si="28"/>
        <v>0</v>
      </c>
      <c r="R171" s="8">
        <f t="shared" si="29"/>
        <v>0</v>
      </c>
      <c r="S171" s="11">
        <f t="shared" si="30"/>
        <v>0</v>
      </c>
      <c r="T171">
        <f>IF(R171&gt;0,ROUND((R171/K171)*100,2),0)</f>
        <v>0</v>
      </c>
      <c r="U171" s="8">
        <f>ROUND(IF(L171=3%,$K$365*Ranking!K168,0),0)</f>
        <v>0</v>
      </c>
      <c r="V171" s="8">
        <f t="shared" si="31"/>
        <v>0</v>
      </c>
      <c r="W171" s="8">
        <f>IF(V171&gt;K171,K171-R171,U171)</f>
        <v>0</v>
      </c>
      <c r="X171" s="8">
        <f t="shared" si="32"/>
        <v>0</v>
      </c>
      <c r="Y171" s="31">
        <f>IF(K171&gt;0,ROUND(X171/K171*100,2),0)</f>
        <v>0</v>
      </c>
      <c r="Z171" s="8">
        <f>IF(L171=3%,ROUND($K$367*Ranking!K168,0),0)</f>
        <v>0</v>
      </c>
      <c r="AA171" s="28">
        <f t="shared" si="33"/>
        <v>0</v>
      </c>
      <c r="AB171" s="28">
        <f>IF(AA171&gt;K171,K171-X171,Z171)</f>
        <v>0</v>
      </c>
      <c r="AC171" s="8">
        <f t="shared" si="34"/>
        <v>0</v>
      </c>
      <c r="AD171" s="28">
        <f>IF(AC171&gt;K171,1,0)</f>
        <v>0</v>
      </c>
      <c r="AE171" s="31">
        <f>IF(AC171&gt;0,ROUND(AC171/K171*100,2),0)</f>
        <v>0</v>
      </c>
      <c r="AF171">
        <f t="shared" si="35"/>
      </c>
    </row>
    <row r="172" spans="1:32" ht="12.75">
      <c r="A172">
        <v>164</v>
      </c>
      <c r="B172" s="7" t="s">
        <v>400</v>
      </c>
      <c r="C172" s="7" t="s">
        <v>11</v>
      </c>
      <c r="D172" s="3" t="s">
        <v>401</v>
      </c>
      <c r="E172">
        <v>0</v>
      </c>
      <c r="F172" s="4">
        <v>0</v>
      </c>
      <c r="G172" s="4">
        <v>0</v>
      </c>
      <c r="H172" s="4">
        <v>0</v>
      </c>
      <c r="I172" s="4">
        <v>0</v>
      </c>
      <c r="J172" s="4">
        <f t="shared" si="24"/>
        <v>0</v>
      </c>
      <c r="K172" s="5">
        <f t="shared" si="25"/>
        <v>0</v>
      </c>
      <c r="L172" s="6">
        <v>0</v>
      </c>
      <c r="M172" s="31">
        <f t="shared" si="26"/>
        <v>0</v>
      </c>
      <c r="N172" s="31">
        <f t="shared" si="27"/>
        <v>0</v>
      </c>
      <c r="O172" s="11">
        <f>ROUND(($K$363/$K$361)*K172,5)</f>
        <v>0</v>
      </c>
      <c r="P172" s="11">
        <f>ROUND(($K$363/$K$361)*K172,5)</f>
        <v>0</v>
      </c>
      <c r="Q172" s="11">
        <f t="shared" si="28"/>
        <v>0</v>
      </c>
      <c r="R172" s="8">
        <f t="shared" si="29"/>
        <v>0</v>
      </c>
      <c r="S172" s="11">
        <f t="shared" si="30"/>
        <v>0</v>
      </c>
      <c r="T172">
        <f>IF(R172&gt;0,ROUND((R172/K172)*100,2),0)</f>
        <v>0</v>
      </c>
      <c r="U172" s="8">
        <f>ROUND(IF(L172=3%,$K$365*Ranking!K169,0),0)</f>
        <v>0</v>
      </c>
      <c r="V172" s="8">
        <f t="shared" si="31"/>
        <v>0</v>
      </c>
      <c r="W172" s="8">
        <f>IF(V172&gt;K172,K172-R172,U172)</f>
        <v>0</v>
      </c>
      <c r="X172" s="8">
        <f t="shared" si="32"/>
        <v>0</v>
      </c>
      <c r="Y172" s="31">
        <f>IF(K172&gt;0,ROUND(X172/K172*100,2),0)</f>
        <v>0</v>
      </c>
      <c r="Z172" s="8">
        <f>IF(L172=3%,ROUND($K$367*Ranking!K169,0),0)</f>
        <v>0</v>
      </c>
      <c r="AA172" s="28">
        <f t="shared" si="33"/>
        <v>0</v>
      </c>
      <c r="AB172" s="28">
        <f>IF(AA172&gt;K172,K172-X172,Z172)</f>
        <v>0</v>
      </c>
      <c r="AC172" s="8">
        <f t="shared" si="34"/>
        <v>0</v>
      </c>
      <c r="AD172" s="28">
        <f>IF(AC172&gt;K172,1,0)</f>
        <v>0</v>
      </c>
      <c r="AE172" s="31">
        <f>IF(AC172&gt;0,ROUND(AC172/K172*100,2),0)</f>
        <v>0</v>
      </c>
      <c r="AF172">
        <f t="shared" si="35"/>
      </c>
    </row>
    <row r="173" spans="1:32" ht="12.75">
      <c r="A173">
        <v>165</v>
      </c>
      <c r="B173" s="7" t="s">
        <v>402</v>
      </c>
      <c r="C173" s="7" t="s">
        <v>11</v>
      </c>
      <c r="D173" s="3" t="s">
        <v>403</v>
      </c>
      <c r="E173">
        <v>0</v>
      </c>
      <c r="F173" s="4">
        <v>0</v>
      </c>
      <c r="G173" s="4">
        <v>0</v>
      </c>
      <c r="H173" s="4">
        <v>0</v>
      </c>
      <c r="I173" s="4">
        <v>0</v>
      </c>
      <c r="J173" s="4">
        <f t="shared" si="24"/>
        <v>0</v>
      </c>
      <c r="K173" s="5">
        <f t="shared" si="25"/>
        <v>0</v>
      </c>
      <c r="L173" s="6">
        <v>0</v>
      </c>
      <c r="M173" s="31">
        <f t="shared" si="26"/>
        <v>0</v>
      </c>
      <c r="N173" s="31">
        <f t="shared" si="27"/>
        <v>0</v>
      </c>
      <c r="O173" s="11">
        <f>ROUND(($K$363/$K$361)*K173,5)</f>
        <v>0</v>
      </c>
      <c r="P173" s="11">
        <f>ROUND(($K$363/$K$361)*K173,5)</f>
        <v>0</v>
      </c>
      <c r="Q173" s="11">
        <f t="shared" si="28"/>
        <v>0</v>
      </c>
      <c r="R173" s="8">
        <f t="shared" si="29"/>
        <v>0</v>
      </c>
      <c r="S173" s="11">
        <f t="shared" si="30"/>
        <v>0</v>
      </c>
      <c r="T173">
        <f>IF(R173&gt;0,ROUND((R173/K173)*100,2),0)</f>
        <v>0</v>
      </c>
      <c r="U173" s="8">
        <f>ROUND(IF(L173=3%,$K$365*Ranking!K170,0),0)</f>
        <v>0</v>
      </c>
      <c r="V173" s="8">
        <f t="shared" si="31"/>
        <v>0</v>
      </c>
      <c r="W173" s="8">
        <f>IF(V173&gt;K173,K173-R173,U173)</f>
        <v>0</v>
      </c>
      <c r="X173" s="8">
        <f t="shared" si="32"/>
        <v>0</v>
      </c>
      <c r="Y173" s="31">
        <f>IF(K173&gt;0,ROUND(X173/K173*100,2),0)</f>
        <v>0</v>
      </c>
      <c r="Z173" s="8">
        <f>IF(L173=3%,ROUND($K$367*Ranking!K170,0),0)</f>
        <v>0</v>
      </c>
      <c r="AA173" s="28">
        <f t="shared" si="33"/>
        <v>0</v>
      </c>
      <c r="AB173" s="28">
        <f>IF(AA173&gt;K173,K173-X173,Z173)</f>
        <v>0</v>
      </c>
      <c r="AC173" s="8">
        <f t="shared" si="34"/>
        <v>0</v>
      </c>
      <c r="AD173" s="28">
        <f>IF(AC173&gt;K173,1,0)</f>
        <v>0</v>
      </c>
      <c r="AE173" s="31">
        <f>IF(AC173&gt;0,ROUND(AC173/K173*100,2),0)</f>
        <v>0</v>
      </c>
      <c r="AF173">
        <f t="shared" si="35"/>
      </c>
    </row>
    <row r="174" spans="1:32" ht="12.75">
      <c r="A174">
        <v>166</v>
      </c>
      <c r="B174" s="7" t="s">
        <v>404</v>
      </c>
      <c r="C174" s="7" t="s">
        <v>11</v>
      </c>
      <c r="D174" s="3" t="s">
        <v>405</v>
      </c>
      <c r="E174">
        <v>2006</v>
      </c>
      <c r="F174" s="4">
        <v>299348.72</v>
      </c>
      <c r="G174" s="4">
        <v>479.64</v>
      </c>
      <c r="H174" s="4">
        <v>56.6</v>
      </c>
      <c r="I174" s="4">
        <v>0</v>
      </c>
      <c r="J174" s="4">
        <f t="shared" si="24"/>
        <v>298812.48</v>
      </c>
      <c r="K174" s="5">
        <f t="shared" si="25"/>
        <v>298812</v>
      </c>
      <c r="L174" s="6">
        <v>0.015</v>
      </c>
      <c r="M174" s="31">
        <f t="shared" si="26"/>
        <v>31.46</v>
      </c>
      <c r="N174" s="31">
        <f t="shared" si="27"/>
        <v>31.46</v>
      </c>
      <c r="O174" s="11">
        <f>ROUND(($K$363/$K$361)*K174,5)</f>
        <v>94021.42134</v>
      </c>
      <c r="P174" s="11">
        <f>ROUND(($K$363/$K$361)*K174,5)</f>
        <v>94021.42134</v>
      </c>
      <c r="Q174" s="11">
        <f t="shared" si="28"/>
        <v>0.4213400000007823</v>
      </c>
      <c r="R174" s="8">
        <f t="shared" si="29"/>
        <v>94021</v>
      </c>
      <c r="S174" s="11">
        <f t="shared" si="30"/>
        <v>-0.4213400000007823</v>
      </c>
      <c r="T174">
        <f>IF(R174&gt;0,ROUND((R174/K174)*100,2),0)</f>
        <v>31.46</v>
      </c>
      <c r="U174" s="8">
        <f>ROUND(IF(L174=3%,$K$365*Ranking!K171,0),0)</f>
        <v>0</v>
      </c>
      <c r="V174" s="8">
        <f t="shared" si="31"/>
        <v>94021</v>
      </c>
      <c r="W174" s="8">
        <f>IF(V174&gt;K174,K174-R174,U174)</f>
        <v>0</v>
      </c>
      <c r="X174" s="8">
        <f t="shared" si="32"/>
        <v>94021</v>
      </c>
      <c r="Y174" s="31">
        <f>IF(K174&gt;0,ROUND(X174/K174*100,2),0)</f>
        <v>31.46</v>
      </c>
      <c r="Z174" s="8">
        <f>IF(L174=3%,ROUND($K$367*Ranking!K171,0),0)</f>
        <v>0</v>
      </c>
      <c r="AA174" s="28">
        <f t="shared" si="33"/>
        <v>94021</v>
      </c>
      <c r="AB174" s="28">
        <f>IF(AA174&gt;K174,K174-X174,Z174)</f>
        <v>0</v>
      </c>
      <c r="AC174" s="8">
        <f t="shared" si="34"/>
        <v>94021</v>
      </c>
      <c r="AD174" s="28">
        <f>IF(AC174&gt;K174,1,0)</f>
        <v>0</v>
      </c>
      <c r="AE174" s="31">
        <f>IF(AC174&gt;0,ROUND(AC174/K174*100,2),0)</f>
        <v>31.46</v>
      </c>
      <c r="AF174">
        <f t="shared" si="35"/>
      </c>
    </row>
    <row r="175" spans="1:32" ht="12.75">
      <c r="A175">
        <v>167</v>
      </c>
      <c r="B175" s="7" t="s">
        <v>406</v>
      </c>
      <c r="C175" s="7" t="s">
        <v>11</v>
      </c>
      <c r="D175" s="3" t="s">
        <v>407</v>
      </c>
      <c r="E175">
        <v>0</v>
      </c>
      <c r="F175" s="4">
        <v>0</v>
      </c>
      <c r="G175" s="4">
        <v>0</v>
      </c>
      <c r="H175" s="4">
        <v>0</v>
      </c>
      <c r="I175" s="4">
        <v>0</v>
      </c>
      <c r="J175" s="4">
        <f t="shared" si="24"/>
        <v>0</v>
      </c>
      <c r="K175" s="5">
        <f t="shared" si="25"/>
        <v>0</v>
      </c>
      <c r="L175" s="6">
        <v>0</v>
      </c>
      <c r="M175" s="31">
        <f t="shared" si="26"/>
        <v>0</v>
      </c>
      <c r="N175" s="31">
        <f t="shared" si="27"/>
        <v>0</v>
      </c>
      <c r="O175" s="11">
        <f>ROUND(($K$363/$K$361)*K175,5)</f>
        <v>0</v>
      </c>
      <c r="P175" s="11">
        <f>ROUND(($K$363/$K$361)*K175,5)</f>
        <v>0</v>
      </c>
      <c r="Q175" s="11">
        <f t="shared" si="28"/>
        <v>0</v>
      </c>
      <c r="R175" s="8">
        <f t="shared" si="29"/>
        <v>0</v>
      </c>
      <c r="S175" s="11">
        <f t="shared" si="30"/>
        <v>0</v>
      </c>
      <c r="T175">
        <f>IF(R175&gt;0,ROUND((R175/K175)*100,2),0)</f>
        <v>0</v>
      </c>
      <c r="U175" s="8">
        <f>ROUND(IF(L175=3%,$K$365*Ranking!K172,0),0)</f>
        <v>0</v>
      </c>
      <c r="V175" s="8">
        <f t="shared" si="31"/>
        <v>0</v>
      </c>
      <c r="W175" s="8">
        <f>IF(V175&gt;K175,K175-R175,U175)</f>
        <v>0</v>
      </c>
      <c r="X175" s="8">
        <f t="shared" si="32"/>
        <v>0</v>
      </c>
      <c r="Y175" s="31">
        <f>IF(K175&gt;0,ROUND(X175/K175*100,2),0)</f>
        <v>0</v>
      </c>
      <c r="Z175" s="8">
        <f>IF(L175=3%,ROUND($K$367*Ranking!K172,0),0)</f>
        <v>0</v>
      </c>
      <c r="AA175" s="28">
        <f t="shared" si="33"/>
        <v>0</v>
      </c>
      <c r="AB175" s="28">
        <f>IF(AA175&gt;K175,K175-X175,Z175)</f>
        <v>0</v>
      </c>
      <c r="AC175" s="8">
        <f t="shared" si="34"/>
        <v>0</v>
      </c>
      <c r="AD175" s="28">
        <f>IF(AC175&gt;K175,1,0)</f>
        <v>0</v>
      </c>
      <c r="AE175" s="31">
        <f>IF(AC175&gt;0,ROUND(AC175/K175*100,2),0)</f>
        <v>0</v>
      </c>
      <c r="AF175">
        <f t="shared" si="35"/>
      </c>
    </row>
    <row r="176" spans="1:32" ht="12.75">
      <c r="A176">
        <v>168</v>
      </c>
      <c r="B176" s="7" t="s">
        <v>408</v>
      </c>
      <c r="C176" s="7" t="s">
        <v>11</v>
      </c>
      <c r="D176" s="3" t="s">
        <v>409</v>
      </c>
      <c r="E176">
        <v>0</v>
      </c>
      <c r="F176" s="4">
        <v>0</v>
      </c>
      <c r="G176" s="4">
        <v>0</v>
      </c>
      <c r="H176" s="4">
        <v>0</v>
      </c>
      <c r="I176" s="4">
        <v>0</v>
      </c>
      <c r="J176" s="4">
        <f t="shared" si="24"/>
        <v>0</v>
      </c>
      <c r="K176" s="5">
        <f t="shared" si="25"/>
        <v>0</v>
      </c>
      <c r="L176" s="6">
        <v>0</v>
      </c>
      <c r="M176" s="31">
        <f t="shared" si="26"/>
        <v>0</v>
      </c>
      <c r="N176" s="31">
        <f t="shared" si="27"/>
        <v>0</v>
      </c>
      <c r="O176" s="11">
        <f>ROUND(($K$363/$K$361)*K176,5)</f>
        <v>0</v>
      </c>
      <c r="P176" s="11">
        <f>ROUND(($K$363/$K$361)*K176,5)</f>
        <v>0</v>
      </c>
      <c r="Q176" s="11">
        <f t="shared" si="28"/>
        <v>0</v>
      </c>
      <c r="R176" s="8">
        <f t="shared" si="29"/>
        <v>0</v>
      </c>
      <c r="S176" s="11">
        <f t="shared" si="30"/>
        <v>0</v>
      </c>
      <c r="T176">
        <f>IF(R176&gt;0,ROUND((R176/K176)*100,2),0)</f>
        <v>0</v>
      </c>
      <c r="U176" s="8">
        <f>ROUND(IF(L176=3%,$K$365*Ranking!K173,0),0)</f>
        <v>0</v>
      </c>
      <c r="V176" s="8">
        <f t="shared" si="31"/>
        <v>0</v>
      </c>
      <c r="W176" s="8">
        <f>IF(V176&gt;K176,K176-R176,U176)</f>
        <v>0</v>
      </c>
      <c r="X176" s="8">
        <f t="shared" si="32"/>
        <v>0</v>
      </c>
      <c r="Y176" s="31">
        <f>IF(K176&gt;0,ROUND(X176/K176*100,2),0)</f>
        <v>0</v>
      </c>
      <c r="Z176" s="8">
        <f>IF(L176=3%,ROUND($K$367*Ranking!K173,0),0)</f>
        <v>0</v>
      </c>
      <c r="AA176" s="28">
        <f t="shared" si="33"/>
        <v>0</v>
      </c>
      <c r="AB176" s="28">
        <f>IF(AA176&gt;K176,K176-X176,Z176)</f>
        <v>0</v>
      </c>
      <c r="AC176" s="8">
        <f t="shared" si="34"/>
        <v>0</v>
      </c>
      <c r="AD176" s="28">
        <f>IF(AC176&gt;K176,1,0)</f>
        <v>0</v>
      </c>
      <c r="AE176" s="31">
        <f>IF(AC176&gt;0,ROUND(AC176/K176*100,2),0)</f>
        <v>0</v>
      </c>
      <c r="AF176">
        <f t="shared" si="35"/>
      </c>
    </row>
    <row r="177" spans="1:32" ht="12.75">
      <c r="A177">
        <v>169</v>
      </c>
      <c r="B177" s="7" t="s">
        <v>410</v>
      </c>
      <c r="C177" s="7" t="s">
        <v>11</v>
      </c>
      <c r="D177" s="3" t="s">
        <v>411</v>
      </c>
      <c r="E177">
        <v>2006</v>
      </c>
      <c r="F177" s="4">
        <v>260271.81</v>
      </c>
      <c r="G177" s="4">
        <v>2146.02</v>
      </c>
      <c r="H177" s="4">
        <v>0</v>
      </c>
      <c r="I177" s="4">
        <v>0</v>
      </c>
      <c r="J177" s="4">
        <f t="shared" si="24"/>
        <v>258125.79</v>
      </c>
      <c r="K177" s="5">
        <f t="shared" si="25"/>
        <v>258126</v>
      </c>
      <c r="L177" s="6">
        <v>0.02</v>
      </c>
      <c r="M177" s="31">
        <f t="shared" si="26"/>
        <v>31.47</v>
      </c>
      <c r="N177" s="31">
        <f t="shared" si="27"/>
        <v>31.47</v>
      </c>
      <c r="O177" s="11">
        <f>ROUND(($K$363/$K$361)*K177,5)</f>
        <v>81219.54073</v>
      </c>
      <c r="P177" s="11">
        <f>ROUND(($K$363/$K$361)*K177,5)</f>
        <v>81219.54073</v>
      </c>
      <c r="Q177" s="11">
        <f t="shared" si="28"/>
        <v>-0.4592700000066543</v>
      </c>
      <c r="R177" s="8">
        <f t="shared" si="29"/>
        <v>81220</v>
      </c>
      <c r="S177" s="11">
        <f t="shared" si="30"/>
        <v>0.4592700000066543</v>
      </c>
      <c r="T177">
        <f>IF(R177&gt;0,ROUND((R177/K177)*100,2),0)</f>
        <v>31.47</v>
      </c>
      <c r="U177" s="8">
        <f>ROUND(IF(L177=3%,$K$365*Ranking!K174,0),0)</f>
        <v>0</v>
      </c>
      <c r="V177" s="8">
        <f t="shared" si="31"/>
        <v>81220</v>
      </c>
      <c r="W177" s="8">
        <f>IF(V177&gt;K177,K177-R177,U177)</f>
        <v>0</v>
      </c>
      <c r="X177" s="8">
        <f t="shared" si="32"/>
        <v>81220</v>
      </c>
      <c r="Y177" s="31">
        <f>IF(K177&gt;0,ROUND(X177/K177*100,2),0)</f>
        <v>31.47</v>
      </c>
      <c r="Z177" s="8">
        <f>IF(L177=3%,ROUND($K$367*Ranking!K174,0),0)</f>
        <v>0</v>
      </c>
      <c r="AA177" s="28">
        <f t="shared" si="33"/>
        <v>81220</v>
      </c>
      <c r="AB177" s="28">
        <f>IF(AA177&gt;K177,K177-X177,Z177)</f>
        <v>0</v>
      </c>
      <c r="AC177" s="8">
        <f t="shared" si="34"/>
        <v>81220</v>
      </c>
      <c r="AD177" s="28">
        <f>IF(AC177&gt;K177,1,0)</f>
        <v>0</v>
      </c>
      <c r="AE177" s="31">
        <f>IF(AC177&gt;0,ROUND(AC177/K177*100,2),0)</f>
        <v>31.47</v>
      </c>
      <c r="AF177">
        <f t="shared" si="35"/>
      </c>
    </row>
    <row r="178" spans="1:32" ht="12.75">
      <c r="A178">
        <v>170</v>
      </c>
      <c r="B178" s="7" t="s">
        <v>412</v>
      </c>
      <c r="C178" s="7" t="s">
        <v>11</v>
      </c>
      <c r="D178" s="3" t="s">
        <v>413</v>
      </c>
      <c r="E178">
        <v>0</v>
      </c>
      <c r="F178" s="4">
        <v>0</v>
      </c>
      <c r="G178" s="4">
        <v>0</v>
      </c>
      <c r="H178" s="4">
        <v>0</v>
      </c>
      <c r="I178" s="4">
        <v>0</v>
      </c>
      <c r="J178" s="4">
        <f t="shared" si="24"/>
        <v>0</v>
      </c>
      <c r="K178" s="5">
        <f t="shared" si="25"/>
        <v>0</v>
      </c>
      <c r="L178" s="6">
        <v>0</v>
      </c>
      <c r="M178" s="31">
        <f t="shared" si="26"/>
        <v>0</v>
      </c>
      <c r="N178" s="31">
        <f t="shared" si="27"/>
        <v>0</v>
      </c>
      <c r="O178" s="11">
        <f>ROUND(($K$363/$K$361)*K178,5)</f>
        <v>0</v>
      </c>
      <c r="P178" s="11">
        <f>ROUND(($K$363/$K$361)*K178,5)</f>
        <v>0</v>
      </c>
      <c r="Q178" s="11">
        <f t="shared" si="28"/>
        <v>0</v>
      </c>
      <c r="R178" s="8">
        <f t="shared" si="29"/>
        <v>0</v>
      </c>
      <c r="S178" s="11">
        <f t="shared" si="30"/>
        <v>0</v>
      </c>
      <c r="T178">
        <f>IF(R178&gt;0,ROUND((R178/K178)*100,2),0)</f>
        <v>0</v>
      </c>
      <c r="U178" s="8">
        <f>ROUND(IF(L178=3%,$K$365*Ranking!K175,0),0)</f>
        <v>0</v>
      </c>
      <c r="V178" s="8">
        <f t="shared" si="31"/>
        <v>0</v>
      </c>
      <c r="W178" s="8">
        <f>IF(V178&gt;K178,K178-R178,U178)</f>
        <v>0</v>
      </c>
      <c r="X178" s="8">
        <f t="shared" si="32"/>
        <v>0</v>
      </c>
      <c r="Y178" s="31">
        <f>IF(K178&gt;0,ROUND(X178/K178*100,2),0)</f>
        <v>0</v>
      </c>
      <c r="Z178" s="8">
        <f>IF(L178=3%,ROUND($K$367*Ranking!K175,0),0)</f>
        <v>0</v>
      </c>
      <c r="AA178" s="28">
        <f t="shared" si="33"/>
        <v>0</v>
      </c>
      <c r="AB178" s="28">
        <f>IF(AA178&gt;K178,K178-X178,Z178)</f>
        <v>0</v>
      </c>
      <c r="AC178" s="8">
        <f t="shared" si="34"/>
        <v>0</v>
      </c>
      <c r="AD178" s="28">
        <f>IF(AC178&gt;K178,1,0)</f>
        <v>0</v>
      </c>
      <c r="AE178" s="31">
        <f>IF(AC178&gt;0,ROUND(AC178/K178*100,2),0)</f>
        <v>0</v>
      </c>
      <c r="AF178">
        <f t="shared" si="35"/>
      </c>
    </row>
    <row r="179" spans="1:32" ht="12.75">
      <c r="A179">
        <v>171</v>
      </c>
      <c r="B179" s="7" t="s">
        <v>71</v>
      </c>
      <c r="C179" s="7" t="s">
        <v>11</v>
      </c>
      <c r="D179" s="3" t="s">
        <v>72</v>
      </c>
      <c r="E179">
        <v>2002</v>
      </c>
      <c r="F179" s="4">
        <v>1212459.31</v>
      </c>
      <c r="G179" s="4">
        <v>25692.57</v>
      </c>
      <c r="H179" s="4">
        <v>257.43</v>
      </c>
      <c r="I179" s="4">
        <v>0</v>
      </c>
      <c r="J179" s="4">
        <f t="shared" si="24"/>
        <v>1186509.31</v>
      </c>
      <c r="K179" s="5">
        <f t="shared" si="25"/>
        <v>1186509</v>
      </c>
      <c r="L179" s="6">
        <v>0.03</v>
      </c>
      <c r="M179" s="31">
        <f t="shared" si="26"/>
        <v>31.47</v>
      </c>
      <c r="N179" s="31">
        <f t="shared" si="27"/>
        <v>34.96</v>
      </c>
      <c r="O179" s="11">
        <f>ROUND(($K$363/$K$361)*K179,5)</f>
        <v>373335.95241</v>
      </c>
      <c r="P179" s="11">
        <f>ROUND(($K$363/$K$361)*K179,5)</f>
        <v>373335.95241</v>
      </c>
      <c r="Q179" s="11">
        <f t="shared" si="28"/>
        <v>-0.047589999972842634</v>
      </c>
      <c r="R179" s="8">
        <f t="shared" si="29"/>
        <v>373336</v>
      </c>
      <c r="S179" s="11">
        <f t="shared" si="30"/>
        <v>0.047589999972842634</v>
      </c>
      <c r="T179">
        <f>IF(R179&gt;0,ROUND((R179/K179)*100,2),0)</f>
        <v>31.47</v>
      </c>
      <c r="U179" s="8">
        <f>ROUND(IF(L179=3%,$K$365*Ranking!K176,0),0)</f>
        <v>25592</v>
      </c>
      <c r="V179" s="8">
        <f t="shared" si="31"/>
        <v>398928</v>
      </c>
      <c r="W179" s="8">
        <f>IF(V179&gt;K179,K179-R179,U179)</f>
        <v>25592</v>
      </c>
      <c r="X179" s="8">
        <f t="shared" si="32"/>
        <v>398928</v>
      </c>
      <c r="Y179" s="31">
        <f>IF(K179&gt;0,ROUND(X179/K179*100,2),0)</f>
        <v>33.62</v>
      </c>
      <c r="Z179" s="8">
        <f>IF(L179=3%,ROUND($K$367*Ranking!K176,0),0)</f>
        <v>15875</v>
      </c>
      <c r="AA179" s="28">
        <f t="shared" si="33"/>
        <v>414803</v>
      </c>
      <c r="AB179" s="28">
        <f>IF(AA179&gt;K179,K179-X179,Z179)</f>
        <v>15875</v>
      </c>
      <c r="AC179" s="8">
        <f t="shared" si="34"/>
        <v>414803</v>
      </c>
      <c r="AD179" s="28">
        <f>IF(AC179&gt;K179,1,0)</f>
        <v>0</v>
      </c>
      <c r="AE179" s="31">
        <f>IF(AC179&gt;0,ROUND(AC179/K179*100,2),0)</f>
        <v>34.96</v>
      </c>
      <c r="AF179">
        <f t="shared" si="35"/>
      </c>
    </row>
    <row r="180" spans="1:32" ht="12.75">
      <c r="A180">
        <v>172</v>
      </c>
      <c r="B180" s="7" t="s">
        <v>414</v>
      </c>
      <c r="C180" s="7" t="s">
        <v>11</v>
      </c>
      <c r="D180" s="3" t="s">
        <v>415</v>
      </c>
      <c r="E180">
        <v>2006</v>
      </c>
      <c r="F180" s="4">
        <v>1203808</v>
      </c>
      <c r="G180" s="4">
        <v>6213</v>
      </c>
      <c r="H180" s="4">
        <v>137</v>
      </c>
      <c r="I180" s="4">
        <v>0</v>
      </c>
      <c r="J180" s="4">
        <f t="shared" si="24"/>
        <v>1197458</v>
      </c>
      <c r="K180" s="5">
        <f t="shared" si="25"/>
        <v>1197458</v>
      </c>
      <c r="L180" s="6">
        <v>0.03</v>
      </c>
      <c r="M180" s="31">
        <f t="shared" si="26"/>
        <v>31.47</v>
      </c>
      <c r="N180" s="31">
        <f t="shared" si="27"/>
        <v>34.93</v>
      </c>
      <c r="O180" s="11">
        <f>ROUND(($K$363/$K$361)*K180,5)</f>
        <v>376781.06353</v>
      </c>
      <c r="P180" s="11">
        <f>ROUND(($K$363/$K$361)*K180,5)</f>
        <v>376781.06353</v>
      </c>
      <c r="Q180" s="11">
        <f t="shared" si="28"/>
        <v>0.06352999998489395</v>
      </c>
      <c r="R180" s="8">
        <f t="shared" si="29"/>
        <v>376781</v>
      </c>
      <c r="S180" s="11">
        <f t="shared" si="30"/>
        <v>-0.06352999998489395</v>
      </c>
      <c r="T180">
        <f>IF(R180&gt;0,ROUND((R180/K180)*100,2),0)</f>
        <v>31.47</v>
      </c>
      <c r="U180" s="8">
        <f>ROUND(IF(L180=3%,$K$365*Ranking!K177,0),0)</f>
        <v>25592</v>
      </c>
      <c r="V180" s="8">
        <f t="shared" si="31"/>
        <v>402373</v>
      </c>
      <c r="W180" s="8">
        <f>IF(V180&gt;K180,K180-R180,U180)</f>
        <v>25592</v>
      </c>
      <c r="X180" s="8">
        <f t="shared" si="32"/>
        <v>402373</v>
      </c>
      <c r="Y180" s="31">
        <f>IF(K180&gt;0,ROUND(X180/K180*100,2),0)</f>
        <v>33.6</v>
      </c>
      <c r="Z180" s="8">
        <f>IF(L180=3%,ROUND($K$367*Ranking!K177,0),0)</f>
        <v>15875</v>
      </c>
      <c r="AA180" s="28">
        <f t="shared" si="33"/>
        <v>418248</v>
      </c>
      <c r="AB180" s="28">
        <f>IF(AA180&gt;K180,K180-X180,Z180)</f>
        <v>15875</v>
      </c>
      <c r="AC180" s="8">
        <f t="shared" si="34"/>
        <v>418248</v>
      </c>
      <c r="AD180" s="28">
        <f>IF(AC180&gt;K180,1,0)</f>
        <v>0</v>
      </c>
      <c r="AE180" s="31">
        <f>IF(AC180&gt;0,ROUND(AC180/K180*100,2),0)</f>
        <v>34.93</v>
      </c>
      <c r="AF180">
        <f t="shared" si="35"/>
      </c>
    </row>
    <row r="181" spans="1:32" ht="12.75">
      <c r="A181">
        <v>173</v>
      </c>
      <c r="B181" s="7" t="s">
        <v>416</v>
      </c>
      <c r="C181" s="7" t="s">
        <v>11</v>
      </c>
      <c r="D181" s="3" t="s">
        <v>417</v>
      </c>
      <c r="E181">
        <v>2008</v>
      </c>
      <c r="F181" s="4">
        <v>147794</v>
      </c>
      <c r="G181" s="4">
        <v>1163</v>
      </c>
      <c r="H181" s="4">
        <v>32</v>
      </c>
      <c r="I181" s="4">
        <v>0</v>
      </c>
      <c r="J181" s="4">
        <f t="shared" si="24"/>
        <v>146599</v>
      </c>
      <c r="K181" s="5">
        <f t="shared" si="25"/>
        <v>146599</v>
      </c>
      <c r="L181" s="6">
        <v>0.01</v>
      </c>
      <c r="M181" s="31">
        <f t="shared" si="26"/>
        <v>31.46</v>
      </c>
      <c r="N181" s="31">
        <f t="shared" si="27"/>
        <v>31.46</v>
      </c>
      <c r="O181" s="11">
        <f>ROUND(($K$363/$K$361)*K181,5)</f>
        <v>46127.486</v>
      </c>
      <c r="P181" s="11">
        <f>ROUND(($K$363/$K$361)*K181,5)</f>
        <v>46127.486</v>
      </c>
      <c r="Q181" s="11">
        <f t="shared" si="28"/>
        <v>0.4859999999971478</v>
      </c>
      <c r="R181" s="8">
        <f t="shared" si="29"/>
        <v>46127</v>
      </c>
      <c r="S181" s="11">
        <f t="shared" si="30"/>
        <v>-0.4859999999971478</v>
      </c>
      <c r="T181">
        <f>IF(R181&gt;0,ROUND((R181/K181)*100,2),0)</f>
        <v>31.46</v>
      </c>
      <c r="U181" s="8">
        <f>ROUND(IF(L181=3%,$K$365*Ranking!K178,0),0)</f>
        <v>0</v>
      </c>
      <c r="V181" s="8">
        <f t="shared" si="31"/>
        <v>46127</v>
      </c>
      <c r="W181" s="8">
        <f>IF(V181&gt;K181,K181-R181,U181)</f>
        <v>0</v>
      </c>
      <c r="X181" s="8">
        <f t="shared" si="32"/>
        <v>46127</v>
      </c>
      <c r="Y181" s="31">
        <f>IF(K181&gt;0,ROUND(X181/K181*100,2),0)</f>
        <v>31.46</v>
      </c>
      <c r="Z181" s="8">
        <f>IF(L181=3%,ROUND($K$367*Ranking!K178,0),0)</f>
        <v>0</v>
      </c>
      <c r="AA181" s="28">
        <f t="shared" si="33"/>
        <v>46127</v>
      </c>
      <c r="AB181" s="28">
        <f>IF(AA181&gt;K181,K181-X181,Z181)</f>
        <v>0</v>
      </c>
      <c r="AC181" s="8">
        <f t="shared" si="34"/>
        <v>46127</v>
      </c>
      <c r="AD181" s="28">
        <f>IF(AC181&gt;K181,1,0)</f>
        <v>0</v>
      </c>
      <c r="AE181" s="31">
        <f>IF(AC181&gt;0,ROUND(AC181/K181*100,2),0)</f>
        <v>31.46</v>
      </c>
      <c r="AF181">
        <f t="shared" si="35"/>
      </c>
    </row>
    <row r="182" spans="1:32" ht="12.75">
      <c r="A182">
        <v>174</v>
      </c>
      <c r="B182" s="7" t="s">
        <v>418</v>
      </c>
      <c r="C182" s="7" t="s">
        <v>11</v>
      </c>
      <c r="D182" s="3" t="s">
        <v>419</v>
      </c>
      <c r="E182">
        <v>2007</v>
      </c>
      <c r="F182" s="4">
        <v>211267.9</v>
      </c>
      <c r="G182" s="4">
        <v>3800.42</v>
      </c>
      <c r="H182" s="4">
        <v>0</v>
      </c>
      <c r="I182" s="4">
        <v>0</v>
      </c>
      <c r="J182" s="4">
        <f t="shared" si="24"/>
        <v>207467.47999999998</v>
      </c>
      <c r="K182" s="5">
        <f t="shared" si="25"/>
        <v>207467</v>
      </c>
      <c r="L182" s="6">
        <v>0.015</v>
      </c>
      <c r="M182" s="31">
        <f t="shared" si="26"/>
        <v>31.47</v>
      </c>
      <c r="N182" s="31">
        <f t="shared" si="27"/>
        <v>31.47</v>
      </c>
      <c r="O182" s="11">
        <f>ROUND(($K$363/$K$361)*K182,5)</f>
        <v>65279.64814</v>
      </c>
      <c r="P182" s="11">
        <f>ROUND(($K$363/$K$361)*K182,5)</f>
        <v>65279.64814</v>
      </c>
      <c r="Q182" s="11">
        <f t="shared" si="28"/>
        <v>-0.35186000000248896</v>
      </c>
      <c r="R182" s="8">
        <f t="shared" si="29"/>
        <v>65280</v>
      </c>
      <c r="S182" s="11">
        <f t="shared" si="30"/>
        <v>0.35186000000248896</v>
      </c>
      <c r="T182">
        <f>IF(R182&gt;0,ROUND((R182/K182)*100,2),0)</f>
        <v>31.47</v>
      </c>
      <c r="U182" s="8">
        <f>ROUND(IF(L182=3%,$K$365*Ranking!K179,0),0)</f>
        <v>0</v>
      </c>
      <c r="V182" s="8">
        <f t="shared" si="31"/>
        <v>65280</v>
      </c>
      <c r="W182" s="8">
        <f>IF(V182&gt;K182,K182-R182,U182)</f>
        <v>0</v>
      </c>
      <c r="X182" s="8">
        <f t="shared" si="32"/>
        <v>65280</v>
      </c>
      <c r="Y182" s="31">
        <f>IF(K182&gt;0,ROUND(X182/K182*100,2),0)</f>
        <v>31.47</v>
      </c>
      <c r="Z182" s="8">
        <f>IF(L182=3%,ROUND($K$367*Ranking!K179,0),0)</f>
        <v>0</v>
      </c>
      <c r="AA182" s="28">
        <f t="shared" si="33"/>
        <v>65280</v>
      </c>
      <c r="AB182" s="28">
        <f>IF(AA182&gt;K182,K182-X182,Z182)</f>
        <v>0</v>
      </c>
      <c r="AC182" s="8">
        <f t="shared" si="34"/>
        <v>65280</v>
      </c>
      <c r="AD182" s="28">
        <f>IF(AC182&gt;K182,1,0)</f>
        <v>0</v>
      </c>
      <c r="AE182" s="31">
        <f>IF(AC182&gt;0,ROUND(AC182/K182*100,2),0)</f>
        <v>31.47</v>
      </c>
      <c r="AF182">
        <f t="shared" si="35"/>
      </c>
    </row>
    <row r="183" spans="1:32" ht="12.75">
      <c r="A183">
        <v>175</v>
      </c>
      <c r="B183" s="7" t="s">
        <v>420</v>
      </c>
      <c r="C183" s="7" t="s">
        <v>11</v>
      </c>
      <c r="D183" s="3" t="s">
        <v>421</v>
      </c>
      <c r="E183">
        <v>0</v>
      </c>
      <c r="F183" s="4">
        <v>0</v>
      </c>
      <c r="G183" s="4">
        <v>0</v>
      </c>
      <c r="H183" s="4">
        <v>0</v>
      </c>
      <c r="I183" s="4">
        <v>0</v>
      </c>
      <c r="J183" s="4">
        <f t="shared" si="24"/>
        <v>0</v>
      </c>
      <c r="K183" s="5">
        <f t="shared" si="25"/>
        <v>0</v>
      </c>
      <c r="L183" s="6">
        <v>0</v>
      </c>
      <c r="M183" s="31">
        <f t="shared" si="26"/>
        <v>0</v>
      </c>
      <c r="N183" s="31">
        <f t="shared" si="27"/>
        <v>0</v>
      </c>
      <c r="O183" s="11">
        <f>ROUND(($K$363/$K$361)*K183,5)</f>
        <v>0</v>
      </c>
      <c r="P183" s="11">
        <f>ROUND(($K$363/$K$361)*K183,5)</f>
        <v>0</v>
      </c>
      <c r="Q183" s="11">
        <f t="shared" si="28"/>
        <v>0</v>
      </c>
      <c r="R183" s="8">
        <f t="shared" si="29"/>
        <v>0</v>
      </c>
      <c r="S183" s="11">
        <f t="shared" si="30"/>
        <v>0</v>
      </c>
      <c r="T183">
        <f>IF(R183&gt;0,ROUND((R183/K183)*100,2),0)</f>
        <v>0</v>
      </c>
      <c r="U183" s="8">
        <f>ROUND(IF(L183=3%,$K$365*Ranking!K180,0),0)</f>
        <v>0</v>
      </c>
      <c r="V183" s="8">
        <f t="shared" si="31"/>
        <v>0</v>
      </c>
      <c r="W183" s="8">
        <f>IF(V183&gt;K183,K183-R183,U183)</f>
        <v>0</v>
      </c>
      <c r="X183" s="8">
        <f t="shared" si="32"/>
        <v>0</v>
      </c>
      <c r="Y183" s="31">
        <f>IF(K183&gt;0,ROUND(X183/K183*100,2),0)</f>
        <v>0</v>
      </c>
      <c r="Z183" s="8">
        <f>IF(L183=3%,ROUND($K$367*Ranking!K180,0),0)</f>
        <v>0</v>
      </c>
      <c r="AA183" s="28">
        <f t="shared" si="33"/>
        <v>0</v>
      </c>
      <c r="AB183" s="28">
        <f>IF(AA183&gt;K183,K183-X183,Z183)</f>
        <v>0</v>
      </c>
      <c r="AC183" s="8">
        <f t="shared" si="34"/>
        <v>0</v>
      </c>
      <c r="AD183" s="28">
        <f>IF(AC183&gt;K183,1,0)</f>
        <v>0</v>
      </c>
      <c r="AE183" s="31">
        <f>IF(AC183&gt;0,ROUND(AC183/K183*100,2),0)</f>
        <v>0</v>
      </c>
      <c r="AF183">
        <f t="shared" si="35"/>
      </c>
    </row>
    <row r="184" spans="1:32" ht="12.75">
      <c r="A184">
        <v>176</v>
      </c>
      <c r="B184" s="7" t="s">
        <v>422</v>
      </c>
      <c r="C184" s="7" t="s">
        <v>11</v>
      </c>
      <c r="D184" s="3" t="s">
        <v>423</v>
      </c>
      <c r="E184">
        <v>0</v>
      </c>
      <c r="F184" s="4">
        <v>0</v>
      </c>
      <c r="G184" s="4">
        <v>0</v>
      </c>
      <c r="H184" s="4">
        <v>0</v>
      </c>
      <c r="I184" s="4">
        <v>0</v>
      </c>
      <c r="J184" s="4">
        <f t="shared" si="24"/>
        <v>0</v>
      </c>
      <c r="K184" s="5">
        <f t="shared" si="25"/>
        <v>0</v>
      </c>
      <c r="L184" s="6">
        <v>0</v>
      </c>
      <c r="M184" s="31">
        <f t="shared" si="26"/>
        <v>0</v>
      </c>
      <c r="N184" s="31">
        <f t="shared" si="27"/>
        <v>0</v>
      </c>
      <c r="O184" s="11">
        <f>ROUND(($K$363/$K$361)*K184,5)</f>
        <v>0</v>
      </c>
      <c r="P184" s="11">
        <f>ROUND(($K$363/$K$361)*K184,5)</f>
        <v>0</v>
      </c>
      <c r="Q184" s="11">
        <f t="shared" si="28"/>
        <v>0</v>
      </c>
      <c r="R184" s="8">
        <f t="shared" si="29"/>
        <v>0</v>
      </c>
      <c r="S184" s="11">
        <f t="shared" si="30"/>
        <v>0</v>
      </c>
      <c r="T184">
        <f>IF(R184&gt;0,ROUND((R184/K184)*100,2),0)</f>
        <v>0</v>
      </c>
      <c r="U184" s="8">
        <f>ROUND(IF(L184=3%,$K$365*Ranking!K181,0),0)</f>
        <v>0</v>
      </c>
      <c r="V184" s="8">
        <f t="shared" si="31"/>
        <v>0</v>
      </c>
      <c r="W184" s="8">
        <f>IF(V184&gt;K184,K184-R184,U184)</f>
        <v>0</v>
      </c>
      <c r="X184" s="8">
        <f t="shared" si="32"/>
        <v>0</v>
      </c>
      <c r="Y184" s="31">
        <f>IF(K184&gt;0,ROUND(X184/K184*100,2),0)</f>
        <v>0</v>
      </c>
      <c r="Z184" s="8">
        <f>IF(L184=3%,ROUND($K$367*Ranking!K181,0),0)</f>
        <v>0</v>
      </c>
      <c r="AA184" s="28">
        <f t="shared" si="33"/>
        <v>0</v>
      </c>
      <c r="AB184" s="28">
        <f>IF(AA184&gt;K184,K184-X184,Z184)</f>
        <v>0</v>
      </c>
      <c r="AC184" s="8">
        <f t="shared" si="34"/>
        <v>0</v>
      </c>
      <c r="AD184" s="28">
        <f>IF(AC184&gt;K184,1,0)</f>
        <v>0</v>
      </c>
      <c r="AE184" s="31">
        <f>IF(AC184&gt;0,ROUND(AC184/K184*100,2),0)</f>
        <v>0</v>
      </c>
      <c r="AF184">
        <f t="shared" si="35"/>
      </c>
    </row>
    <row r="185" spans="1:32" ht="12.75">
      <c r="A185">
        <v>177</v>
      </c>
      <c r="B185" s="7" t="s">
        <v>73</v>
      </c>
      <c r="C185" s="7" t="s">
        <v>11</v>
      </c>
      <c r="D185" s="3" t="s">
        <v>74</v>
      </c>
      <c r="E185">
        <v>2002</v>
      </c>
      <c r="F185" s="4">
        <v>615257</v>
      </c>
      <c r="G185" s="4">
        <v>9817</v>
      </c>
      <c r="H185" s="4">
        <v>114</v>
      </c>
      <c r="I185" s="4">
        <v>0</v>
      </c>
      <c r="J185" s="4">
        <f t="shared" si="24"/>
        <v>605326</v>
      </c>
      <c r="K185" s="5">
        <f t="shared" si="25"/>
        <v>605326</v>
      </c>
      <c r="L185" s="6">
        <v>0.03</v>
      </c>
      <c r="M185" s="31">
        <f t="shared" si="26"/>
        <v>31.47</v>
      </c>
      <c r="N185" s="31">
        <f t="shared" si="27"/>
        <v>43.8</v>
      </c>
      <c r="O185" s="11">
        <f>ROUND(($K$363/$K$361)*K185,5)</f>
        <v>190466.28279</v>
      </c>
      <c r="P185" s="11">
        <f>ROUND(($K$363/$K$361)*K185,5)</f>
        <v>190466.28279</v>
      </c>
      <c r="Q185" s="11">
        <f t="shared" si="28"/>
        <v>0.2827899999974761</v>
      </c>
      <c r="R185" s="8">
        <f t="shared" si="29"/>
        <v>190466</v>
      </c>
      <c r="S185" s="11">
        <f t="shared" si="30"/>
        <v>-0.2827899999974761</v>
      </c>
      <c r="T185">
        <f>IF(R185&gt;0,ROUND((R185/K185)*100,2),0)</f>
        <v>31.47</v>
      </c>
      <c r="U185" s="8">
        <f>ROUND(IF(L185=3%,$K$365*Ranking!K182,0),0)</f>
        <v>46065</v>
      </c>
      <c r="V185" s="8">
        <f t="shared" si="31"/>
        <v>236531</v>
      </c>
      <c r="W185" s="8">
        <f>IF(V185&gt;K185,K185-R185,U185)</f>
        <v>46065</v>
      </c>
      <c r="X185" s="8">
        <f t="shared" si="32"/>
        <v>236531</v>
      </c>
      <c r="Y185" s="31">
        <f>IF(K185&gt;0,ROUND(X185/K185*100,2),0)</f>
        <v>39.07</v>
      </c>
      <c r="Z185" s="8">
        <f>IF(L185=3%,ROUND($K$367*Ranking!K182,0),0)</f>
        <v>28574</v>
      </c>
      <c r="AA185" s="28">
        <f t="shared" si="33"/>
        <v>265105</v>
      </c>
      <c r="AB185" s="28">
        <f>IF(AA185&gt;K185,K185-X185,Z185)</f>
        <v>28574</v>
      </c>
      <c r="AC185" s="8">
        <f t="shared" si="34"/>
        <v>265105</v>
      </c>
      <c r="AD185" s="28">
        <f>IF(AC185&gt;K185,1,0)</f>
        <v>0</v>
      </c>
      <c r="AE185" s="31">
        <f>IF(AC185&gt;0,ROUND(AC185/K185*100,2),0)</f>
        <v>43.8</v>
      </c>
      <c r="AF185">
        <f t="shared" si="35"/>
      </c>
    </row>
    <row r="186" spans="1:32" ht="12.75">
      <c r="A186">
        <v>178</v>
      </c>
      <c r="B186" s="7" t="s">
        <v>424</v>
      </c>
      <c r="C186" s="7" t="s">
        <v>11</v>
      </c>
      <c r="D186" s="3" t="s">
        <v>425</v>
      </c>
      <c r="E186">
        <v>0</v>
      </c>
      <c r="F186" s="4">
        <v>0</v>
      </c>
      <c r="G186" s="4">
        <v>0</v>
      </c>
      <c r="H186" s="4">
        <v>0</v>
      </c>
      <c r="I186" s="4">
        <v>0</v>
      </c>
      <c r="J186" s="4">
        <f t="shared" si="24"/>
        <v>0</v>
      </c>
      <c r="K186" s="5">
        <f t="shared" si="25"/>
        <v>0</v>
      </c>
      <c r="L186" s="6">
        <v>0</v>
      </c>
      <c r="M186" s="31">
        <f t="shared" si="26"/>
        <v>0</v>
      </c>
      <c r="N186" s="31">
        <f t="shared" si="27"/>
        <v>0</v>
      </c>
      <c r="O186" s="11">
        <f>ROUND(($K$363/$K$361)*K186,5)</f>
        <v>0</v>
      </c>
      <c r="P186" s="11">
        <f>ROUND(($K$363/$K$361)*K186,5)</f>
        <v>0</v>
      </c>
      <c r="Q186" s="11">
        <f t="shared" si="28"/>
        <v>0</v>
      </c>
      <c r="R186" s="8">
        <f t="shared" si="29"/>
        <v>0</v>
      </c>
      <c r="S186" s="11">
        <f t="shared" si="30"/>
        <v>0</v>
      </c>
      <c r="T186">
        <f>IF(R186&gt;0,ROUND((R186/K186)*100,2),0)</f>
        <v>0</v>
      </c>
      <c r="U186" s="8">
        <f>ROUND(IF(L186=3%,$K$365*Ranking!K183,0),0)</f>
        <v>0</v>
      </c>
      <c r="V186" s="8">
        <f t="shared" si="31"/>
        <v>0</v>
      </c>
      <c r="W186" s="8">
        <f>IF(V186&gt;K186,K186-R186,U186)</f>
        <v>0</v>
      </c>
      <c r="X186" s="8">
        <f t="shared" si="32"/>
        <v>0</v>
      </c>
      <c r="Y186" s="31">
        <f>IF(K186&gt;0,ROUND(X186/K186*100,2),0)</f>
        <v>0</v>
      </c>
      <c r="Z186" s="8">
        <f>IF(L186=3%,ROUND($K$367*Ranking!K183,0),0)</f>
        <v>0</v>
      </c>
      <c r="AA186" s="28">
        <f t="shared" si="33"/>
        <v>0</v>
      </c>
      <c r="AB186" s="28">
        <f>IF(AA186&gt;K186,K186-X186,Z186)</f>
        <v>0</v>
      </c>
      <c r="AC186" s="8">
        <f t="shared" si="34"/>
        <v>0</v>
      </c>
      <c r="AD186" s="28">
        <f>IF(AC186&gt;K186,1,0)</f>
        <v>0</v>
      </c>
      <c r="AE186" s="31">
        <f>IF(AC186&gt;0,ROUND(AC186/K186*100,2),0)</f>
        <v>0</v>
      </c>
      <c r="AF186">
        <f t="shared" si="35"/>
      </c>
    </row>
    <row r="187" spans="1:32" ht="12.75">
      <c r="A187">
        <v>179</v>
      </c>
      <c r="B187" s="7" t="s">
        <v>75</v>
      </c>
      <c r="C187" s="7" t="s">
        <v>11</v>
      </c>
      <c r="D187" s="3" t="s">
        <v>76</v>
      </c>
      <c r="E187">
        <v>2004</v>
      </c>
      <c r="F187" s="4">
        <v>246056.23</v>
      </c>
      <c r="G187" s="4">
        <v>945.96</v>
      </c>
      <c r="H187" s="4">
        <v>0</v>
      </c>
      <c r="I187" s="4">
        <v>0</v>
      </c>
      <c r="J187" s="4">
        <f t="shared" si="24"/>
        <v>245110.27000000002</v>
      </c>
      <c r="K187" s="5">
        <f t="shared" si="25"/>
        <v>245110</v>
      </c>
      <c r="L187" s="6">
        <v>0.03</v>
      </c>
      <c r="M187" s="31">
        <f t="shared" si="26"/>
        <v>31.47</v>
      </c>
      <c r="N187" s="31">
        <f t="shared" si="27"/>
        <v>68.68</v>
      </c>
      <c r="O187" s="11">
        <f>ROUND(($K$363/$K$361)*K187,5)</f>
        <v>77124.04651</v>
      </c>
      <c r="P187" s="11">
        <f>ROUND(($K$363/$K$361)*K187,5)</f>
        <v>77124.04651</v>
      </c>
      <c r="Q187" s="11">
        <f t="shared" si="28"/>
        <v>0.04651000000012573</v>
      </c>
      <c r="R187" s="8">
        <f t="shared" si="29"/>
        <v>77124</v>
      </c>
      <c r="S187" s="11">
        <f t="shared" si="30"/>
        <v>-0.04651000000012573</v>
      </c>
      <c r="T187">
        <f>IF(R187&gt;0,ROUND((R187/K187)*100,2),0)</f>
        <v>31.47</v>
      </c>
      <c r="U187" s="8">
        <f>ROUND(IF(L187=3%,$K$365*Ranking!K184,0),0)</f>
        <v>56301</v>
      </c>
      <c r="V187" s="8">
        <f t="shared" si="31"/>
        <v>133425</v>
      </c>
      <c r="W187" s="8">
        <f>IF(V187&gt;K187,K187-R187,U187)</f>
        <v>56301</v>
      </c>
      <c r="X187" s="8">
        <f t="shared" si="32"/>
        <v>133425</v>
      </c>
      <c r="Y187" s="31">
        <f>IF(K187&gt;0,ROUND(X187/K187*100,2),0)</f>
        <v>54.43</v>
      </c>
      <c r="Z187" s="8">
        <f>IF(L187=3%,ROUND($K$367*Ranking!K184,0),0)</f>
        <v>34924</v>
      </c>
      <c r="AA187" s="28">
        <f t="shared" si="33"/>
        <v>168349</v>
      </c>
      <c r="AB187" s="28">
        <f>IF(AA187&gt;K187,K187-X187,Z187)</f>
        <v>34924</v>
      </c>
      <c r="AC187" s="8">
        <f t="shared" si="34"/>
        <v>168349</v>
      </c>
      <c r="AD187" s="28">
        <f>IF(AC187&gt;K187,1,0)</f>
        <v>0</v>
      </c>
      <c r="AE187" s="31">
        <f>IF(AC187&gt;0,ROUND(AC187/K187*100,2),0)</f>
        <v>68.68</v>
      </c>
      <c r="AF187">
        <f t="shared" si="35"/>
      </c>
    </row>
    <row r="188" spans="1:32" ht="12.75">
      <c r="A188">
        <v>180</v>
      </c>
      <c r="B188" s="7" t="s">
        <v>426</v>
      </c>
      <c r="C188" s="7" t="s">
        <v>11</v>
      </c>
      <c r="D188" s="3" t="s">
        <v>427</v>
      </c>
      <c r="E188">
        <v>0</v>
      </c>
      <c r="F188" s="4">
        <v>0</v>
      </c>
      <c r="G188" s="4">
        <v>0</v>
      </c>
      <c r="H188" s="4">
        <v>0</v>
      </c>
      <c r="I188" s="4">
        <v>0</v>
      </c>
      <c r="J188" s="4">
        <f t="shared" si="24"/>
        <v>0</v>
      </c>
      <c r="K188" s="5">
        <f t="shared" si="25"/>
        <v>0</v>
      </c>
      <c r="L188" s="6">
        <v>0</v>
      </c>
      <c r="M188" s="31">
        <f t="shared" si="26"/>
        <v>0</v>
      </c>
      <c r="N188" s="31">
        <f t="shared" si="27"/>
        <v>0</v>
      </c>
      <c r="O188" s="11">
        <f>ROUND(($K$363/$K$361)*K188,5)</f>
        <v>0</v>
      </c>
      <c r="P188" s="11">
        <f>ROUND(($K$363/$K$361)*K188,5)</f>
        <v>0</v>
      </c>
      <c r="Q188" s="11">
        <f t="shared" si="28"/>
        <v>0</v>
      </c>
      <c r="R188" s="8">
        <f t="shared" si="29"/>
        <v>0</v>
      </c>
      <c r="S188" s="11">
        <f t="shared" si="30"/>
        <v>0</v>
      </c>
      <c r="T188">
        <f>IF(R188&gt;0,ROUND((R188/K188)*100,2),0)</f>
        <v>0</v>
      </c>
      <c r="U188" s="8">
        <f>ROUND(IF(L188=3%,$K$365*Ranking!K185,0),0)</f>
        <v>0</v>
      </c>
      <c r="V188" s="8">
        <f t="shared" si="31"/>
        <v>0</v>
      </c>
      <c r="W188" s="8">
        <f>IF(V188&gt;K188,K188-R188,U188)</f>
        <v>0</v>
      </c>
      <c r="X188" s="8">
        <f t="shared" si="32"/>
        <v>0</v>
      </c>
      <c r="Y188" s="31">
        <f>IF(K188&gt;0,ROUND(X188/K188*100,2),0)</f>
        <v>0</v>
      </c>
      <c r="Z188" s="8">
        <f>IF(L188=3%,ROUND($K$367*Ranking!K185,0),0)</f>
        <v>0</v>
      </c>
      <c r="AA188" s="28">
        <f t="shared" si="33"/>
        <v>0</v>
      </c>
      <c r="AB188" s="28">
        <f>IF(AA188&gt;K188,K188-X188,Z188)</f>
        <v>0</v>
      </c>
      <c r="AC188" s="8">
        <f t="shared" si="34"/>
        <v>0</v>
      </c>
      <c r="AD188" s="28">
        <f>IF(AC188&gt;K188,1,0)</f>
        <v>0</v>
      </c>
      <c r="AE188" s="31">
        <f>IF(AC188&gt;0,ROUND(AC188/K188*100,2),0)</f>
        <v>0</v>
      </c>
      <c r="AF188">
        <f t="shared" si="35"/>
      </c>
    </row>
    <row r="189" spans="1:32" ht="12.75">
      <c r="A189">
        <v>181</v>
      </c>
      <c r="B189" s="7" t="s">
        <v>428</v>
      </c>
      <c r="C189" s="7" t="s">
        <v>11</v>
      </c>
      <c r="D189" s="3" t="s">
        <v>429</v>
      </c>
      <c r="E189">
        <v>0</v>
      </c>
      <c r="F189" s="4">
        <v>0</v>
      </c>
      <c r="G189" s="4">
        <v>0</v>
      </c>
      <c r="H189" s="4">
        <v>0</v>
      </c>
      <c r="I189" s="4">
        <v>0</v>
      </c>
      <c r="J189" s="4">
        <f t="shared" si="24"/>
        <v>0</v>
      </c>
      <c r="K189" s="5">
        <f t="shared" si="25"/>
        <v>0</v>
      </c>
      <c r="L189" s="6">
        <v>0</v>
      </c>
      <c r="M189" s="31">
        <f t="shared" si="26"/>
        <v>0</v>
      </c>
      <c r="N189" s="31">
        <f t="shared" si="27"/>
        <v>0</v>
      </c>
      <c r="O189" s="11">
        <f>ROUND(($K$363/$K$361)*K189,5)</f>
        <v>0</v>
      </c>
      <c r="P189" s="11">
        <f>ROUND(($K$363/$K$361)*K189,5)</f>
        <v>0</v>
      </c>
      <c r="Q189" s="11">
        <f t="shared" si="28"/>
        <v>0</v>
      </c>
      <c r="R189" s="8">
        <f t="shared" si="29"/>
        <v>0</v>
      </c>
      <c r="S189" s="11">
        <f t="shared" si="30"/>
        <v>0</v>
      </c>
      <c r="T189">
        <f>IF(R189&gt;0,ROUND((R189/K189)*100,2),0)</f>
        <v>0</v>
      </c>
      <c r="U189" s="8">
        <f>ROUND(IF(L189=3%,$K$365*Ranking!K186,0),0)</f>
        <v>0</v>
      </c>
      <c r="V189" s="8">
        <f t="shared" si="31"/>
        <v>0</v>
      </c>
      <c r="W189" s="8">
        <f>IF(V189&gt;K189,K189-R189,U189)</f>
        <v>0</v>
      </c>
      <c r="X189" s="8">
        <f t="shared" si="32"/>
        <v>0</v>
      </c>
      <c r="Y189" s="31">
        <f>IF(K189&gt;0,ROUND(X189/K189*100,2),0)</f>
        <v>0</v>
      </c>
      <c r="Z189" s="8">
        <f>IF(L189=3%,ROUND($K$367*Ranking!K186,0),0)</f>
        <v>0</v>
      </c>
      <c r="AA189" s="28">
        <f t="shared" si="33"/>
        <v>0</v>
      </c>
      <c r="AB189" s="28">
        <f>IF(AA189&gt;K189,K189-X189,Z189)</f>
        <v>0</v>
      </c>
      <c r="AC189" s="8">
        <f t="shared" si="34"/>
        <v>0</v>
      </c>
      <c r="AD189" s="28">
        <f>IF(AC189&gt;K189,1,0)</f>
        <v>0</v>
      </c>
      <c r="AE189" s="31">
        <f>IF(AC189&gt;0,ROUND(AC189/K189*100,2),0)</f>
        <v>0</v>
      </c>
      <c r="AF189">
        <f t="shared" si="35"/>
      </c>
    </row>
    <row r="190" spans="1:32" ht="12.75">
      <c r="A190">
        <v>182</v>
      </c>
      <c r="B190" s="7" t="s">
        <v>430</v>
      </c>
      <c r="C190" s="7" t="s">
        <v>11</v>
      </c>
      <c r="D190" s="3" t="s">
        <v>431</v>
      </c>
      <c r="E190">
        <v>2012</v>
      </c>
      <c r="F190" s="4">
        <v>218437.2</v>
      </c>
      <c r="G190" s="4">
        <v>2137.97</v>
      </c>
      <c r="H190" s="4">
        <v>0</v>
      </c>
      <c r="I190" s="4">
        <v>0</v>
      </c>
      <c r="J190" s="4">
        <f t="shared" si="24"/>
        <v>216299.23</v>
      </c>
      <c r="K190" s="5">
        <f t="shared" si="25"/>
        <v>216299</v>
      </c>
      <c r="L190" s="6">
        <v>0.01</v>
      </c>
      <c r="M190" s="31">
        <f t="shared" si="26"/>
        <v>31.47</v>
      </c>
      <c r="N190" s="31">
        <f t="shared" si="27"/>
        <v>31.47</v>
      </c>
      <c r="O190" s="11">
        <f>ROUND(($K$363/$K$361)*K190,5)</f>
        <v>68058.64361</v>
      </c>
      <c r="P190" s="11">
        <f>ROUND(($K$363/$K$361)*K190,5)</f>
        <v>68058.64361</v>
      </c>
      <c r="Q190" s="11">
        <f t="shared" si="28"/>
        <v>-0.3563900000008289</v>
      </c>
      <c r="R190" s="8">
        <f t="shared" si="29"/>
        <v>68059</v>
      </c>
      <c r="S190" s="11">
        <f t="shared" si="30"/>
        <v>0.3563900000008289</v>
      </c>
      <c r="T190">
        <f>IF(R190&gt;0,ROUND((R190/K190)*100,2),0)</f>
        <v>31.47</v>
      </c>
      <c r="U190" s="8">
        <f>ROUND(IF(L190=3%,$K$365*Ranking!K187,0),0)</f>
        <v>0</v>
      </c>
      <c r="V190" s="8">
        <f t="shared" si="31"/>
        <v>68059</v>
      </c>
      <c r="W190" s="8">
        <f>IF(V190&gt;K190,K190-R190,U190)</f>
        <v>0</v>
      </c>
      <c r="X190" s="8">
        <f t="shared" si="32"/>
        <v>68059</v>
      </c>
      <c r="Y190" s="31">
        <f>IF(K190&gt;0,ROUND(X190/K190*100,2),0)</f>
        <v>31.47</v>
      </c>
      <c r="Z190" s="8">
        <f>IF(L190=3%,ROUND($K$367*Ranking!K187,0),0)</f>
        <v>0</v>
      </c>
      <c r="AA190" s="28">
        <f t="shared" si="33"/>
        <v>68059</v>
      </c>
      <c r="AB190" s="28">
        <f>IF(AA190&gt;K190,K190-X190,Z190)</f>
        <v>0</v>
      </c>
      <c r="AC190" s="8">
        <f t="shared" si="34"/>
        <v>68059</v>
      </c>
      <c r="AD190" s="28">
        <f>IF(AC190&gt;K190,1,0)</f>
        <v>0</v>
      </c>
      <c r="AE190" s="31">
        <f>IF(AC190&gt;0,ROUND(AC190/K190*100,2),0)</f>
        <v>31.47</v>
      </c>
      <c r="AF190">
        <f t="shared" si="35"/>
      </c>
    </row>
    <row r="191" spans="1:32" ht="12.75">
      <c r="A191">
        <v>183</v>
      </c>
      <c r="B191" s="7" t="s">
        <v>432</v>
      </c>
      <c r="C191" s="7" t="s">
        <v>11</v>
      </c>
      <c r="D191" s="3" t="s">
        <v>433</v>
      </c>
      <c r="E191">
        <v>0</v>
      </c>
      <c r="F191" s="4">
        <v>0</v>
      </c>
      <c r="G191" s="4">
        <v>0</v>
      </c>
      <c r="H191" s="4">
        <v>0</v>
      </c>
      <c r="I191" s="4">
        <v>0</v>
      </c>
      <c r="J191" s="4">
        <f t="shared" si="24"/>
        <v>0</v>
      </c>
      <c r="K191" s="5">
        <f t="shared" si="25"/>
        <v>0</v>
      </c>
      <c r="L191" s="6">
        <v>0</v>
      </c>
      <c r="M191" s="31">
        <f t="shared" si="26"/>
        <v>0</v>
      </c>
      <c r="N191" s="31">
        <f t="shared" si="27"/>
        <v>0</v>
      </c>
      <c r="O191" s="11">
        <f>ROUND(($K$363/$K$361)*K191,5)</f>
        <v>0</v>
      </c>
      <c r="P191" s="11">
        <f>ROUND(($K$363/$K$361)*K191,5)</f>
        <v>0</v>
      </c>
      <c r="Q191" s="11">
        <f t="shared" si="28"/>
        <v>0</v>
      </c>
      <c r="R191" s="8">
        <f t="shared" si="29"/>
        <v>0</v>
      </c>
      <c r="S191" s="11">
        <f t="shared" si="30"/>
        <v>0</v>
      </c>
      <c r="T191">
        <f>IF(R191&gt;0,ROUND((R191/K191)*100,2),0)</f>
        <v>0</v>
      </c>
      <c r="U191" s="8">
        <f>ROUND(IF(L191=3%,$K$365*Ranking!K188,0),0)</f>
        <v>0</v>
      </c>
      <c r="V191" s="8">
        <f t="shared" si="31"/>
        <v>0</v>
      </c>
      <c r="W191" s="8">
        <f>IF(V191&gt;K191,K191-R191,U191)</f>
        <v>0</v>
      </c>
      <c r="X191" s="8">
        <f t="shared" si="32"/>
        <v>0</v>
      </c>
      <c r="Y191" s="31">
        <f>IF(K191&gt;0,ROUND(X191/K191*100,2),0)</f>
        <v>0</v>
      </c>
      <c r="Z191" s="8">
        <f>IF(L191=3%,ROUND($K$367*Ranking!K188,0),0)</f>
        <v>0</v>
      </c>
      <c r="AA191" s="28">
        <f t="shared" si="33"/>
        <v>0</v>
      </c>
      <c r="AB191" s="28">
        <f>IF(AA191&gt;K191,K191-X191,Z191)</f>
        <v>0</v>
      </c>
      <c r="AC191" s="8">
        <f t="shared" si="34"/>
        <v>0</v>
      </c>
      <c r="AD191" s="28">
        <f>IF(AC191&gt;K191,1,0)</f>
        <v>0</v>
      </c>
      <c r="AE191" s="31">
        <f>IF(AC191&gt;0,ROUND(AC191/K191*100,2),0)</f>
        <v>0</v>
      </c>
      <c r="AF191">
        <f t="shared" si="35"/>
      </c>
    </row>
    <row r="192" spans="1:32" ht="12.75">
      <c r="A192">
        <v>184</v>
      </c>
      <c r="B192" s="7" t="s">
        <v>434</v>
      </c>
      <c r="C192" s="7" t="s">
        <v>11</v>
      </c>
      <c r="D192" s="3" t="s">
        <v>435</v>
      </c>
      <c r="E192">
        <v>2005</v>
      </c>
      <c r="F192" s="4">
        <v>175645.2</v>
      </c>
      <c r="G192" s="4">
        <v>857.79</v>
      </c>
      <c r="H192" s="4">
        <v>103.82</v>
      </c>
      <c r="I192" s="4">
        <v>0</v>
      </c>
      <c r="J192" s="4">
        <f t="shared" si="24"/>
        <v>174683.59</v>
      </c>
      <c r="K192" s="5">
        <f t="shared" si="25"/>
        <v>174684</v>
      </c>
      <c r="L192" s="6">
        <v>0.01</v>
      </c>
      <c r="M192" s="31">
        <f t="shared" si="26"/>
        <v>31.46</v>
      </c>
      <c r="N192" s="31">
        <f t="shared" si="27"/>
        <v>31.46</v>
      </c>
      <c r="O192" s="11">
        <f>ROUND(($K$363/$K$361)*K192,5)-1</f>
        <v>54963.45245</v>
      </c>
      <c r="P192" s="11">
        <f>ROUND(($K$363/$K$361)*K192,5)</f>
        <v>54964.45245</v>
      </c>
      <c r="Q192" s="11">
        <f t="shared" si="28"/>
        <v>1.452449999997043</v>
      </c>
      <c r="R192" s="8">
        <f t="shared" si="29"/>
        <v>54963</v>
      </c>
      <c r="S192" s="11">
        <f t="shared" si="30"/>
        <v>-0.45244999999704305</v>
      </c>
      <c r="T192">
        <f>IF(R192&gt;0,ROUND((R192/K192)*100,2),0)</f>
        <v>31.46</v>
      </c>
      <c r="U192" s="8">
        <f>ROUND(IF(L192=3%,$K$365*Ranking!K189,0),0)</f>
        <v>0</v>
      </c>
      <c r="V192" s="8">
        <f t="shared" si="31"/>
        <v>54963</v>
      </c>
      <c r="W192" s="8">
        <f>IF(V192&gt;K192,K192-R192,U192)</f>
        <v>0</v>
      </c>
      <c r="X192" s="8">
        <f t="shared" si="32"/>
        <v>54963</v>
      </c>
      <c r="Y192" s="31">
        <f>IF(K192&gt;0,ROUND(X192/K192*100,2),0)</f>
        <v>31.46</v>
      </c>
      <c r="Z192" s="8">
        <f>IF(L192=3%,ROUND($K$367*Ranking!K189,0),0)</f>
        <v>0</v>
      </c>
      <c r="AA192" s="28">
        <f t="shared" si="33"/>
        <v>54963</v>
      </c>
      <c r="AB192" s="28">
        <f>IF(AA192&gt;K192,K192-X192,Z192)</f>
        <v>0</v>
      </c>
      <c r="AC192" s="8">
        <f t="shared" si="34"/>
        <v>54963</v>
      </c>
      <c r="AD192" s="28">
        <f>IF(AC192&gt;K192,1,0)</f>
        <v>0</v>
      </c>
      <c r="AE192" s="31">
        <f>IF(AC192&gt;0,ROUND(AC192/K192*100,2),0)</f>
        <v>31.46</v>
      </c>
      <c r="AF192">
        <f t="shared" si="35"/>
      </c>
    </row>
    <row r="193" spans="1:32" ht="12.75">
      <c r="A193">
        <v>185</v>
      </c>
      <c r="B193" s="7" t="s">
        <v>436</v>
      </c>
      <c r="C193" s="7" t="s">
        <v>11</v>
      </c>
      <c r="D193" s="3" t="s">
        <v>437</v>
      </c>
      <c r="E193">
        <v>0</v>
      </c>
      <c r="F193" s="4">
        <v>0</v>
      </c>
      <c r="G193" s="4">
        <v>0</v>
      </c>
      <c r="H193" s="4">
        <v>0</v>
      </c>
      <c r="I193" s="4">
        <v>0</v>
      </c>
      <c r="J193" s="4">
        <f t="shared" si="24"/>
        <v>0</v>
      </c>
      <c r="K193" s="5">
        <f t="shared" si="25"/>
        <v>0</v>
      </c>
      <c r="L193" s="6">
        <v>0</v>
      </c>
      <c r="M193" s="31">
        <f t="shared" si="26"/>
        <v>0</v>
      </c>
      <c r="N193" s="31">
        <f t="shared" si="27"/>
        <v>0</v>
      </c>
      <c r="O193" s="11">
        <f>ROUND(($K$363/$K$361)*K193,5)</f>
        <v>0</v>
      </c>
      <c r="P193" s="11">
        <f>ROUND(($K$363/$K$361)*K193,5)</f>
        <v>0</v>
      </c>
      <c r="Q193" s="11">
        <f t="shared" si="28"/>
        <v>0</v>
      </c>
      <c r="R193" s="8">
        <f t="shared" si="29"/>
        <v>0</v>
      </c>
      <c r="S193" s="11">
        <f t="shared" si="30"/>
        <v>0</v>
      </c>
      <c r="T193">
        <f>IF(R193&gt;0,ROUND((R193/K193)*100,2),0)</f>
        <v>0</v>
      </c>
      <c r="U193" s="8">
        <f>ROUND(IF(L193=3%,$K$365*Ranking!K190,0),0)</f>
        <v>0</v>
      </c>
      <c r="V193" s="8">
        <f t="shared" si="31"/>
        <v>0</v>
      </c>
      <c r="W193" s="8">
        <f>IF(V193&gt;K193,K193-R193,U193)</f>
        <v>0</v>
      </c>
      <c r="X193" s="8">
        <f t="shared" si="32"/>
        <v>0</v>
      </c>
      <c r="Y193" s="31">
        <f>IF(K193&gt;0,ROUND(X193/K193*100,2),0)</f>
        <v>0</v>
      </c>
      <c r="Z193" s="8">
        <f>IF(L193=3%,ROUND($K$367*Ranking!K190,0),0)</f>
        <v>0</v>
      </c>
      <c r="AA193" s="28">
        <f t="shared" si="33"/>
        <v>0</v>
      </c>
      <c r="AB193" s="28">
        <f>IF(AA193&gt;K193,K193-X193,Z193)</f>
        <v>0</v>
      </c>
      <c r="AC193" s="8">
        <f t="shared" si="34"/>
        <v>0</v>
      </c>
      <c r="AD193" s="28">
        <f>IF(AC193&gt;K193,1,0)</f>
        <v>0</v>
      </c>
      <c r="AE193" s="31">
        <f>IF(AC193&gt;0,ROUND(AC193/K193*100,2),0)</f>
        <v>0</v>
      </c>
      <c r="AF193">
        <f t="shared" si="35"/>
      </c>
    </row>
    <row r="194" spans="1:32" ht="12.75">
      <c r="A194">
        <v>186</v>
      </c>
      <c r="B194" s="7" t="s">
        <v>438</v>
      </c>
      <c r="C194" s="7" t="s">
        <v>11</v>
      </c>
      <c r="D194" s="3" t="s">
        <v>439</v>
      </c>
      <c r="E194">
        <v>0</v>
      </c>
      <c r="F194" s="4">
        <v>0</v>
      </c>
      <c r="G194" s="4">
        <v>0</v>
      </c>
      <c r="H194" s="4">
        <v>0</v>
      </c>
      <c r="I194" s="4">
        <v>0</v>
      </c>
      <c r="J194" s="4">
        <f t="shared" si="24"/>
        <v>0</v>
      </c>
      <c r="K194" s="5">
        <f t="shared" si="25"/>
        <v>0</v>
      </c>
      <c r="L194" s="6">
        <v>0</v>
      </c>
      <c r="M194" s="31">
        <f t="shared" si="26"/>
        <v>0</v>
      </c>
      <c r="N194" s="31">
        <f t="shared" si="27"/>
        <v>0</v>
      </c>
      <c r="O194" s="11">
        <f>ROUND(($K$363/$K$361)*K194,5)</f>
        <v>0</v>
      </c>
      <c r="P194" s="11">
        <f>ROUND(($K$363/$K$361)*K194,5)</f>
        <v>0</v>
      </c>
      <c r="Q194" s="11">
        <f t="shared" si="28"/>
        <v>0</v>
      </c>
      <c r="R194" s="8">
        <f t="shared" si="29"/>
        <v>0</v>
      </c>
      <c r="S194" s="11">
        <f t="shared" si="30"/>
        <v>0</v>
      </c>
      <c r="T194">
        <f>IF(R194&gt;0,ROUND((R194/K194)*100,2),0)</f>
        <v>0</v>
      </c>
      <c r="U194" s="8">
        <f>ROUND(IF(L194=3%,$K$365*Ranking!K191,0),0)</f>
        <v>0</v>
      </c>
      <c r="V194" s="8">
        <f t="shared" si="31"/>
        <v>0</v>
      </c>
      <c r="W194" s="8">
        <f>IF(V194&gt;K194,K194-R194,U194)</f>
        <v>0</v>
      </c>
      <c r="X194" s="8">
        <f t="shared" si="32"/>
        <v>0</v>
      </c>
      <c r="Y194" s="31">
        <f>IF(K194&gt;0,ROUND(X194/K194*100,2),0)</f>
        <v>0</v>
      </c>
      <c r="Z194" s="8">
        <f>IF(L194=3%,ROUND($K$367*Ranking!K191,0),0)</f>
        <v>0</v>
      </c>
      <c r="AA194" s="28">
        <f t="shared" si="33"/>
        <v>0</v>
      </c>
      <c r="AB194" s="28">
        <f>IF(AA194&gt;K194,K194-X194,Z194)</f>
        <v>0</v>
      </c>
      <c r="AC194" s="8">
        <f t="shared" si="34"/>
        <v>0</v>
      </c>
      <c r="AD194" s="28">
        <f>IF(AC194&gt;K194,1,0)</f>
        <v>0</v>
      </c>
      <c r="AE194" s="31">
        <f>IF(AC194&gt;0,ROUND(AC194/K194*100,2),0)</f>
        <v>0</v>
      </c>
      <c r="AF194">
        <f t="shared" si="35"/>
      </c>
    </row>
    <row r="195" spans="1:32" ht="12.75">
      <c r="A195">
        <v>187</v>
      </c>
      <c r="B195" s="7" t="s">
        <v>440</v>
      </c>
      <c r="C195" s="7" t="s">
        <v>11</v>
      </c>
      <c r="D195" s="3" t="s">
        <v>441</v>
      </c>
      <c r="E195">
        <v>2008</v>
      </c>
      <c r="F195" s="4">
        <v>119724.7</v>
      </c>
      <c r="G195" s="4">
        <v>116.5</v>
      </c>
      <c r="H195" s="4">
        <v>0</v>
      </c>
      <c r="I195" s="4">
        <v>0</v>
      </c>
      <c r="J195" s="4">
        <f t="shared" si="24"/>
        <v>119608.2</v>
      </c>
      <c r="K195" s="5">
        <f t="shared" si="25"/>
        <v>119608</v>
      </c>
      <c r="L195" s="6">
        <v>0.01</v>
      </c>
      <c r="M195" s="31">
        <f t="shared" si="26"/>
        <v>31.47</v>
      </c>
      <c r="N195" s="31">
        <f t="shared" si="27"/>
        <v>31.47</v>
      </c>
      <c r="O195" s="11">
        <f>ROUND(($K$363/$K$361)*K195,5)</f>
        <v>37634.74748</v>
      </c>
      <c r="P195" s="11">
        <f>ROUND(($K$363/$K$361)*K195,5)</f>
        <v>37634.74748</v>
      </c>
      <c r="Q195" s="11">
        <f t="shared" si="28"/>
        <v>-0.25252000000182306</v>
      </c>
      <c r="R195" s="8">
        <f t="shared" si="29"/>
        <v>37635</v>
      </c>
      <c r="S195" s="11">
        <f t="shared" si="30"/>
        <v>0.25252000000182306</v>
      </c>
      <c r="T195">
        <f>IF(R195&gt;0,ROUND((R195/K195)*100,2),0)</f>
        <v>31.47</v>
      </c>
      <c r="U195" s="8">
        <f>ROUND(IF(L195=3%,$K$365*Ranking!K192,0),0)</f>
        <v>0</v>
      </c>
      <c r="V195" s="8">
        <f t="shared" si="31"/>
        <v>37635</v>
      </c>
      <c r="W195" s="8">
        <f>IF(V195&gt;K195,K195-R195,U195)</f>
        <v>0</v>
      </c>
      <c r="X195" s="8">
        <f t="shared" si="32"/>
        <v>37635</v>
      </c>
      <c r="Y195" s="31">
        <f>IF(K195&gt;0,ROUND(X195/K195*100,2),0)</f>
        <v>31.47</v>
      </c>
      <c r="Z195" s="8">
        <f>IF(L195=3%,ROUND($K$367*Ranking!K192,0),0)</f>
        <v>0</v>
      </c>
      <c r="AA195" s="28">
        <f t="shared" si="33"/>
        <v>37635</v>
      </c>
      <c r="AB195" s="28">
        <f>IF(AA195&gt;K195,K195-X195,Z195)</f>
        <v>0</v>
      </c>
      <c r="AC195" s="8">
        <f t="shared" si="34"/>
        <v>37635</v>
      </c>
      <c r="AD195" s="28">
        <f>IF(AC195&gt;K195,1,0)</f>
        <v>0</v>
      </c>
      <c r="AE195" s="31">
        <f>IF(AC195&gt;0,ROUND(AC195/K195*100,2),0)</f>
        <v>31.47</v>
      </c>
      <c r="AF195">
        <f t="shared" si="35"/>
      </c>
    </row>
    <row r="196" spans="1:32" ht="12.75">
      <c r="A196">
        <v>188</v>
      </c>
      <c r="B196" s="7" t="s">
        <v>442</v>
      </c>
      <c r="C196" s="7" t="s">
        <v>11</v>
      </c>
      <c r="D196" s="3" t="s">
        <v>443</v>
      </c>
      <c r="E196">
        <v>0</v>
      </c>
      <c r="F196" s="4">
        <v>0</v>
      </c>
      <c r="G196" s="4">
        <v>0</v>
      </c>
      <c r="H196" s="4">
        <v>0</v>
      </c>
      <c r="I196" s="4">
        <v>0</v>
      </c>
      <c r="J196" s="4">
        <f t="shared" si="24"/>
        <v>0</v>
      </c>
      <c r="K196" s="5">
        <f t="shared" si="25"/>
        <v>0</v>
      </c>
      <c r="L196" s="6">
        <v>0</v>
      </c>
      <c r="M196" s="31">
        <f t="shared" si="26"/>
        <v>0</v>
      </c>
      <c r="N196" s="31">
        <f t="shared" si="27"/>
        <v>0</v>
      </c>
      <c r="O196" s="11">
        <f>ROUND(($K$363/$K$361)*K196,5)</f>
        <v>0</v>
      </c>
      <c r="P196" s="11">
        <f>ROUND(($K$363/$K$361)*K196,5)</f>
        <v>0</v>
      </c>
      <c r="Q196" s="11">
        <f t="shared" si="28"/>
        <v>0</v>
      </c>
      <c r="R196" s="8">
        <f t="shared" si="29"/>
        <v>0</v>
      </c>
      <c r="S196" s="11">
        <f t="shared" si="30"/>
        <v>0</v>
      </c>
      <c r="T196">
        <f>IF(R196&gt;0,ROUND((R196/K196)*100,2),0)</f>
        <v>0</v>
      </c>
      <c r="U196" s="8">
        <f>ROUND(IF(L196=3%,$K$365*Ranking!K193,0),0)</f>
        <v>0</v>
      </c>
      <c r="V196" s="8">
        <f t="shared" si="31"/>
        <v>0</v>
      </c>
      <c r="W196" s="8">
        <f>IF(V196&gt;K196,K196-R196,U196)</f>
        <v>0</v>
      </c>
      <c r="X196" s="8">
        <f t="shared" si="32"/>
        <v>0</v>
      </c>
      <c r="Y196" s="31">
        <f>IF(K196&gt;0,ROUND(X196/K196*100,2),0)</f>
        <v>0</v>
      </c>
      <c r="Z196" s="8">
        <f>IF(L196=3%,ROUND($K$367*Ranking!K193,0),0)</f>
        <v>0</v>
      </c>
      <c r="AA196" s="28">
        <f t="shared" si="33"/>
        <v>0</v>
      </c>
      <c r="AB196" s="28">
        <f>IF(AA196&gt;K196,K196-X196,Z196)</f>
        <v>0</v>
      </c>
      <c r="AC196" s="8">
        <f t="shared" si="34"/>
        <v>0</v>
      </c>
      <c r="AD196" s="28">
        <f>IF(AC196&gt;K196,1,0)</f>
        <v>0</v>
      </c>
      <c r="AE196" s="31">
        <f>IF(AC196&gt;0,ROUND(AC196/K196*100,2),0)</f>
        <v>0</v>
      </c>
      <c r="AF196">
        <f t="shared" si="35"/>
      </c>
    </row>
    <row r="197" spans="1:32" ht="12.75">
      <c r="A197">
        <v>189</v>
      </c>
      <c r="B197" s="7" t="s">
        <v>444</v>
      </c>
      <c r="C197" s="7" t="s">
        <v>11</v>
      </c>
      <c r="D197" s="3" t="s">
        <v>445</v>
      </c>
      <c r="E197">
        <v>0</v>
      </c>
      <c r="F197" s="4">
        <v>0</v>
      </c>
      <c r="G197" s="4">
        <v>0</v>
      </c>
      <c r="H197" s="4">
        <v>0</v>
      </c>
      <c r="I197" s="4">
        <v>0</v>
      </c>
      <c r="J197" s="4">
        <f t="shared" si="24"/>
        <v>0</v>
      </c>
      <c r="K197" s="5">
        <f t="shared" si="25"/>
        <v>0</v>
      </c>
      <c r="L197" s="6">
        <v>0</v>
      </c>
      <c r="M197" s="31">
        <f t="shared" si="26"/>
        <v>0</v>
      </c>
      <c r="N197" s="31">
        <f t="shared" si="27"/>
        <v>0</v>
      </c>
      <c r="O197" s="11">
        <f>ROUND(($K$363/$K$361)*K197,5)</f>
        <v>0</v>
      </c>
      <c r="P197" s="11">
        <f>ROUND(($K$363/$K$361)*K197,5)</f>
        <v>0</v>
      </c>
      <c r="Q197" s="11">
        <f t="shared" si="28"/>
        <v>0</v>
      </c>
      <c r="R197" s="8">
        <f t="shared" si="29"/>
        <v>0</v>
      </c>
      <c r="S197" s="11">
        <f t="shared" si="30"/>
        <v>0</v>
      </c>
      <c r="T197">
        <f>IF(R197&gt;0,ROUND((R197/K197)*100,2),0)</f>
        <v>0</v>
      </c>
      <c r="U197" s="8">
        <f>ROUND(IF(L197=3%,$K$365*Ranking!K194,0),0)</f>
        <v>0</v>
      </c>
      <c r="V197" s="8">
        <f t="shared" si="31"/>
        <v>0</v>
      </c>
      <c r="W197" s="8">
        <f>IF(V197&gt;K197,K197-R197,U197)</f>
        <v>0</v>
      </c>
      <c r="X197" s="8">
        <f t="shared" si="32"/>
        <v>0</v>
      </c>
      <c r="Y197" s="31">
        <f>IF(K197&gt;0,ROUND(X197/K197*100,2),0)</f>
        <v>0</v>
      </c>
      <c r="Z197" s="8">
        <f>IF(L197=3%,ROUND($K$367*Ranking!K194,0),0)</f>
        <v>0</v>
      </c>
      <c r="AA197" s="28">
        <f t="shared" si="33"/>
        <v>0</v>
      </c>
      <c r="AB197" s="28">
        <f>IF(AA197&gt;K197,K197-X197,Z197)</f>
        <v>0</v>
      </c>
      <c r="AC197" s="8">
        <f t="shared" si="34"/>
        <v>0</v>
      </c>
      <c r="AD197" s="28">
        <f>IF(AC197&gt;K197,1,0)</f>
        <v>0</v>
      </c>
      <c r="AE197" s="31">
        <f>IF(AC197&gt;0,ROUND(AC197/K197*100,2),0)</f>
        <v>0</v>
      </c>
      <c r="AF197">
        <f t="shared" si="35"/>
      </c>
    </row>
    <row r="198" spans="1:32" ht="12.75">
      <c r="A198">
        <v>190</v>
      </c>
      <c r="B198" s="7" t="s">
        <v>446</v>
      </c>
      <c r="C198" s="7" t="s">
        <v>11</v>
      </c>
      <c r="D198" s="3" t="s">
        <v>447</v>
      </c>
      <c r="F198" s="4">
        <v>0</v>
      </c>
      <c r="G198" s="4">
        <v>0</v>
      </c>
      <c r="H198" s="4">
        <v>0</v>
      </c>
      <c r="I198" s="4">
        <v>0</v>
      </c>
      <c r="J198" s="4">
        <f t="shared" si="24"/>
        <v>0</v>
      </c>
      <c r="K198" s="5">
        <f t="shared" si="25"/>
        <v>0</v>
      </c>
      <c r="L198" s="6">
        <v>0</v>
      </c>
      <c r="M198" s="31">
        <f t="shared" si="26"/>
        <v>0</v>
      </c>
      <c r="N198" s="31">
        <f t="shared" si="27"/>
        <v>0</v>
      </c>
      <c r="O198" s="11">
        <f>ROUND(($K$363/$K$361)*K198,5)</f>
        <v>0</v>
      </c>
      <c r="P198" s="11">
        <f>ROUND(($K$363/$K$361)*K198,5)</f>
        <v>0</v>
      </c>
      <c r="Q198" s="11">
        <f t="shared" si="28"/>
        <v>0</v>
      </c>
      <c r="R198" s="8">
        <f t="shared" si="29"/>
        <v>0</v>
      </c>
      <c r="S198" s="11">
        <f t="shared" si="30"/>
        <v>0</v>
      </c>
      <c r="T198">
        <f>IF(R198&gt;0,ROUND((R198/K198)*100,2),0)</f>
        <v>0</v>
      </c>
      <c r="U198" s="8">
        <f>ROUND(IF(L198=3%,$K$365*Ranking!K195,0),0)</f>
        <v>0</v>
      </c>
      <c r="V198" s="8">
        <f t="shared" si="31"/>
        <v>0</v>
      </c>
      <c r="W198" s="8">
        <f>IF(V198&gt;K198,K198-R198,U198)</f>
        <v>0</v>
      </c>
      <c r="X198" s="8">
        <f t="shared" si="32"/>
        <v>0</v>
      </c>
      <c r="Y198" s="31">
        <f>IF(K198&gt;0,ROUND(X198/K198*100,2),0)</f>
        <v>0</v>
      </c>
      <c r="Z198" s="8">
        <f>IF(L198=3%,ROUND($K$367*Ranking!K195,0),0)</f>
        <v>0</v>
      </c>
      <c r="AA198" s="28">
        <f t="shared" si="33"/>
        <v>0</v>
      </c>
      <c r="AB198" s="28">
        <f>IF(AA198&gt;K198,K198-X198,Z198)</f>
        <v>0</v>
      </c>
      <c r="AC198" s="8">
        <f t="shared" si="34"/>
        <v>0</v>
      </c>
      <c r="AD198" s="28">
        <f>IF(AC198&gt;K198,1,0)</f>
        <v>0</v>
      </c>
      <c r="AE198" s="31">
        <f>IF(AC198&gt;0,ROUND(AC198/K198*100,2),0)</f>
        <v>0</v>
      </c>
      <c r="AF198">
        <f t="shared" si="35"/>
      </c>
    </row>
    <row r="199" spans="1:32" ht="12.75">
      <c r="A199">
        <v>191</v>
      </c>
      <c r="B199" s="7" t="s">
        <v>448</v>
      </c>
      <c r="C199" s="7" t="s">
        <v>11</v>
      </c>
      <c r="D199" s="3" t="s">
        <v>449</v>
      </c>
      <c r="E199">
        <v>2008</v>
      </c>
      <c r="F199" s="4">
        <v>177356.8</v>
      </c>
      <c r="G199" s="4">
        <v>2080.26</v>
      </c>
      <c r="H199" s="4">
        <v>254.07</v>
      </c>
      <c r="I199" s="4">
        <v>0</v>
      </c>
      <c r="J199" s="4">
        <f t="shared" si="24"/>
        <v>175022.46999999997</v>
      </c>
      <c r="K199" s="5">
        <f t="shared" si="25"/>
        <v>175022</v>
      </c>
      <c r="L199" s="6">
        <v>0.03</v>
      </c>
      <c r="M199" s="31">
        <f t="shared" si="26"/>
        <v>31.47</v>
      </c>
      <c r="N199" s="31">
        <f t="shared" si="27"/>
        <v>93.06</v>
      </c>
      <c r="O199" s="11">
        <f>ROUND(($K$363/$K$361)*K199,5)</f>
        <v>55070.8044</v>
      </c>
      <c r="P199" s="11">
        <f>ROUND(($K$363/$K$361)*K199,5)</f>
        <v>55070.8044</v>
      </c>
      <c r="Q199" s="11">
        <f t="shared" si="28"/>
        <v>-0.1955999999991036</v>
      </c>
      <c r="R199" s="8">
        <f t="shared" si="29"/>
        <v>55071</v>
      </c>
      <c r="S199" s="11">
        <f t="shared" si="30"/>
        <v>0.1955999999991036</v>
      </c>
      <c r="T199">
        <f>IF(R199&gt;0,ROUND((R199/K199)*100,2),0)</f>
        <v>31.47</v>
      </c>
      <c r="U199" s="8">
        <f>ROUND(IF(L199=3%,$K$365*Ranking!K196,0),0)</f>
        <v>66538</v>
      </c>
      <c r="V199" s="8">
        <f t="shared" si="31"/>
        <v>121609</v>
      </c>
      <c r="W199" s="8">
        <f>IF(V199&gt;K199,K199-R199,U199)</f>
        <v>66538</v>
      </c>
      <c r="X199" s="8">
        <f t="shared" si="32"/>
        <v>121609</v>
      </c>
      <c r="Y199" s="31">
        <f>IF(K199&gt;0,ROUND(X199/K199*100,2),0)</f>
        <v>69.48</v>
      </c>
      <c r="Z199" s="8">
        <f>IF(L199=3%,ROUND($K$367*Ranking!K196,0),0)</f>
        <v>41274</v>
      </c>
      <c r="AA199" s="28">
        <f t="shared" si="33"/>
        <v>162883</v>
      </c>
      <c r="AB199" s="28">
        <f>IF(AA199&gt;K199,K199-X199,Z199)</f>
        <v>41274</v>
      </c>
      <c r="AC199" s="8">
        <f t="shared" si="34"/>
        <v>162883</v>
      </c>
      <c r="AD199" s="28">
        <f>IF(AC199&gt;K199,1,0)</f>
        <v>0</v>
      </c>
      <c r="AE199" s="31">
        <f>IF(AC199&gt;0,ROUND(AC199/K199*100,2),0)</f>
        <v>93.06</v>
      </c>
      <c r="AF199">
        <f t="shared" si="35"/>
      </c>
    </row>
    <row r="200" spans="1:32" ht="12.75">
      <c r="A200">
        <v>192</v>
      </c>
      <c r="B200" s="7" t="s">
        <v>450</v>
      </c>
      <c r="C200" s="7" t="s">
        <v>11</v>
      </c>
      <c r="D200" s="3" t="s">
        <v>451</v>
      </c>
      <c r="F200" s="4">
        <v>0</v>
      </c>
      <c r="G200" s="4">
        <v>0</v>
      </c>
      <c r="H200" s="4">
        <v>0</v>
      </c>
      <c r="I200" s="4">
        <v>0</v>
      </c>
      <c r="J200" s="4">
        <f t="shared" si="24"/>
        <v>0</v>
      </c>
      <c r="K200" s="5">
        <f t="shared" si="25"/>
        <v>0</v>
      </c>
      <c r="L200" s="6">
        <v>0</v>
      </c>
      <c r="M200" s="31">
        <f t="shared" si="26"/>
        <v>0</v>
      </c>
      <c r="N200" s="31">
        <f t="shared" si="27"/>
        <v>0</v>
      </c>
      <c r="O200" s="11">
        <f>ROUND(($K$363/$K$361)*K200,5)</f>
        <v>0</v>
      </c>
      <c r="P200" s="11">
        <f>ROUND(($K$363/$K$361)*K200,5)</f>
        <v>0</v>
      </c>
      <c r="Q200" s="11">
        <f t="shared" si="28"/>
        <v>0</v>
      </c>
      <c r="R200" s="8">
        <f t="shared" si="29"/>
        <v>0</v>
      </c>
      <c r="S200" s="11">
        <f t="shared" si="30"/>
        <v>0</v>
      </c>
      <c r="T200">
        <f>IF(R200&gt;0,ROUND((R200/K200)*100,2),0)</f>
        <v>0</v>
      </c>
      <c r="U200" s="8">
        <f>ROUND(IF(L200=3%,$K$365*Ranking!K197,0),0)</f>
        <v>0</v>
      </c>
      <c r="V200" s="8">
        <f t="shared" si="31"/>
        <v>0</v>
      </c>
      <c r="W200" s="8">
        <f>IF(V200&gt;K200,K200-R200,U200)</f>
        <v>0</v>
      </c>
      <c r="X200" s="8">
        <f t="shared" si="32"/>
        <v>0</v>
      </c>
      <c r="Y200" s="31">
        <f>IF(K200&gt;0,ROUND(X200/K200*100,2),0)</f>
        <v>0</v>
      </c>
      <c r="Z200" s="8">
        <f>IF(L200=3%,ROUND($K$367*Ranking!K197,0),0)</f>
        <v>0</v>
      </c>
      <c r="AA200" s="28">
        <f t="shared" si="33"/>
        <v>0</v>
      </c>
      <c r="AB200" s="28">
        <f>IF(AA200&gt;K200,K200-X200,Z200)</f>
        <v>0</v>
      </c>
      <c r="AC200" s="8">
        <f t="shared" si="34"/>
        <v>0</v>
      </c>
      <c r="AD200" s="28">
        <f>IF(AC200&gt;K200,1,0)</f>
        <v>0</v>
      </c>
      <c r="AE200" s="31">
        <f>IF(AC200&gt;0,ROUND(AC200/K200*100,2),0)</f>
        <v>0</v>
      </c>
      <c r="AF200">
        <f t="shared" si="35"/>
      </c>
    </row>
    <row r="201" spans="1:32" ht="12.75">
      <c r="A201">
        <v>193</v>
      </c>
      <c r="B201" s="7" t="s">
        <v>452</v>
      </c>
      <c r="C201" s="7" t="s">
        <v>11</v>
      </c>
      <c r="D201" s="3" t="s">
        <v>453</v>
      </c>
      <c r="F201" s="4">
        <v>0</v>
      </c>
      <c r="G201" s="4">
        <v>0</v>
      </c>
      <c r="H201" s="4">
        <v>0</v>
      </c>
      <c r="I201" s="4">
        <v>0</v>
      </c>
      <c r="J201" s="4">
        <f aca="true" t="shared" si="36" ref="J201:J264">F201-G201-H201+I201</f>
        <v>0</v>
      </c>
      <c r="K201" s="5">
        <f aca="true" t="shared" si="37" ref="K201:K264">ROUND(J201,0)</f>
        <v>0</v>
      </c>
      <c r="L201" s="6">
        <v>0</v>
      </c>
      <c r="M201" s="31">
        <f aca="true" t="shared" si="38" ref="M201:M264">T201</f>
        <v>0</v>
      </c>
      <c r="N201" s="31">
        <f aca="true" t="shared" si="39" ref="N201:N264">AE201</f>
        <v>0</v>
      </c>
      <c r="O201" s="11">
        <f>ROUND(($K$363/$K$361)*K201,5)</f>
        <v>0</v>
      </c>
      <c r="P201" s="11">
        <f>ROUND(($K$363/$K$361)*K201,5)</f>
        <v>0</v>
      </c>
      <c r="Q201" s="11">
        <f aca="true" t="shared" si="40" ref="Q201:Q264">P201-R201</f>
        <v>0</v>
      </c>
      <c r="R201" s="8">
        <f aca="true" t="shared" si="41" ref="R201:R264">ROUND(O201,0)</f>
        <v>0</v>
      </c>
      <c r="S201" s="11">
        <f aca="true" t="shared" si="42" ref="S201:S264">R201-O201</f>
        <v>0</v>
      </c>
      <c r="T201">
        <f>IF(R201&gt;0,ROUND((R201/K201)*100,2),0)</f>
        <v>0</v>
      </c>
      <c r="U201" s="8">
        <f>ROUND(IF(L201=3%,$K$365*Ranking!K198,0),0)</f>
        <v>0</v>
      </c>
      <c r="V201" s="8">
        <f aca="true" t="shared" si="43" ref="V201:V264">U201+R201</f>
        <v>0</v>
      </c>
      <c r="W201" s="8">
        <f>IF(V201&gt;K201,K201-R201,U201)</f>
        <v>0</v>
      </c>
      <c r="X201" s="8">
        <f aca="true" t="shared" si="44" ref="X201:X264">R201+W201</f>
        <v>0</v>
      </c>
      <c r="Y201" s="31">
        <f>IF(K201&gt;0,ROUND(X201/K201*100,2),0)</f>
        <v>0</v>
      </c>
      <c r="Z201" s="8">
        <f>IF(L201=3%,ROUND($K$367*Ranking!K198,0),0)</f>
        <v>0</v>
      </c>
      <c r="AA201" s="28">
        <f aca="true" t="shared" si="45" ref="AA201:AA264">X201+Z201</f>
        <v>0</v>
      </c>
      <c r="AB201" s="28">
        <f>IF(AA201&gt;K201,K201-X201,Z201)</f>
        <v>0</v>
      </c>
      <c r="AC201" s="8">
        <f aca="true" t="shared" si="46" ref="AC201:AC264">X201+AB201</f>
        <v>0</v>
      </c>
      <c r="AD201" s="28">
        <f>IF(AC201&gt;K201,1,0)</f>
        <v>0</v>
      </c>
      <c r="AE201" s="31">
        <f>IF(AC201&gt;0,ROUND(AC201/K201*100,2),0)</f>
        <v>0</v>
      </c>
      <c r="AF201">
        <f aca="true" t="shared" si="47" ref="AF201:AF264">IF(AE201=100,1,"")</f>
      </c>
    </row>
    <row r="202" spans="1:32" ht="12.75">
      <c r="A202">
        <v>194</v>
      </c>
      <c r="B202" s="7" t="s">
        <v>454</v>
      </c>
      <c r="C202" s="7" t="s">
        <v>11</v>
      </c>
      <c r="D202" s="3" t="s">
        <v>455</v>
      </c>
      <c r="F202" s="4">
        <v>0</v>
      </c>
      <c r="G202" s="4">
        <v>0</v>
      </c>
      <c r="H202" s="4">
        <v>0</v>
      </c>
      <c r="I202" s="4">
        <v>0</v>
      </c>
      <c r="J202" s="4">
        <f t="shared" si="36"/>
        <v>0</v>
      </c>
      <c r="K202" s="5">
        <f t="shared" si="37"/>
        <v>0</v>
      </c>
      <c r="L202" s="6">
        <v>0</v>
      </c>
      <c r="M202" s="31">
        <f t="shared" si="38"/>
        <v>0</v>
      </c>
      <c r="N202" s="31">
        <f t="shared" si="39"/>
        <v>0</v>
      </c>
      <c r="O202" s="11">
        <f>ROUND(($K$363/$K$361)*K202,5)</f>
        <v>0</v>
      </c>
      <c r="P202" s="11">
        <f>ROUND(($K$363/$K$361)*K202,5)</f>
        <v>0</v>
      </c>
      <c r="Q202" s="11">
        <f t="shared" si="40"/>
        <v>0</v>
      </c>
      <c r="R202" s="8">
        <f t="shared" si="41"/>
        <v>0</v>
      </c>
      <c r="S202" s="11">
        <f t="shared" si="42"/>
        <v>0</v>
      </c>
      <c r="T202">
        <f>IF(R202&gt;0,ROUND((R202/K202)*100,2),0)</f>
        <v>0</v>
      </c>
      <c r="U202" s="8">
        <f>ROUND(IF(L202=3%,$K$365*Ranking!K199,0),0)</f>
        <v>0</v>
      </c>
      <c r="V202" s="8">
        <f t="shared" si="43"/>
        <v>0</v>
      </c>
      <c r="W202" s="8">
        <f>IF(V202&gt;K202,K202-R202,U202)</f>
        <v>0</v>
      </c>
      <c r="X202" s="8">
        <f t="shared" si="44"/>
        <v>0</v>
      </c>
      <c r="Y202" s="31">
        <f>IF(K202&gt;0,ROUND(X202/K202*100,2),0)</f>
        <v>0</v>
      </c>
      <c r="Z202" s="8">
        <f>IF(L202=3%,ROUND($K$367*Ranking!K199,0),0)</f>
        <v>0</v>
      </c>
      <c r="AA202" s="28">
        <f t="shared" si="45"/>
        <v>0</v>
      </c>
      <c r="AB202" s="28">
        <f>IF(AA202&gt;K202,K202-X202,Z202)</f>
        <v>0</v>
      </c>
      <c r="AC202" s="8">
        <f t="shared" si="46"/>
        <v>0</v>
      </c>
      <c r="AD202" s="28">
        <f>IF(AC202&gt;K202,1,0)</f>
        <v>0</v>
      </c>
      <c r="AE202" s="31">
        <f>IF(AC202&gt;0,ROUND(AC202/K202*100,2),0)</f>
        <v>0</v>
      </c>
      <c r="AF202">
        <f t="shared" si="47"/>
      </c>
    </row>
    <row r="203" spans="1:32" ht="12.75">
      <c r="A203">
        <v>195</v>
      </c>
      <c r="B203" s="7" t="s">
        <v>456</v>
      </c>
      <c r="C203" s="7" t="s">
        <v>11</v>
      </c>
      <c r="D203" s="3" t="s">
        <v>457</v>
      </c>
      <c r="F203" s="4">
        <v>0</v>
      </c>
      <c r="G203" s="4">
        <v>0</v>
      </c>
      <c r="H203" s="4">
        <v>0</v>
      </c>
      <c r="I203" s="4">
        <v>0</v>
      </c>
      <c r="J203" s="4">
        <f t="shared" si="36"/>
        <v>0</v>
      </c>
      <c r="K203" s="5">
        <f t="shared" si="37"/>
        <v>0</v>
      </c>
      <c r="L203" s="6">
        <v>0</v>
      </c>
      <c r="M203" s="31">
        <f t="shared" si="38"/>
        <v>0</v>
      </c>
      <c r="N203" s="31">
        <f t="shared" si="39"/>
        <v>0</v>
      </c>
      <c r="O203" s="11">
        <f>ROUND(($K$363/$K$361)*K203,5)</f>
        <v>0</v>
      </c>
      <c r="P203" s="11">
        <f>ROUND(($K$363/$K$361)*K203,5)</f>
        <v>0</v>
      </c>
      <c r="Q203" s="11">
        <f t="shared" si="40"/>
        <v>0</v>
      </c>
      <c r="R203" s="8">
        <f t="shared" si="41"/>
        <v>0</v>
      </c>
      <c r="S203" s="11">
        <f t="shared" si="42"/>
        <v>0</v>
      </c>
      <c r="T203">
        <f>IF(R203&gt;0,ROUND((R203/K203)*100,2),0)</f>
        <v>0</v>
      </c>
      <c r="U203" s="8">
        <f>ROUND(IF(L203=3%,$K$365*Ranking!K200,0),0)</f>
        <v>0</v>
      </c>
      <c r="V203" s="8">
        <f t="shared" si="43"/>
        <v>0</v>
      </c>
      <c r="W203" s="8">
        <f>IF(V203&gt;K203,K203-R203,U203)</f>
        <v>0</v>
      </c>
      <c r="X203" s="8">
        <f t="shared" si="44"/>
        <v>0</v>
      </c>
      <c r="Y203" s="31">
        <f>IF(K203&gt;0,ROUND(X203/K203*100,2),0)</f>
        <v>0</v>
      </c>
      <c r="Z203" s="8">
        <f>IF(L203=3%,ROUND($K$367*Ranking!K200,0),0)</f>
        <v>0</v>
      </c>
      <c r="AA203" s="28">
        <f t="shared" si="45"/>
        <v>0</v>
      </c>
      <c r="AB203" s="28">
        <f>IF(AA203&gt;K203,K203-X203,Z203)</f>
        <v>0</v>
      </c>
      <c r="AC203" s="8">
        <f t="shared" si="46"/>
        <v>0</v>
      </c>
      <c r="AD203" s="28">
        <f>IF(AC203&gt;K203,1,0)</f>
        <v>0</v>
      </c>
      <c r="AE203" s="31">
        <f>IF(AC203&gt;0,ROUND(AC203/K203*100,2),0)</f>
        <v>0</v>
      </c>
      <c r="AF203">
        <f t="shared" si="47"/>
      </c>
    </row>
    <row r="204" spans="1:32" ht="12.75">
      <c r="A204">
        <v>196</v>
      </c>
      <c r="B204" s="7" t="s">
        <v>458</v>
      </c>
      <c r="C204" s="7" t="s">
        <v>11</v>
      </c>
      <c r="D204" s="3" t="s">
        <v>459</v>
      </c>
      <c r="E204">
        <v>2005</v>
      </c>
      <c r="F204" s="4">
        <v>192229.02</v>
      </c>
      <c r="G204" s="4">
        <v>9496.28</v>
      </c>
      <c r="H204" s="4">
        <v>1680.14</v>
      </c>
      <c r="I204" s="4">
        <v>0</v>
      </c>
      <c r="J204" s="4">
        <f t="shared" si="36"/>
        <v>181052.59999999998</v>
      </c>
      <c r="K204" s="5">
        <f t="shared" si="37"/>
        <v>181053</v>
      </c>
      <c r="L204" s="6">
        <v>0.03</v>
      </c>
      <c r="M204" s="31">
        <f t="shared" si="38"/>
        <v>31.46</v>
      </c>
      <c r="N204" s="31">
        <f t="shared" si="39"/>
        <v>72.69</v>
      </c>
      <c r="O204" s="11">
        <f>ROUND(($K$363/$K$361)*K204,5)</f>
        <v>56968.46311</v>
      </c>
      <c r="P204" s="11">
        <f>ROUND(($K$363/$K$361)*K204,5)</f>
        <v>56968.46311</v>
      </c>
      <c r="Q204" s="11">
        <f t="shared" si="40"/>
        <v>0.46310999999695923</v>
      </c>
      <c r="R204" s="8">
        <f t="shared" si="41"/>
        <v>56968</v>
      </c>
      <c r="S204" s="11">
        <f t="shared" si="42"/>
        <v>-0.46310999999695923</v>
      </c>
      <c r="T204">
        <f>IF(R204&gt;0,ROUND((R204/K204)*100,2),0)</f>
        <v>31.46</v>
      </c>
      <c r="U204" s="8">
        <f>ROUND(IF(L204=3%,$K$365*Ranking!K201,0),0)</f>
        <v>46065</v>
      </c>
      <c r="V204" s="8">
        <f t="shared" si="43"/>
        <v>103033</v>
      </c>
      <c r="W204" s="8">
        <f>IF(V204&gt;K204,K204-R204,U204)</f>
        <v>46065</v>
      </c>
      <c r="X204" s="8">
        <f t="shared" si="44"/>
        <v>103033</v>
      </c>
      <c r="Y204" s="31">
        <f>IF(K204&gt;0,ROUND(X204/K204*100,2),0)</f>
        <v>56.91</v>
      </c>
      <c r="Z204" s="8">
        <f>IF(L204=3%,ROUND($K$367*Ranking!K201,0),0)</f>
        <v>28574</v>
      </c>
      <c r="AA204" s="28">
        <f t="shared" si="45"/>
        <v>131607</v>
      </c>
      <c r="AB204" s="28">
        <f>IF(AA204&gt;K204,K204-X204,Z204)</f>
        <v>28574</v>
      </c>
      <c r="AC204" s="8">
        <f t="shared" si="46"/>
        <v>131607</v>
      </c>
      <c r="AD204" s="28">
        <f>IF(AC204&gt;K204,1,0)</f>
        <v>0</v>
      </c>
      <c r="AE204" s="31">
        <f>IF(AC204&gt;0,ROUND(AC204/K204*100,2),0)</f>
        <v>72.69</v>
      </c>
      <c r="AF204">
        <f t="shared" si="47"/>
      </c>
    </row>
    <row r="205" spans="1:32" ht="12.75">
      <c r="A205">
        <v>197</v>
      </c>
      <c r="B205" s="7" t="s">
        <v>77</v>
      </c>
      <c r="C205" s="7" t="s">
        <v>11</v>
      </c>
      <c r="D205" s="3" t="s">
        <v>78</v>
      </c>
      <c r="E205">
        <v>2002</v>
      </c>
      <c r="F205" s="4">
        <v>1783489.53</v>
      </c>
      <c r="G205" s="4">
        <v>5337.95</v>
      </c>
      <c r="H205" s="4">
        <v>9296.14</v>
      </c>
      <c r="I205" s="4">
        <v>0</v>
      </c>
      <c r="J205" s="4">
        <f t="shared" si="36"/>
        <v>1768855.4400000002</v>
      </c>
      <c r="K205" s="5">
        <f t="shared" si="37"/>
        <v>1768855</v>
      </c>
      <c r="L205" s="6">
        <v>0.03</v>
      </c>
      <c r="M205" s="31">
        <f t="shared" si="38"/>
        <v>31.47</v>
      </c>
      <c r="N205" s="31">
        <f t="shared" si="39"/>
        <v>34.28</v>
      </c>
      <c r="O205" s="11">
        <f>ROUND(($K$363/$K$361)*K205,5)</f>
        <v>556571.56086</v>
      </c>
      <c r="P205" s="11">
        <f>ROUND(($K$363/$K$361)*K205,5)</f>
        <v>556571.56086</v>
      </c>
      <c r="Q205" s="11">
        <f t="shared" si="40"/>
        <v>-0.4391400000313297</v>
      </c>
      <c r="R205" s="8">
        <f t="shared" si="41"/>
        <v>556572</v>
      </c>
      <c r="S205" s="11">
        <f t="shared" si="42"/>
        <v>0.4391400000313297</v>
      </c>
      <c r="T205">
        <f>IF(R205&gt;0,ROUND((R205/K205)*100,2),0)</f>
        <v>31.47</v>
      </c>
      <c r="U205" s="8">
        <f>ROUND(IF(L205=3%,$K$365*Ranking!K202,0),0)</f>
        <v>30710</v>
      </c>
      <c r="V205" s="8">
        <f t="shared" si="43"/>
        <v>587282</v>
      </c>
      <c r="W205" s="8">
        <f>IF(V205&gt;K205,K205-R205,U205)</f>
        <v>30710</v>
      </c>
      <c r="X205" s="8">
        <f t="shared" si="44"/>
        <v>587282</v>
      </c>
      <c r="Y205" s="31">
        <f>IF(K205&gt;0,ROUND(X205/K205*100,2),0)</f>
        <v>33.2</v>
      </c>
      <c r="Z205" s="8">
        <f>IF(L205=3%,ROUND($K$367*Ranking!K202,0),0)</f>
        <v>19049</v>
      </c>
      <c r="AA205" s="28">
        <f t="shared" si="45"/>
        <v>606331</v>
      </c>
      <c r="AB205" s="28">
        <f>IF(AA205&gt;K205,K205-X205,Z205)</f>
        <v>19049</v>
      </c>
      <c r="AC205" s="8">
        <f t="shared" si="46"/>
        <v>606331</v>
      </c>
      <c r="AD205" s="28">
        <f>IF(AC205&gt;K205,1,0)</f>
        <v>0</v>
      </c>
      <c r="AE205" s="31">
        <f>IF(AC205&gt;0,ROUND(AC205/K205*100,2),0)</f>
        <v>34.28</v>
      </c>
      <c r="AF205">
        <f t="shared" si="47"/>
      </c>
    </row>
    <row r="206" spans="1:32" ht="12.75">
      <c r="A206">
        <v>198</v>
      </c>
      <c r="B206" s="7" t="s">
        <v>460</v>
      </c>
      <c r="C206" s="7" t="s">
        <v>11</v>
      </c>
      <c r="D206" s="3" t="s">
        <v>461</v>
      </c>
      <c r="F206" s="4">
        <v>0</v>
      </c>
      <c r="G206" s="4">
        <v>0</v>
      </c>
      <c r="H206" s="4">
        <v>0</v>
      </c>
      <c r="I206" s="4">
        <v>0</v>
      </c>
      <c r="J206" s="4">
        <f t="shared" si="36"/>
        <v>0</v>
      </c>
      <c r="K206" s="5">
        <f t="shared" si="37"/>
        <v>0</v>
      </c>
      <c r="L206" s="6">
        <v>0</v>
      </c>
      <c r="M206" s="31">
        <f t="shared" si="38"/>
        <v>0</v>
      </c>
      <c r="N206" s="31">
        <f t="shared" si="39"/>
        <v>0</v>
      </c>
      <c r="O206" s="11">
        <f>ROUND(($K$363/$K$361)*K206,5)</f>
        <v>0</v>
      </c>
      <c r="P206" s="11">
        <f>ROUND(($K$363/$K$361)*K206,5)</f>
        <v>0</v>
      </c>
      <c r="Q206" s="11">
        <f t="shared" si="40"/>
        <v>0</v>
      </c>
      <c r="R206" s="8">
        <f t="shared" si="41"/>
        <v>0</v>
      </c>
      <c r="S206" s="11">
        <f t="shared" si="42"/>
        <v>0</v>
      </c>
      <c r="T206">
        <f>IF(R206&gt;0,ROUND((R206/K206)*100,2),0)</f>
        <v>0</v>
      </c>
      <c r="U206" s="8">
        <f>ROUND(IF(L206=3%,$K$365*Ranking!K203,0),0)</f>
        <v>0</v>
      </c>
      <c r="V206" s="8">
        <f t="shared" si="43"/>
        <v>0</v>
      </c>
      <c r="W206" s="8">
        <f>IF(V206&gt;K206,K206-R206,U206)</f>
        <v>0</v>
      </c>
      <c r="X206" s="8">
        <f t="shared" si="44"/>
        <v>0</v>
      </c>
      <c r="Y206" s="31">
        <f>IF(K206&gt;0,ROUND(X206/K206*100,2),0)</f>
        <v>0</v>
      </c>
      <c r="Z206" s="8">
        <f>IF(L206=3%,ROUND($K$367*Ranking!K203,0),0)</f>
        <v>0</v>
      </c>
      <c r="AA206" s="28">
        <f t="shared" si="45"/>
        <v>0</v>
      </c>
      <c r="AB206" s="28">
        <f>IF(AA206&gt;K206,K206-X206,Z206)</f>
        <v>0</v>
      </c>
      <c r="AC206" s="8">
        <f t="shared" si="46"/>
        <v>0</v>
      </c>
      <c r="AD206" s="28">
        <f>IF(AC206&gt;K206,1,0)</f>
        <v>0</v>
      </c>
      <c r="AE206" s="31">
        <f>IF(AC206&gt;0,ROUND(AC206/K206*100,2),0)</f>
        <v>0</v>
      </c>
      <c r="AF206">
        <f t="shared" si="47"/>
      </c>
    </row>
    <row r="207" spans="1:32" ht="12.75">
      <c r="A207">
        <v>199</v>
      </c>
      <c r="B207" s="7" t="s">
        <v>462</v>
      </c>
      <c r="C207" s="7" t="s">
        <v>11</v>
      </c>
      <c r="D207" s="3" t="s">
        <v>463</v>
      </c>
      <c r="E207">
        <v>2006</v>
      </c>
      <c r="F207" s="4">
        <v>1811987.84</v>
      </c>
      <c r="G207" s="4">
        <v>12348.99</v>
      </c>
      <c r="H207" s="4">
        <v>503.89</v>
      </c>
      <c r="I207" s="4">
        <v>0</v>
      </c>
      <c r="J207" s="4">
        <f t="shared" si="36"/>
        <v>1799134.9600000002</v>
      </c>
      <c r="K207" s="5">
        <f t="shared" si="37"/>
        <v>1799135</v>
      </c>
      <c r="L207" s="6">
        <v>0.02</v>
      </c>
      <c r="M207" s="31">
        <f t="shared" si="38"/>
        <v>31.47</v>
      </c>
      <c r="N207" s="31">
        <f t="shared" si="39"/>
        <v>31.47</v>
      </c>
      <c r="O207" s="11">
        <f>ROUND(($K$363/$K$361)*K207,5)</f>
        <v>566099.18571</v>
      </c>
      <c r="P207" s="11">
        <f>ROUND(($K$363/$K$361)*K207,5)</f>
        <v>566099.18571</v>
      </c>
      <c r="Q207" s="11">
        <f t="shared" si="40"/>
        <v>0.18570999999064952</v>
      </c>
      <c r="R207" s="8">
        <f t="shared" si="41"/>
        <v>566099</v>
      </c>
      <c r="S207" s="11">
        <f t="shared" si="42"/>
        <v>-0.18570999999064952</v>
      </c>
      <c r="T207">
        <f>IF(R207&gt;0,ROUND((R207/K207)*100,2),0)</f>
        <v>31.47</v>
      </c>
      <c r="U207" s="8">
        <f>ROUND(IF(L207=3%,$K$365*Ranking!K204,0),0)</f>
        <v>0</v>
      </c>
      <c r="V207" s="8">
        <f t="shared" si="43"/>
        <v>566099</v>
      </c>
      <c r="W207" s="8">
        <f>IF(V207&gt;K207,K207-R207,U207)</f>
        <v>0</v>
      </c>
      <c r="X207" s="8">
        <f t="shared" si="44"/>
        <v>566099</v>
      </c>
      <c r="Y207" s="31">
        <f>IF(K207&gt;0,ROUND(X207/K207*100,2),0)</f>
        <v>31.47</v>
      </c>
      <c r="Z207" s="8">
        <f>IF(L207=3%,ROUND($K$367*Ranking!K204,0),0)</f>
        <v>0</v>
      </c>
      <c r="AA207" s="28">
        <f t="shared" si="45"/>
        <v>566099</v>
      </c>
      <c r="AB207" s="28">
        <f>IF(AA207&gt;K207,K207-X207,Z207)</f>
        <v>0</v>
      </c>
      <c r="AC207" s="8">
        <f t="shared" si="46"/>
        <v>566099</v>
      </c>
      <c r="AD207" s="28">
        <f>IF(AC207&gt;K207,1,0)</f>
        <v>0</v>
      </c>
      <c r="AE207" s="31">
        <f>IF(AC207&gt;0,ROUND(AC207/K207*100,2),0)</f>
        <v>31.47</v>
      </c>
      <c r="AF207">
        <f t="shared" si="47"/>
      </c>
    </row>
    <row r="208" spans="1:32" ht="12.75">
      <c r="A208">
        <v>200</v>
      </c>
      <c r="B208" s="7" t="s">
        <v>464</v>
      </c>
      <c r="C208" s="7" t="s">
        <v>11</v>
      </c>
      <c r="D208" s="3" t="s">
        <v>465</v>
      </c>
      <c r="F208" s="4">
        <v>0</v>
      </c>
      <c r="G208" s="4">
        <v>0</v>
      </c>
      <c r="H208" s="4">
        <v>0</v>
      </c>
      <c r="I208" s="4">
        <v>0</v>
      </c>
      <c r="J208" s="4">
        <f t="shared" si="36"/>
        <v>0</v>
      </c>
      <c r="K208" s="5">
        <f t="shared" si="37"/>
        <v>0</v>
      </c>
      <c r="L208" s="6">
        <v>0</v>
      </c>
      <c r="M208" s="31">
        <f t="shared" si="38"/>
        <v>0</v>
      </c>
      <c r="N208" s="31">
        <f t="shared" si="39"/>
        <v>0</v>
      </c>
      <c r="O208" s="11">
        <f>ROUND(($K$363/$K$361)*K208,5)</f>
        <v>0</v>
      </c>
      <c r="P208" s="11">
        <f>ROUND(($K$363/$K$361)*K208,5)</f>
        <v>0</v>
      </c>
      <c r="Q208" s="11">
        <f t="shared" si="40"/>
        <v>0</v>
      </c>
      <c r="R208" s="8">
        <f t="shared" si="41"/>
        <v>0</v>
      </c>
      <c r="S208" s="11">
        <f t="shared" si="42"/>
        <v>0</v>
      </c>
      <c r="T208">
        <f>IF(R208&gt;0,ROUND((R208/K208)*100,2),0)</f>
        <v>0</v>
      </c>
      <c r="U208" s="8">
        <f>ROUND(IF(L208=3%,$K$365*Ranking!K205,0),0)</f>
        <v>0</v>
      </c>
      <c r="V208" s="8">
        <f t="shared" si="43"/>
        <v>0</v>
      </c>
      <c r="W208" s="8">
        <f>IF(V208&gt;K208,K208-R208,U208)</f>
        <v>0</v>
      </c>
      <c r="X208" s="8">
        <f t="shared" si="44"/>
        <v>0</v>
      </c>
      <c r="Y208" s="31">
        <f>IF(K208&gt;0,ROUND(X208/K208*100,2),0)</f>
        <v>0</v>
      </c>
      <c r="Z208" s="8">
        <f>IF(L208=3%,ROUND($K$367*Ranking!K205,0),0)</f>
        <v>0</v>
      </c>
      <c r="AA208" s="28">
        <f t="shared" si="45"/>
        <v>0</v>
      </c>
      <c r="AB208" s="28">
        <f>IF(AA208&gt;K208,K208-X208,Z208)</f>
        <v>0</v>
      </c>
      <c r="AC208" s="8">
        <f t="shared" si="46"/>
        <v>0</v>
      </c>
      <c r="AD208" s="28">
        <f>IF(AC208&gt;K208,1,0)</f>
        <v>0</v>
      </c>
      <c r="AE208" s="31">
        <f>IF(AC208&gt;0,ROUND(AC208/K208*100,2),0)</f>
        <v>0</v>
      </c>
      <c r="AF208">
        <f t="shared" si="47"/>
      </c>
    </row>
    <row r="209" spans="1:32" ht="12.75">
      <c r="A209">
        <v>201</v>
      </c>
      <c r="B209" s="7" t="s">
        <v>466</v>
      </c>
      <c r="C209" s="7" t="s">
        <v>11</v>
      </c>
      <c r="D209" s="3" t="s">
        <v>467</v>
      </c>
      <c r="F209" s="4">
        <v>0</v>
      </c>
      <c r="G209" s="4">
        <v>0</v>
      </c>
      <c r="H209" s="4">
        <v>0</v>
      </c>
      <c r="I209" s="4">
        <v>0</v>
      </c>
      <c r="J209" s="4">
        <f t="shared" si="36"/>
        <v>0</v>
      </c>
      <c r="K209" s="5">
        <f t="shared" si="37"/>
        <v>0</v>
      </c>
      <c r="L209" s="6">
        <v>0</v>
      </c>
      <c r="M209" s="31">
        <f t="shared" si="38"/>
        <v>0</v>
      </c>
      <c r="N209" s="31">
        <f t="shared" si="39"/>
        <v>0</v>
      </c>
      <c r="O209" s="11">
        <f>ROUND(($K$363/$K$361)*K209,5)</f>
        <v>0</v>
      </c>
      <c r="P209" s="11">
        <f>ROUND(($K$363/$K$361)*K209,5)</f>
        <v>0</v>
      </c>
      <c r="Q209" s="11">
        <f t="shared" si="40"/>
        <v>0</v>
      </c>
      <c r="R209" s="8">
        <f t="shared" si="41"/>
        <v>0</v>
      </c>
      <c r="S209" s="11">
        <f t="shared" si="42"/>
        <v>0</v>
      </c>
      <c r="T209">
        <f>IF(R209&gt;0,ROUND((R209/K209)*100,2),0)</f>
        <v>0</v>
      </c>
      <c r="U209" s="8">
        <f>ROUND(IF(L209=3%,$K$365*Ranking!K206,0),0)</f>
        <v>0</v>
      </c>
      <c r="V209" s="8">
        <f t="shared" si="43"/>
        <v>0</v>
      </c>
      <c r="W209" s="8">
        <f>IF(V209&gt;K209,K209-R209,U209)</f>
        <v>0</v>
      </c>
      <c r="X209" s="8">
        <f t="shared" si="44"/>
        <v>0</v>
      </c>
      <c r="Y209" s="31">
        <f>IF(K209&gt;0,ROUND(X209/K209*100,2),0)</f>
        <v>0</v>
      </c>
      <c r="Z209" s="8">
        <f>IF(L209=3%,ROUND($K$367*Ranking!K206,0),0)</f>
        <v>0</v>
      </c>
      <c r="AA209" s="28">
        <f t="shared" si="45"/>
        <v>0</v>
      </c>
      <c r="AB209" s="28">
        <f>IF(AA209&gt;K209,K209-X209,Z209)</f>
        <v>0</v>
      </c>
      <c r="AC209" s="8">
        <f t="shared" si="46"/>
        <v>0</v>
      </c>
      <c r="AD209" s="28">
        <f>IF(AC209&gt;K209,1,0)</f>
        <v>0</v>
      </c>
      <c r="AE209" s="31">
        <f>IF(AC209&gt;0,ROUND(AC209/K209*100,2),0)</f>
        <v>0</v>
      </c>
      <c r="AF209">
        <f t="shared" si="47"/>
      </c>
    </row>
    <row r="210" spans="1:32" ht="12.75">
      <c r="A210">
        <v>202</v>
      </c>
      <c r="B210" s="7" t="s">
        <v>468</v>
      </c>
      <c r="C210" s="7" t="s">
        <v>11</v>
      </c>
      <c r="D210" s="3" t="s">
        <v>469</v>
      </c>
      <c r="F210" s="4">
        <v>0</v>
      </c>
      <c r="G210" s="4">
        <v>0</v>
      </c>
      <c r="H210" s="4">
        <v>0</v>
      </c>
      <c r="I210" s="4">
        <v>0</v>
      </c>
      <c r="J210" s="4">
        <f t="shared" si="36"/>
        <v>0</v>
      </c>
      <c r="K210" s="5">
        <f t="shared" si="37"/>
        <v>0</v>
      </c>
      <c r="L210" s="6">
        <v>0</v>
      </c>
      <c r="M210" s="31">
        <f t="shared" si="38"/>
        <v>0</v>
      </c>
      <c r="N210" s="31">
        <f t="shared" si="39"/>
        <v>0</v>
      </c>
      <c r="O210" s="11">
        <f>ROUND(($K$363/$K$361)*K210,5)</f>
        <v>0</v>
      </c>
      <c r="P210" s="11">
        <f>ROUND(($K$363/$K$361)*K210,5)</f>
        <v>0</v>
      </c>
      <c r="Q210" s="11">
        <f t="shared" si="40"/>
        <v>0</v>
      </c>
      <c r="R210" s="8">
        <f t="shared" si="41"/>
        <v>0</v>
      </c>
      <c r="S210" s="11">
        <f t="shared" si="42"/>
        <v>0</v>
      </c>
      <c r="T210">
        <f>IF(R210&gt;0,ROUND((R210/K210)*100,2),0)</f>
        <v>0</v>
      </c>
      <c r="U210" s="8">
        <f>ROUND(IF(L210=3%,$K$365*Ranking!K207,0),0)</f>
        <v>0</v>
      </c>
      <c r="V210" s="8">
        <f t="shared" si="43"/>
        <v>0</v>
      </c>
      <c r="W210" s="8">
        <f>IF(V210&gt;K210,K210-R210,U210)</f>
        <v>0</v>
      </c>
      <c r="X210" s="8">
        <f t="shared" si="44"/>
        <v>0</v>
      </c>
      <c r="Y210" s="31">
        <f>IF(K210&gt;0,ROUND(X210/K210*100,2),0)</f>
        <v>0</v>
      </c>
      <c r="Z210" s="8">
        <f>IF(L210=3%,ROUND($K$367*Ranking!K207,0),0)</f>
        <v>0</v>
      </c>
      <c r="AA210" s="28">
        <f t="shared" si="45"/>
        <v>0</v>
      </c>
      <c r="AB210" s="28">
        <f>IF(AA210&gt;K210,K210-X210,Z210)</f>
        <v>0</v>
      </c>
      <c r="AC210" s="8">
        <f t="shared" si="46"/>
        <v>0</v>
      </c>
      <c r="AD210" s="28">
        <f>IF(AC210&gt;K210,1,0)</f>
        <v>0</v>
      </c>
      <c r="AE210" s="31">
        <f>IF(AC210&gt;0,ROUND(AC210/K210*100,2),0)</f>
        <v>0</v>
      </c>
      <c r="AF210">
        <f t="shared" si="47"/>
      </c>
    </row>
    <row r="211" spans="1:32" ht="12.75">
      <c r="A211">
        <v>203</v>
      </c>
      <c r="B211" s="7" t="s">
        <v>470</v>
      </c>
      <c r="C211" s="7" t="s">
        <v>11</v>
      </c>
      <c r="D211" s="3" t="s">
        <v>471</v>
      </c>
      <c r="F211" s="4">
        <v>0</v>
      </c>
      <c r="G211" s="4">
        <v>0</v>
      </c>
      <c r="H211" s="4">
        <v>0</v>
      </c>
      <c r="I211" s="4">
        <v>0</v>
      </c>
      <c r="J211" s="4">
        <f t="shared" si="36"/>
        <v>0</v>
      </c>
      <c r="K211" s="5">
        <f t="shared" si="37"/>
        <v>0</v>
      </c>
      <c r="L211" s="6">
        <v>0</v>
      </c>
      <c r="M211" s="31">
        <f t="shared" si="38"/>
        <v>0</v>
      </c>
      <c r="N211" s="31">
        <f t="shared" si="39"/>
        <v>0</v>
      </c>
      <c r="O211" s="11">
        <f>ROUND(($K$363/$K$361)*K211,5)</f>
        <v>0</v>
      </c>
      <c r="P211" s="11">
        <f>ROUND(($K$363/$K$361)*K211,5)</f>
        <v>0</v>
      </c>
      <c r="Q211" s="11">
        <f t="shared" si="40"/>
        <v>0</v>
      </c>
      <c r="R211" s="8">
        <f t="shared" si="41"/>
        <v>0</v>
      </c>
      <c r="S211" s="11">
        <f t="shared" si="42"/>
        <v>0</v>
      </c>
      <c r="T211">
        <f>IF(R211&gt;0,ROUND((R211/K211)*100,2),0)</f>
        <v>0</v>
      </c>
      <c r="U211" s="8">
        <f>ROUND(IF(L211=3%,$K$365*Ranking!K208,0),0)</f>
        <v>0</v>
      </c>
      <c r="V211" s="8">
        <f t="shared" si="43"/>
        <v>0</v>
      </c>
      <c r="W211" s="8">
        <f>IF(V211&gt;K211,K211-R211,U211)</f>
        <v>0</v>
      </c>
      <c r="X211" s="8">
        <f t="shared" si="44"/>
        <v>0</v>
      </c>
      <c r="Y211" s="31">
        <f>IF(K211&gt;0,ROUND(X211/K211*100,2),0)</f>
        <v>0</v>
      </c>
      <c r="Z211" s="8">
        <f>IF(L211=3%,ROUND($K$367*Ranking!K208,0),0)</f>
        <v>0</v>
      </c>
      <c r="AA211" s="28">
        <f t="shared" si="45"/>
        <v>0</v>
      </c>
      <c r="AB211" s="28">
        <f>IF(AA211&gt;K211,K211-X211,Z211)</f>
        <v>0</v>
      </c>
      <c r="AC211" s="8">
        <f t="shared" si="46"/>
        <v>0</v>
      </c>
      <c r="AD211" s="28">
        <f>IF(AC211&gt;K211,1,0)</f>
        <v>0</v>
      </c>
      <c r="AE211" s="31">
        <f>IF(AC211&gt;0,ROUND(AC211/K211*100,2),0)</f>
        <v>0</v>
      </c>
      <c r="AF211">
        <f t="shared" si="47"/>
      </c>
    </row>
    <row r="212" spans="1:32" ht="12.75">
      <c r="A212">
        <v>204</v>
      </c>
      <c r="B212" s="7" t="s">
        <v>472</v>
      </c>
      <c r="C212" s="7" t="s">
        <v>11</v>
      </c>
      <c r="D212" s="3" t="s">
        <v>473</v>
      </c>
      <c r="F212" s="4">
        <v>0</v>
      </c>
      <c r="G212" s="4">
        <v>0</v>
      </c>
      <c r="H212" s="4">
        <v>0</v>
      </c>
      <c r="I212" s="4">
        <v>0</v>
      </c>
      <c r="J212" s="4">
        <f t="shared" si="36"/>
        <v>0</v>
      </c>
      <c r="K212" s="5">
        <f t="shared" si="37"/>
        <v>0</v>
      </c>
      <c r="L212" s="6">
        <v>0</v>
      </c>
      <c r="M212" s="31">
        <f t="shared" si="38"/>
        <v>0</v>
      </c>
      <c r="N212" s="31">
        <f t="shared" si="39"/>
        <v>0</v>
      </c>
      <c r="O212" s="11">
        <f>ROUND(($K$363/$K$361)*K212,5)</f>
        <v>0</v>
      </c>
      <c r="P212" s="11">
        <f>ROUND(($K$363/$K$361)*K212,5)</f>
        <v>0</v>
      </c>
      <c r="Q212" s="11">
        <f t="shared" si="40"/>
        <v>0</v>
      </c>
      <c r="R212" s="8">
        <f t="shared" si="41"/>
        <v>0</v>
      </c>
      <c r="S212" s="11">
        <f t="shared" si="42"/>
        <v>0</v>
      </c>
      <c r="T212">
        <f>IF(R212&gt;0,ROUND((R212/K212)*100,2),0)</f>
        <v>0</v>
      </c>
      <c r="U212" s="8">
        <f>ROUND(IF(L212=3%,$K$365*Ranking!K209,0),0)</f>
        <v>0</v>
      </c>
      <c r="V212" s="8">
        <f t="shared" si="43"/>
        <v>0</v>
      </c>
      <c r="W212" s="8">
        <f>IF(V212&gt;K212,K212-R212,U212)</f>
        <v>0</v>
      </c>
      <c r="X212" s="8">
        <f t="shared" si="44"/>
        <v>0</v>
      </c>
      <c r="Y212" s="31">
        <f>IF(K212&gt;0,ROUND(X212/K212*100,2),0)</f>
        <v>0</v>
      </c>
      <c r="Z212" s="8">
        <f>IF(L212=3%,ROUND($K$367*Ranking!K209,0),0)</f>
        <v>0</v>
      </c>
      <c r="AA212" s="28">
        <f t="shared" si="45"/>
        <v>0</v>
      </c>
      <c r="AB212" s="28">
        <f>IF(AA212&gt;K212,K212-X212,Z212)</f>
        <v>0</v>
      </c>
      <c r="AC212" s="8">
        <f t="shared" si="46"/>
        <v>0</v>
      </c>
      <c r="AD212" s="28">
        <f>IF(AC212&gt;K212,1,0)</f>
        <v>0</v>
      </c>
      <c r="AE212" s="31">
        <f>IF(AC212&gt;0,ROUND(AC212/K212*100,2),0)</f>
        <v>0</v>
      </c>
      <c r="AF212">
        <f t="shared" si="47"/>
      </c>
    </row>
    <row r="213" spans="1:32" ht="12.75">
      <c r="A213">
        <v>205</v>
      </c>
      <c r="B213" s="7" t="s">
        <v>474</v>
      </c>
      <c r="C213" s="7" t="s">
        <v>11</v>
      </c>
      <c r="D213" s="3" t="s">
        <v>475</v>
      </c>
      <c r="F213" s="4">
        <v>0</v>
      </c>
      <c r="G213" s="4">
        <v>0</v>
      </c>
      <c r="H213" s="4">
        <v>0</v>
      </c>
      <c r="I213" s="4">
        <v>0</v>
      </c>
      <c r="J213" s="4">
        <f t="shared" si="36"/>
        <v>0</v>
      </c>
      <c r="K213" s="5">
        <f t="shared" si="37"/>
        <v>0</v>
      </c>
      <c r="L213" s="6">
        <v>0</v>
      </c>
      <c r="M213" s="31">
        <f t="shared" si="38"/>
        <v>0</v>
      </c>
      <c r="N213" s="31">
        <f t="shared" si="39"/>
        <v>0</v>
      </c>
      <c r="O213" s="11">
        <f>ROUND(($K$363/$K$361)*K213,5)</f>
        <v>0</v>
      </c>
      <c r="P213" s="11">
        <f>ROUND(($K$363/$K$361)*K213,5)</f>
        <v>0</v>
      </c>
      <c r="Q213" s="11">
        <f t="shared" si="40"/>
        <v>0</v>
      </c>
      <c r="R213" s="8">
        <f t="shared" si="41"/>
        <v>0</v>
      </c>
      <c r="S213" s="11">
        <f t="shared" si="42"/>
        <v>0</v>
      </c>
      <c r="T213">
        <f>IF(R213&gt;0,ROUND((R213/K213)*100,2),0)</f>
        <v>0</v>
      </c>
      <c r="U213" s="8">
        <f>ROUND(IF(L213=3%,$K$365*Ranking!K210,0),0)</f>
        <v>0</v>
      </c>
      <c r="V213" s="8">
        <f t="shared" si="43"/>
        <v>0</v>
      </c>
      <c r="W213" s="8">
        <f>IF(V213&gt;K213,K213-R213,U213)</f>
        <v>0</v>
      </c>
      <c r="X213" s="8">
        <f t="shared" si="44"/>
        <v>0</v>
      </c>
      <c r="Y213" s="31">
        <f>IF(K213&gt;0,ROUND(X213/K213*100,2),0)</f>
        <v>0</v>
      </c>
      <c r="Z213" s="8">
        <f>IF(L213=3%,ROUND($K$367*Ranking!K210,0),0)</f>
        <v>0</v>
      </c>
      <c r="AA213" s="28">
        <f t="shared" si="45"/>
        <v>0</v>
      </c>
      <c r="AB213" s="28">
        <f>IF(AA213&gt;K213,K213-X213,Z213)</f>
        <v>0</v>
      </c>
      <c r="AC213" s="8">
        <f t="shared" si="46"/>
        <v>0</v>
      </c>
      <c r="AD213" s="28">
        <f>IF(AC213&gt;K213,1,0)</f>
        <v>0</v>
      </c>
      <c r="AE213" s="31">
        <f>IF(AC213&gt;0,ROUND(AC213/K213*100,2),0)</f>
        <v>0</v>
      </c>
      <c r="AF213">
        <f t="shared" si="47"/>
      </c>
    </row>
    <row r="214" spans="1:32" ht="12.75">
      <c r="A214">
        <v>206</v>
      </c>
      <c r="B214" s="7" t="s">
        <v>79</v>
      </c>
      <c r="C214" s="7" t="s">
        <v>11</v>
      </c>
      <c r="D214" s="3" t="s">
        <v>80</v>
      </c>
      <c r="E214">
        <v>2004</v>
      </c>
      <c r="F214" s="4">
        <v>718977.76</v>
      </c>
      <c r="G214" s="4">
        <v>9812.82</v>
      </c>
      <c r="H214" s="4">
        <v>0</v>
      </c>
      <c r="I214" s="4">
        <v>0</v>
      </c>
      <c r="J214" s="4">
        <f t="shared" si="36"/>
        <v>709164.9400000001</v>
      </c>
      <c r="K214" s="5">
        <f t="shared" si="37"/>
        <v>709165</v>
      </c>
      <c r="L214" s="6">
        <v>0.02</v>
      </c>
      <c r="M214" s="31">
        <f t="shared" si="38"/>
        <v>31.47</v>
      </c>
      <c r="N214" s="31">
        <f t="shared" si="39"/>
        <v>31.47</v>
      </c>
      <c r="O214" s="11">
        <f>ROUND(($K$363/$K$361)*K214,5)</f>
        <v>223139.30252</v>
      </c>
      <c r="P214" s="11">
        <f>ROUND(($K$363/$K$361)*K214,5)</f>
        <v>223139.30252</v>
      </c>
      <c r="Q214" s="11">
        <f t="shared" si="40"/>
        <v>0.3025199999974575</v>
      </c>
      <c r="R214" s="8">
        <f t="shared" si="41"/>
        <v>223139</v>
      </c>
      <c r="S214" s="11">
        <f t="shared" si="42"/>
        <v>-0.3025199999974575</v>
      </c>
      <c r="T214">
        <f>IF(R214&gt;0,ROUND((R214/K214)*100,2),0)</f>
        <v>31.47</v>
      </c>
      <c r="U214" s="8">
        <f>ROUND(IF(L214=3%,$K$365*Ranking!K211,0),0)</f>
        <v>0</v>
      </c>
      <c r="V214" s="8">
        <f t="shared" si="43"/>
        <v>223139</v>
      </c>
      <c r="W214" s="8">
        <f>IF(V214&gt;K214,K214-R214,U214)</f>
        <v>0</v>
      </c>
      <c r="X214" s="8">
        <f t="shared" si="44"/>
        <v>223139</v>
      </c>
      <c r="Y214" s="31">
        <f>IF(K214&gt;0,ROUND(X214/K214*100,2),0)</f>
        <v>31.47</v>
      </c>
      <c r="Z214" s="8">
        <f>IF(L214=3%,ROUND($K$367*Ranking!K211,0),0)</f>
        <v>0</v>
      </c>
      <c r="AA214" s="28">
        <f t="shared" si="45"/>
        <v>223139</v>
      </c>
      <c r="AB214" s="28">
        <f>IF(AA214&gt;K214,K214-X214,Z214)</f>
        <v>0</v>
      </c>
      <c r="AC214" s="8">
        <f t="shared" si="46"/>
        <v>223139</v>
      </c>
      <c r="AD214" s="28">
        <f>IF(AC214&gt;K214,1,0)</f>
        <v>0</v>
      </c>
      <c r="AE214" s="31">
        <f>IF(AC214&gt;0,ROUND(AC214/K214*100,2),0)</f>
        <v>31.47</v>
      </c>
      <c r="AF214">
        <f t="shared" si="47"/>
      </c>
    </row>
    <row r="215" spans="1:32" ht="12.75">
      <c r="A215">
        <v>207</v>
      </c>
      <c r="B215" s="7" t="s">
        <v>81</v>
      </c>
      <c r="C215" s="7" t="s">
        <v>11</v>
      </c>
      <c r="D215" s="3" t="s">
        <v>82</v>
      </c>
      <c r="E215">
        <v>2002</v>
      </c>
      <c r="F215" s="4">
        <v>2712204.96</v>
      </c>
      <c r="G215" s="4">
        <v>3669.35</v>
      </c>
      <c r="H215" s="4">
        <v>1120.18</v>
      </c>
      <c r="I215" s="4">
        <v>0</v>
      </c>
      <c r="J215" s="4">
        <f t="shared" si="36"/>
        <v>2707415.4299999997</v>
      </c>
      <c r="K215" s="5">
        <f t="shared" si="37"/>
        <v>2707415</v>
      </c>
      <c r="L215" s="6">
        <v>0.01</v>
      </c>
      <c r="M215" s="31">
        <f t="shared" si="38"/>
        <v>31.47</v>
      </c>
      <c r="N215" s="31">
        <f t="shared" si="39"/>
        <v>31.47</v>
      </c>
      <c r="O215" s="11">
        <f>ROUND(($K$363/$K$361)*K215,5)</f>
        <v>851890.17327</v>
      </c>
      <c r="P215" s="11">
        <f>ROUND(($K$363/$K$361)*K215,5)</f>
        <v>851890.17327</v>
      </c>
      <c r="Q215" s="11">
        <f t="shared" si="40"/>
        <v>0.17327000002842396</v>
      </c>
      <c r="R215" s="8">
        <f t="shared" si="41"/>
        <v>851890</v>
      </c>
      <c r="S215" s="11">
        <f t="shared" si="42"/>
        <v>-0.17327000002842396</v>
      </c>
      <c r="T215">
        <f>IF(R215&gt;0,ROUND((R215/K215)*100,2),0)</f>
        <v>31.47</v>
      </c>
      <c r="U215" s="8">
        <f>ROUND(IF(L215=3%,$K$365*Ranking!K212,0),0)</f>
        <v>0</v>
      </c>
      <c r="V215" s="8">
        <f t="shared" si="43"/>
        <v>851890</v>
      </c>
      <c r="W215" s="8">
        <f>IF(V215&gt;K215,K215-R215,U215)</f>
        <v>0</v>
      </c>
      <c r="X215" s="8">
        <f t="shared" si="44"/>
        <v>851890</v>
      </c>
      <c r="Y215" s="31">
        <f>IF(K215&gt;0,ROUND(X215/K215*100,2),0)</f>
        <v>31.47</v>
      </c>
      <c r="Z215" s="8">
        <f>IF(L215=3%,ROUND($K$367*Ranking!K212,0),0)</f>
        <v>0</v>
      </c>
      <c r="AA215" s="28">
        <f t="shared" si="45"/>
        <v>851890</v>
      </c>
      <c r="AB215" s="28">
        <f>IF(AA215&gt;K215,K215-X215,Z215)</f>
        <v>0</v>
      </c>
      <c r="AC215" s="8">
        <f t="shared" si="46"/>
        <v>851890</v>
      </c>
      <c r="AD215" s="28">
        <f>IF(AC215&gt;K215,1,0)</f>
        <v>0</v>
      </c>
      <c r="AE215" s="31">
        <f>IF(AC215&gt;0,ROUND(AC215/K215*100,2),0)</f>
        <v>31.47</v>
      </c>
      <c r="AF215">
        <f t="shared" si="47"/>
      </c>
    </row>
    <row r="216" spans="1:32" ht="12.75">
      <c r="A216">
        <v>208</v>
      </c>
      <c r="B216" s="7" t="s">
        <v>83</v>
      </c>
      <c r="C216" s="7" t="s">
        <v>11</v>
      </c>
      <c r="D216" s="3" t="s">
        <v>84</v>
      </c>
      <c r="E216">
        <v>2002</v>
      </c>
      <c r="F216" s="4">
        <v>195609.81</v>
      </c>
      <c r="G216" s="4">
        <v>2458.11</v>
      </c>
      <c r="H216" s="4">
        <v>55.1</v>
      </c>
      <c r="I216" s="4">
        <v>0</v>
      </c>
      <c r="J216" s="4">
        <f t="shared" si="36"/>
        <v>193096.6</v>
      </c>
      <c r="K216" s="5">
        <f t="shared" si="37"/>
        <v>193097</v>
      </c>
      <c r="L216" s="6">
        <v>0.01</v>
      </c>
      <c r="M216" s="31">
        <f t="shared" si="38"/>
        <v>31.47</v>
      </c>
      <c r="N216" s="31">
        <f t="shared" si="39"/>
        <v>31.47</v>
      </c>
      <c r="O216" s="11">
        <f>ROUND(($K$363/$K$361)*K216,5)</f>
        <v>60758.1168</v>
      </c>
      <c r="P216" s="11">
        <f>ROUND(($K$363/$K$361)*K216,5)</f>
        <v>60758.1168</v>
      </c>
      <c r="Q216" s="11">
        <f t="shared" si="40"/>
        <v>0.11680000000342261</v>
      </c>
      <c r="R216" s="8">
        <f t="shared" si="41"/>
        <v>60758</v>
      </c>
      <c r="S216" s="11">
        <f t="shared" si="42"/>
        <v>-0.11680000000342261</v>
      </c>
      <c r="T216">
        <f>IF(R216&gt;0,ROUND((R216/K216)*100,2),0)</f>
        <v>31.47</v>
      </c>
      <c r="U216" s="8">
        <f>ROUND(IF(L216=3%,$K$365*Ranking!K213,0),0)</f>
        <v>0</v>
      </c>
      <c r="V216" s="8">
        <f t="shared" si="43"/>
        <v>60758</v>
      </c>
      <c r="W216" s="8">
        <f>IF(V216&gt;K216,K216-R216,U216)</f>
        <v>0</v>
      </c>
      <c r="X216" s="8">
        <f t="shared" si="44"/>
        <v>60758</v>
      </c>
      <c r="Y216" s="31">
        <f>IF(K216&gt;0,ROUND(X216/K216*100,2),0)</f>
        <v>31.47</v>
      </c>
      <c r="Z216" s="8">
        <f>IF(L216=3%,ROUND($K$367*Ranking!K213,0),0)</f>
        <v>0</v>
      </c>
      <c r="AA216" s="28">
        <f t="shared" si="45"/>
        <v>60758</v>
      </c>
      <c r="AB216" s="28">
        <f>IF(AA216&gt;K216,K216-X216,Z216)</f>
        <v>0</v>
      </c>
      <c r="AC216" s="8">
        <f t="shared" si="46"/>
        <v>60758</v>
      </c>
      <c r="AD216" s="28">
        <f>IF(AC216&gt;K216,1,0)</f>
        <v>0</v>
      </c>
      <c r="AE216" s="31">
        <f>IF(AC216&gt;0,ROUND(AC216/K216*100,2),0)</f>
        <v>31.47</v>
      </c>
      <c r="AF216">
        <f t="shared" si="47"/>
      </c>
    </row>
    <row r="217" spans="1:32" ht="12.75">
      <c r="A217">
        <v>209</v>
      </c>
      <c r="B217" s="7" t="s">
        <v>476</v>
      </c>
      <c r="C217" s="7" t="s">
        <v>11</v>
      </c>
      <c r="D217" s="3" t="s">
        <v>477</v>
      </c>
      <c r="F217" s="4">
        <v>0</v>
      </c>
      <c r="G217" s="4">
        <v>0</v>
      </c>
      <c r="H217" s="4">
        <v>0</v>
      </c>
      <c r="I217" s="4">
        <v>0</v>
      </c>
      <c r="J217" s="4">
        <f t="shared" si="36"/>
        <v>0</v>
      </c>
      <c r="K217" s="5">
        <f t="shared" si="37"/>
        <v>0</v>
      </c>
      <c r="L217" s="6">
        <v>0</v>
      </c>
      <c r="M217" s="31">
        <f t="shared" si="38"/>
        <v>0</v>
      </c>
      <c r="N217" s="31">
        <f t="shared" si="39"/>
        <v>0</v>
      </c>
      <c r="O217" s="11">
        <f>ROUND(($K$363/$K$361)*K217,5)</f>
        <v>0</v>
      </c>
      <c r="P217" s="11">
        <f>ROUND(($K$363/$K$361)*K217,5)</f>
        <v>0</v>
      </c>
      <c r="Q217" s="11">
        <f t="shared" si="40"/>
        <v>0</v>
      </c>
      <c r="R217" s="8">
        <f t="shared" si="41"/>
        <v>0</v>
      </c>
      <c r="S217" s="11">
        <f t="shared" si="42"/>
        <v>0</v>
      </c>
      <c r="T217">
        <f>IF(R217&gt;0,ROUND((R217/K217)*100,2),0)</f>
        <v>0</v>
      </c>
      <c r="U217" s="8">
        <f>ROUND(IF(L217=3%,$K$365*Ranking!K214,0),0)</f>
        <v>0</v>
      </c>
      <c r="V217" s="8">
        <f t="shared" si="43"/>
        <v>0</v>
      </c>
      <c r="W217" s="8">
        <f>IF(V217&gt;K217,K217-R217,U217)</f>
        <v>0</v>
      </c>
      <c r="X217" s="8">
        <f t="shared" si="44"/>
        <v>0</v>
      </c>
      <c r="Y217" s="31">
        <f>IF(K217&gt;0,ROUND(X217/K217*100,2),0)</f>
        <v>0</v>
      </c>
      <c r="Z217" s="8">
        <f>IF(L217=3%,ROUND($K$367*Ranking!K214,0),0)</f>
        <v>0</v>
      </c>
      <c r="AA217" s="28">
        <f t="shared" si="45"/>
        <v>0</v>
      </c>
      <c r="AB217" s="28">
        <f>IF(AA217&gt;K217,K217-X217,Z217)</f>
        <v>0</v>
      </c>
      <c r="AC217" s="8">
        <f t="shared" si="46"/>
        <v>0</v>
      </c>
      <c r="AD217" s="28">
        <f>IF(AC217&gt;K217,1,0)</f>
        <v>0</v>
      </c>
      <c r="AE217" s="31">
        <f>IF(AC217&gt;0,ROUND(AC217/K217*100,2),0)</f>
        <v>0</v>
      </c>
      <c r="AF217">
        <f t="shared" si="47"/>
      </c>
    </row>
    <row r="218" spans="1:32" ht="12.75">
      <c r="A218">
        <v>210</v>
      </c>
      <c r="B218" s="7" t="s">
        <v>85</v>
      </c>
      <c r="C218" s="7" t="s">
        <v>11</v>
      </c>
      <c r="D218" s="3" t="s">
        <v>86</v>
      </c>
      <c r="E218">
        <v>2002</v>
      </c>
      <c r="F218" s="4">
        <v>1439651</v>
      </c>
      <c r="G218" s="4">
        <v>11877.5</v>
      </c>
      <c r="H218" s="4">
        <v>1238.51</v>
      </c>
      <c r="I218" s="4">
        <v>0</v>
      </c>
      <c r="J218" s="4">
        <f t="shared" si="36"/>
        <v>1426534.99</v>
      </c>
      <c r="K218" s="5">
        <f t="shared" si="37"/>
        <v>1426535</v>
      </c>
      <c r="L218" s="6">
        <v>0.03</v>
      </c>
      <c r="M218" s="31">
        <f t="shared" si="38"/>
        <v>31.47</v>
      </c>
      <c r="N218" s="31">
        <f t="shared" si="39"/>
        <v>34.95</v>
      </c>
      <c r="O218" s="11">
        <f>ROUND(($K$363/$K$361)*K218,5)</f>
        <v>448860.31448</v>
      </c>
      <c r="P218" s="11">
        <f>ROUND(($K$363/$K$361)*K218,5)</f>
        <v>448860.31448</v>
      </c>
      <c r="Q218" s="11">
        <f t="shared" si="40"/>
        <v>0.3144800000009127</v>
      </c>
      <c r="R218" s="8">
        <f t="shared" si="41"/>
        <v>448860</v>
      </c>
      <c r="S218" s="11">
        <f t="shared" si="42"/>
        <v>-0.3144800000009127</v>
      </c>
      <c r="T218">
        <f>IF(R218&gt;0,ROUND((R218/K218)*100,2),0)</f>
        <v>31.47</v>
      </c>
      <c r="U218" s="8">
        <f>ROUND(IF(L218=3%,$K$365*Ranking!K215,0),0)</f>
        <v>30710</v>
      </c>
      <c r="V218" s="8">
        <f t="shared" si="43"/>
        <v>479570</v>
      </c>
      <c r="W218" s="8">
        <f>IF(V218&gt;K218,K218-R218,U218)</f>
        <v>30710</v>
      </c>
      <c r="X218" s="8">
        <f t="shared" si="44"/>
        <v>479570</v>
      </c>
      <c r="Y218" s="31">
        <f>IF(K218&gt;0,ROUND(X218/K218*100,2),0)</f>
        <v>33.62</v>
      </c>
      <c r="Z218" s="8">
        <f>IF(L218=3%,ROUND($K$367*Ranking!K215,0),0)</f>
        <v>19049</v>
      </c>
      <c r="AA218" s="28">
        <f t="shared" si="45"/>
        <v>498619</v>
      </c>
      <c r="AB218" s="28">
        <f>IF(AA218&gt;K218,K218-X218,Z218)</f>
        <v>19049</v>
      </c>
      <c r="AC218" s="8">
        <f t="shared" si="46"/>
        <v>498619</v>
      </c>
      <c r="AD218" s="28">
        <f>IF(AC218&gt;K218,1,0)</f>
        <v>0</v>
      </c>
      <c r="AE218" s="31">
        <f>IF(AC218&gt;0,ROUND(AC218/K218*100,2),0)</f>
        <v>34.95</v>
      </c>
      <c r="AF218">
        <f t="shared" si="47"/>
      </c>
    </row>
    <row r="219" spans="1:32" ht="12.75">
      <c r="A219">
        <v>211</v>
      </c>
      <c r="B219" s="7" t="s">
        <v>478</v>
      </c>
      <c r="C219" s="7" t="s">
        <v>11</v>
      </c>
      <c r="D219" s="3" t="s">
        <v>479</v>
      </c>
      <c r="F219" s="4">
        <v>0</v>
      </c>
      <c r="G219" s="4">
        <v>0</v>
      </c>
      <c r="H219" s="4">
        <v>0</v>
      </c>
      <c r="I219" s="4">
        <v>0</v>
      </c>
      <c r="J219" s="4">
        <f t="shared" si="36"/>
        <v>0</v>
      </c>
      <c r="K219" s="5">
        <f t="shared" si="37"/>
        <v>0</v>
      </c>
      <c r="L219" s="6">
        <v>0</v>
      </c>
      <c r="M219" s="31">
        <f t="shared" si="38"/>
        <v>0</v>
      </c>
      <c r="N219" s="31">
        <f t="shared" si="39"/>
        <v>0</v>
      </c>
      <c r="O219" s="11">
        <f>ROUND(($K$363/$K$361)*K219,5)</f>
        <v>0</v>
      </c>
      <c r="P219" s="11">
        <f>ROUND(($K$363/$K$361)*K219,5)</f>
        <v>0</v>
      </c>
      <c r="Q219" s="11">
        <f t="shared" si="40"/>
        <v>0</v>
      </c>
      <c r="R219" s="8">
        <f t="shared" si="41"/>
        <v>0</v>
      </c>
      <c r="S219" s="11">
        <f t="shared" si="42"/>
        <v>0</v>
      </c>
      <c r="T219">
        <f>IF(R219&gt;0,ROUND((R219/K219)*100,2),0)</f>
        <v>0</v>
      </c>
      <c r="U219" s="8">
        <f>ROUND(IF(L219=3%,$K$365*Ranking!K216,0),0)</f>
        <v>0</v>
      </c>
      <c r="V219" s="8">
        <f t="shared" si="43"/>
        <v>0</v>
      </c>
      <c r="W219" s="8">
        <f>IF(V219&gt;K219,K219-R219,U219)</f>
        <v>0</v>
      </c>
      <c r="X219" s="8">
        <f t="shared" si="44"/>
        <v>0</v>
      </c>
      <c r="Y219" s="31">
        <f>IF(K219&gt;0,ROUND(X219/K219*100,2),0)</f>
        <v>0</v>
      </c>
      <c r="Z219" s="8">
        <f>IF(L219=3%,ROUND($K$367*Ranking!K216,0),0)</f>
        <v>0</v>
      </c>
      <c r="AA219" s="28">
        <f t="shared" si="45"/>
        <v>0</v>
      </c>
      <c r="AB219" s="28">
        <f>IF(AA219&gt;K219,K219-X219,Z219)</f>
        <v>0</v>
      </c>
      <c r="AC219" s="8">
        <f t="shared" si="46"/>
        <v>0</v>
      </c>
      <c r="AD219" s="28">
        <f>IF(AC219&gt;K219,1,0)</f>
        <v>0</v>
      </c>
      <c r="AE219" s="31">
        <f>IF(AC219&gt;0,ROUND(AC219/K219*100,2),0)</f>
        <v>0</v>
      </c>
      <c r="AF219">
        <f t="shared" si="47"/>
      </c>
    </row>
    <row r="220" spans="1:32" ht="12.75">
      <c r="A220">
        <v>212</v>
      </c>
      <c r="B220" s="7" t="s">
        <v>480</v>
      </c>
      <c r="C220" s="7" t="s">
        <v>11</v>
      </c>
      <c r="D220" s="3" t="s">
        <v>481</v>
      </c>
      <c r="F220" s="4">
        <v>0</v>
      </c>
      <c r="G220" s="4">
        <v>0</v>
      </c>
      <c r="H220" s="4">
        <v>0</v>
      </c>
      <c r="I220" s="4">
        <v>0</v>
      </c>
      <c r="J220" s="4">
        <f t="shared" si="36"/>
        <v>0</v>
      </c>
      <c r="K220" s="5">
        <f t="shared" si="37"/>
        <v>0</v>
      </c>
      <c r="L220" s="6">
        <v>0</v>
      </c>
      <c r="M220" s="31">
        <f t="shared" si="38"/>
        <v>0</v>
      </c>
      <c r="N220" s="31">
        <f t="shared" si="39"/>
        <v>0</v>
      </c>
      <c r="O220" s="11">
        <f>ROUND(($K$363/$K$361)*K220,5)</f>
        <v>0</v>
      </c>
      <c r="P220" s="11">
        <f>ROUND(($K$363/$K$361)*K220,5)</f>
        <v>0</v>
      </c>
      <c r="Q220" s="11">
        <f t="shared" si="40"/>
        <v>0</v>
      </c>
      <c r="R220" s="8">
        <f t="shared" si="41"/>
        <v>0</v>
      </c>
      <c r="S220" s="11">
        <f t="shared" si="42"/>
        <v>0</v>
      </c>
      <c r="T220">
        <f>IF(R220&gt;0,ROUND((R220/K220)*100,2),0)</f>
        <v>0</v>
      </c>
      <c r="U220" s="8">
        <f>ROUND(IF(L220=3%,$K$365*Ranking!K217,0),0)</f>
        <v>0</v>
      </c>
      <c r="V220" s="8">
        <f t="shared" si="43"/>
        <v>0</v>
      </c>
      <c r="W220" s="8">
        <f>IF(V220&gt;K220,K220-R220,U220)</f>
        <v>0</v>
      </c>
      <c r="X220" s="8">
        <f t="shared" si="44"/>
        <v>0</v>
      </c>
      <c r="Y220" s="31">
        <f>IF(K220&gt;0,ROUND(X220/K220*100,2),0)</f>
        <v>0</v>
      </c>
      <c r="Z220" s="8">
        <f>IF(L220=3%,ROUND($K$367*Ranking!K217,0),0)</f>
        <v>0</v>
      </c>
      <c r="AA220" s="28">
        <f t="shared" si="45"/>
        <v>0</v>
      </c>
      <c r="AB220" s="28">
        <f>IF(AA220&gt;K220,K220-X220,Z220)</f>
        <v>0</v>
      </c>
      <c r="AC220" s="8">
        <f t="shared" si="46"/>
        <v>0</v>
      </c>
      <c r="AD220" s="28">
        <f>IF(AC220&gt;K220,1,0)</f>
        <v>0</v>
      </c>
      <c r="AE220" s="31">
        <f>IF(AC220&gt;0,ROUND(AC220/K220*100,2),0)</f>
        <v>0</v>
      </c>
      <c r="AF220">
        <f t="shared" si="47"/>
      </c>
    </row>
    <row r="221" spans="1:32" ht="12.75">
      <c r="A221">
        <v>213</v>
      </c>
      <c r="B221" s="7" t="s">
        <v>482</v>
      </c>
      <c r="C221" s="7" t="s">
        <v>11</v>
      </c>
      <c r="D221" s="3" t="s">
        <v>483</v>
      </c>
      <c r="F221" s="4">
        <v>0</v>
      </c>
      <c r="G221" s="4">
        <v>0</v>
      </c>
      <c r="H221" s="4">
        <v>0</v>
      </c>
      <c r="I221" s="4">
        <v>0</v>
      </c>
      <c r="J221" s="4">
        <f t="shared" si="36"/>
        <v>0</v>
      </c>
      <c r="K221" s="5">
        <f t="shared" si="37"/>
        <v>0</v>
      </c>
      <c r="L221" s="6">
        <v>0</v>
      </c>
      <c r="M221" s="31">
        <f t="shared" si="38"/>
        <v>0</v>
      </c>
      <c r="N221" s="31">
        <f t="shared" si="39"/>
        <v>0</v>
      </c>
      <c r="O221" s="11">
        <f>ROUND(($K$363/$K$361)*K221,5)</f>
        <v>0</v>
      </c>
      <c r="P221" s="11">
        <f>ROUND(($K$363/$K$361)*K221,5)</f>
        <v>0</v>
      </c>
      <c r="Q221" s="11">
        <f t="shared" si="40"/>
        <v>0</v>
      </c>
      <c r="R221" s="8">
        <f t="shared" si="41"/>
        <v>0</v>
      </c>
      <c r="S221" s="11">
        <f t="shared" si="42"/>
        <v>0</v>
      </c>
      <c r="T221">
        <f>IF(R221&gt;0,ROUND((R221/K221)*100,2),0)</f>
        <v>0</v>
      </c>
      <c r="U221" s="8">
        <f>ROUND(IF(L221=3%,$K$365*Ranking!K218,0),0)</f>
        <v>0</v>
      </c>
      <c r="V221" s="8">
        <f t="shared" si="43"/>
        <v>0</v>
      </c>
      <c r="W221" s="8">
        <f>IF(V221&gt;K221,K221-R221,U221)</f>
        <v>0</v>
      </c>
      <c r="X221" s="8">
        <f t="shared" si="44"/>
        <v>0</v>
      </c>
      <c r="Y221" s="31">
        <f>IF(K221&gt;0,ROUND(X221/K221*100,2),0)</f>
        <v>0</v>
      </c>
      <c r="Z221" s="8">
        <f>IF(L221=3%,ROUND($K$367*Ranking!K218,0),0)</f>
        <v>0</v>
      </c>
      <c r="AA221" s="28">
        <f t="shared" si="45"/>
        <v>0</v>
      </c>
      <c r="AB221" s="28">
        <f>IF(AA221&gt;K221,K221-X221,Z221)</f>
        <v>0</v>
      </c>
      <c r="AC221" s="8">
        <f t="shared" si="46"/>
        <v>0</v>
      </c>
      <c r="AD221" s="28">
        <f>IF(AC221&gt;K221,1,0)</f>
        <v>0</v>
      </c>
      <c r="AE221" s="31">
        <f>IF(AC221&gt;0,ROUND(AC221/K221*100,2),0)</f>
        <v>0</v>
      </c>
      <c r="AF221">
        <f t="shared" si="47"/>
      </c>
    </row>
    <row r="222" spans="1:32" ht="12.75">
      <c r="A222">
        <v>214</v>
      </c>
      <c r="B222" s="7" t="s">
        <v>484</v>
      </c>
      <c r="C222" s="7" t="s">
        <v>11</v>
      </c>
      <c r="D222" s="3" t="s">
        <v>485</v>
      </c>
      <c r="E222">
        <v>2007</v>
      </c>
      <c r="F222" s="4">
        <v>1039664.61</v>
      </c>
      <c r="G222" s="4">
        <v>21107.6</v>
      </c>
      <c r="H222" s="4">
        <v>0</v>
      </c>
      <c r="I222" s="4">
        <v>0</v>
      </c>
      <c r="J222" s="4">
        <f t="shared" si="36"/>
        <v>1018557.01</v>
      </c>
      <c r="K222" s="5">
        <f t="shared" si="37"/>
        <v>1018557</v>
      </c>
      <c r="L222" s="6">
        <v>0.03</v>
      </c>
      <c r="M222" s="31">
        <f t="shared" si="38"/>
        <v>31.47</v>
      </c>
      <c r="N222" s="31">
        <f t="shared" si="39"/>
        <v>37.98</v>
      </c>
      <c r="O222" s="11">
        <f>ROUND(($K$363/$K$361)*K222,5)</f>
        <v>320489.72884</v>
      </c>
      <c r="P222" s="11">
        <f>ROUND(($K$363/$K$361)*K222,5)</f>
        <v>320489.72884</v>
      </c>
      <c r="Q222" s="11">
        <f t="shared" si="40"/>
        <v>-0.2711600000038743</v>
      </c>
      <c r="R222" s="8">
        <f t="shared" si="41"/>
        <v>320490</v>
      </c>
      <c r="S222" s="11">
        <f t="shared" si="42"/>
        <v>0.2711600000038743</v>
      </c>
      <c r="T222">
        <f>IF(R222&gt;0,ROUND((R222/K222)*100,2),0)</f>
        <v>31.47</v>
      </c>
      <c r="U222" s="8">
        <f>ROUND(IF(L222=3%,$K$365*Ranking!K219,0),0)</f>
        <v>40946</v>
      </c>
      <c r="V222" s="8">
        <f t="shared" si="43"/>
        <v>361436</v>
      </c>
      <c r="W222" s="8">
        <f>IF(V222&gt;K222,K222-R222,U222)</f>
        <v>40946</v>
      </c>
      <c r="X222" s="8">
        <f t="shared" si="44"/>
        <v>361436</v>
      </c>
      <c r="Y222" s="31">
        <f>IF(K222&gt;0,ROUND(X222/K222*100,2),0)</f>
        <v>35.49</v>
      </c>
      <c r="Z222" s="8">
        <f>IF(L222=3%,ROUND($K$367*Ranking!K219,0),0)</f>
        <v>25399</v>
      </c>
      <c r="AA222" s="28">
        <f t="shared" si="45"/>
        <v>386835</v>
      </c>
      <c r="AB222" s="28">
        <f>IF(AA222&gt;K222,K222-X222,Z222)</f>
        <v>25399</v>
      </c>
      <c r="AC222" s="8">
        <f t="shared" si="46"/>
        <v>386835</v>
      </c>
      <c r="AD222" s="28">
        <f>IF(AC222&gt;K222,1,0)</f>
        <v>0</v>
      </c>
      <c r="AE222" s="31">
        <f>IF(AC222&gt;0,ROUND(AC222/K222*100,2),0)</f>
        <v>37.98</v>
      </c>
      <c r="AF222">
        <f t="shared" si="47"/>
      </c>
    </row>
    <row r="223" spans="1:32" ht="12.75">
      <c r="A223">
        <v>215</v>
      </c>
      <c r="B223" s="7" t="s">
        <v>486</v>
      </c>
      <c r="C223" s="7" t="s">
        <v>11</v>
      </c>
      <c r="D223" s="3" t="s">
        <v>487</v>
      </c>
      <c r="E223">
        <v>2006</v>
      </c>
      <c r="F223" s="4">
        <v>472869.32</v>
      </c>
      <c r="G223" s="4">
        <v>4835.88</v>
      </c>
      <c r="H223" s="4">
        <v>680.69</v>
      </c>
      <c r="I223" s="4">
        <v>0</v>
      </c>
      <c r="J223" s="4">
        <f t="shared" si="36"/>
        <v>467352.75</v>
      </c>
      <c r="K223" s="5">
        <f t="shared" si="37"/>
        <v>467353</v>
      </c>
      <c r="L223" s="6">
        <v>0.015</v>
      </c>
      <c r="M223" s="31">
        <f t="shared" si="38"/>
        <v>31.47</v>
      </c>
      <c r="N223" s="31">
        <f t="shared" si="39"/>
        <v>31.47</v>
      </c>
      <c r="O223" s="11">
        <f>ROUND(($K$363/$K$361)*K223,5)</f>
        <v>147052.9742</v>
      </c>
      <c r="P223" s="11">
        <f>ROUND(($K$363/$K$361)*K223,5)</f>
        <v>147052.9742</v>
      </c>
      <c r="Q223" s="11">
        <f t="shared" si="40"/>
        <v>-0.025800000003073364</v>
      </c>
      <c r="R223" s="8">
        <f t="shared" si="41"/>
        <v>147053</v>
      </c>
      <c r="S223" s="11">
        <f t="shared" si="42"/>
        <v>0.025800000003073364</v>
      </c>
      <c r="T223">
        <f>IF(R223&gt;0,ROUND((R223/K223)*100,2),0)</f>
        <v>31.47</v>
      </c>
      <c r="U223" s="8">
        <f>ROUND(IF(L223=3%,$K$365*Ranking!K220,0),0)</f>
        <v>0</v>
      </c>
      <c r="V223" s="8">
        <f t="shared" si="43"/>
        <v>147053</v>
      </c>
      <c r="W223" s="8">
        <f>IF(V223&gt;K223,K223-R223,U223)</f>
        <v>0</v>
      </c>
      <c r="X223" s="8">
        <f t="shared" si="44"/>
        <v>147053</v>
      </c>
      <c r="Y223" s="31">
        <f>IF(K223&gt;0,ROUND(X223/K223*100,2),0)</f>
        <v>31.47</v>
      </c>
      <c r="Z223" s="8">
        <f>IF(L223=3%,ROUND($K$367*Ranking!K220,0),0)</f>
        <v>0</v>
      </c>
      <c r="AA223" s="28">
        <f t="shared" si="45"/>
        <v>147053</v>
      </c>
      <c r="AB223" s="28">
        <f>IF(AA223&gt;K223,K223-X223,Z223)</f>
        <v>0</v>
      </c>
      <c r="AC223" s="8">
        <f t="shared" si="46"/>
        <v>147053</v>
      </c>
      <c r="AD223" s="28">
        <f>IF(AC223&gt;K223,1,0)</f>
        <v>0</v>
      </c>
      <c r="AE223" s="31">
        <f>IF(AC223&gt;0,ROUND(AC223/K223*100,2),0)</f>
        <v>31.47</v>
      </c>
      <c r="AF223">
        <f t="shared" si="47"/>
      </c>
    </row>
    <row r="224" spans="1:32" ht="12.75">
      <c r="A224">
        <v>216</v>
      </c>
      <c r="B224" s="7" t="s">
        <v>488</v>
      </c>
      <c r="C224" s="7" t="s">
        <v>11</v>
      </c>
      <c r="D224" s="3" t="s">
        <v>489</v>
      </c>
      <c r="F224" s="4">
        <v>0</v>
      </c>
      <c r="G224" s="4">
        <v>0</v>
      </c>
      <c r="H224" s="4">
        <v>0</v>
      </c>
      <c r="I224" s="4">
        <v>0</v>
      </c>
      <c r="J224" s="4">
        <f t="shared" si="36"/>
        <v>0</v>
      </c>
      <c r="K224" s="5">
        <f t="shared" si="37"/>
        <v>0</v>
      </c>
      <c r="L224" s="6">
        <v>0</v>
      </c>
      <c r="M224" s="31">
        <f t="shared" si="38"/>
        <v>0</v>
      </c>
      <c r="N224" s="31">
        <f t="shared" si="39"/>
        <v>0</v>
      </c>
      <c r="O224" s="11">
        <f>ROUND(($K$363/$K$361)*K224,5)</f>
        <v>0</v>
      </c>
      <c r="P224" s="11">
        <f>ROUND(($K$363/$K$361)*K224,5)</f>
        <v>0</v>
      </c>
      <c r="Q224" s="11">
        <f t="shared" si="40"/>
        <v>0</v>
      </c>
      <c r="R224" s="8">
        <f t="shared" si="41"/>
        <v>0</v>
      </c>
      <c r="S224" s="11">
        <f t="shared" si="42"/>
        <v>0</v>
      </c>
      <c r="T224">
        <f>IF(R224&gt;0,ROUND((R224/K224)*100,2),0)</f>
        <v>0</v>
      </c>
      <c r="U224" s="8">
        <f>ROUND(IF(L224=3%,$K$365*Ranking!K221,0),0)</f>
        <v>0</v>
      </c>
      <c r="V224" s="8">
        <f t="shared" si="43"/>
        <v>0</v>
      </c>
      <c r="W224" s="8">
        <f>IF(V224&gt;K224,K224-R224,U224)</f>
        <v>0</v>
      </c>
      <c r="X224" s="8">
        <f t="shared" si="44"/>
        <v>0</v>
      </c>
      <c r="Y224" s="31">
        <f>IF(K224&gt;0,ROUND(X224/K224*100,2),0)</f>
        <v>0</v>
      </c>
      <c r="Z224" s="8">
        <f>IF(L224=3%,ROUND($K$367*Ranking!K221,0),0)</f>
        <v>0</v>
      </c>
      <c r="AA224" s="28">
        <f t="shared" si="45"/>
        <v>0</v>
      </c>
      <c r="AB224" s="28">
        <f>IF(AA224&gt;K224,K224-X224,Z224)</f>
        <v>0</v>
      </c>
      <c r="AC224" s="8">
        <f t="shared" si="46"/>
        <v>0</v>
      </c>
      <c r="AD224" s="28">
        <f>IF(AC224&gt;K224,1,0)</f>
        <v>0</v>
      </c>
      <c r="AE224" s="31">
        <f>IF(AC224&gt;0,ROUND(AC224/K224*100,2),0)</f>
        <v>0</v>
      </c>
      <c r="AF224">
        <f t="shared" si="47"/>
      </c>
    </row>
    <row r="225" spans="1:32" ht="12.75">
      <c r="A225">
        <v>217</v>
      </c>
      <c r="B225" s="7" t="s">
        <v>490</v>
      </c>
      <c r="C225" s="7" t="s">
        <v>11</v>
      </c>
      <c r="D225" s="3" t="s">
        <v>491</v>
      </c>
      <c r="E225">
        <v>2010</v>
      </c>
      <c r="F225" s="4">
        <v>19356</v>
      </c>
      <c r="G225" s="4">
        <v>283.61</v>
      </c>
      <c r="H225" s="4">
        <v>3.7</v>
      </c>
      <c r="I225" s="4">
        <v>0</v>
      </c>
      <c r="J225" s="4">
        <f t="shared" si="36"/>
        <v>19068.69</v>
      </c>
      <c r="K225" s="5">
        <f t="shared" si="37"/>
        <v>19069</v>
      </c>
      <c r="L225" s="6">
        <v>0.005</v>
      </c>
      <c r="M225" s="31">
        <f t="shared" si="38"/>
        <v>31.46</v>
      </c>
      <c r="N225" s="31">
        <f t="shared" si="39"/>
        <v>31.46</v>
      </c>
      <c r="O225" s="11">
        <f>ROUND(($K$363/$K$361)*K225,5)</f>
        <v>6000.07524</v>
      </c>
      <c r="P225" s="11">
        <f>ROUND(($K$363/$K$361)*K225,5)</f>
        <v>6000.07524</v>
      </c>
      <c r="Q225" s="11">
        <f t="shared" si="40"/>
        <v>0.07524000000012165</v>
      </c>
      <c r="R225" s="8">
        <f t="shared" si="41"/>
        <v>6000</v>
      </c>
      <c r="S225" s="11">
        <f t="shared" si="42"/>
        <v>-0.07524000000012165</v>
      </c>
      <c r="T225">
        <f>IF(R225&gt;0,ROUND((R225/K225)*100,2),0)</f>
        <v>31.46</v>
      </c>
      <c r="U225" s="8">
        <f>ROUND(IF(L225=3%,$K$365*Ranking!K222,0),0)</f>
        <v>0</v>
      </c>
      <c r="V225" s="8">
        <f t="shared" si="43"/>
        <v>6000</v>
      </c>
      <c r="W225" s="8">
        <f>IF(V225&gt;K225,K225-R225,U225)</f>
        <v>0</v>
      </c>
      <c r="X225" s="8">
        <f t="shared" si="44"/>
        <v>6000</v>
      </c>
      <c r="Y225" s="31">
        <f>IF(K225&gt;0,ROUND(X225/K225*100,2),0)</f>
        <v>31.46</v>
      </c>
      <c r="Z225" s="8">
        <f>IF(L225=3%,ROUND($K$367*Ranking!K222,0),0)</f>
        <v>0</v>
      </c>
      <c r="AA225" s="28">
        <f t="shared" si="45"/>
        <v>6000</v>
      </c>
      <c r="AB225" s="28">
        <f>IF(AA225&gt;K225,K225-X225,Z225)</f>
        <v>0</v>
      </c>
      <c r="AC225" s="8">
        <f t="shared" si="46"/>
        <v>6000</v>
      </c>
      <c r="AD225" s="28">
        <f>IF(AC225&gt;K225,1,0)</f>
        <v>0</v>
      </c>
      <c r="AE225" s="31">
        <f>IF(AC225&gt;0,ROUND(AC225/K225*100,2),0)</f>
        <v>31.46</v>
      </c>
      <c r="AF225">
        <f t="shared" si="47"/>
      </c>
    </row>
    <row r="226" spans="1:32" ht="12.75">
      <c r="A226">
        <v>218</v>
      </c>
      <c r="B226" s="7" t="s">
        <v>492</v>
      </c>
      <c r="C226" s="7" t="s">
        <v>11</v>
      </c>
      <c r="D226" s="3" t="s">
        <v>493</v>
      </c>
      <c r="F226" s="4">
        <v>0</v>
      </c>
      <c r="G226" s="4">
        <v>0</v>
      </c>
      <c r="H226" s="4">
        <v>0</v>
      </c>
      <c r="I226" s="4">
        <v>0</v>
      </c>
      <c r="J226" s="4">
        <f t="shared" si="36"/>
        <v>0</v>
      </c>
      <c r="K226" s="5">
        <f t="shared" si="37"/>
        <v>0</v>
      </c>
      <c r="L226" s="6">
        <v>0</v>
      </c>
      <c r="M226" s="31">
        <f t="shared" si="38"/>
        <v>0</v>
      </c>
      <c r="N226" s="31">
        <f t="shared" si="39"/>
        <v>0</v>
      </c>
      <c r="O226" s="11">
        <f>ROUND(($K$363/$K$361)*K226,5)</f>
        <v>0</v>
      </c>
      <c r="P226" s="11">
        <f>ROUND(($K$363/$K$361)*K226,5)</f>
        <v>0</v>
      </c>
      <c r="Q226" s="11">
        <f t="shared" si="40"/>
        <v>0</v>
      </c>
      <c r="R226" s="8">
        <f t="shared" si="41"/>
        <v>0</v>
      </c>
      <c r="S226" s="11">
        <f t="shared" si="42"/>
        <v>0</v>
      </c>
      <c r="T226">
        <f>IF(R226&gt;0,ROUND((R226/K226)*100,2),0)</f>
        <v>0</v>
      </c>
      <c r="U226" s="8">
        <f>ROUND(IF(L226=3%,$K$365*Ranking!K223,0),0)</f>
        <v>0</v>
      </c>
      <c r="V226" s="8">
        <f t="shared" si="43"/>
        <v>0</v>
      </c>
      <c r="W226" s="8">
        <f>IF(V226&gt;K226,K226-R226,U226)</f>
        <v>0</v>
      </c>
      <c r="X226" s="8">
        <f t="shared" si="44"/>
        <v>0</v>
      </c>
      <c r="Y226" s="31">
        <f>IF(K226&gt;0,ROUND(X226/K226*100,2),0)</f>
        <v>0</v>
      </c>
      <c r="Z226" s="8">
        <f>IF(L226=3%,ROUND($K$367*Ranking!K223,0),0)</f>
        <v>0</v>
      </c>
      <c r="AA226" s="28">
        <f t="shared" si="45"/>
        <v>0</v>
      </c>
      <c r="AB226" s="28">
        <f>IF(AA226&gt;K226,K226-X226,Z226)</f>
        <v>0</v>
      </c>
      <c r="AC226" s="8">
        <f t="shared" si="46"/>
        <v>0</v>
      </c>
      <c r="AD226" s="28">
        <f>IF(AC226&gt;K226,1,0)</f>
        <v>0</v>
      </c>
      <c r="AE226" s="31">
        <f>IF(AC226&gt;0,ROUND(AC226/K226*100,2),0)</f>
        <v>0</v>
      </c>
      <c r="AF226">
        <f t="shared" si="47"/>
      </c>
    </row>
    <row r="227" spans="1:32" ht="12.75">
      <c r="A227">
        <v>219</v>
      </c>
      <c r="B227" s="7" t="s">
        <v>87</v>
      </c>
      <c r="C227" s="7" t="s">
        <v>11</v>
      </c>
      <c r="D227" s="3" t="s">
        <v>88</v>
      </c>
      <c r="E227">
        <v>2003</v>
      </c>
      <c r="F227" s="4">
        <v>904452.51</v>
      </c>
      <c r="G227" s="4">
        <v>2494.34</v>
      </c>
      <c r="H227" s="4">
        <v>72.69</v>
      </c>
      <c r="I227" s="4">
        <v>0</v>
      </c>
      <c r="J227" s="4">
        <f t="shared" si="36"/>
        <v>901885.4800000001</v>
      </c>
      <c r="K227" s="5">
        <f t="shared" si="37"/>
        <v>901885</v>
      </c>
      <c r="L227" s="6">
        <v>0.03</v>
      </c>
      <c r="M227" s="31">
        <f t="shared" si="38"/>
        <v>31.47</v>
      </c>
      <c r="N227" s="31">
        <f t="shared" si="39"/>
        <v>37.9</v>
      </c>
      <c r="O227" s="11">
        <f>ROUND(($K$363/$K$361)*K227,5)</f>
        <v>283778.79598</v>
      </c>
      <c r="P227" s="11">
        <f>ROUND(($K$363/$K$361)*K227,5)</f>
        <v>283778.79598</v>
      </c>
      <c r="Q227" s="11">
        <f t="shared" si="40"/>
        <v>-0.20402000000467524</v>
      </c>
      <c r="R227" s="8">
        <f t="shared" si="41"/>
        <v>283779</v>
      </c>
      <c r="S227" s="11">
        <f t="shared" si="42"/>
        <v>0.20402000000467524</v>
      </c>
      <c r="T227">
        <f>IF(R227&gt;0,ROUND((R227/K227)*100,2),0)</f>
        <v>31.47</v>
      </c>
      <c r="U227" s="8">
        <f>ROUND(IF(L227=3%,$K$365*Ranking!K224,0),0)</f>
        <v>35828</v>
      </c>
      <c r="V227" s="8">
        <f t="shared" si="43"/>
        <v>319607</v>
      </c>
      <c r="W227" s="8">
        <f>IF(V227&gt;K227,K227-R227,U227)</f>
        <v>35828</v>
      </c>
      <c r="X227" s="8">
        <f t="shared" si="44"/>
        <v>319607</v>
      </c>
      <c r="Y227" s="31">
        <f>IF(K227&gt;0,ROUND(X227/K227*100,2),0)</f>
        <v>35.44</v>
      </c>
      <c r="Z227" s="8">
        <f>IF(L227=3%,ROUND($K$367*Ranking!K224,0),0)</f>
        <v>22224</v>
      </c>
      <c r="AA227" s="28">
        <f t="shared" si="45"/>
        <v>341831</v>
      </c>
      <c r="AB227" s="28">
        <f>IF(AA227&gt;K227,K227-X227,Z227)</f>
        <v>22224</v>
      </c>
      <c r="AC227" s="8">
        <f t="shared" si="46"/>
        <v>341831</v>
      </c>
      <c r="AD227" s="28">
        <f>IF(AC227&gt;K227,1,0)</f>
        <v>0</v>
      </c>
      <c r="AE227" s="31">
        <f>IF(AC227&gt;0,ROUND(AC227/K227*100,2),0)</f>
        <v>37.9</v>
      </c>
      <c r="AF227">
        <f t="shared" si="47"/>
      </c>
    </row>
    <row r="228" spans="1:32" ht="12.75">
      <c r="A228">
        <v>220</v>
      </c>
      <c r="B228" s="7" t="s">
        <v>494</v>
      </c>
      <c r="C228" s="7" t="s">
        <v>11</v>
      </c>
      <c r="D228" s="3" t="s">
        <v>495</v>
      </c>
      <c r="F228" s="4">
        <v>0</v>
      </c>
      <c r="G228" s="4">
        <v>0</v>
      </c>
      <c r="H228" s="4">
        <v>0</v>
      </c>
      <c r="I228" s="4">
        <v>0</v>
      </c>
      <c r="J228" s="4">
        <f t="shared" si="36"/>
        <v>0</v>
      </c>
      <c r="K228" s="5">
        <f t="shared" si="37"/>
        <v>0</v>
      </c>
      <c r="L228" s="6">
        <v>0</v>
      </c>
      <c r="M228" s="31">
        <f t="shared" si="38"/>
        <v>0</v>
      </c>
      <c r="N228" s="31">
        <f t="shared" si="39"/>
        <v>0</v>
      </c>
      <c r="O228" s="11">
        <f>ROUND(($K$363/$K$361)*K228,5)</f>
        <v>0</v>
      </c>
      <c r="P228" s="11">
        <f>ROUND(($K$363/$K$361)*K228,5)</f>
        <v>0</v>
      </c>
      <c r="Q228" s="11">
        <f t="shared" si="40"/>
        <v>0</v>
      </c>
      <c r="R228" s="8">
        <f t="shared" si="41"/>
        <v>0</v>
      </c>
      <c r="S228" s="11">
        <f t="shared" si="42"/>
        <v>0</v>
      </c>
      <c r="T228">
        <f>IF(R228&gt;0,ROUND((R228/K228)*100,2),0)</f>
        <v>0</v>
      </c>
      <c r="U228" s="8">
        <f>ROUND(IF(L228=3%,$K$365*Ranking!K225,0),0)</f>
        <v>0</v>
      </c>
      <c r="V228" s="8">
        <f t="shared" si="43"/>
        <v>0</v>
      </c>
      <c r="W228" s="8">
        <f>IF(V228&gt;K228,K228-R228,U228)</f>
        <v>0</v>
      </c>
      <c r="X228" s="8">
        <f t="shared" si="44"/>
        <v>0</v>
      </c>
      <c r="Y228" s="31">
        <f>IF(K228&gt;0,ROUND(X228/K228*100,2),0)</f>
        <v>0</v>
      </c>
      <c r="Z228" s="8">
        <f>IF(L228=3%,ROUND($K$367*Ranking!K225,0),0)</f>
        <v>0</v>
      </c>
      <c r="AA228" s="28">
        <f t="shared" si="45"/>
        <v>0</v>
      </c>
      <c r="AB228" s="28">
        <f>IF(AA228&gt;K228,K228-X228,Z228)</f>
        <v>0</v>
      </c>
      <c r="AC228" s="8">
        <f t="shared" si="46"/>
        <v>0</v>
      </c>
      <c r="AD228" s="28">
        <f>IF(AC228&gt;K228,1,0)</f>
        <v>0</v>
      </c>
      <c r="AE228" s="31">
        <f>IF(AC228&gt;0,ROUND(AC228/K228*100,2),0)</f>
        <v>0</v>
      </c>
      <c r="AF228">
        <f t="shared" si="47"/>
      </c>
    </row>
    <row r="229" spans="1:32" ht="12.75">
      <c r="A229">
        <v>221</v>
      </c>
      <c r="B229" s="7" t="s">
        <v>496</v>
      </c>
      <c r="C229" s="7" t="s">
        <v>11</v>
      </c>
      <c r="D229" s="3" t="s">
        <v>497</v>
      </c>
      <c r="E229">
        <v>2006</v>
      </c>
      <c r="F229" s="4">
        <v>472781.17</v>
      </c>
      <c r="G229" s="4">
        <v>0</v>
      </c>
      <c r="H229" s="4">
        <v>0</v>
      </c>
      <c r="I229" s="4">
        <v>0</v>
      </c>
      <c r="J229" s="4">
        <f t="shared" si="36"/>
        <v>472781.17</v>
      </c>
      <c r="K229" s="5">
        <f t="shared" si="37"/>
        <v>472781</v>
      </c>
      <c r="L229" s="6">
        <v>0.03</v>
      </c>
      <c r="M229" s="31">
        <f t="shared" si="38"/>
        <v>31.47</v>
      </c>
      <c r="N229" s="31">
        <f t="shared" si="39"/>
        <v>43.74</v>
      </c>
      <c r="O229" s="11">
        <f>ROUND(($K$363/$K$361)*K229,5)</f>
        <v>148760.8985</v>
      </c>
      <c r="P229" s="11">
        <f>ROUND(($K$363/$K$361)*K229,5)</f>
        <v>148760.8985</v>
      </c>
      <c r="Q229" s="11">
        <f t="shared" si="40"/>
        <v>-0.10149999998975545</v>
      </c>
      <c r="R229" s="8">
        <f t="shared" si="41"/>
        <v>148761</v>
      </c>
      <c r="S229" s="11">
        <f t="shared" si="42"/>
        <v>0.10149999998975545</v>
      </c>
      <c r="T229">
        <f>IF(R229&gt;0,ROUND((R229/K229)*100,2),0)</f>
        <v>31.47</v>
      </c>
      <c r="U229" s="8">
        <f>ROUND(IF(L229=3%,$K$365*Ranking!K226,0),0)</f>
        <v>35828</v>
      </c>
      <c r="V229" s="8">
        <f t="shared" si="43"/>
        <v>184589</v>
      </c>
      <c r="W229" s="8">
        <f>IF(V229&gt;K229,K229-R229,U229)</f>
        <v>35828</v>
      </c>
      <c r="X229" s="8">
        <f t="shared" si="44"/>
        <v>184589</v>
      </c>
      <c r="Y229" s="31">
        <f>IF(K229&gt;0,ROUND(X229/K229*100,2),0)</f>
        <v>39.04</v>
      </c>
      <c r="Z229" s="8">
        <f>IF(L229=3%,ROUND($K$367*Ranking!K226,0),0)</f>
        <v>22224</v>
      </c>
      <c r="AA229" s="28">
        <f t="shared" si="45"/>
        <v>206813</v>
      </c>
      <c r="AB229" s="28">
        <f>IF(AA229&gt;K229,K229-X229,Z229)</f>
        <v>22224</v>
      </c>
      <c r="AC229" s="8">
        <f t="shared" si="46"/>
        <v>206813</v>
      </c>
      <c r="AD229" s="28">
        <f>IF(AC229&gt;K229,1,0)</f>
        <v>0</v>
      </c>
      <c r="AE229" s="31">
        <f>IF(AC229&gt;0,ROUND(AC229/K229*100,2),0)</f>
        <v>43.74</v>
      </c>
      <c r="AF229">
        <f t="shared" si="47"/>
      </c>
    </row>
    <row r="230" spans="1:32" ht="12.75">
      <c r="A230">
        <v>222</v>
      </c>
      <c r="B230" s="7" t="s">
        <v>498</v>
      </c>
      <c r="C230" s="7" t="s">
        <v>11</v>
      </c>
      <c r="D230" s="3" t="s">
        <v>499</v>
      </c>
      <c r="F230" s="4">
        <v>0</v>
      </c>
      <c r="G230" s="4">
        <v>0</v>
      </c>
      <c r="H230" s="4">
        <v>0</v>
      </c>
      <c r="I230" s="4">
        <v>0</v>
      </c>
      <c r="J230" s="4">
        <f t="shared" si="36"/>
        <v>0</v>
      </c>
      <c r="K230" s="5">
        <f t="shared" si="37"/>
        <v>0</v>
      </c>
      <c r="L230" s="6">
        <v>0</v>
      </c>
      <c r="M230" s="31">
        <f t="shared" si="38"/>
        <v>0</v>
      </c>
      <c r="N230" s="31">
        <f t="shared" si="39"/>
        <v>0</v>
      </c>
      <c r="O230" s="11">
        <f>ROUND(($K$363/$K$361)*K230,5)</f>
        <v>0</v>
      </c>
      <c r="P230" s="11">
        <f>ROUND(($K$363/$K$361)*K230,5)</f>
        <v>0</v>
      </c>
      <c r="Q230" s="11">
        <f t="shared" si="40"/>
        <v>0</v>
      </c>
      <c r="R230" s="8">
        <f t="shared" si="41"/>
        <v>0</v>
      </c>
      <c r="S230" s="11">
        <f t="shared" si="42"/>
        <v>0</v>
      </c>
      <c r="T230">
        <f>IF(R230&gt;0,ROUND((R230/K230)*100,2),0)</f>
        <v>0</v>
      </c>
      <c r="U230" s="8">
        <f>ROUND(IF(L230=3%,$K$365*Ranking!K227,0),0)</f>
        <v>0</v>
      </c>
      <c r="V230" s="8">
        <f t="shared" si="43"/>
        <v>0</v>
      </c>
      <c r="W230" s="8">
        <f>IF(V230&gt;K230,K230-R230,U230)</f>
        <v>0</v>
      </c>
      <c r="X230" s="8">
        <f t="shared" si="44"/>
        <v>0</v>
      </c>
      <c r="Y230" s="31">
        <f>IF(K230&gt;0,ROUND(X230/K230*100,2),0)</f>
        <v>0</v>
      </c>
      <c r="Z230" s="8">
        <f>IF(L230=3%,ROUND($K$367*Ranking!K227,0),0)</f>
        <v>0</v>
      </c>
      <c r="AA230" s="28">
        <f t="shared" si="45"/>
        <v>0</v>
      </c>
      <c r="AB230" s="28">
        <f>IF(AA230&gt;K230,K230-X230,Z230)</f>
        <v>0</v>
      </c>
      <c r="AC230" s="8">
        <f t="shared" si="46"/>
        <v>0</v>
      </c>
      <c r="AD230" s="28">
        <f>IF(AC230&gt;K230,1,0)</f>
        <v>0</v>
      </c>
      <c r="AE230" s="31">
        <f>IF(AC230&gt;0,ROUND(AC230/K230*100,2),0)</f>
        <v>0</v>
      </c>
      <c r="AF230">
        <f t="shared" si="47"/>
      </c>
    </row>
    <row r="231" spans="1:32" ht="12.75">
      <c r="A231">
        <v>223</v>
      </c>
      <c r="B231" s="7" t="s">
        <v>500</v>
      </c>
      <c r="C231" s="7" t="s">
        <v>11</v>
      </c>
      <c r="D231" s="3" t="s">
        <v>501</v>
      </c>
      <c r="F231" s="4">
        <v>0</v>
      </c>
      <c r="G231" s="4">
        <v>0</v>
      </c>
      <c r="H231" s="4">
        <v>0</v>
      </c>
      <c r="I231" s="4">
        <v>0</v>
      </c>
      <c r="J231" s="4">
        <f t="shared" si="36"/>
        <v>0</v>
      </c>
      <c r="K231" s="5">
        <f t="shared" si="37"/>
        <v>0</v>
      </c>
      <c r="L231" s="6">
        <v>0</v>
      </c>
      <c r="M231" s="31">
        <f t="shared" si="38"/>
        <v>0</v>
      </c>
      <c r="N231" s="31">
        <f t="shared" si="39"/>
        <v>0</v>
      </c>
      <c r="O231" s="11">
        <f>ROUND(($K$363/$K$361)*K231,5)</f>
        <v>0</v>
      </c>
      <c r="P231" s="11">
        <f>ROUND(($K$363/$K$361)*K231,5)</f>
        <v>0</v>
      </c>
      <c r="Q231" s="11">
        <f t="shared" si="40"/>
        <v>0</v>
      </c>
      <c r="R231" s="8">
        <f t="shared" si="41"/>
        <v>0</v>
      </c>
      <c r="S231" s="11">
        <f t="shared" si="42"/>
        <v>0</v>
      </c>
      <c r="T231">
        <f>IF(R231&gt;0,ROUND((R231/K231)*100,2),0)</f>
        <v>0</v>
      </c>
      <c r="U231" s="8">
        <f>ROUND(IF(L231=3%,$K$365*Ranking!K228,0),0)</f>
        <v>0</v>
      </c>
      <c r="V231" s="8">
        <f t="shared" si="43"/>
        <v>0</v>
      </c>
      <c r="W231" s="8">
        <f>IF(V231&gt;K231,K231-R231,U231)</f>
        <v>0</v>
      </c>
      <c r="X231" s="8">
        <f t="shared" si="44"/>
        <v>0</v>
      </c>
      <c r="Y231" s="31">
        <f>IF(K231&gt;0,ROUND(X231/K231*100,2),0)</f>
        <v>0</v>
      </c>
      <c r="Z231" s="8">
        <f>IF(L231=3%,ROUND($K$367*Ranking!K228,0),0)</f>
        <v>0</v>
      </c>
      <c r="AA231" s="28">
        <f t="shared" si="45"/>
        <v>0</v>
      </c>
      <c r="AB231" s="28">
        <f>IF(AA231&gt;K231,K231-X231,Z231)</f>
        <v>0</v>
      </c>
      <c r="AC231" s="8">
        <f t="shared" si="46"/>
        <v>0</v>
      </c>
      <c r="AD231" s="28">
        <f>IF(AC231&gt;K231,1,0)</f>
        <v>0</v>
      </c>
      <c r="AE231" s="31">
        <f>IF(AC231&gt;0,ROUND(AC231/K231*100,2),0)</f>
        <v>0</v>
      </c>
      <c r="AF231">
        <f t="shared" si="47"/>
      </c>
    </row>
    <row r="232" spans="1:32" ht="12.75">
      <c r="A232">
        <v>224</v>
      </c>
      <c r="B232" s="7" t="s">
        <v>502</v>
      </c>
      <c r="C232" s="7" t="s">
        <v>11</v>
      </c>
      <c r="D232" s="3" t="s">
        <v>503</v>
      </c>
      <c r="E232">
        <v>2006</v>
      </c>
      <c r="F232" s="4">
        <v>660164.94</v>
      </c>
      <c r="G232" s="4">
        <v>2128.09</v>
      </c>
      <c r="H232" s="4">
        <v>20.12</v>
      </c>
      <c r="I232" s="4">
        <v>0</v>
      </c>
      <c r="J232" s="4">
        <f t="shared" si="36"/>
        <v>658016.73</v>
      </c>
      <c r="K232" s="5">
        <f t="shared" si="37"/>
        <v>658017</v>
      </c>
      <c r="L232" s="6">
        <v>0.03</v>
      </c>
      <c r="M232" s="31">
        <f t="shared" si="38"/>
        <v>31.47</v>
      </c>
      <c r="N232" s="31">
        <f t="shared" si="39"/>
        <v>40.29</v>
      </c>
      <c r="O232" s="11">
        <f>ROUND(($K$363/$K$361)*K232,5)</f>
        <v>207045.54571</v>
      </c>
      <c r="P232" s="11">
        <f>ROUND(($K$363/$K$361)*K232,5)</f>
        <v>207045.54571</v>
      </c>
      <c r="Q232" s="11">
        <f t="shared" si="40"/>
        <v>-0.4542899999942165</v>
      </c>
      <c r="R232" s="8">
        <f t="shared" si="41"/>
        <v>207046</v>
      </c>
      <c r="S232" s="11">
        <f t="shared" si="42"/>
        <v>0.4542899999942165</v>
      </c>
      <c r="T232">
        <f>IF(R232&gt;0,ROUND((R232/K232)*100,2),0)</f>
        <v>31.47</v>
      </c>
      <c r="U232" s="8">
        <f>ROUND(IF(L232=3%,$K$365*Ranking!K229,0),0)</f>
        <v>35828</v>
      </c>
      <c r="V232" s="8">
        <f t="shared" si="43"/>
        <v>242874</v>
      </c>
      <c r="W232" s="8">
        <f>IF(V232&gt;K232,K232-R232,U232)</f>
        <v>35828</v>
      </c>
      <c r="X232" s="8">
        <f t="shared" si="44"/>
        <v>242874</v>
      </c>
      <c r="Y232" s="31">
        <f>IF(K232&gt;0,ROUND(X232/K232*100,2),0)</f>
        <v>36.91</v>
      </c>
      <c r="Z232" s="8">
        <f>IF(L232=3%,ROUND($K$367*Ranking!K229,0),0)</f>
        <v>22224</v>
      </c>
      <c r="AA232" s="28">
        <f t="shared" si="45"/>
        <v>265098</v>
      </c>
      <c r="AB232" s="28">
        <f>IF(AA232&gt;K232,K232-X232,Z232)</f>
        <v>22224</v>
      </c>
      <c r="AC232" s="8">
        <f t="shared" si="46"/>
        <v>265098</v>
      </c>
      <c r="AD232" s="28">
        <f>IF(AC232&gt;K232,1,0)</f>
        <v>0</v>
      </c>
      <c r="AE232" s="31">
        <f>IF(AC232&gt;0,ROUND(AC232/K232*100,2),0)</f>
        <v>40.29</v>
      </c>
      <c r="AF232">
        <f t="shared" si="47"/>
      </c>
    </row>
    <row r="233" spans="1:32" ht="12.75">
      <c r="A233">
        <v>225</v>
      </c>
      <c r="B233" s="7" t="s">
        <v>504</v>
      </c>
      <c r="C233" s="7" t="s">
        <v>11</v>
      </c>
      <c r="D233" s="3" t="s">
        <v>505</v>
      </c>
      <c r="F233" s="4">
        <v>0</v>
      </c>
      <c r="G233" s="4">
        <v>0</v>
      </c>
      <c r="H233" s="4">
        <v>0</v>
      </c>
      <c r="I233" s="4">
        <v>0</v>
      </c>
      <c r="J233" s="4">
        <f t="shared" si="36"/>
        <v>0</v>
      </c>
      <c r="K233" s="5">
        <f t="shared" si="37"/>
        <v>0</v>
      </c>
      <c r="L233" s="6">
        <v>0</v>
      </c>
      <c r="M233" s="31">
        <f t="shared" si="38"/>
        <v>0</v>
      </c>
      <c r="N233" s="31">
        <f t="shared" si="39"/>
        <v>0</v>
      </c>
      <c r="O233" s="11">
        <f>ROUND(($K$363/$K$361)*K233,5)</f>
        <v>0</v>
      </c>
      <c r="P233" s="11">
        <f>ROUND(($K$363/$K$361)*K233,5)</f>
        <v>0</v>
      </c>
      <c r="Q233" s="11">
        <f t="shared" si="40"/>
        <v>0</v>
      </c>
      <c r="R233" s="8">
        <f t="shared" si="41"/>
        <v>0</v>
      </c>
      <c r="S233" s="11">
        <f t="shared" si="42"/>
        <v>0</v>
      </c>
      <c r="T233">
        <f>IF(R233&gt;0,ROUND((R233/K233)*100,2),0)</f>
        <v>0</v>
      </c>
      <c r="U233" s="8">
        <f>ROUND(IF(L233=3%,$K$365*Ranking!K230,0),0)</f>
        <v>0</v>
      </c>
      <c r="V233" s="8">
        <f t="shared" si="43"/>
        <v>0</v>
      </c>
      <c r="W233" s="8">
        <f>IF(V233&gt;K233,K233-R233,U233)</f>
        <v>0</v>
      </c>
      <c r="X233" s="8">
        <f t="shared" si="44"/>
        <v>0</v>
      </c>
      <c r="Y233" s="31">
        <f>IF(K233&gt;0,ROUND(X233/K233*100,2),0)</f>
        <v>0</v>
      </c>
      <c r="Z233" s="8">
        <f>IF(L233=3%,ROUND($K$367*Ranking!K230,0),0)</f>
        <v>0</v>
      </c>
      <c r="AA233" s="28">
        <f t="shared" si="45"/>
        <v>0</v>
      </c>
      <c r="AB233" s="28">
        <f>IF(AA233&gt;K233,K233-X233,Z233)</f>
        <v>0</v>
      </c>
      <c r="AC233" s="8">
        <f t="shared" si="46"/>
        <v>0</v>
      </c>
      <c r="AD233" s="28">
        <f>IF(AC233&gt;K233,1,0)</f>
        <v>0</v>
      </c>
      <c r="AE233" s="31">
        <f>IF(AC233&gt;0,ROUND(AC233/K233*100,2),0)</f>
        <v>0</v>
      </c>
      <c r="AF233">
        <f t="shared" si="47"/>
      </c>
    </row>
    <row r="234" spans="1:32" ht="12.75">
      <c r="A234">
        <v>226</v>
      </c>
      <c r="B234" s="7" t="s">
        <v>506</v>
      </c>
      <c r="C234" s="7" t="s">
        <v>11</v>
      </c>
      <c r="D234" s="3" t="s">
        <v>507</v>
      </c>
      <c r="F234" s="4">
        <v>0</v>
      </c>
      <c r="G234" s="4">
        <v>0</v>
      </c>
      <c r="H234" s="4">
        <v>0</v>
      </c>
      <c r="I234" s="4">
        <v>0</v>
      </c>
      <c r="J234" s="4">
        <f t="shared" si="36"/>
        <v>0</v>
      </c>
      <c r="K234" s="5">
        <f t="shared" si="37"/>
        <v>0</v>
      </c>
      <c r="L234" s="6">
        <v>0</v>
      </c>
      <c r="M234" s="31">
        <f t="shared" si="38"/>
        <v>0</v>
      </c>
      <c r="N234" s="31">
        <f t="shared" si="39"/>
        <v>0</v>
      </c>
      <c r="O234" s="11">
        <f>ROUND(($K$363/$K$361)*K234,5)</f>
        <v>0</v>
      </c>
      <c r="P234" s="11">
        <f>ROUND(($K$363/$K$361)*K234,5)</f>
        <v>0</v>
      </c>
      <c r="Q234" s="11">
        <f t="shared" si="40"/>
        <v>0</v>
      </c>
      <c r="R234" s="8">
        <f t="shared" si="41"/>
        <v>0</v>
      </c>
      <c r="S234" s="11">
        <f t="shared" si="42"/>
        <v>0</v>
      </c>
      <c r="T234">
        <f>IF(R234&gt;0,ROUND((R234/K234)*100,2),0)</f>
        <v>0</v>
      </c>
      <c r="U234" s="8">
        <f>ROUND(IF(L234=3%,$K$365*Ranking!K231,0),0)</f>
        <v>0</v>
      </c>
      <c r="V234" s="8">
        <f t="shared" si="43"/>
        <v>0</v>
      </c>
      <c r="W234" s="8">
        <f>IF(V234&gt;K234,K234-R234,U234)</f>
        <v>0</v>
      </c>
      <c r="X234" s="8">
        <f t="shared" si="44"/>
        <v>0</v>
      </c>
      <c r="Y234" s="31">
        <f>IF(K234&gt;0,ROUND(X234/K234*100,2),0)</f>
        <v>0</v>
      </c>
      <c r="Z234" s="8">
        <f>IF(L234=3%,ROUND($K$367*Ranking!K231,0),0)</f>
        <v>0</v>
      </c>
      <c r="AA234" s="28">
        <f t="shared" si="45"/>
        <v>0</v>
      </c>
      <c r="AB234" s="28">
        <f>IF(AA234&gt;K234,K234-X234,Z234)</f>
        <v>0</v>
      </c>
      <c r="AC234" s="8">
        <f t="shared" si="46"/>
        <v>0</v>
      </c>
      <c r="AD234" s="28">
        <f>IF(AC234&gt;K234,1,0)</f>
        <v>0</v>
      </c>
      <c r="AE234" s="31">
        <f>IF(AC234&gt;0,ROUND(AC234/K234*100,2),0)</f>
        <v>0</v>
      </c>
      <c r="AF234">
        <f t="shared" si="47"/>
      </c>
    </row>
    <row r="235" spans="1:32" ht="12.75">
      <c r="A235">
        <v>227</v>
      </c>
      <c r="B235" s="7" t="s">
        <v>508</v>
      </c>
      <c r="C235" s="7" t="s">
        <v>11</v>
      </c>
      <c r="D235" s="3" t="s">
        <v>509</v>
      </c>
      <c r="F235" s="4">
        <v>0</v>
      </c>
      <c r="G235" s="4">
        <v>0</v>
      </c>
      <c r="H235" s="4">
        <v>0</v>
      </c>
      <c r="I235" s="4">
        <v>0</v>
      </c>
      <c r="J235" s="4">
        <f t="shared" si="36"/>
        <v>0</v>
      </c>
      <c r="K235" s="5">
        <f t="shared" si="37"/>
        <v>0</v>
      </c>
      <c r="L235" s="6">
        <v>0</v>
      </c>
      <c r="M235" s="31">
        <f t="shared" si="38"/>
        <v>0</v>
      </c>
      <c r="N235" s="31">
        <f t="shared" si="39"/>
        <v>0</v>
      </c>
      <c r="O235" s="11">
        <f>ROUND(($K$363/$K$361)*K235,5)</f>
        <v>0</v>
      </c>
      <c r="P235" s="11">
        <f>ROUND(($K$363/$K$361)*K235,5)</f>
        <v>0</v>
      </c>
      <c r="Q235" s="11">
        <f t="shared" si="40"/>
        <v>0</v>
      </c>
      <c r="R235" s="8">
        <f t="shared" si="41"/>
        <v>0</v>
      </c>
      <c r="S235" s="11">
        <f t="shared" si="42"/>
        <v>0</v>
      </c>
      <c r="T235">
        <f>IF(R235&gt;0,ROUND((R235/K235)*100,2),0)</f>
        <v>0</v>
      </c>
      <c r="U235" s="8">
        <f>ROUND(IF(L235=3%,$K$365*Ranking!K232,0),0)</f>
        <v>0</v>
      </c>
      <c r="V235" s="8">
        <f t="shared" si="43"/>
        <v>0</v>
      </c>
      <c r="W235" s="8">
        <f>IF(V235&gt;K235,K235-R235,U235)</f>
        <v>0</v>
      </c>
      <c r="X235" s="8">
        <f t="shared" si="44"/>
        <v>0</v>
      </c>
      <c r="Y235" s="31">
        <f>IF(K235&gt;0,ROUND(X235/K235*100,2),0)</f>
        <v>0</v>
      </c>
      <c r="Z235" s="8">
        <f>IF(L235=3%,ROUND($K$367*Ranking!K232,0),0)</f>
        <v>0</v>
      </c>
      <c r="AA235" s="28">
        <f t="shared" si="45"/>
        <v>0</v>
      </c>
      <c r="AB235" s="28">
        <f>IF(AA235&gt;K235,K235-X235,Z235)</f>
        <v>0</v>
      </c>
      <c r="AC235" s="8">
        <f t="shared" si="46"/>
        <v>0</v>
      </c>
      <c r="AD235" s="28">
        <f>IF(AC235&gt;K235,1,0)</f>
        <v>0</v>
      </c>
      <c r="AE235" s="31">
        <f>IF(AC235&gt;0,ROUND(AC235/K235*100,2),0)</f>
        <v>0</v>
      </c>
      <c r="AF235">
        <f t="shared" si="47"/>
      </c>
    </row>
    <row r="236" spans="1:32" ht="12.75">
      <c r="A236">
        <v>228</v>
      </c>
      <c r="B236" s="7" t="s">
        <v>510</v>
      </c>
      <c r="C236" s="7" t="s">
        <v>11</v>
      </c>
      <c r="D236" s="3" t="s">
        <v>511</v>
      </c>
      <c r="F236" s="4">
        <v>0</v>
      </c>
      <c r="G236" s="4">
        <v>0</v>
      </c>
      <c r="H236" s="4">
        <v>0</v>
      </c>
      <c r="I236" s="4">
        <v>0</v>
      </c>
      <c r="J236" s="4">
        <f t="shared" si="36"/>
        <v>0</v>
      </c>
      <c r="K236" s="5">
        <f t="shared" si="37"/>
        <v>0</v>
      </c>
      <c r="L236" s="6">
        <v>0</v>
      </c>
      <c r="M236" s="31">
        <f t="shared" si="38"/>
        <v>0</v>
      </c>
      <c r="N236" s="31">
        <f t="shared" si="39"/>
        <v>0</v>
      </c>
      <c r="O236" s="11">
        <f>ROUND(($K$363/$K$361)*K236,5)</f>
        <v>0</v>
      </c>
      <c r="P236" s="11">
        <f>ROUND(($K$363/$K$361)*K236,5)</f>
        <v>0</v>
      </c>
      <c r="Q236" s="11">
        <f t="shared" si="40"/>
        <v>0</v>
      </c>
      <c r="R236" s="8">
        <f t="shared" si="41"/>
        <v>0</v>
      </c>
      <c r="S236" s="11">
        <f t="shared" si="42"/>
        <v>0</v>
      </c>
      <c r="T236">
        <f>IF(R236&gt;0,ROUND((R236/K236)*100,2),0)</f>
        <v>0</v>
      </c>
      <c r="U236" s="8">
        <f>ROUND(IF(L236=3%,$K$365*Ranking!K233,0),0)</f>
        <v>0</v>
      </c>
      <c r="V236" s="8">
        <f t="shared" si="43"/>
        <v>0</v>
      </c>
      <c r="W236" s="8">
        <f>IF(V236&gt;K236,K236-R236,U236)</f>
        <v>0</v>
      </c>
      <c r="X236" s="8">
        <f t="shared" si="44"/>
        <v>0</v>
      </c>
      <c r="Y236" s="31">
        <f>IF(K236&gt;0,ROUND(X236/K236*100,2),0)</f>
        <v>0</v>
      </c>
      <c r="Z236" s="8">
        <f>IF(L236=3%,ROUND($K$367*Ranking!K233,0),0)</f>
        <v>0</v>
      </c>
      <c r="AA236" s="28">
        <f t="shared" si="45"/>
        <v>0</v>
      </c>
      <c r="AB236" s="28">
        <f>IF(AA236&gt;K236,K236-X236,Z236)</f>
        <v>0</v>
      </c>
      <c r="AC236" s="8">
        <f t="shared" si="46"/>
        <v>0</v>
      </c>
      <c r="AD236" s="28">
        <f>IF(AC236&gt;K236,1,0)</f>
        <v>0</v>
      </c>
      <c r="AE236" s="31">
        <f>IF(AC236&gt;0,ROUND(AC236/K236*100,2),0)</f>
        <v>0</v>
      </c>
      <c r="AF236">
        <f t="shared" si="47"/>
      </c>
    </row>
    <row r="237" spans="1:32" ht="12.75">
      <c r="A237">
        <v>229</v>
      </c>
      <c r="B237" s="7" t="s">
        <v>89</v>
      </c>
      <c r="C237" s="7" t="s">
        <v>11</v>
      </c>
      <c r="D237" s="3" t="s">
        <v>90</v>
      </c>
      <c r="E237">
        <v>2002</v>
      </c>
      <c r="F237" s="4">
        <v>721407.66</v>
      </c>
      <c r="G237" s="4">
        <v>5054.53</v>
      </c>
      <c r="H237" s="4">
        <v>2664.24</v>
      </c>
      <c r="I237" s="4">
        <v>0</v>
      </c>
      <c r="J237" s="4">
        <f t="shared" si="36"/>
        <v>713688.89</v>
      </c>
      <c r="K237" s="5">
        <f t="shared" si="37"/>
        <v>713689</v>
      </c>
      <c r="L237" s="6">
        <v>0.01</v>
      </c>
      <c r="M237" s="31">
        <f t="shared" si="38"/>
        <v>31.47</v>
      </c>
      <c r="N237" s="31">
        <f t="shared" si="39"/>
        <v>31.47</v>
      </c>
      <c r="O237" s="11">
        <f>ROUND(($K$363/$K$361)*K237,5)</f>
        <v>224562.78253</v>
      </c>
      <c r="P237" s="11">
        <f>ROUND(($K$363/$K$361)*K237,5)</f>
        <v>224562.78253</v>
      </c>
      <c r="Q237" s="11">
        <f t="shared" si="40"/>
        <v>-0.2174700000032317</v>
      </c>
      <c r="R237" s="8">
        <f t="shared" si="41"/>
        <v>224563</v>
      </c>
      <c r="S237" s="11">
        <f t="shared" si="42"/>
        <v>0.2174700000032317</v>
      </c>
      <c r="T237">
        <f>IF(R237&gt;0,ROUND((R237/K237)*100,2),0)</f>
        <v>31.47</v>
      </c>
      <c r="U237" s="8">
        <f>ROUND(IF(L237=3%,$K$365*Ranking!K234,0),0)</f>
        <v>0</v>
      </c>
      <c r="V237" s="8">
        <f t="shared" si="43"/>
        <v>224563</v>
      </c>
      <c r="W237" s="8">
        <f>IF(V237&gt;K237,K237-R237,U237)</f>
        <v>0</v>
      </c>
      <c r="X237" s="8">
        <f t="shared" si="44"/>
        <v>224563</v>
      </c>
      <c r="Y237" s="31">
        <f>IF(K237&gt;0,ROUND(X237/K237*100,2),0)</f>
        <v>31.47</v>
      </c>
      <c r="Z237" s="8">
        <f>IF(L237=3%,ROUND($K$367*Ranking!K234,0),0)</f>
        <v>0</v>
      </c>
      <c r="AA237" s="28">
        <f t="shared" si="45"/>
        <v>224563</v>
      </c>
      <c r="AB237" s="28">
        <f>IF(AA237&gt;K237,K237-X237,Z237)</f>
        <v>0</v>
      </c>
      <c r="AC237" s="8">
        <f t="shared" si="46"/>
        <v>224563</v>
      </c>
      <c r="AD237" s="28">
        <f>IF(AC237&gt;K237,1,0)</f>
        <v>0</v>
      </c>
      <c r="AE237" s="31">
        <f>IF(AC237&gt;0,ROUND(AC237/K237*100,2),0)</f>
        <v>31.47</v>
      </c>
      <c r="AF237">
        <f t="shared" si="47"/>
      </c>
    </row>
    <row r="238" spans="1:32" ht="12.75">
      <c r="A238">
        <v>230</v>
      </c>
      <c r="B238" s="7" t="s">
        <v>512</v>
      </c>
      <c r="C238" s="7" t="s">
        <v>11</v>
      </c>
      <c r="D238" s="3" t="s">
        <v>513</v>
      </c>
      <c r="E238">
        <v>2012</v>
      </c>
      <c r="F238" s="4">
        <v>66016.59</v>
      </c>
      <c r="G238" s="4">
        <v>937.07</v>
      </c>
      <c r="H238" s="4">
        <v>0</v>
      </c>
      <c r="I238" s="4">
        <v>0</v>
      </c>
      <c r="J238" s="4">
        <f t="shared" si="36"/>
        <v>65079.52</v>
      </c>
      <c r="K238" s="5">
        <f t="shared" si="37"/>
        <v>65080</v>
      </c>
      <c r="L238" s="6">
        <v>0.03</v>
      </c>
      <c r="M238" s="31">
        <f t="shared" si="38"/>
        <v>31.46</v>
      </c>
      <c r="N238" s="31">
        <f t="shared" si="39"/>
        <v>100</v>
      </c>
      <c r="O238" s="11">
        <f>ROUND(($K$363/$K$361)*K238,5)</f>
        <v>20477.47112</v>
      </c>
      <c r="P238" s="11">
        <f>ROUND(($K$363/$K$361)*K238,5)</f>
        <v>20477.47112</v>
      </c>
      <c r="Q238" s="11">
        <f t="shared" si="40"/>
        <v>0.4711199999983364</v>
      </c>
      <c r="R238" s="8">
        <f t="shared" si="41"/>
        <v>20477</v>
      </c>
      <c r="S238" s="11">
        <f t="shared" si="42"/>
        <v>-0.4711199999983364</v>
      </c>
      <c r="T238">
        <f>IF(R238&gt;0,ROUND((R238/K238)*100,2),0)</f>
        <v>31.46</v>
      </c>
      <c r="U238" s="8">
        <f>ROUND(IF(L238=3%,$K$365*Ranking!K235,0),0)</f>
        <v>66538</v>
      </c>
      <c r="V238" s="8">
        <f t="shared" si="43"/>
        <v>87015</v>
      </c>
      <c r="W238" s="8">
        <f>IF(V238&gt;K238,K238-R238,U238)</f>
        <v>44603</v>
      </c>
      <c r="X238" s="8">
        <f t="shared" si="44"/>
        <v>65080</v>
      </c>
      <c r="Y238" s="31">
        <f>IF(K238&gt;0,ROUND(X238/K238*100,2),0)</f>
        <v>100</v>
      </c>
      <c r="Z238" s="8">
        <f>IF(L238=3%,ROUND($K$367*Ranking!K235,0),0)</f>
        <v>41274</v>
      </c>
      <c r="AA238" s="28">
        <f t="shared" si="45"/>
        <v>106354</v>
      </c>
      <c r="AB238" s="28">
        <f>IF(AA238&gt;K238,K238-X238,Z238)</f>
        <v>0</v>
      </c>
      <c r="AC238" s="8">
        <f t="shared" si="46"/>
        <v>65080</v>
      </c>
      <c r="AD238" s="28">
        <f>IF(AC238&gt;K238,1,0)</f>
        <v>0</v>
      </c>
      <c r="AE238" s="31">
        <f>IF(AC238&gt;0,ROUND(AC238/K238*100,2),0)</f>
        <v>100</v>
      </c>
      <c r="AF238">
        <f t="shared" si="47"/>
        <v>1</v>
      </c>
    </row>
    <row r="239" spans="1:32" ht="12.75">
      <c r="A239">
        <v>231</v>
      </c>
      <c r="B239" s="7" t="s">
        <v>514</v>
      </c>
      <c r="C239" s="7" t="s">
        <v>11</v>
      </c>
      <c r="D239" s="3" t="s">
        <v>515</v>
      </c>
      <c r="E239">
        <v>2008</v>
      </c>
      <c r="F239" s="4">
        <v>241591</v>
      </c>
      <c r="G239" s="4">
        <v>4384</v>
      </c>
      <c r="H239" s="4">
        <v>9</v>
      </c>
      <c r="I239" s="4">
        <v>0</v>
      </c>
      <c r="J239" s="4">
        <f t="shared" si="36"/>
        <v>237198</v>
      </c>
      <c r="K239" s="5">
        <f t="shared" si="37"/>
        <v>237198</v>
      </c>
      <c r="L239" s="6">
        <v>0.01</v>
      </c>
      <c r="M239" s="31">
        <f t="shared" si="38"/>
        <v>31.47</v>
      </c>
      <c r="N239" s="31">
        <f t="shared" si="39"/>
        <v>31.47</v>
      </c>
      <c r="O239" s="11">
        <f>ROUND(($K$363/$K$361)*K239,5)</f>
        <v>74634.52973</v>
      </c>
      <c r="P239" s="11">
        <f>ROUND(($K$363/$K$361)*K239,5)</f>
        <v>74634.52973</v>
      </c>
      <c r="Q239" s="11">
        <f t="shared" si="40"/>
        <v>-0.4702700000052573</v>
      </c>
      <c r="R239" s="8">
        <f t="shared" si="41"/>
        <v>74635</v>
      </c>
      <c r="S239" s="11">
        <f t="shared" si="42"/>
        <v>0.4702700000052573</v>
      </c>
      <c r="T239">
        <f>IF(R239&gt;0,ROUND((R239/K239)*100,2),0)</f>
        <v>31.47</v>
      </c>
      <c r="U239" s="8">
        <f>ROUND(IF(L239=3%,$K$365*Ranking!K236,0),0)</f>
        <v>0</v>
      </c>
      <c r="V239" s="8">
        <f t="shared" si="43"/>
        <v>74635</v>
      </c>
      <c r="W239" s="8">
        <f>IF(V239&gt;K239,K239-R239,U239)</f>
        <v>0</v>
      </c>
      <c r="X239" s="8">
        <f t="shared" si="44"/>
        <v>74635</v>
      </c>
      <c r="Y239" s="31">
        <f>IF(K239&gt;0,ROUND(X239/K239*100,2),0)</f>
        <v>31.47</v>
      </c>
      <c r="Z239" s="8">
        <f>IF(L239=3%,ROUND($K$367*Ranking!K236,0),0)</f>
        <v>0</v>
      </c>
      <c r="AA239" s="28">
        <f t="shared" si="45"/>
        <v>74635</v>
      </c>
      <c r="AB239" s="28">
        <f>IF(AA239&gt;K239,K239-X239,Z239)</f>
        <v>0</v>
      </c>
      <c r="AC239" s="8">
        <f t="shared" si="46"/>
        <v>74635</v>
      </c>
      <c r="AD239" s="28">
        <f>IF(AC239&gt;K239,1,0)</f>
        <v>0</v>
      </c>
      <c r="AE239" s="31">
        <f>IF(AC239&gt;0,ROUND(AC239/K239*100,2),0)</f>
        <v>31.47</v>
      </c>
      <c r="AF239">
        <f t="shared" si="47"/>
      </c>
    </row>
    <row r="240" spans="1:32" ht="12.75">
      <c r="A240">
        <v>232</v>
      </c>
      <c r="B240" s="7" t="s">
        <v>516</v>
      </c>
      <c r="C240" s="7" t="s">
        <v>11</v>
      </c>
      <c r="D240" s="3" t="s">
        <v>517</v>
      </c>
      <c r="F240" s="4">
        <v>0</v>
      </c>
      <c r="G240" s="4">
        <v>0</v>
      </c>
      <c r="H240" s="4">
        <v>0</v>
      </c>
      <c r="I240" s="4">
        <v>0</v>
      </c>
      <c r="J240" s="4">
        <f t="shared" si="36"/>
        <v>0</v>
      </c>
      <c r="K240" s="5">
        <f t="shared" si="37"/>
        <v>0</v>
      </c>
      <c r="L240" s="6">
        <v>0</v>
      </c>
      <c r="M240" s="31">
        <f t="shared" si="38"/>
        <v>0</v>
      </c>
      <c r="N240" s="31">
        <f t="shared" si="39"/>
        <v>0</v>
      </c>
      <c r="O240" s="11">
        <f>ROUND(($K$363/$K$361)*K240,5)</f>
        <v>0</v>
      </c>
      <c r="P240" s="11">
        <f>ROUND(($K$363/$K$361)*K240,5)</f>
        <v>0</v>
      </c>
      <c r="Q240" s="11">
        <f t="shared" si="40"/>
        <v>0</v>
      </c>
      <c r="R240" s="8">
        <f t="shared" si="41"/>
        <v>0</v>
      </c>
      <c r="S240" s="11">
        <f t="shared" si="42"/>
        <v>0</v>
      </c>
      <c r="T240">
        <f>IF(R240&gt;0,ROUND((R240/K240)*100,2),0)</f>
        <v>0</v>
      </c>
      <c r="U240" s="8">
        <f>ROUND(IF(L240=3%,$K$365*Ranking!K237,0),0)</f>
        <v>0</v>
      </c>
      <c r="V240" s="8">
        <f t="shared" si="43"/>
        <v>0</v>
      </c>
      <c r="W240" s="8">
        <f>IF(V240&gt;K240,K240-R240,U240)</f>
        <v>0</v>
      </c>
      <c r="X240" s="8">
        <f t="shared" si="44"/>
        <v>0</v>
      </c>
      <c r="Y240" s="31">
        <f>IF(K240&gt;0,ROUND(X240/K240*100,2),0)</f>
        <v>0</v>
      </c>
      <c r="Z240" s="8">
        <f>IF(L240=3%,ROUND($K$367*Ranking!K237,0),0)</f>
        <v>0</v>
      </c>
      <c r="AA240" s="28">
        <f t="shared" si="45"/>
        <v>0</v>
      </c>
      <c r="AB240" s="28">
        <f>IF(AA240&gt;K240,K240-X240,Z240)</f>
        <v>0</v>
      </c>
      <c r="AC240" s="8">
        <f t="shared" si="46"/>
        <v>0</v>
      </c>
      <c r="AD240" s="28">
        <f>IF(AC240&gt;K240,1,0)</f>
        <v>0</v>
      </c>
      <c r="AE240" s="31">
        <f>IF(AC240&gt;0,ROUND(AC240/K240*100,2),0)</f>
        <v>0</v>
      </c>
      <c r="AF240">
        <f t="shared" si="47"/>
      </c>
    </row>
    <row r="241" spans="1:32" ht="12.75">
      <c r="A241">
        <v>233</v>
      </c>
      <c r="B241" s="7" t="s">
        <v>518</v>
      </c>
      <c r="C241" s="7" t="s">
        <v>11</v>
      </c>
      <c r="D241" s="3" t="s">
        <v>519</v>
      </c>
      <c r="F241" s="4">
        <v>0</v>
      </c>
      <c r="G241" s="4">
        <v>0</v>
      </c>
      <c r="H241" s="4">
        <v>0</v>
      </c>
      <c r="I241" s="4">
        <v>0</v>
      </c>
      <c r="J241" s="4">
        <f t="shared" si="36"/>
        <v>0</v>
      </c>
      <c r="K241" s="5">
        <f t="shared" si="37"/>
        <v>0</v>
      </c>
      <c r="L241" s="6">
        <v>0</v>
      </c>
      <c r="M241" s="31">
        <f t="shared" si="38"/>
        <v>0</v>
      </c>
      <c r="N241" s="31">
        <f t="shared" si="39"/>
        <v>0</v>
      </c>
      <c r="O241" s="11">
        <f>ROUND(($K$363/$K$361)*K241,5)</f>
        <v>0</v>
      </c>
      <c r="P241" s="11">
        <f>ROUND(($K$363/$K$361)*K241,5)</f>
        <v>0</v>
      </c>
      <c r="Q241" s="11">
        <f t="shared" si="40"/>
        <v>0</v>
      </c>
      <c r="R241" s="8">
        <f t="shared" si="41"/>
        <v>0</v>
      </c>
      <c r="S241" s="11">
        <f t="shared" si="42"/>
        <v>0</v>
      </c>
      <c r="T241">
        <f>IF(R241&gt;0,ROUND((R241/K241)*100,2),0)</f>
        <v>0</v>
      </c>
      <c r="U241" s="8">
        <f>ROUND(IF(L241=3%,$K$365*Ranking!K238,0),0)</f>
        <v>0</v>
      </c>
      <c r="V241" s="8">
        <f t="shared" si="43"/>
        <v>0</v>
      </c>
      <c r="W241" s="8">
        <f>IF(V241&gt;K241,K241-R241,U241)</f>
        <v>0</v>
      </c>
      <c r="X241" s="8">
        <f t="shared" si="44"/>
        <v>0</v>
      </c>
      <c r="Y241" s="31">
        <f>IF(K241&gt;0,ROUND(X241/K241*100,2),0)</f>
        <v>0</v>
      </c>
      <c r="Z241" s="8">
        <f>IF(L241=3%,ROUND($K$367*Ranking!K238,0),0)</f>
        <v>0</v>
      </c>
      <c r="AA241" s="28">
        <f t="shared" si="45"/>
        <v>0</v>
      </c>
      <c r="AB241" s="28">
        <f>IF(AA241&gt;K241,K241-X241,Z241)</f>
        <v>0</v>
      </c>
      <c r="AC241" s="8">
        <f t="shared" si="46"/>
        <v>0</v>
      </c>
      <c r="AD241" s="28">
        <f>IF(AC241&gt;K241,1,0)</f>
        <v>0</v>
      </c>
      <c r="AE241" s="31">
        <f>IF(AC241&gt;0,ROUND(AC241/K241*100,2),0)</f>
        <v>0</v>
      </c>
      <c r="AF241">
        <f t="shared" si="47"/>
      </c>
    </row>
    <row r="242" spans="1:32" ht="12.75">
      <c r="A242">
        <v>234</v>
      </c>
      <c r="B242" s="7" t="s">
        <v>520</v>
      </c>
      <c r="C242" s="7" t="s">
        <v>11</v>
      </c>
      <c r="D242" s="3" t="s">
        <v>521</v>
      </c>
      <c r="F242" s="4">
        <v>0</v>
      </c>
      <c r="G242" s="4">
        <v>0</v>
      </c>
      <c r="H242" s="4">
        <v>0</v>
      </c>
      <c r="I242" s="4">
        <v>0</v>
      </c>
      <c r="J242" s="4">
        <f t="shared" si="36"/>
        <v>0</v>
      </c>
      <c r="K242" s="5">
        <f t="shared" si="37"/>
        <v>0</v>
      </c>
      <c r="L242" s="6">
        <v>0</v>
      </c>
      <c r="M242" s="31">
        <f t="shared" si="38"/>
        <v>0</v>
      </c>
      <c r="N242" s="31">
        <f t="shared" si="39"/>
        <v>0</v>
      </c>
      <c r="O242" s="11">
        <f>ROUND(($K$363/$K$361)*K242,5)</f>
        <v>0</v>
      </c>
      <c r="P242" s="11">
        <f>ROUND(($K$363/$K$361)*K242,5)</f>
        <v>0</v>
      </c>
      <c r="Q242" s="11">
        <f t="shared" si="40"/>
        <v>0</v>
      </c>
      <c r="R242" s="8">
        <f t="shared" si="41"/>
        <v>0</v>
      </c>
      <c r="S242" s="11">
        <f t="shared" si="42"/>
        <v>0</v>
      </c>
      <c r="T242">
        <f>IF(R242&gt;0,ROUND((R242/K242)*100,2),0)</f>
        <v>0</v>
      </c>
      <c r="U242" s="8">
        <f>ROUND(IF(L242=3%,$K$365*Ranking!K239,0),0)</f>
        <v>0</v>
      </c>
      <c r="V242" s="8">
        <f t="shared" si="43"/>
        <v>0</v>
      </c>
      <c r="W242" s="8">
        <f>IF(V242&gt;K242,K242-R242,U242)</f>
        <v>0</v>
      </c>
      <c r="X242" s="8">
        <f t="shared" si="44"/>
        <v>0</v>
      </c>
      <c r="Y242" s="31">
        <f>IF(K242&gt;0,ROUND(X242/K242*100,2),0)</f>
        <v>0</v>
      </c>
      <c r="Z242" s="8">
        <f>IF(L242=3%,ROUND($K$367*Ranking!K239,0),0)</f>
        <v>0</v>
      </c>
      <c r="AA242" s="28">
        <f t="shared" si="45"/>
        <v>0</v>
      </c>
      <c r="AB242" s="28">
        <f>IF(AA242&gt;K242,K242-X242,Z242)</f>
        <v>0</v>
      </c>
      <c r="AC242" s="8">
        <f t="shared" si="46"/>
        <v>0</v>
      </c>
      <c r="AD242" s="28">
        <f>IF(AC242&gt;K242,1,0)</f>
        <v>0</v>
      </c>
      <c r="AE242" s="31">
        <f>IF(AC242&gt;0,ROUND(AC242/K242*100,2),0)</f>
        <v>0</v>
      </c>
      <c r="AF242">
        <f t="shared" si="47"/>
      </c>
    </row>
    <row r="243" spans="1:32" ht="12.75">
      <c r="A243">
        <v>235</v>
      </c>
      <c r="B243" s="7" t="s">
        <v>522</v>
      </c>
      <c r="C243" s="7" t="s">
        <v>11</v>
      </c>
      <c r="D243" s="3" t="s">
        <v>523</v>
      </c>
      <c r="E243">
        <v>2008</v>
      </c>
      <c r="F243" s="4">
        <v>42584.11</v>
      </c>
      <c r="G243" s="4">
        <v>1091.26</v>
      </c>
      <c r="H243" s="4">
        <v>73.64</v>
      </c>
      <c r="I243" s="4">
        <v>0</v>
      </c>
      <c r="J243" s="4">
        <f t="shared" si="36"/>
        <v>41419.21</v>
      </c>
      <c r="K243" s="5">
        <f t="shared" si="37"/>
        <v>41419</v>
      </c>
      <c r="L243" s="6">
        <v>0.03</v>
      </c>
      <c r="M243" s="31">
        <f t="shared" si="38"/>
        <v>31.47</v>
      </c>
      <c r="N243" s="31">
        <f t="shared" si="39"/>
        <v>100</v>
      </c>
      <c r="O243" s="11">
        <f>ROUND(($K$363/$K$361)*K243,5)</f>
        <v>13032.51961</v>
      </c>
      <c r="P243" s="11">
        <f>ROUND(($K$363/$K$361)*K243,5)</f>
        <v>13032.51961</v>
      </c>
      <c r="Q243" s="11">
        <f t="shared" si="40"/>
        <v>-0.48039000000062515</v>
      </c>
      <c r="R243" s="8">
        <f t="shared" si="41"/>
        <v>13033</v>
      </c>
      <c r="S243" s="11">
        <f t="shared" si="42"/>
        <v>0.48039000000062515</v>
      </c>
      <c r="T243">
        <f>IF(R243&gt;0,ROUND((R243/K243)*100,2),0)</f>
        <v>31.47</v>
      </c>
      <c r="U243" s="8">
        <f>ROUND(IF(L243=3%,$K$365*Ranking!K240,0),0)</f>
        <v>66538</v>
      </c>
      <c r="V243" s="8">
        <f t="shared" si="43"/>
        <v>79571</v>
      </c>
      <c r="W243" s="8">
        <f>IF(V243&gt;K243,K243-R243,U243)</f>
        <v>28386</v>
      </c>
      <c r="X243" s="8">
        <f t="shared" si="44"/>
        <v>41419</v>
      </c>
      <c r="Y243" s="31">
        <f>IF(K243&gt;0,ROUND(X243/K243*100,2),0)</f>
        <v>100</v>
      </c>
      <c r="Z243" s="8">
        <f>IF(L243=3%,ROUND($K$367*Ranking!K240,0),0)</f>
        <v>41274</v>
      </c>
      <c r="AA243" s="28">
        <f t="shared" si="45"/>
        <v>82693</v>
      </c>
      <c r="AB243" s="28">
        <f>IF(AA243&gt;K243,K243-X243,Z243)</f>
        <v>0</v>
      </c>
      <c r="AC243" s="8">
        <f t="shared" si="46"/>
        <v>41419</v>
      </c>
      <c r="AD243" s="28">
        <f>IF(AC243&gt;K243,1,0)</f>
        <v>0</v>
      </c>
      <c r="AE243" s="31">
        <f>IF(AC243&gt;0,ROUND(AC243/K243*100,2),0)</f>
        <v>100</v>
      </c>
      <c r="AF243">
        <f t="shared" si="47"/>
        <v>1</v>
      </c>
    </row>
    <row r="244" spans="1:32" ht="12.75">
      <c r="A244">
        <v>236</v>
      </c>
      <c r="B244" s="7" t="s">
        <v>524</v>
      </c>
      <c r="C244" s="7" t="s">
        <v>11</v>
      </c>
      <c r="D244" s="3" t="s">
        <v>525</v>
      </c>
      <c r="F244" s="4">
        <v>0</v>
      </c>
      <c r="G244" s="4">
        <v>0</v>
      </c>
      <c r="H244" s="4">
        <v>0</v>
      </c>
      <c r="I244" s="4">
        <v>0</v>
      </c>
      <c r="J244" s="4">
        <f t="shared" si="36"/>
        <v>0</v>
      </c>
      <c r="K244" s="5">
        <f t="shared" si="37"/>
        <v>0</v>
      </c>
      <c r="L244" s="6">
        <v>0</v>
      </c>
      <c r="M244" s="31">
        <f t="shared" si="38"/>
        <v>0</v>
      </c>
      <c r="N244" s="31">
        <f t="shared" si="39"/>
        <v>0</v>
      </c>
      <c r="O244" s="11">
        <f>ROUND(($K$363/$K$361)*K244,5)</f>
        <v>0</v>
      </c>
      <c r="P244" s="11">
        <f>ROUND(($K$363/$K$361)*K244,5)</f>
        <v>0</v>
      </c>
      <c r="Q244" s="11">
        <f t="shared" si="40"/>
        <v>0</v>
      </c>
      <c r="R244" s="8">
        <f t="shared" si="41"/>
        <v>0</v>
      </c>
      <c r="S244" s="11">
        <f t="shared" si="42"/>
        <v>0</v>
      </c>
      <c r="T244">
        <f>IF(R244&gt;0,ROUND((R244/K244)*100,2),0)</f>
        <v>0</v>
      </c>
      <c r="U244" s="8">
        <f>ROUND(IF(L244=3%,$K$365*Ranking!K241,0),0)</f>
        <v>0</v>
      </c>
      <c r="V244" s="8">
        <f t="shared" si="43"/>
        <v>0</v>
      </c>
      <c r="W244" s="8">
        <f>IF(V244&gt;K244,K244-R244,U244)</f>
        <v>0</v>
      </c>
      <c r="X244" s="8">
        <f t="shared" si="44"/>
        <v>0</v>
      </c>
      <c r="Y244" s="31">
        <f>IF(K244&gt;0,ROUND(X244/K244*100,2),0)</f>
        <v>0</v>
      </c>
      <c r="Z244" s="8">
        <f>IF(L244=3%,ROUND($K$367*Ranking!K241,0),0)</f>
        <v>0</v>
      </c>
      <c r="AA244" s="28">
        <f t="shared" si="45"/>
        <v>0</v>
      </c>
      <c r="AB244" s="28">
        <f>IF(AA244&gt;K244,K244-X244,Z244)</f>
        <v>0</v>
      </c>
      <c r="AC244" s="8">
        <f t="shared" si="46"/>
        <v>0</v>
      </c>
      <c r="AD244" s="28">
        <f>IF(AC244&gt;K244,1,0)</f>
        <v>0</v>
      </c>
      <c r="AE244" s="31">
        <f>IF(AC244&gt;0,ROUND(AC244/K244*100,2),0)</f>
        <v>0</v>
      </c>
      <c r="AF244">
        <f t="shared" si="47"/>
      </c>
    </row>
    <row r="245" spans="1:32" ht="12.75">
      <c r="A245">
        <v>237</v>
      </c>
      <c r="B245" s="7" t="s">
        <v>526</v>
      </c>
      <c r="C245" s="7" t="s">
        <v>11</v>
      </c>
      <c r="D245" s="3" t="s">
        <v>527</v>
      </c>
      <c r="F245" s="4">
        <v>0</v>
      </c>
      <c r="G245" s="4">
        <v>0</v>
      </c>
      <c r="H245" s="4">
        <v>0</v>
      </c>
      <c r="I245" s="4">
        <v>0</v>
      </c>
      <c r="J245" s="4">
        <f t="shared" si="36"/>
        <v>0</v>
      </c>
      <c r="K245" s="5">
        <f t="shared" si="37"/>
        <v>0</v>
      </c>
      <c r="L245" s="6">
        <v>0</v>
      </c>
      <c r="M245" s="31">
        <f t="shared" si="38"/>
        <v>0</v>
      </c>
      <c r="N245" s="31">
        <f t="shared" si="39"/>
        <v>0</v>
      </c>
      <c r="O245" s="11">
        <f>ROUND(($K$363/$K$361)*K245,5)</f>
        <v>0</v>
      </c>
      <c r="P245" s="11">
        <f>ROUND(($K$363/$K$361)*K245,5)</f>
        <v>0</v>
      </c>
      <c r="Q245" s="11">
        <f t="shared" si="40"/>
        <v>0</v>
      </c>
      <c r="R245" s="8">
        <f t="shared" si="41"/>
        <v>0</v>
      </c>
      <c r="S245" s="11">
        <f t="shared" si="42"/>
        <v>0</v>
      </c>
      <c r="T245">
        <f>IF(R245&gt;0,ROUND((R245/K245)*100,2),0)</f>
        <v>0</v>
      </c>
      <c r="U245" s="8">
        <f>ROUND(IF(L245=3%,$K$365*Ranking!K242,0),0)</f>
        <v>0</v>
      </c>
      <c r="V245" s="8">
        <f t="shared" si="43"/>
        <v>0</v>
      </c>
      <c r="W245" s="8">
        <f>IF(V245&gt;K245,K245-R245,U245)</f>
        <v>0</v>
      </c>
      <c r="X245" s="8">
        <f t="shared" si="44"/>
        <v>0</v>
      </c>
      <c r="Y245" s="31">
        <f>IF(K245&gt;0,ROUND(X245/K245*100,2),0)</f>
        <v>0</v>
      </c>
      <c r="Z245" s="8">
        <f>IF(L245=3%,ROUND($K$367*Ranking!K242,0),0)</f>
        <v>0</v>
      </c>
      <c r="AA245" s="28">
        <f t="shared" si="45"/>
        <v>0</v>
      </c>
      <c r="AB245" s="28">
        <f>IF(AA245&gt;K245,K245-X245,Z245)</f>
        <v>0</v>
      </c>
      <c r="AC245" s="8">
        <f t="shared" si="46"/>
        <v>0</v>
      </c>
      <c r="AD245" s="28">
        <f>IF(AC245&gt;K245,1,0)</f>
        <v>0</v>
      </c>
      <c r="AE245" s="31">
        <f>IF(AC245&gt;0,ROUND(AC245/K245*100,2),0)</f>
        <v>0</v>
      </c>
      <c r="AF245">
        <f t="shared" si="47"/>
      </c>
    </row>
    <row r="246" spans="1:32" ht="12.75">
      <c r="A246">
        <v>238</v>
      </c>
      <c r="B246" s="7" t="s">
        <v>528</v>
      </c>
      <c r="C246" s="7" t="s">
        <v>11</v>
      </c>
      <c r="D246" s="3" t="s">
        <v>529</v>
      </c>
      <c r="F246" s="4">
        <v>0</v>
      </c>
      <c r="G246" s="4">
        <v>0</v>
      </c>
      <c r="H246" s="4">
        <v>0</v>
      </c>
      <c r="I246" s="4">
        <v>0</v>
      </c>
      <c r="J246" s="4">
        <f t="shared" si="36"/>
        <v>0</v>
      </c>
      <c r="K246" s="5">
        <f t="shared" si="37"/>
        <v>0</v>
      </c>
      <c r="L246" s="6">
        <v>0</v>
      </c>
      <c r="M246" s="31">
        <f t="shared" si="38"/>
        <v>0</v>
      </c>
      <c r="N246" s="31">
        <f t="shared" si="39"/>
        <v>0</v>
      </c>
      <c r="O246" s="11">
        <f>ROUND(($K$363/$K$361)*K246,5)</f>
        <v>0</v>
      </c>
      <c r="P246" s="11">
        <f>ROUND(($K$363/$K$361)*K246,5)</f>
        <v>0</v>
      </c>
      <c r="Q246" s="11">
        <f t="shared" si="40"/>
        <v>0</v>
      </c>
      <c r="R246" s="8">
        <f t="shared" si="41"/>
        <v>0</v>
      </c>
      <c r="S246" s="11">
        <f t="shared" si="42"/>
        <v>0</v>
      </c>
      <c r="T246">
        <f>IF(R246&gt;0,ROUND((R246/K246)*100,2),0)</f>
        <v>0</v>
      </c>
      <c r="U246" s="8">
        <f>ROUND(IF(L246=3%,$K$365*Ranking!K243,0),0)</f>
        <v>0</v>
      </c>
      <c r="V246" s="8">
        <f t="shared" si="43"/>
        <v>0</v>
      </c>
      <c r="W246" s="8">
        <f>IF(V246&gt;K246,K246-R246,U246)</f>
        <v>0</v>
      </c>
      <c r="X246" s="8">
        <f t="shared" si="44"/>
        <v>0</v>
      </c>
      <c r="Y246" s="31">
        <f>IF(K246&gt;0,ROUND(X246/K246*100,2),0)</f>
        <v>0</v>
      </c>
      <c r="Z246" s="8">
        <f>IF(L246=3%,ROUND($K$367*Ranking!K243,0),0)</f>
        <v>0</v>
      </c>
      <c r="AA246" s="28">
        <f t="shared" si="45"/>
        <v>0</v>
      </c>
      <c r="AB246" s="28">
        <f>IF(AA246&gt;K246,K246-X246,Z246)</f>
        <v>0</v>
      </c>
      <c r="AC246" s="8">
        <f t="shared" si="46"/>
        <v>0</v>
      </c>
      <c r="AD246" s="28">
        <f>IF(AC246&gt;K246,1,0)</f>
        <v>0</v>
      </c>
      <c r="AE246" s="31">
        <f>IF(AC246&gt;0,ROUND(AC246/K246*100,2),0)</f>
        <v>0</v>
      </c>
      <c r="AF246">
        <f t="shared" si="47"/>
      </c>
    </row>
    <row r="247" spans="1:32" ht="12.75">
      <c r="A247">
        <v>239</v>
      </c>
      <c r="B247" s="7" t="s">
        <v>91</v>
      </c>
      <c r="C247" s="7" t="s">
        <v>11</v>
      </c>
      <c r="D247" s="3" t="s">
        <v>92</v>
      </c>
      <c r="E247">
        <v>2003</v>
      </c>
      <c r="F247" s="4">
        <v>1899879.83</v>
      </c>
      <c r="G247" s="4">
        <v>8080.43</v>
      </c>
      <c r="H247" s="4">
        <v>1492.16</v>
      </c>
      <c r="I247" s="4">
        <v>0</v>
      </c>
      <c r="J247" s="4">
        <f t="shared" si="36"/>
        <v>1890307.2400000002</v>
      </c>
      <c r="K247" s="5">
        <f t="shared" si="37"/>
        <v>1890307</v>
      </c>
      <c r="L247" s="6">
        <v>0.015</v>
      </c>
      <c r="M247" s="31">
        <f t="shared" si="38"/>
        <v>31.47</v>
      </c>
      <c r="N247" s="31">
        <f t="shared" si="39"/>
        <v>31.47</v>
      </c>
      <c r="O247" s="11">
        <f>ROUND(($K$363/$K$361)*K247,5)</f>
        <v>594786.52433</v>
      </c>
      <c r="P247" s="11">
        <f>ROUND(($K$363/$K$361)*K247,5)</f>
        <v>594786.52433</v>
      </c>
      <c r="Q247" s="11">
        <f t="shared" si="40"/>
        <v>-0.47566999995615333</v>
      </c>
      <c r="R247" s="8">
        <f t="shared" si="41"/>
        <v>594787</v>
      </c>
      <c r="S247" s="11">
        <f t="shared" si="42"/>
        <v>0.47566999995615333</v>
      </c>
      <c r="T247">
        <f>IF(R247&gt;0,ROUND((R247/K247)*100,2),0)</f>
        <v>31.47</v>
      </c>
      <c r="U247" s="8">
        <f>ROUND(IF(L247=3%,$K$365*Ranking!K244,0),0)</f>
        <v>0</v>
      </c>
      <c r="V247" s="8">
        <f t="shared" si="43"/>
        <v>594787</v>
      </c>
      <c r="W247" s="8">
        <f>IF(V247&gt;K247,K247-R247,U247)</f>
        <v>0</v>
      </c>
      <c r="X247" s="8">
        <f t="shared" si="44"/>
        <v>594787</v>
      </c>
      <c r="Y247" s="31">
        <f>IF(K247&gt;0,ROUND(X247/K247*100,2),0)</f>
        <v>31.47</v>
      </c>
      <c r="Z247" s="8">
        <f>IF(L247=3%,ROUND($K$367*Ranking!K244,0),0)</f>
        <v>0</v>
      </c>
      <c r="AA247" s="28">
        <f t="shared" si="45"/>
        <v>594787</v>
      </c>
      <c r="AB247" s="28">
        <f>IF(AA247&gt;K247,K247-X247,Z247)</f>
        <v>0</v>
      </c>
      <c r="AC247" s="8">
        <f t="shared" si="46"/>
        <v>594787</v>
      </c>
      <c r="AD247" s="28">
        <f>IF(AC247&gt;K247,1,0)</f>
        <v>0</v>
      </c>
      <c r="AE247" s="31">
        <f>IF(AC247&gt;0,ROUND(AC247/K247*100,2),0)</f>
        <v>31.47</v>
      </c>
      <c r="AF247">
        <f t="shared" si="47"/>
      </c>
    </row>
    <row r="248" spans="1:32" ht="12.75">
      <c r="A248">
        <v>240</v>
      </c>
      <c r="B248" s="7" t="s">
        <v>530</v>
      </c>
      <c r="C248" s="7" t="s">
        <v>11</v>
      </c>
      <c r="D248" s="3" t="s">
        <v>531</v>
      </c>
      <c r="E248">
        <v>2009</v>
      </c>
      <c r="F248" s="4">
        <v>80965</v>
      </c>
      <c r="G248" s="4">
        <v>904.64</v>
      </c>
      <c r="H248" s="4">
        <v>35.55</v>
      </c>
      <c r="I248" s="4">
        <v>0</v>
      </c>
      <c r="J248" s="4">
        <f t="shared" si="36"/>
        <v>80024.81</v>
      </c>
      <c r="K248" s="5">
        <f t="shared" si="37"/>
        <v>80025</v>
      </c>
      <c r="L248" s="6">
        <v>0.015</v>
      </c>
      <c r="M248" s="31">
        <f t="shared" si="38"/>
        <v>31.47</v>
      </c>
      <c r="N248" s="31">
        <f t="shared" si="39"/>
        <v>31.47</v>
      </c>
      <c r="O248" s="11">
        <f>ROUND(($K$363/$K$361)*K248,5)</f>
        <v>25179.92665</v>
      </c>
      <c r="P248" s="11">
        <f>ROUND(($K$363/$K$361)*K248,5)</f>
        <v>25179.92665</v>
      </c>
      <c r="Q248" s="11">
        <f t="shared" si="40"/>
        <v>-0.07334999999875436</v>
      </c>
      <c r="R248" s="8">
        <f t="shared" si="41"/>
        <v>25180</v>
      </c>
      <c r="S248" s="11">
        <f t="shared" si="42"/>
        <v>0.07334999999875436</v>
      </c>
      <c r="T248">
        <f>IF(R248&gt;0,ROUND((R248/K248)*100,2),0)</f>
        <v>31.47</v>
      </c>
      <c r="U248" s="8">
        <f>ROUND(IF(L248=3%,$K$365*Ranking!K245,0),0)</f>
        <v>0</v>
      </c>
      <c r="V248" s="8">
        <f t="shared" si="43"/>
        <v>25180</v>
      </c>
      <c r="W248" s="8">
        <f>IF(V248&gt;K248,K248-R248,U248)</f>
        <v>0</v>
      </c>
      <c r="X248" s="8">
        <f t="shared" si="44"/>
        <v>25180</v>
      </c>
      <c r="Y248" s="31">
        <f>IF(K248&gt;0,ROUND(X248/K248*100,2),0)</f>
        <v>31.47</v>
      </c>
      <c r="Z248" s="8">
        <f>IF(L248=3%,ROUND($K$367*Ranking!K245,0),0)</f>
        <v>0</v>
      </c>
      <c r="AA248" s="28">
        <f t="shared" si="45"/>
        <v>25180</v>
      </c>
      <c r="AB248" s="28">
        <f>IF(AA248&gt;K248,K248-X248,Z248)</f>
        <v>0</v>
      </c>
      <c r="AC248" s="8">
        <f t="shared" si="46"/>
        <v>25180</v>
      </c>
      <c r="AD248" s="28">
        <f>IF(AC248&gt;K248,1,0)</f>
        <v>0</v>
      </c>
      <c r="AE248" s="31">
        <f>IF(AC248&gt;0,ROUND(AC248/K248*100,2),0)</f>
        <v>31.47</v>
      </c>
      <c r="AF248">
        <f t="shared" si="47"/>
      </c>
    </row>
    <row r="249" spans="1:32" ht="12.75">
      <c r="A249">
        <v>241</v>
      </c>
      <c r="B249" s="7" t="s">
        <v>532</v>
      </c>
      <c r="C249" s="7" t="s">
        <v>11</v>
      </c>
      <c r="D249" s="3" t="s">
        <v>533</v>
      </c>
      <c r="F249" s="4">
        <v>0</v>
      </c>
      <c r="G249" s="4">
        <v>0</v>
      </c>
      <c r="H249" s="4">
        <v>0</v>
      </c>
      <c r="I249" s="4">
        <v>0</v>
      </c>
      <c r="J249" s="4">
        <f t="shared" si="36"/>
        <v>0</v>
      </c>
      <c r="K249" s="5">
        <f t="shared" si="37"/>
        <v>0</v>
      </c>
      <c r="L249" s="6">
        <v>0</v>
      </c>
      <c r="M249" s="31">
        <f t="shared" si="38"/>
        <v>0</v>
      </c>
      <c r="N249" s="31">
        <f t="shared" si="39"/>
        <v>0</v>
      </c>
      <c r="O249" s="11">
        <f>ROUND(($K$363/$K$361)*K249,5)</f>
        <v>0</v>
      </c>
      <c r="P249" s="11">
        <f>ROUND(($K$363/$K$361)*K249,5)</f>
        <v>0</v>
      </c>
      <c r="Q249" s="11">
        <f t="shared" si="40"/>
        <v>0</v>
      </c>
      <c r="R249" s="8">
        <f t="shared" si="41"/>
        <v>0</v>
      </c>
      <c r="S249" s="11">
        <f t="shared" si="42"/>
        <v>0</v>
      </c>
      <c r="T249">
        <f>IF(R249&gt;0,ROUND((R249/K249)*100,2),0)</f>
        <v>0</v>
      </c>
      <c r="U249" s="8">
        <f>ROUND(IF(L249=3%,$K$365*Ranking!K246,0),0)</f>
        <v>0</v>
      </c>
      <c r="V249" s="8">
        <f t="shared" si="43"/>
        <v>0</v>
      </c>
      <c r="W249" s="8">
        <f>IF(V249&gt;K249,K249-R249,U249)</f>
        <v>0</v>
      </c>
      <c r="X249" s="8">
        <f t="shared" si="44"/>
        <v>0</v>
      </c>
      <c r="Y249" s="31">
        <f>IF(K249&gt;0,ROUND(X249/K249*100,2),0)</f>
        <v>0</v>
      </c>
      <c r="Z249" s="8">
        <f>IF(L249=3%,ROUND($K$367*Ranking!K246,0),0)</f>
        <v>0</v>
      </c>
      <c r="AA249" s="28">
        <f t="shared" si="45"/>
        <v>0</v>
      </c>
      <c r="AB249" s="28">
        <f>IF(AA249&gt;K249,K249-X249,Z249)</f>
        <v>0</v>
      </c>
      <c r="AC249" s="8">
        <f t="shared" si="46"/>
        <v>0</v>
      </c>
      <c r="AD249" s="28">
        <f>IF(AC249&gt;K249,1,0)</f>
        <v>0</v>
      </c>
      <c r="AE249" s="31">
        <f>IF(AC249&gt;0,ROUND(AC249/K249*100,2),0)</f>
        <v>0</v>
      </c>
      <c r="AF249">
        <f t="shared" si="47"/>
      </c>
    </row>
    <row r="250" spans="1:32" ht="12.75">
      <c r="A250">
        <v>242</v>
      </c>
      <c r="B250" s="7" t="s">
        <v>534</v>
      </c>
      <c r="C250" s="7" t="s">
        <v>11</v>
      </c>
      <c r="D250" s="3" t="s">
        <v>535</v>
      </c>
      <c r="E250">
        <v>2005</v>
      </c>
      <c r="F250" s="4">
        <v>438784.42</v>
      </c>
      <c r="G250" s="4">
        <v>6127.41</v>
      </c>
      <c r="H250" s="4">
        <v>1116.29</v>
      </c>
      <c r="I250" s="4">
        <v>0</v>
      </c>
      <c r="J250" s="4">
        <f t="shared" si="36"/>
        <v>431540.72000000003</v>
      </c>
      <c r="K250" s="5">
        <f t="shared" si="37"/>
        <v>431541</v>
      </c>
      <c r="L250" s="6">
        <v>0.03</v>
      </c>
      <c r="M250" s="31">
        <f t="shared" si="38"/>
        <v>31.47</v>
      </c>
      <c r="N250" s="31">
        <f t="shared" si="39"/>
        <v>46.84</v>
      </c>
      <c r="O250" s="11">
        <f>ROUND(($K$363/$K$361)*K250,5)</f>
        <v>135784.70137</v>
      </c>
      <c r="P250" s="11">
        <f>ROUND(($K$363/$K$361)*K250,5)</f>
        <v>135784.70137</v>
      </c>
      <c r="Q250" s="11">
        <f t="shared" si="40"/>
        <v>-0.2986300000047777</v>
      </c>
      <c r="R250" s="8">
        <f t="shared" si="41"/>
        <v>135785</v>
      </c>
      <c r="S250" s="11">
        <f t="shared" si="42"/>
        <v>0.2986300000047777</v>
      </c>
      <c r="T250">
        <f>IF(R250&gt;0,ROUND((R250/K250)*100,2),0)</f>
        <v>31.47</v>
      </c>
      <c r="U250" s="8">
        <f>ROUND(IF(L250=3%,$K$365*Ranking!K247,0),0)</f>
        <v>40946</v>
      </c>
      <c r="V250" s="8">
        <f t="shared" si="43"/>
        <v>176731</v>
      </c>
      <c r="W250" s="8">
        <f>IF(V250&gt;K250,K250-R250,U250)</f>
        <v>40946</v>
      </c>
      <c r="X250" s="8">
        <f t="shared" si="44"/>
        <v>176731</v>
      </c>
      <c r="Y250" s="31">
        <f>IF(K250&gt;0,ROUND(X250/K250*100,2),0)</f>
        <v>40.95</v>
      </c>
      <c r="Z250" s="8">
        <f>IF(L250=3%,ROUND($K$367*Ranking!K247,0),0)</f>
        <v>25399</v>
      </c>
      <c r="AA250" s="28">
        <f t="shared" si="45"/>
        <v>202130</v>
      </c>
      <c r="AB250" s="28">
        <f>IF(AA250&gt;K250,K250-X250,Z250)</f>
        <v>25399</v>
      </c>
      <c r="AC250" s="8">
        <f t="shared" si="46"/>
        <v>202130</v>
      </c>
      <c r="AD250" s="28">
        <f>IF(AC250&gt;K250,1,0)</f>
        <v>0</v>
      </c>
      <c r="AE250" s="31">
        <f>IF(AC250&gt;0,ROUND(AC250/K250*100,2),0)</f>
        <v>46.84</v>
      </c>
      <c r="AF250">
        <f t="shared" si="47"/>
      </c>
    </row>
    <row r="251" spans="1:32" ht="12.75">
      <c r="A251">
        <v>243</v>
      </c>
      <c r="B251" s="7" t="s">
        <v>536</v>
      </c>
      <c r="C251" s="7" t="s">
        <v>11</v>
      </c>
      <c r="D251" s="3" t="s">
        <v>537</v>
      </c>
      <c r="E251">
        <v>2007</v>
      </c>
      <c r="F251" s="4">
        <v>1451049.86</v>
      </c>
      <c r="G251" s="4">
        <v>22594.79</v>
      </c>
      <c r="H251" s="4">
        <v>23613.69</v>
      </c>
      <c r="I251" s="4">
        <v>0</v>
      </c>
      <c r="J251" s="4">
        <f t="shared" si="36"/>
        <v>1404841.3800000001</v>
      </c>
      <c r="K251" s="5">
        <f t="shared" si="37"/>
        <v>1404841</v>
      </c>
      <c r="L251" s="6">
        <v>0.01</v>
      </c>
      <c r="M251" s="31">
        <f t="shared" si="38"/>
        <v>31.47</v>
      </c>
      <c r="N251" s="31">
        <f t="shared" si="39"/>
        <v>31.47</v>
      </c>
      <c r="O251" s="11">
        <f>ROUND(($K$363/$K$361)*K251,5)</f>
        <v>442034.28101</v>
      </c>
      <c r="P251" s="11">
        <f>ROUND(($K$363/$K$361)*K251,5)</f>
        <v>442034.28101</v>
      </c>
      <c r="Q251" s="11">
        <f t="shared" si="40"/>
        <v>0.2810099999769591</v>
      </c>
      <c r="R251" s="8">
        <f t="shared" si="41"/>
        <v>442034</v>
      </c>
      <c r="S251" s="11">
        <f t="shared" si="42"/>
        <v>-0.2810099999769591</v>
      </c>
      <c r="T251">
        <f>IF(R251&gt;0,ROUND((R251/K251)*100,2),0)</f>
        <v>31.47</v>
      </c>
      <c r="U251" s="8">
        <f>ROUND(IF(L251=3%,$K$365*Ranking!K248,0),0)</f>
        <v>0</v>
      </c>
      <c r="V251" s="8">
        <f t="shared" si="43"/>
        <v>442034</v>
      </c>
      <c r="W251" s="8">
        <f>IF(V251&gt;K251,K251-R251,U251)</f>
        <v>0</v>
      </c>
      <c r="X251" s="8">
        <f t="shared" si="44"/>
        <v>442034</v>
      </c>
      <c r="Y251" s="31">
        <f>IF(K251&gt;0,ROUND(X251/K251*100,2),0)</f>
        <v>31.47</v>
      </c>
      <c r="Z251" s="8">
        <f>IF(L251=3%,ROUND($K$367*Ranking!K248,0),0)</f>
        <v>0</v>
      </c>
      <c r="AA251" s="28">
        <f t="shared" si="45"/>
        <v>442034</v>
      </c>
      <c r="AB251" s="28">
        <f>IF(AA251&gt;K251,K251-X251,Z251)</f>
        <v>0</v>
      </c>
      <c r="AC251" s="8">
        <f t="shared" si="46"/>
        <v>442034</v>
      </c>
      <c r="AD251" s="28">
        <f>IF(AC251&gt;K251,1,0)</f>
        <v>0</v>
      </c>
      <c r="AE251" s="31">
        <f>IF(AC251&gt;0,ROUND(AC251/K251*100,2),0)</f>
        <v>31.47</v>
      </c>
      <c r="AF251">
        <f t="shared" si="47"/>
      </c>
    </row>
    <row r="252" spans="1:32" ht="12.75">
      <c r="A252">
        <v>244</v>
      </c>
      <c r="B252" s="7" t="s">
        <v>538</v>
      </c>
      <c r="C252" s="7" t="s">
        <v>11</v>
      </c>
      <c r="D252" s="3" t="s">
        <v>539</v>
      </c>
      <c r="E252">
        <v>2006</v>
      </c>
      <c r="F252" s="4">
        <v>673060.62</v>
      </c>
      <c r="G252" s="4">
        <v>6945.02</v>
      </c>
      <c r="H252" s="4">
        <v>4171.67</v>
      </c>
      <c r="I252" s="4">
        <v>0</v>
      </c>
      <c r="J252" s="4">
        <f t="shared" si="36"/>
        <v>661943.9299999999</v>
      </c>
      <c r="K252" s="5">
        <f t="shared" si="37"/>
        <v>661944</v>
      </c>
      <c r="L252" s="6">
        <v>0.02</v>
      </c>
      <c r="M252" s="31">
        <f t="shared" si="38"/>
        <v>31.47</v>
      </c>
      <c r="N252" s="31">
        <f t="shared" si="39"/>
        <v>31.47</v>
      </c>
      <c r="O252" s="11">
        <f>ROUND(($K$363/$K$361)*K252,5)</f>
        <v>208281.17923</v>
      </c>
      <c r="P252" s="11">
        <f>ROUND(($K$363/$K$361)*K252,5)</f>
        <v>208281.17923</v>
      </c>
      <c r="Q252" s="11">
        <f t="shared" si="40"/>
        <v>0.17923000000882894</v>
      </c>
      <c r="R252" s="8">
        <f t="shared" si="41"/>
        <v>208281</v>
      </c>
      <c r="S252" s="11">
        <f t="shared" si="42"/>
        <v>-0.17923000000882894</v>
      </c>
      <c r="T252">
        <f>IF(R252&gt;0,ROUND((R252/K252)*100,2),0)</f>
        <v>31.47</v>
      </c>
      <c r="U252" s="8">
        <f>ROUND(IF(L252=3%,$K$365*Ranking!K249,0),0)</f>
        <v>0</v>
      </c>
      <c r="V252" s="8">
        <f t="shared" si="43"/>
        <v>208281</v>
      </c>
      <c r="W252" s="8">
        <f>IF(V252&gt;K252,K252-R252,U252)</f>
        <v>0</v>
      </c>
      <c r="X252" s="8">
        <f t="shared" si="44"/>
        <v>208281</v>
      </c>
      <c r="Y252" s="31">
        <f>IF(K252&gt;0,ROUND(X252/K252*100,2),0)</f>
        <v>31.47</v>
      </c>
      <c r="Z252" s="8">
        <f>IF(L252=3%,ROUND($K$367*Ranking!K249,0),0)</f>
        <v>0</v>
      </c>
      <c r="AA252" s="28">
        <f t="shared" si="45"/>
        <v>208281</v>
      </c>
      <c r="AB252" s="28">
        <f>IF(AA252&gt;K252,K252-X252,Z252)</f>
        <v>0</v>
      </c>
      <c r="AC252" s="8">
        <f t="shared" si="46"/>
        <v>208281</v>
      </c>
      <c r="AD252" s="28">
        <f>IF(AC252&gt;K252,1,0)</f>
        <v>0</v>
      </c>
      <c r="AE252" s="31">
        <f>IF(AC252&gt;0,ROUND(AC252/K252*100,2),0)</f>
        <v>31.47</v>
      </c>
      <c r="AF252">
        <f t="shared" si="47"/>
      </c>
    </row>
    <row r="253" spans="1:32" ht="12.75">
      <c r="A253">
        <v>245</v>
      </c>
      <c r="B253" s="7" t="s">
        <v>540</v>
      </c>
      <c r="C253" s="7" t="s">
        <v>11</v>
      </c>
      <c r="D253" s="3" t="s">
        <v>541</v>
      </c>
      <c r="F253" s="4">
        <v>0</v>
      </c>
      <c r="G253" s="4">
        <v>0</v>
      </c>
      <c r="H253" s="4">
        <v>0</v>
      </c>
      <c r="I253" s="4">
        <v>0</v>
      </c>
      <c r="J253" s="4">
        <f t="shared" si="36"/>
        <v>0</v>
      </c>
      <c r="K253" s="5">
        <f t="shared" si="37"/>
        <v>0</v>
      </c>
      <c r="L253" s="6">
        <v>0</v>
      </c>
      <c r="M253" s="31">
        <f t="shared" si="38"/>
        <v>0</v>
      </c>
      <c r="N253" s="31">
        <f t="shared" si="39"/>
        <v>0</v>
      </c>
      <c r="O253" s="11">
        <f>ROUND(($K$363/$K$361)*K253,5)</f>
        <v>0</v>
      </c>
      <c r="P253" s="11">
        <f>ROUND(($K$363/$K$361)*K253,5)</f>
        <v>0</v>
      </c>
      <c r="Q253" s="11">
        <f t="shared" si="40"/>
        <v>0</v>
      </c>
      <c r="R253" s="8">
        <f t="shared" si="41"/>
        <v>0</v>
      </c>
      <c r="S253" s="11">
        <f t="shared" si="42"/>
        <v>0</v>
      </c>
      <c r="T253">
        <f>IF(R253&gt;0,ROUND((R253/K253)*100,2),0)</f>
        <v>0</v>
      </c>
      <c r="U253" s="8">
        <f>ROUND(IF(L253=3%,$K$365*Ranking!K250,0),0)</f>
        <v>0</v>
      </c>
      <c r="V253" s="8">
        <f t="shared" si="43"/>
        <v>0</v>
      </c>
      <c r="W253" s="8">
        <f>IF(V253&gt;K253,K253-R253,U253)</f>
        <v>0</v>
      </c>
      <c r="X253" s="8">
        <f t="shared" si="44"/>
        <v>0</v>
      </c>
      <c r="Y253" s="31">
        <f>IF(K253&gt;0,ROUND(X253/K253*100,2),0)</f>
        <v>0</v>
      </c>
      <c r="Z253" s="8">
        <f>IF(L253=3%,ROUND($K$367*Ranking!K250,0),0)</f>
        <v>0</v>
      </c>
      <c r="AA253" s="28">
        <f t="shared" si="45"/>
        <v>0</v>
      </c>
      <c r="AB253" s="28">
        <f>IF(AA253&gt;K253,K253-X253,Z253)</f>
        <v>0</v>
      </c>
      <c r="AC253" s="8">
        <f t="shared" si="46"/>
        <v>0</v>
      </c>
      <c r="AD253" s="28">
        <f>IF(AC253&gt;K253,1,0)</f>
        <v>0</v>
      </c>
      <c r="AE253" s="31">
        <f>IF(AC253&gt;0,ROUND(AC253/K253*100,2),0)</f>
        <v>0</v>
      </c>
      <c r="AF253">
        <f t="shared" si="47"/>
      </c>
    </row>
    <row r="254" spans="1:32" ht="12.75">
      <c r="A254">
        <v>246</v>
      </c>
      <c r="B254" s="7" t="s">
        <v>542</v>
      </c>
      <c r="C254" s="7" t="s">
        <v>11</v>
      </c>
      <c r="D254" s="3" t="s">
        <v>543</v>
      </c>
      <c r="F254" s="4">
        <v>0</v>
      </c>
      <c r="G254" s="4">
        <v>0</v>
      </c>
      <c r="H254" s="4">
        <v>0</v>
      </c>
      <c r="I254" s="4">
        <v>0</v>
      </c>
      <c r="J254" s="4">
        <f t="shared" si="36"/>
        <v>0</v>
      </c>
      <c r="K254" s="5">
        <f t="shared" si="37"/>
        <v>0</v>
      </c>
      <c r="L254" s="6">
        <v>0</v>
      </c>
      <c r="M254" s="31">
        <f t="shared" si="38"/>
        <v>0</v>
      </c>
      <c r="N254" s="31">
        <f t="shared" si="39"/>
        <v>0</v>
      </c>
      <c r="O254" s="11">
        <f>ROUND(($K$363/$K$361)*K254,5)</f>
        <v>0</v>
      </c>
      <c r="P254" s="11">
        <f>ROUND(($K$363/$K$361)*K254,5)</f>
        <v>0</v>
      </c>
      <c r="Q254" s="11">
        <f t="shared" si="40"/>
        <v>0</v>
      </c>
      <c r="R254" s="8">
        <f t="shared" si="41"/>
        <v>0</v>
      </c>
      <c r="S254" s="11">
        <f t="shared" si="42"/>
        <v>0</v>
      </c>
      <c r="T254">
        <f>IF(R254&gt;0,ROUND((R254/K254)*100,2),0)</f>
        <v>0</v>
      </c>
      <c r="U254" s="8">
        <f>ROUND(IF(L254=3%,$K$365*Ranking!K251,0),0)</f>
        <v>0</v>
      </c>
      <c r="V254" s="8">
        <f t="shared" si="43"/>
        <v>0</v>
      </c>
      <c r="W254" s="8">
        <f>IF(V254&gt;K254,K254-R254,U254)</f>
        <v>0</v>
      </c>
      <c r="X254" s="8">
        <f t="shared" si="44"/>
        <v>0</v>
      </c>
      <c r="Y254" s="31">
        <f>IF(K254&gt;0,ROUND(X254/K254*100,2),0)</f>
        <v>0</v>
      </c>
      <c r="Z254" s="8">
        <f>IF(L254=3%,ROUND($K$367*Ranking!K251,0),0)</f>
        <v>0</v>
      </c>
      <c r="AA254" s="28">
        <f t="shared" si="45"/>
        <v>0</v>
      </c>
      <c r="AB254" s="28">
        <f>IF(AA254&gt;K254,K254-X254,Z254)</f>
        <v>0</v>
      </c>
      <c r="AC254" s="8">
        <f t="shared" si="46"/>
        <v>0</v>
      </c>
      <c r="AD254" s="28">
        <f>IF(AC254&gt;K254,1,0)</f>
        <v>0</v>
      </c>
      <c r="AE254" s="31">
        <f>IF(AC254&gt;0,ROUND(AC254/K254*100,2),0)</f>
        <v>0</v>
      </c>
      <c r="AF254">
        <f t="shared" si="47"/>
      </c>
    </row>
    <row r="255" spans="1:32" ht="12.75">
      <c r="A255">
        <v>247</v>
      </c>
      <c r="B255" s="7" t="s">
        <v>544</v>
      </c>
      <c r="C255" s="7" t="s">
        <v>11</v>
      </c>
      <c r="D255" s="3" t="s">
        <v>545</v>
      </c>
      <c r="E255">
        <v>2010</v>
      </c>
      <c r="F255" s="4">
        <v>183108.77</v>
      </c>
      <c r="G255" s="4">
        <v>3707.97</v>
      </c>
      <c r="H255" s="4">
        <v>0</v>
      </c>
      <c r="I255" s="4">
        <v>0</v>
      </c>
      <c r="J255" s="4">
        <f t="shared" si="36"/>
        <v>179400.8</v>
      </c>
      <c r="K255" s="5">
        <f t="shared" si="37"/>
        <v>179401</v>
      </c>
      <c r="L255" s="6">
        <v>0.01</v>
      </c>
      <c r="M255" s="31">
        <f t="shared" si="38"/>
        <v>31.47</v>
      </c>
      <c r="N255" s="31">
        <f t="shared" si="39"/>
        <v>31.47</v>
      </c>
      <c r="O255" s="11">
        <f>ROUND(($K$363/$K$361)*K255,5)</f>
        <v>56448.66006</v>
      </c>
      <c r="P255" s="11">
        <f>ROUND(($K$363/$K$361)*K255,5)</f>
        <v>56448.66006</v>
      </c>
      <c r="Q255" s="11">
        <f t="shared" si="40"/>
        <v>-0.33993999999802327</v>
      </c>
      <c r="R255" s="8">
        <f t="shared" si="41"/>
        <v>56449</v>
      </c>
      <c r="S255" s="11">
        <f t="shared" si="42"/>
        <v>0.33993999999802327</v>
      </c>
      <c r="T255">
        <f>IF(R255&gt;0,ROUND((R255/K255)*100,2),0)</f>
        <v>31.47</v>
      </c>
      <c r="U255" s="8">
        <f>ROUND(IF(L255=3%,$K$365*Ranking!K252,0),0)</f>
        <v>0</v>
      </c>
      <c r="V255" s="8">
        <f t="shared" si="43"/>
        <v>56449</v>
      </c>
      <c r="W255" s="8">
        <f>IF(V255&gt;K255,K255-R255,U255)</f>
        <v>0</v>
      </c>
      <c r="X255" s="8">
        <f t="shared" si="44"/>
        <v>56449</v>
      </c>
      <c r="Y255" s="31">
        <f>IF(K255&gt;0,ROUND(X255/K255*100,2),0)</f>
        <v>31.47</v>
      </c>
      <c r="Z255" s="8">
        <f>IF(L255=3%,ROUND($K$367*Ranking!K252,0),0)</f>
        <v>0</v>
      </c>
      <c r="AA255" s="28">
        <f t="shared" si="45"/>
        <v>56449</v>
      </c>
      <c r="AB255" s="28">
        <f>IF(AA255&gt;K255,K255-X255,Z255)</f>
        <v>0</v>
      </c>
      <c r="AC255" s="8">
        <f t="shared" si="46"/>
        <v>56449</v>
      </c>
      <c r="AD255" s="28">
        <f>IF(AC255&gt;K255,1,0)</f>
        <v>0</v>
      </c>
      <c r="AE255" s="31">
        <f>IF(AC255&gt;0,ROUND(AC255/K255*100,2),0)</f>
        <v>31.47</v>
      </c>
      <c r="AF255">
        <f t="shared" si="47"/>
      </c>
    </row>
    <row r="256" spans="1:32" ht="12.75">
      <c r="A256">
        <v>248</v>
      </c>
      <c r="B256" s="7" t="s">
        <v>546</v>
      </c>
      <c r="C256" s="7" t="s">
        <v>11</v>
      </c>
      <c r="D256" s="3" t="s">
        <v>547</v>
      </c>
      <c r="F256" s="4">
        <v>0</v>
      </c>
      <c r="G256" s="4">
        <v>0</v>
      </c>
      <c r="H256" s="4">
        <v>0</v>
      </c>
      <c r="I256" s="4">
        <v>0</v>
      </c>
      <c r="J256" s="4">
        <f t="shared" si="36"/>
        <v>0</v>
      </c>
      <c r="K256" s="5">
        <f t="shared" si="37"/>
        <v>0</v>
      </c>
      <c r="L256" s="6">
        <v>0</v>
      </c>
      <c r="M256" s="31">
        <f t="shared" si="38"/>
        <v>0</v>
      </c>
      <c r="N256" s="31">
        <f t="shared" si="39"/>
        <v>0</v>
      </c>
      <c r="O256" s="11">
        <f>ROUND(($K$363/$K$361)*K256,5)</f>
        <v>0</v>
      </c>
      <c r="P256" s="11">
        <f>ROUND(($K$363/$K$361)*K256,5)</f>
        <v>0</v>
      </c>
      <c r="Q256" s="11">
        <f t="shared" si="40"/>
        <v>0</v>
      </c>
      <c r="R256" s="8">
        <f t="shared" si="41"/>
        <v>0</v>
      </c>
      <c r="S256" s="11">
        <f t="shared" si="42"/>
        <v>0</v>
      </c>
      <c r="T256">
        <f>IF(R256&gt;0,ROUND((R256/K256)*100,2),0)</f>
        <v>0</v>
      </c>
      <c r="U256" s="8">
        <f>ROUND(IF(L256=3%,$K$365*Ranking!K253,0),0)</f>
        <v>0</v>
      </c>
      <c r="V256" s="8">
        <f t="shared" si="43"/>
        <v>0</v>
      </c>
      <c r="W256" s="8">
        <f>IF(V256&gt;K256,K256-R256,U256)</f>
        <v>0</v>
      </c>
      <c r="X256" s="8">
        <f t="shared" si="44"/>
        <v>0</v>
      </c>
      <c r="Y256" s="31">
        <f>IF(K256&gt;0,ROUND(X256/K256*100,2),0)</f>
        <v>0</v>
      </c>
      <c r="Z256" s="8">
        <f>IF(L256=3%,ROUND($K$367*Ranking!K253,0),0)</f>
        <v>0</v>
      </c>
      <c r="AA256" s="28">
        <f t="shared" si="45"/>
        <v>0</v>
      </c>
      <c r="AB256" s="28">
        <f>IF(AA256&gt;K256,K256-X256,Z256)</f>
        <v>0</v>
      </c>
      <c r="AC256" s="8">
        <f t="shared" si="46"/>
        <v>0</v>
      </c>
      <c r="AD256" s="28">
        <f>IF(AC256&gt;K256,1,0)</f>
        <v>0</v>
      </c>
      <c r="AE256" s="31">
        <f>IF(AC256&gt;0,ROUND(AC256/K256*100,2),0)</f>
        <v>0</v>
      </c>
      <c r="AF256">
        <f t="shared" si="47"/>
      </c>
    </row>
    <row r="257" spans="1:32" ht="12.75">
      <c r="A257">
        <v>249</v>
      </c>
      <c r="B257" s="7" t="s">
        <v>548</v>
      </c>
      <c r="C257" s="7" t="s">
        <v>11</v>
      </c>
      <c r="D257" s="3" t="s">
        <v>549</v>
      </c>
      <c r="F257" s="4">
        <v>0</v>
      </c>
      <c r="G257" s="4">
        <v>0</v>
      </c>
      <c r="H257" s="4">
        <v>0</v>
      </c>
      <c r="I257" s="4">
        <v>0</v>
      </c>
      <c r="J257" s="4">
        <f t="shared" si="36"/>
        <v>0</v>
      </c>
      <c r="K257" s="5">
        <f t="shared" si="37"/>
        <v>0</v>
      </c>
      <c r="L257" s="6">
        <v>0</v>
      </c>
      <c r="M257" s="31">
        <f t="shared" si="38"/>
        <v>0</v>
      </c>
      <c r="N257" s="31">
        <f t="shared" si="39"/>
        <v>0</v>
      </c>
      <c r="O257" s="11">
        <f>ROUND(($K$363/$K$361)*K257,5)</f>
        <v>0</v>
      </c>
      <c r="P257" s="11">
        <f>ROUND(($K$363/$K$361)*K257,5)</f>
        <v>0</v>
      </c>
      <c r="Q257" s="11">
        <f t="shared" si="40"/>
        <v>0</v>
      </c>
      <c r="R257" s="8">
        <f t="shared" si="41"/>
        <v>0</v>
      </c>
      <c r="S257" s="11">
        <f t="shared" si="42"/>
        <v>0</v>
      </c>
      <c r="T257">
        <f>IF(R257&gt;0,ROUND((R257/K257)*100,2),0)</f>
        <v>0</v>
      </c>
      <c r="U257" s="8">
        <f>ROUND(IF(L257=3%,$K$365*Ranking!K254,0),0)</f>
        <v>0</v>
      </c>
      <c r="V257" s="8">
        <f t="shared" si="43"/>
        <v>0</v>
      </c>
      <c r="W257" s="8">
        <f>IF(V257&gt;K257,K257-R257,U257)</f>
        <v>0</v>
      </c>
      <c r="X257" s="8">
        <f t="shared" si="44"/>
        <v>0</v>
      </c>
      <c r="Y257" s="31">
        <f>IF(K257&gt;0,ROUND(X257/K257*100,2),0)</f>
        <v>0</v>
      </c>
      <c r="Z257" s="8">
        <f>IF(L257=3%,ROUND($K$367*Ranking!K254,0),0)</f>
        <v>0</v>
      </c>
      <c r="AA257" s="28">
        <f t="shared" si="45"/>
        <v>0</v>
      </c>
      <c r="AB257" s="28">
        <f>IF(AA257&gt;K257,K257-X257,Z257)</f>
        <v>0</v>
      </c>
      <c r="AC257" s="8">
        <f t="shared" si="46"/>
        <v>0</v>
      </c>
      <c r="AD257" s="28">
        <f>IF(AC257&gt;K257,1,0)</f>
        <v>0</v>
      </c>
      <c r="AE257" s="31">
        <f>IF(AC257&gt;0,ROUND(AC257/K257*100,2),0)</f>
        <v>0</v>
      </c>
      <c r="AF257">
        <f t="shared" si="47"/>
      </c>
    </row>
    <row r="258" spans="1:32" ht="12.75">
      <c r="A258">
        <v>250</v>
      </c>
      <c r="B258" s="7" t="s">
        <v>550</v>
      </c>
      <c r="C258" s="7" t="s">
        <v>11</v>
      </c>
      <c r="D258" s="3" t="s">
        <v>551</v>
      </c>
      <c r="F258" s="4">
        <v>0</v>
      </c>
      <c r="G258" s="4">
        <v>0</v>
      </c>
      <c r="H258" s="4">
        <v>0</v>
      </c>
      <c r="I258" s="4">
        <v>0</v>
      </c>
      <c r="J258" s="4">
        <f t="shared" si="36"/>
        <v>0</v>
      </c>
      <c r="K258" s="5">
        <f t="shared" si="37"/>
        <v>0</v>
      </c>
      <c r="L258" s="6">
        <v>0</v>
      </c>
      <c r="M258" s="31">
        <f t="shared" si="38"/>
        <v>0</v>
      </c>
      <c r="N258" s="31">
        <f t="shared" si="39"/>
        <v>0</v>
      </c>
      <c r="O258" s="11">
        <f>ROUND(($K$363/$K$361)*K258,5)</f>
        <v>0</v>
      </c>
      <c r="P258" s="11">
        <f>ROUND(($K$363/$K$361)*K258,5)</f>
        <v>0</v>
      </c>
      <c r="Q258" s="11">
        <f t="shared" si="40"/>
        <v>0</v>
      </c>
      <c r="R258" s="8">
        <f t="shared" si="41"/>
        <v>0</v>
      </c>
      <c r="S258" s="11">
        <f t="shared" si="42"/>
        <v>0</v>
      </c>
      <c r="T258">
        <f>IF(R258&gt;0,ROUND((R258/K258)*100,2),0)</f>
        <v>0</v>
      </c>
      <c r="U258" s="8">
        <f>ROUND(IF(L258=3%,$K$365*Ranking!K255,0),0)</f>
        <v>0</v>
      </c>
      <c r="V258" s="8">
        <f t="shared" si="43"/>
        <v>0</v>
      </c>
      <c r="W258" s="8">
        <f>IF(V258&gt;K258,K258-R258,U258)</f>
        <v>0</v>
      </c>
      <c r="X258" s="8">
        <f t="shared" si="44"/>
        <v>0</v>
      </c>
      <c r="Y258" s="31">
        <f>IF(K258&gt;0,ROUND(X258/K258*100,2),0)</f>
        <v>0</v>
      </c>
      <c r="Z258" s="8">
        <f>IF(L258=3%,ROUND($K$367*Ranking!K255,0),0)</f>
        <v>0</v>
      </c>
      <c r="AA258" s="28">
        <f t="shared" si="45"/>
        <v>0</v>
      </c>
      <c r="AB258" s="28">
        <f>IF(AA258&gt;K258,K258-X258,Z258)</f>
        <v>0</v>
      </c>
      <c r="AC258" s="8">
        <f t="shared" si="46"/>
        <v>0</v>
      </c>
      <c r="AD258" s="28">
        <f>IF(AC258&gt;K258,1,0)</f>
        <v>0</v>
      </c>
      <c r="AE258" s="31">
        <f>IF(AC258&gt;0,ROUND(AC258/K258*100,2),0)</f>
        <v>0</v>
      </c>
      <c r="AF258">
        <f t="shared" si="47"/>
      </c>
    </row>
    <row r="259" spans="1:32" ht="12.75">
      <c r="A259">
        <v>251</v>
      </c>
      <c r="B259" s="7" t="s">
        <v>552</v>
      </c>
      <c r="C259" s="7" t="s">
        <v>11</v>
      </c>
      <c r="D259" s="3" t="s">
        <v>553</v>
      </c>
      <c r="F259" s="4">
        <v>0</v>
      </c>
      <c r="G259" s="4">
        <v>0</v>
      </c>
      <c r="H259" s="4">
        <v>0</v>
      </c>
      <c r="I259" s="4">
        <v>0</v>
      </c>
      <c r="J259" s="4">
        <f t="shared" si="36"/>
        <v>0</v>
      </c>
      <c r="K259" s="5">
        <f t="shared" si="37"/>
        <v>0</v>
      </c>
      <c r="L259" s="6">
        <v>0</v>
      </c>
      <c r="M259" s="31">
        <f t="shared" si="38"/>
        <v>0</v>
      </c>
      <c r="N259" s="31">
        <f t="shared" si="39"/>
        <v>0</v>
      </c>
      <c r="O259" s="11">
        <f>ROUND(($K$363/$K$361)*K259,5)</f>
        <v>0</v>
      </c>
      <c r="P259" s="11">
        <f>ROUND(($K$363/$K$361)*K259,5)</f>
        <v>0</v>
      </c>
      <c r="Q259" s="11">
        <f t="shared" si="40"/>
        <v>0</v>
      </c>
      <c r="R259" s="8">
        <f t="shared" si="41"/>
        <v>0</v>
      </c>
      <c r="S259" s="11">
        <f t="shared" si="42"/>
        <v>0</v>
      </c>
      <c r="T259">
        <f>IF(R259&gt;0,ROUND((R259/K259)*100,2),0)</f>
        <v>0</v>
      </c>
      <c r="U259" s="8">
        <f>ROUND(IF(L259=3%,$K$365*Ranking!K256,0),0)</f>
        <v>0</v>
      </c>
      <c r="V259" s="8">
        <f t="shared" si="43"/>
        <v>0</v>
      </c>
      <c r="W259" s="8">
        <f>IF(V259&gt;K259,K259-R259,U259)</f>
        <v>0</v>
      </c>
      <c r="X259" s="8">
        <f t="shared" si="44"/>
        <v>0</v>
      </c>
      <c r="Y259" s="31">
        <f>IF(K259&gt;0,ROUND(X259/K259*100,2),0)</f>
        <v>0</v>
      </c>
      <c r="Z259" s="8">
        <f>IF(L259=3%,ROUND($K$367*Ranking!K256,0),0)</f>
        <v>0</v>
      </c>
      <c r="AA259" s="28">
        <f t="shared" si="45"/>
        <v>0</v>
      </c>
      <c r="AB259" s="28">
        <f>IF(AA259&gt;K259,K259-X259,Z259)</f>
        <v>0</v>
      </c>
      <c r="AC259" s="8">
        <f t="shared" si="46"/>
        <v>0</v>
      </c>
      <c r="AD259" s="28">
        <f>IF(AC259&gt;K259,1,0)</f>
        <v>0</v>
      </c>
      <c r="AE259" s="31">
        <f>IF(AC259&gt;0,ROUND(AC259/K259*100,2),0)</f>
        <v>0</v>
      </c>
      <c r="AF259">
        <f t="shared" si="47"/>
      </c>
    </row>
    <row r="260" spans="1:32" ht="12.75">
      <c r="A260">
        <v>252</v>
      </c>
      <c r="B260" s="7" t="s">
        <v>93</v>
      </c>
      <c r="C260" s="7" t="s">
        <v>11</v>
      </c>
      <c r="D260" s="3" t="s">
        <v>94</v>
      </c>
      <c r="E260">
        <v>2003</v>
      </c>
      <c r="F260" s="4">
        <v>449268.93</v>
      </c>
      <c r="G260" s="4">
        <v>6397.78</v>
      </c>
      <c r="H260" s="4">
        <v>817.12</v>
      </c>
      <c r="I260" s="4">
        <v>0</v>
      </c>
      <c r="J260" s="4">
        <f t="shared" si="36"/>
        <v>442054.02999999997</v>
      </c>
      <c r="K260" s="5">
        <f t="shared" si="37"/>
        <v>442054</v>
      </c>
      <c r="L260" s="6">
        <v>0.03</v>
      </c>
      <c r="M260" s="31">
        <f t="shared" si="38"/>
        <v>31.47</v>
      </c>
      <c r="N260" s="31">
        <f t="shared" si="39"/>
        <v>44.6</v>
      </c>
      <c r="O260" s="11">
        <f>ROUND(($K$363/$K$361)*K260,5)</f>
        <v>139092.62476</v>
      </c>
      <c r="P260" s="11">
        <f>ROUND(($K$363/$K$361)*K260,5)</f>
        <v>139092.62476</v>
      </c>
      <c r="Q260" s="11">
        <f t="shared" si="40"/>
        <v>-0.3752399999939371</v>
      </c>
      <c r="R260" s="8">
        <f t="shared" si="41"/>
        <v>139093</v>
      </c>
      <c r="S260" s="11">
        <f t="shared" si="42"/>
        <v>0.3752399999939371</v>
      </c>
      <c r="T260">
        <f>IF(R260&gt;0,ROUND((R260/K260)*100,2),0)</f>
        <v>31.47</v>
      </c>
      <c r="U260" s="8">
        <f>ROUND(IF(L260=3%,$K$365*Ranking!K257,0),0)</f>
        <v>35828</v>
      </c>
      <c r="V260" s="8">
        <f t="shared" si="43"/>
        <v>174921</v>
      </c>
      <c r="W260" s="8">
        <f>IF(V260&gt;K260,K260-R260,U260)</f>
        <v>35828</v>
      </c>
      <c r="X260" s="8">
        <f t="shared" si="44"/>
        <v>174921</v>
      </c>
      <c r="Y260" s="31">
        <f>IF(K260&gt;0,ROUND(X260/K260*100,2),0)</f>
        <v>39.57</v>
      </c>
      <c r="Z260" s="8">
        <f>IF(L260=3%,ROUND($K$367*Ranking!K257,0),0)</f>
        <v>22224</v>
      </c>
      <c r="AA260" s="28">
        <f t="shared" si="45"/>
        <v>197145</v>
      </c>
      <c r="AB260" s="28">
        <f>IF(AA260&gt;K260,K260-X260,Z260)</f>
        <v>22224</v>
      </c>
      <c r="AC260" s="8">
        <f t="shared" si="46"/>
        <v>197145</v>
      </c>
      <c r="AD260" s="28">
        <f>IF(AC260&gt;K260,1,0)</f>
        <v>0</v>
      </c>
      <c r="AE260" s="31">
        <f>IF(AC260&gt;0,ROUND(AC260/K260*100,2),0)</f>
        <v>44.6</v>
      </c>
      <c r="AF260">
        <f t="shared" si="47"/>
      </c>
    </row>
    <row r="261" spans="1:32" ht="12.75">
      <c r="A261">
        <v>253</v>
      </c>
      <c r="B261" s="7" t="s">
        <v>554</v>
      </c>
      <c r="C261" s="7" t="s">
        <v>11</v>
      </c>
      <c r="D261" s="3" t="s">
        <v>555</v>
      </c>
      <c r="F261" s="4">
        <v>0</v>
      </c>
      <c r="G261" s="4">
        <v>0</v>
      </c>
      <c r="H261" s="4">
        <v>0</v>
      </c>
      <c r="I261" s="4">
        <v>0</v>
      </c>
      <c r="J261" s="4">
        <f t="shared" si="36"/>
        <v>0</v>
      </c>
      <c r="K261" s="5">
        <f t="shared" si="37"/>
        <v>0</v>
      </c>
      <c r="L261" s="6">
        <v>0</v>
      </c>
      <c r="M261" s="31">
        <f t="shared" si="38"/>
        <v>0</v>
      </c>
      <c r="N261" s="31">
        <f t="shared" si="39"/>
        <v>0</v>
      </c>
      <c r="O261" s="11">
        <f>ROUND(($K$363/$K$361)*K261,5)</f>
        <v>0</v>
      </c>
      <c r="P261" s="11">
        <f>ROUND(($K$363/$K$361)*K261,5)</f>
        <v>0</v>
      </c>
      <c r="Q261" s="11">
        <f t="shared" si="40"/>
        <v>0</v>
      </c>
      <c r="R261" s="8">
        <f t="shared" si="41"/>
        <v>0</v>
      </c>
      <c r="S261" s="11">
        <f t="shared" si="42"/>
        <v>0</v>
      </c>
      <c r="T261">
        <f>IF(R261&gt;0,ROUND((R261/K261)*100,2),0)</f>
        <v>0</v>
      </c>
      <c r="U261" s="8">
        <f>ROUND(IF(L261=3%,$K$365*Ranking!K258,0),0)</f>
        <v>0</v>
      </c>
      <c r="V261" s="8">
        <f t="shared" si="43"/>
        <v>0</v>
      </c>
      <c r="W261" s="8">
        <f>IF(V261&gt;K261,K261-R261,U261)</f>
        <v>0</v>
      </c>
      <c r="X261" s="8">
        <f t="shared" si="44"/>
        <v>0</v>
      </c>
      <c r="Y261" s="31">
        <f>IF(K261&gt;0,ROUND(X261/K261*100,2),0)</f>
        <v>0</v>
      </c>
      <c r="Z261" s="8">
        <f>IF(L261=3%,ROUND($K$367*Ranking!K258,0),0)</f>
        <v>0</v>
      </c>
      <c r="AA261" s="28">
        <f t="shared" si="45"/>
        <v>0</v>
      </c>
      <c r="AB261" s="28">
        <f>IF(AA261&gt;K261,K261-X261,Z261)</f>
        <v>0</v>
      </c>
      <c r="AC261" s="8">
        <f t="shared" si="46"/>
        <v>0</v>
      </c>
      <c r="AD261" s="28">
        <f>IF(AC261&gt;K261,1,0)</f>
        <v>0</v>
      </c>
      <c r="AE261" s="31">
        <f>IF(AC261&gt;0,ROUND(AC261/K261*100,2),0)</f>
        <v>0</v>
      </c>
      <c r="AF261">
        <f t="shared" si="47"/>
      </c>
    </row>
    <row r="262" spans="1:32" ht="12.75">
      <c r="A262">
        <v>254</v>
      </c>
      <c r="B262" s="7" t="s">
        <v>95</v>
      </c>
      <c r="C262" s="7" t="s">
        <v>11</v>
      </c>
      <c r="D262" s="3" t="s">
        <v>96</v>
      </c>
      <c r="E262">
        <v>2002</v>
      </c>
      <c r="F262" s="4">
        <v>365668.42</v>
      </c>
      <c r="G262" s="4">
        <v>7773.59</v>
      </c>
      <c r="H262" s="4">
        <v>0</v>
      </c>
      <c r="I262" s="4">
        <v>0</v>
      </c>
      <c r="J262" s="4">
        <f t="shared" si="36"/>
        <v>357894.82999999996</v>
      </c>
      <c r="K262" s="5">
        <f t="shared" si="37"/>
        <v>357895</v>
      </c>
      <c r="L262" s="6">
        <v>0.03</v>
      </c>
      <c r="M262" s="31">
        <f t="shared" si="38"/>
        <v>31.47</v>
      </c>
      <c r="N262" s="31">
        <f t="shared" si="39"/>
        <v>54.64</v>
      </c>
      <c r="O262" s="11">
        <f>ROUND(($K$363/$K$361)*K262,5)</f>
        <v>112611.93188</v>
      </c>
      <c r="P262" s="11">
        <f>ROUND(($K$363/$K$361)*K262,5)</f>
        <v>112611.93188</v>
      </c>
      <c r="Q262" s="11">
        <f t="shared" si="40"/>
        <v>-0.06811999999627005</v>
      </c>
      <c r="R262" s="8">
        <f t="shared" si="41"/>
        <v>112612</v>
      </c>
      <c r="S262" s="11">
        <f t="shared" si="42"/>
        <v>0.06811999999627005</v>
      </c>
      <c r="T262">
        <f>IF(R262&gt;0,ROUND((R262/K262)*100,2),0)</f>
        <v>31.47</v>
      </c>
      <c r="U262" s="8">
        <f>ROUND(IF(L262=3%,$K$365*Ranking!K259,0),0)</f>
        <v>51183</v>
      </c>
      <c r="V262" s="8">
        <f t="shared" si="43"/>
        <v>163795</v>
      </c>
      <c r="W262" s="8">
        <f>IF(V262&gt;K262,K262-R262,U262)</f>
        <v>51183</v>
      </c>
      <c r="X262" s="8">
        <f t="shared" si="44"/>
        <v>163795</v>
      </c>
      <c r="Y262" s="31">
        <f>IF(K262&gt;0,ROUND(X262/K262*100,2),0)</f>
        <v>45.77</v>
      </c>
      <c r="Z262" s="8">
        <f>IF(L262=3%,ROUND($K$367*Ranking!K259,0),0)</f>
        <v>31749</v>
      </c>
      <c r="AA262" s="28">
        <f t="shared" si="45"/>
        <v>195544</v>
      </c>
      <c r="AB262" s="28">
        <f>IF(AA262&gt;K262,K262-X262,Z262)</f>
        <v>31749</v>
      </c>
      <c r="AC262" s="8">
        <f t="shared" si="46"/>
        <v>195544</v>
      </c>
      <c r="AD262" s="28">
        <f>IF(AC262&gt;K262,1,0)</f>
        <v>0</v>
      </c>
      <c r="AE262" s="31">
        <f>IF(AC262&gt;0,ROUND(AC262/K262*100,2),0)</f>
        <v>54.64</v>
      </c>
      <c r="AF262">
        <f t="shared" si="47"/>
      </c>
    </row>
    <row r="263" spans="1:32" ht="12.75">
      <c r="A263">
        <v>255</v>
      </c>
      <c r="B263" s="7" t="s">
        <v>556</v>
      </c>
      <c r="C263" s="7" t="s">
        <v>11</v>
      </c>
      <c r="D263" s="3" t="s">
        <v>557</v>
      </c>
      <c r="E263">
        <v>2010</v>
      </c>
      <c r="F263" s="4">
        <v>16191</v>
      </c>
      <c r="G263" s="4">
        <v>32</v>
      </c>
      <c r="H263" s="4">
        <v>0</v>
      </c>
      <c r="I263" s="4">
        <v>0</v>
      </c>
      <c r="J263" s="4">
        <f t="shared" si="36"/>
        <v>16159</v>
      </c>
      <c r="K263" s="5">
        <f t="shared" si="37"/>
        <v>16159</v>
      </c>
      <c r="L263" s="6">
        <v>0.03</v>
      </c>
      <c r="M263" s="31">
        <f t="shared" si="38"/>
        <v>31.46</v>
      </c>
      <c r="N263" s="31">
        <f t="shared" si="39"/>
        <v>100</v>
      </c>
      <c r="O263" s="11">
        <f>ROUND(($K$363/$K$361)*K263,5)</f>
        <v>5084.44155</v>
      </c>
      <c r="P263" s="11">
        <f>ROUND(($K$363/$K$361)*K263,5)</f>
        <v>5084.44155</v>
      </c>
      <c r="Q263" s="11">
        <f t="shared" si="40"/>
        <v>0.4415499999995518</v>
      </c>
      <c r="R263" s="8">
        <f t="shared" si="41"/>
        <v>5084</v>
      </c>
      <c r="S263" s="11">
        <f t="shared" si="42"/>
        <v>-0.4415499999995518</v>
      </c>
      <c r="T263">
        <f>IF(R263&gt;0,ROUND((R263/K263)*100,2),0)</f>
        <v>31.46</v>
      </c>
      <c r="U263" s="8">
        <f>ROUND(IF(L263=3%,$K$365*Ranking!K260,0),0)</f>
        <v>71656</v>
      </c>
      <c r="V263" s="8">
        <f t="shared" si="43"/>
        <v>76740</v>
      </c>
      <c r="W263" s="8">
        <f>IF(V263&gt;K263,K263-R263,U263)</f>
        <v>11075</v>
      </c>
      <c r="X263" s="8">
        <f t="shared" si="44"/>
        <v>16159</v>
      </c>
      <c r="Y263" s="31">
        <f>IF(K263&gt;0,ROUND(X263/K263*100,2),0)</f>
        <v>100</v>
      </c>
      <c r="Z263" s="8">
        <f>IF(L263=3%,ROUND($K$367*Ranking!K260,0),0)</f>
        <v>44449</v>
      </c>
      <c r="AA263" s="28">
        <f t="shared" si="45"/>
        <v>60608</v>
      </c>
      <c r="AB263" s="28">
        <f>IF(AA263&gt;K263,K263-X263,Z263)</f>
        <v>0</v>
      </c>
      <c r="AC263" s="8">
        <f t="shared" si="46"/>
        <v>16159</v>
      </c>
      <c r="AD263" s="28">
        <f>IF(AC263&gt;K263,1,0)</f>
        <v>0</v>
      </c>
      <c r="AE263" s="31">
        <f>IF(AC263&gt;0,ROUND(AC263/K263*100,2),0)</f>
        <v>100</v>
      </c>
      <c r="AF263">
        <f t="shared" si="47"/>
        <v>1</v>
      </c>
    </row>
    <row r="264" spans="1:32" ht="12.75">
      <c r="A264">
        <v>256</v>
      </c>
      <c r="B264" s="7" t="s">
        <v>558</v>
      </c>
      <c r="C264" s="7" t="s">
        <v>11</v>
      </c>
      <c r="D264" s="3" t="s">
        <v>559</v>
      </c>
      <c r="F264" s="4">
        <v>0</v>
      </c>
      <c r="G264" s="4">
        <v>0</v>
      </c>
      <c r="H264" s="4">
        <v>0</v>
      </c>
      <c r="I264" s="4">
        <v>0</v>
      </c>
      <c r="J264" s="4">
        <f t="shared" si="36"/>
        <v>0</v>
      </c>
      <c r="K264" s="5">
        <f t="shared" si="37"/>
        <v>0</v>
      </c>
      <c r="L264" s="6">
        <v>0</v>
      </c>
      <c r="M264" s="31">
        <f t="shared" si="38"/>
        <v>0</v>
      </c>
      <c r="N264" s="31">
        <f t="shared" si="39"/>
        <v>0</v>
      </c>
      <c r="O264" s="11">
        <f>ROUND(($K$363/$K$361)*K264,5)</f>
        <v>0</v>
      </c>
      <c r="P264" s="11">
        <f>ROUND(($K$363/$K$361)*K264,5)</f>
        <v>0</v>
      </c>
      <c r="Q264" s="11">
        <f t="shared" si="40"/>
        <v>0</v>
      </c>
      <c r="R264" s="8">
        <f t="shared" si="41"/>
        <v>0</v>
      </c>
      <c r="S264" s="11">
        <f t="shared" si="42"/>
        <v>0</v>
      </c>
      <c r="T264">
        <f>IF(R264&gt;0,ROUND((R264/K264)*100,2),0)</f>
        <v>0</v>
      </c>
      <c r="U264" s="8">
        <f>ROUND(IF(L264=3%,$K$365*Ranking!K261,0),0)</f>
        <v>0</v>
      </c>
      <c r="V264" s="8">
        <f t="shared" si="43"/>
        <v>0</v>
      </c>
      <c r="W264" s="8">
        <f>IF(V264&gt;K264,K264-R264,U264)</f>
        <v>0</v>
      </c>
      <c r="X264" s="8">
        <f t="shared" si="44"/>
        <v>0</v>
      </c>
      <c r="Y264" s="31">
        <f>IF(K264&gt;0,ROUND(X264/K264*100,2),0)</f>
        <v>0</v>
      </c>
      <c r="Z264" s="8">
        <f>IF(L264=3%,ROUND($K$367*Ranking!K261,0),0)</f>
        <v>0</v>
      </c>
      <c r="AA264" s="28">
        <f t="shared" si="45"/>
        <v>0</v>
      </c>
      <c r="AB264" s="28">
        <f>IF(AA264&gt;K264,K264-X264,Z264)</f>
        <v>0</v>
      </c>
      <c r="AC264" s="8">
        <f t="shared" si="46"/>
        <v>0</v>
      </c>
      <c r="AD264" s="28">
        <f>IF(AC264&gt;K264,1,0)</f>
        <v>0</v>
      </c>
      <c r="AE264" s="31">
        <f>IF(AC264&gt;0,ROUND(AC264/K264*100,2),0)</f>
        <v>0</v>
      </c>
      <c r="AF264">
        <f t="shared" si="47"/>
      </c>
    </row>
    <row r="265" spans="1:32" ht="12.75">
      <c r="A265">
        <v>257</v>
      </c>
      <c r="B265" s="7" t="s">
        <v>560</v>
      </c>
      <c r="C265" s="7" t="s">
        <v>11</v>
      </c>
      <c r="D265" s="3" t="s">
        <v>561</v>
      </c>
      <c r="F265" s="4">
        <v>0</v>
      </c>
      <c r="G265" s="4">
        <v>0</v>
      </c>
      <c r="H265" s="4">
        <v>0</v>
      </c>
      <c r="I265" s="4">
        <v>0</v>
      </c>
      <c r="J265" s="4">
        <f aca="true" t="shared" si="48" ref="J265:J328">F265-G265-H265+I265</f>
        <v>0</v>
      </c>
      <c r="K265" s="5">
        <f aca="true" t="shared" si="49" ref="K265:K328">ROUND(J265,0)</f>
        <v>0</v>
      </c>
      <c r="L265" s="6">
        <v>0</v>
      </c>
      <c r="M265" s="31">
        <f aca="true" t="shared" si="50" ref="M265:M328">T265</f>
        <v>0</v>
      </c>
      <c r="N265" s="31">
        <f aca="true" t="shared" si="51" ref="N265:N328">AE265</f>
        <v>0</v>
      </c>
      <c r="O265" s="11">
        <f>ROUND(($K$363/$K$361)*K265,5)</f>
        <v>0</v>
      </c>
      <c r="P265" s="11">
        <f>ROUND(($K$363/$K$361)*K265,5)</f>
        <v>0</v>
      </c>
      <c r="Q265" s="11">
        <f aca="true" t="shared" si="52" ref="Q265:Q328">P265-R265</f>
        <v>0</v>
      </c>
      <c r="R265" s="8">
        <f aca="true" t="shared" si="53" ref="R265:R328">ROUND(O265,0)</f>
        <v>0</v>
      </c>
      <c r="S265" s="11">
        <f aca="true" t="shared" si="54" ref="S265:S328">R265-O265</f>
        <v>0</v>
      </c>
      <c r="T265">
        <f>IF(R265&gt;0,ROUND((R265/K265)*100,2),0)</f>
        <v>0</v>
      </c>
      <c r="U265" s="8">
        <f>ROUND(IF(L265=3%,$K$365*Ranking!K262,0),0)</f>
        <v>0</v>
      </c>
      <c r="V265" s="8">
        <f aca="true" t="shared" si="55" ref="V265:V328">U265+R265</f>
        <v>0</v>
      </c>
      <c r="W265" s="8">
        <f>IF(V265&gt;K265,K265-R265,U265)</f>
        <v>0</v>
      </c>
      <c r="X265" s="8">
        <f aca="true" t="shared" si="56" ref="X265:X328">R265+W265</f>
        <v>0</v>
      </c>
      <c r="Y265" s="31">
        <f>IF(K265&gt;0,ROUND(X265/K265*100,2),0)</f>
        <v>0</v>
      </c>
      <c r="Z265" s="8">
        <f>IF(L265=3%,ROUND($K$367*Ranking!K262,0),0)</f>
        <v>0</v>
      </c>
      <c r="AA265" s="28">
        <f aca="true" t="shared" si="57" ref="AA265:AA328">X265+Z265</f>
        <v>0</v>
      </c>
      <c r="AB265" s="28">
        <f>IF(AA265&gt;K265,K265-X265,Z265)</f>
        <v>0</v>
      </c>
      <c r="AC265" s="8">
        <f aca="true" t="shared" si="58" ref="AC265:AC328">X265+AB265</f>
        <v>0</v>
      </c>
      <c r="AD265" s="28">
        <f>IF(AC265&gt;K265,1,0)</f>
        <v>0</v>
      </c>
      <c r="AE265" s="31">
        <f>IF(AC265&gt;0,ROUND(AC265/K265*100,2),0)</f>
        <v>0</v>
      </c>
      <c r="AF265">
        <f aca="true" t="shared" si="59" ref="AF265:AF328">IF(AE265=100,1,"")</f>
      </c>
    </row>
    <row r="266" spans="1:32" ht="12.75">
      <c r="A266">
        <v>258</v>
      </c>
      <c r="B266" s="7" t="s">
        <v>562</v>
      </c>
      <c r="C266" s="7" t="s">
        <v>11</v>
      </c>
      <c r="D266" s="3" t="s">
        <v>563</v>
      </c>
      <c r="E266">
        <v>2014</v>
      </c>
      <c r="F266" s="4">
        <v>493607.54</v>
      </c>
      <c r="G266" s="4">
        <v>4257.69</v>
      </c>
      <c r="H266" s="4">
        <v>0</v>
      </c>
      <c r="I266" s="4">
        <v>50000</v>
      </c>
      <c r="J266" s="4">
        <f t="shared" si="48"/>
        <v>539349.85</v>
      </c>
      <c r="K266" s="5">
        <f t="shared" si="49"/>
        <v>539350</v>
      </c>
      <c r="L266" s="6">
        <v>0.01</v>
      </c>
      <c r="M266" s="31">
        <f t="shared" si="50"/>
        <v>31.47</v>
      </c>
      <c r="N266" s="31">
        <f t="shared" si="51"/>
        <v>31.47</v>
      </c>
      <c r="O266" s="11">
        <f>ROUND(($K$363/$K$361)*K266,5)</f>
        <v>169706.88459</v>
      </c>
      <c r="P266" s="11">
        <f>ROUND(($K$363/$K$361)*K266,5)</f>
        <v>169706.88459</v>
      </c>
      <c r="Q266" s="11">
        <f t="shared" si="52"/>
        <v>-0.1154099999985192</v>
      </c>
      <c r="R266" s="8">
        <f t="shared" si="53"/>
        <v>169707</v>
      </c>
      <c r="S266" s="11">
        <f t="shared" si="54"/>
        <v>0.1154099999985192</v>
      </c>
      <c r="T266">
        <f>IF(R266&gt;0,ROUND((R266/K266)*100,2),0)</f>
        <v>31.47</v>
      </c>
      <c r="U266" s="8">
        <f>ROUND(IF(L266=3%,$K$365*Ranking!K263,0),0)</f>
        <v>0</v>
      </c>
      <c r="V266" s="8">
        <f t="shared" si="55"/>
        <v>169707</v>
      </c>
      <c r="W266" s="8">
        <f>IF(V266&gt;K266,K266-R266,U266)</f>
        <v>0</v>
      </c>
      <c r="X266" s="8">
        <f t="shared" si="56"/>
        <v>169707</v>
      </c>
      <c r="Y266" s="31">
        <f>IF(K266&gt;0,ROUND(X266/K266*100,2),0)</f>
        <v>31.47</v>
      </c>
      <c r="Z266" s="8">
        <f>IF(L266=3%,ROUND($K$367*Ranking!K263,0),0)</f>
        <v>0</v>
      </c>
      <c r="AA266" s="28">
        <f t="shared" si="57"/>
        <v>169707</v>
      </c>
      <c r="AB266" s="28">
        <f>IF(AA266&gt;K266,K266-X266,Z266)</f>
        <v>0</v>
      </c>
      <c r="AC266" s="8">
        <f t="shared" si="58"/>
        <v>169707</v>
      </c>
      <c r="AD266" s="28">
        <f>IF(AC266&gt;K266,1,0)</f>
        <v>0</v>
      </c>
      <c r="AE266" s="31">
        <f>IF(AC266&gt;0,ROUND(AC266/K266*100,2),0)</f>
        <v>31.47</v>
      </c>
      <c r="AF266">
        <f t="shared" si="59"/>
      </c>
    </row>
    <row r="267" spans="1:32" ht="12.75">
      <c r="A267">
        <v>259</v>
      </c>
      <c r="B267" s="7" t="s">
        <v>564</v>
      </c>
      <c r="C267" s="7" t="s">
        <v>11</v>
      </c>
      <c r="D267" s="3" t="s">
        <v>565</v>
      </c>
      <c r="F267" s="4">
        <v>0</v>
      </c>
      <c r="G267" s="4">
        <v>0</v>
      </c>
      <c r="H267" s="4">
        <v>0</v>
      </c>
      <c r="I267" s="4">
        <v>0</v>
      </c>
      <c r="J267" s="4">
        <f t="shared" si="48"/>
        <v>0</v>
      </c>
      <c r="K267" s="5">
        <f t="shared" si="49"/>
        <v>0</v>
      </c>
      <c r="L267" s="6">
        <v>0</v>
      </c>
      <c r="M267" s="31">
        <f t="shared" si="50"/>
        <v>0</v>
      </c>
      <c r="N267" s="31">
        <f t="shared" si="51"/>
        <v>0</v>
      </c>
      <c r="O267" s="11">
        <f>ROUND(($K$363/$K$361)*K267,5)</f>
        <v>0</v>
      </c>
      <c r="P267" s="11">
        <f>ROUND(($K$363/$K$361)*K267,5)</f>
        <v>0</v>
      </c>
      <c r="Q267" s="11">
        <f t="shared" si="52"/>
        <v>0</v>
      </c>
      <c r="R267" s="8">
        <f t="shared" si="53"/>
        <v>0</v>
      </c>
      <c r="S267" s="11">
        <f t="shared" si="54"/>
        <v>0</v>
      </c>
      <c r="T267">
        <f>IF(R267&gt;0,ROUND((R267/K267)*100,2),0)</f>
        <v>0</v>
      </c>
      <c r="U267" s="8">
        <f>ROUND(IF(L267=3%,$K$365*Ranking!K264,0),0)</f>
        <v>0</v>
      </c>
      <c r="V267" s="8">
        <f t="shared" si="55"/>
        <v>0</v>
      </c>
      <c r="W267" s="8">
        <f>IF(V267&gt;K267,K267-R267,U267)</f>
        <v>0</v>
      </c>
      <c r="X267" s="8">
        <f t="shared" si="56"/>
        <v>0</v>
      </c>
      <c r="Y267" s="31">
        <f>IF(K267&gt;0,ROUND(X267/K267*100,2),0)</f>
        <v>0</v>
      </c>
      <c r="Z267" s="8">
        <f>IF(L267=3%,ROUND($K$367*Ranking!K264,0),0)</f>
        <v>0</v>
      </c>
      <c r="AA267" s="28">
        <f t="shared" si="57"/>
        <v>0</v>
      </c>
      <c r="AB267" s="28">
        <f>IF(AA267&gt;K267,K267-X267,Z267)</f>
        <v>0</v>
      </c>
      <c r="AC267" s="8">
        <f t="shared" si="58"/>
        <v>0</v>
      </c>
      <c r="AD267" s="28">
        <f>IF(AC267&gt;K267,1,0)</f>
        <v>0</v>
      </c>
      <c r="AE267" s="31">
        <f>IF(AC267&gt;0,ROUND(AC267/K267*100,2),0)</f>
        <v>0</v>
      </c>
      <c r="AF267">
        <f t="shared" si="59"/>
      </c>
    </row>
    <row r="268" spans="1:32" ht="12.75">
      <c r="A268">
        <v>260</v>
      </c>
      <c r="B268" s="7" t="s">
        <v>566</v>
      </c>
      <c r="C268" s="7" t="s">
        <v>11</v>
      </c>
      <c r="D268" s="3" t="s">
        <v>567</v>
      </c>
      <c r="F268" s="4">
        <v>0</v>
      </c>
      <c r="G268" s="4">
        <v>0</v>
      </c>
      <c r="H268" s="4">
        <v>0</v>
      </c>
      <c r="I268" s="4">
        <v>0</v>
      </c>
      <c r="J268" s="4">
        <f t="shared" si="48"/>
        <v>0</v>
      </c>
      <c r="K268" s="5">
        <f t="shared" si="49"/>
        <v>0</v>
      </c>
      <c r="L268" s="6">
        <v>0</v>
      </c>
      <c r="M268" s="31">
        <f t="shared" si="50"/>
        <v>0</v>
      </c>
      <c r="N268" s="31">
        <f t="shared" si="51"/>
        <v>0</v>
      </c>
      <c r="O268" s="11">
        <f>ROUND(($K$363/$K$361)*K268,5)</f>
        <v>0</v>
      </c>
      <c r="P268" s="11">
        <f>ROUND(($K$363/$K$361)*K268,5)</f>
        <v>0</v>
      </c>
      <c r="Q268" s="11">
        <f t="shared" si="52"/>
        <v>0</v>
      </c>
      <c r="R268" s="8">
        <f t="shared" si="53"/>
        <v>0</v>
      </c>
      <c r="S268" s="11">
        <f t="shared" si="54"/>
        <v>0</v>
      </c>
      <c r="T268">
        <f>IF(R268&gt;0,ROUND((R268/K268)*100,2),0)</f>
        <v>0</v>
      </c>
      <c r="U268" s="8">
        <f>ROUND(IF(L268=3%,$K$365*Ranking!K265,0),0)</f>
        <v>0</v>
      </c>
      <c r="V268" s="8">
        <f t="shared" si="55"/>
        <v>0</v>
      </c>
      <c r="W268" s="8">
        <f>IF(V268&gt;K268,K268-R268,U268)</f>
        <v>0</v>
      </c>
      <c r="X268" s="8">
        <f t="shared" si="56"/>
        <v>0</v>
      </c>
      <c r="Y268" s="31">
        <f>IF(K268&gt;0,ROUND(X268/K268*100,2),0)</f>
        <v>0</v>
      </c>
      <c r="Z268" s="8">
        <f>IF(L268=3%,ROUND($K$367*Ranking!K265,0),0)</f>
        <v>0</v>
      </c>
      <c r="AA268" s="28">
        <f t="shared" si="57"/>
        <v>0</v>
      </c>
      <c r="AB268" s="28">
        <f>IF(AA268&gt;K268,K268-X268,Z268)</f>
        <v>0</v>
      </c>
      <c r="AC268" s="8">
        <f t="shared" si="58"/>
        <v>0</v>
      </c>
      <c r="AD268" s="28">
        <f>IF(AC268&gt;K268,1,0)</f>
        <v>0</v>
      </c>
      <c r="AE268" s="31">
        <f>IF(AC268&gt;0,ROUND(AC268/K268*100,2),0)</f>
        <v>0</v>
      </c>
      <c r="AF268">
        <f t="shared" si="59"/>
      </c>
    </row>
    <row r="269" spans="1:32" ht="12.75">
      <c r="A269">
        <v>261</v>
      </c>
      <c r="B269" s="7" t="s">
        <v>568</v>
      </c>
      <c r="C269" s="7" t="s">
        <v>11</v>
      </c>
      <c r="D269" s="3" t="s">
        <v>569</v>
      </c>
      <c r="E269">
        <v>2006</v>
      </c>
      <c r="F269" s="4">
        <v>1486227.93</v>
      </c>
      <c r="G269" s="4">
        <v>5580.5</v>
      </c>
      <c r="H269" s="4">
        <v>63.11</v>
      </c>
      <c r="I269" s="4">
        <v>0</v>
      </c>
      <c r="J269" s="4">
        <f t="shared" si="48"/>
        <v>1480584.3199999998</v>
      </c>
      <c r="K269" s="5">
        <f t="shared" si="49"/>
        <v>1480584</v>
      </c>
      <c r="L269" s="6">
        <v>0.03</v>
      </c>
      <c r="M269" s="31">
        <f t="shared" si="50"/>
        <v>31.47</v>
      </c>
      <c r="N269" s="31">
        <f t="shared" si="51"/>
        <v>34.27</v>
      </c>
      <c r="O269" s="11">
        <f>ROUND(($K$363/$K$361)*K269,5)</f>
        <v>465866.87313</v>
      </c>
      <c r="P269" s="11">
        <f>ROUND(($K$363/$K$361)*K269,5)</f>
        <v>465866.87313</v>
      </c>
      <c r="Q269" s="11">
        <f t="shared" si="52"/>
        <v>-0.12686999997822568</v>
      </c>
      <c r="R269" s="8">
        <f t="shared" si="53"/>
        <v>465867</v>
      </c>
      <c r="S269" s="11">
        <f t="shared" si="54"/>
        <v>0.12686999997822568</v>
      </c>
      <c r="T269">
        <f>IF(R269&gt;0,ROUND((R269/K269)*100,2),0)</f>
        <v>31.47</v>
      </c>
      <c r="U269" s="8">
        <f>ROUND(IF(L269=3%,$K$365*Ranking!K266,0),0)</f>
        <v>25592</v>
      </c>
      <c r="V269" s="8">
        <f t="shared" si="55"/>
        <v>491459</v>
      </c>
      <c r="W269" s="8">
        <f>IF(V269&gt;K269,K269-R269,U269)</f>
        <v>25592</v>
      </c>
      <c r="X269" s="8">
        <f t="shared" si="56"/>
        <v>491459</v>
      </c>
      <c r="Y269" s="31">
        <f>IF(K269&gt;0,ROUND(X269/K269*100,2),0)</f>
        <v>33.19</v>
      </c>
      <c r="Z269" s="8">
        <f>IF(L269=3%,ROUND($K$367*Ranking!K266,0),0)</f>
        <v>15875</v>
      </c>
      <c r="AA269" s="28">
        <f t="shared" si="57"/>
        <v>507334</v>
      </c>
      <c r="AB269" s="28">
        <f>IF(AA269&gt;K269,K269-X269,Z269)</f>
        <v>15875</v>
      </c>
      <c r="AC269" s="8">
        <f t="shared" si="58"/>
        <v>507334</v>
      </c>
      <c r="AD269" s="28">
        <f>IF(AC269&gt;K269,1,0)</f>
        <v>0</v>
      </c>
      <c r="AE269" s="31">
        <f>IF(AC269&gt;0,ROUND(AC269/K269*100,2),0)</f>
        <v>34.27</v>
      </c>
      <c r="AF269">
        <f t="shared" si="59"/>
      </c>
    </row>
    <row r="270" spans="1:32" ht="12.75">
      <c r="A270">
        <v>262</v>
      </c>
      <c r="B270" s="7" t="s">
        <v>570</v>
      </c>
      <c r="C270" s="7" t="s">
        <v>11</v>
      </c>
      <c r="D270" s="3" t="s">
        <v>571</v>
      </c>
      <c r="F270" s="4">
        <v>0</v>
      </c>
      <c r="G270" s="4">
        <v>0</v>
      </c>
      <c r="H270" s="4">
        <v>0</v>
      </c>
      <c r="I270" s="4">
        <v>0</v>
      </c>
      <c r="J270" s="4">
        <f t="shared" si="48"/>
        <v>0</v>
      </c>
      <c r="K270" s="5">
        <f t="shared" si="49"/>
        <v>0</v>
      </c>
      <c r="L270" s="6">
        <v>0</v>
      </c>
      <c r="M270" s="31">
        <f t="shared" si="50"/>
        <v>0</v>
      </c>
      <c r="N270" s="31">
        <f t="shared" si="51"/>
        <v>0</v>
      </c>
      <c r="O270" s="11">
        <f>ROUND(($K$363/$K$361)*K270,5)</f>
        <v>0</v>
      </c>
      <c r="P270" s="11">
        <f>ROUND(($K$363/$K$361)*K270,5)</f>
        <v>0</v>
      </c>
      <c r="Q270" s="11">
        <f t="shared" si="52"/>
        <v>0</v>
      </c>
      <c r="R270" s="8">
        <f t="shared" si="53"/>
        <v>0</v>
      </c>
      <c r="S270" s="11">
        <f t="shared" si="54"/>
        <v>0</v>
      </c>
      <c r="T270">
        <f>IF(R270&gt;0,ROUND((R270/K270)*100,2),0)</f>
        <v>0</v>
      </c>
      <c r="U270" s="8">
        <f>ROUND(IF(L270=3%,$K$365*Ranking!K267,0),0)</f>
        <v>0</v>
      </c>
      <c r="V270" s="8">
        <f t="shared" si="55"/>
        <v>0</v>
      </c>
      <c r="W270" s="8">
        <f>IF(V270&gt;K270,K270-R270,U270)</f>
        <v>0</v>
      </c>
      <c r="X270" s="8">
        <f t="shared" si="56"/>
        <v>0</v>
      </c>
      <c r="Y270" s="31">
        <f>IF(K270&gt;0,ROUND(X270/K270*100,2),0)</f>
        <v>0</v>
      </c>
      <c r="Z270" s="8">
        <f>IF(L270=3%,ROUND($K$367*Ranking!K267,0),0)</f>
        <v>0</v>
      </c>
      <c r="AA270" s="28">
        <f t="shared" si="57"/>
        <v>0</v>
      </c>
      <c r="AB270" s="28">
        <f>IF(AA270&gt;K270,K270-X270,Z270)</f>
        <v>0</v>
      </c>
      <c r="AC270" s="8">
        <f t="shared" si="58"/>
        <v>0</v>
      </c>
      <c r="AD270" s="28">
        <f>IF(AC270&gt;K270,1,0)</f>
        <v>0</v>
      </c>
      <c r="AE270" s="31">
        <f>IF(AC270&gt;0,ROUND(AC270/K270*100,2),0)</f>
        <v>0</v>
      </c>
      <c r="AF270">
        <f t="shared" si="59"/>
      </c>
    </row>
    <row r="271" spans="1:32" ht="12.75">
      <c r="A271">
        <v>263</v>
      </c>
      <c r="B271" s="7" t="s">
        <v>572</v>
      </c>
      <c r="C271" s="7" t="s">
        <v>11</v>
      </c>
      <c r="D271" s="3" t="s">
        <v>573</v>
      </c>
      <c r="F271" s="4">
        <v>0</v>
      </c>
      <c r="G271" s="4">
        <v>0</v>
      </c>
      <c r="H271" s="4">
        <v>0</v>
      </c>
      <c r="I271" s="4">
        <v>0</v>
      </c>
      <c r="J271" s="4">
        <f t="shared" si="48"/>
        <v>0</v>
      </c>
      <c r="K271" s="5">
        <f t="shared" si="49"/>
        <v>0</v>
      </c>
      <c r="L271" s="6">
        <v>0</v>
      </c>
      <c r="M271" s="31">
        <f t="shared" si="50"/>
        <v>0</v>
      </c>
      <c r="N271" s="31">
        <f t="shared" si="51"/>
        <v>0</v>
      </c>
      <c r="O271" s="11">
        <f>ROUND(($K$363/$K$361)*K271,5)</f>
        <v>0</v>
      </c>
      <c r="P271" s="11">
        <f>ROUND(($K$363/$K$361)*K271,5)</f>
        <v>0</v>
      </c>
      <c r="Q271" s="11">
        <f t="shared" si="52"/>
        <v>0</v>
      </c>
      <c r="R271" s="8">
        <f t="shared" si="53"/>
        <v>0</v>
      </c>
      <c r="S271" s="11">
        <f t="shared" si="54"/>
        <v>0</v>
      </c>
      <c r="T271">
        <f>IF(R271&gt;0,ROUND((R271/K271)*100,2),0)</f>
        <v>0</v>
      </c>
      <c r="U271" s="8">
        <f>ROUND(IF(L271=3%,$K$365*Ranking!K268,0),0)</f>
        <v>0</v>
      </c>
      <c r="V271" s="8">
        <f t="shared" si="55"/>
        <v>0</v>
      </c>
      <c r="W271" s="8">
        <f>IF(V271&gt;K271,K271-R271,U271)</f>
        <v>0</v>
      </c>
      <c r="X271" s="8">
        <f t="shared" si="56"/>
        <v>0</v>
      </c>
      <c r="Y271" s="31">
        <f>IF(K271&gt;0,ROUND(X271/K271*100,2),0)</f>
        <v>0</v>
      </c>
      <c r="Z271" s="8">
        <f>IF(L271=3%,ROUND($K$367*Ranking!K268,0),0)</f>
        <v>0</v>
      </c>
      <c r="AA271" s="28">
        <f t="shared" si="57"/>
        <v>0</v>
      </c>
      <c r="AB271" s="28">
        <f>IF(AA271&gt;K271,K271-X271,Z271)</f>
        <v>0</v>
      </c>
      <c r="AC271" s="8">
        <f t="shared" si="58"/>
        <v>0</v>
      </c>
      <c r="AD271" s="28">
        <f>IF(AC271&gt;K271,1,0)</f>
        <v>0</v>
      </c>
      <c r="AE271" s="31">
        <f>IF(AC271&gt;0,ROUND(AC271/K271*100,2),0)</f>
        <v>0</v>
      </c>
      <c r="AF271">
        <f t="shared" si="59"/>
      </c>
    </row>
    <row r="272" spans="1:32" ht="12.75">
      <c r="A272">
        <v>264</v>
      </c>
      <c r="B272" s="7" t="s">
        <v>97</v>
      </c>
      <c r="C272" s="7" t="s">
        <v>11</v>
      </c>
      <c r="D272" s="3" t="s">
        <v>98</v>
      </c>
      <c r="E272">
        <v>2003</v>
      </c>
      <c r="F272" s="4">
        <v>1176227.29</v>
      </c>
      <c r="G272" s="4">
        <v>12076.29</v>
      </c>
      <c r="H272" s="4">
        <v>107.27</v>
      </c>
      <c r="I272" s="4">
        <v>0</v>
      </c>
      <c r="J272" s="4">
        <f t="shared" si="48"/>
        <v>1164043.73</v>
      </c>
      <c r="K272" s="5">
        <f t="shared" si="49"/>
        <v>1164044</v>
      </c>
      <c r="L272" s="6">
        <v>0.03</v>
      </c>
      <c r="M272" s="31">
        <f t="shared" si="50"/>
        <v>31.47</v>
      </c>
      <c r="N272" s="31">
        <f t="shared" si="51"/>
        <v>35.03</v>
      </c>
      <c r="O272" s="11">
        <f>ROUND(($K$363/$K$361)*K272,5)</f>
        <v>366267.32321</v>
      </c>
      <c r="P272" s="11">
        <f>ROUND(($K$363/$K$361)*K272,5)</f>
        <v>366267.32321</v>
      </c>
      <c r="Q272" s="11">
        <f t="shared" si="52"/>
        <v>0.32321000000229105</v>
      </c>
      <c r="R272" s="8">
        <f t="shared" si="53"/>
        <v>366267</v>
      </c>
      <c r="S272" s="11">
        <f t="shared" si="54"/>
        <v>-0.32321000000229105</v>
      </c>
      <c r="T272">
        <f>IF(R272&gt;0,ROUND((R272/K272)*100,2),0)</f>
        <v>31.47</v>
      </c>
      <c r="U272" s="8">
        <f>ROUND(IF(L272=3%,$K$365*Ranking!K269,0),0)</f>
        <v>25592</v>
      </c>
      <c r="V272" s="8">
        <f t="shared" si="55"/>
        <v>391859</v>
      </c>
      <c r="W272" s="8">
        <f>IF(V272&gt;K272,K272-R272,U272)</f>
        <v>25592</v>
      </c>
      <c r="X272" s="8">
        <f t="shared" si="56"/>
        <v>391859</v>
      </c>
      <c r="Y272" s="31">
        <f>IF(K272&gt;0,ROUND(X272/K272*100,2),0)</f>
        <v>33.66</v>
      </c>
      <c r="Z272" s="8">
        <f>IF(L272=3%,ROUND($K$367*Ranking!K269,0),0)</f>
        <v>15875</v>
      </c>
      <c r="AA272" s="28">
        <f t="shared" si="57"/>
        <v>407734</v>
      </c>
      <c r="AB272" s="28">
        <f>IF(AA272&gt;K272,K272-X272,Z272)</f>
        <v>15875</v>
      </c>
      <c r="AC272" s="8">
        <f t="shared" si="58"/>
        <v>407734</v>
      </c>
      <c r="AD272" s="28">
        <f>IF(AC272&gt;K272,1,0)</f>
        <v>0</v>
      </c>
      <c r="AE272" s="31">
        <f>IF(AC272&gt;0,ROUND(AC272/K272*100,2),0)</f>
        <v>35.03</v>
      </c>
      <c r="AF272">
        <f t="shared" si="59"/>
      </c>
    </row>
    <row r="273" spans="1:32" ht="12.75">
      <c r="A273">
        <v>265</v>
      </c>
      <c r="B273" s="7" t="s">
        <v>574</v>
      </c>
      <c r="C273" s="7" t="s">
        <v>11</v>
      </c>
      <c r="D273" s="3" t="s">
        <v>575</v>
      </c>
      <c r="E273">
        <v>2010</v>
      </c>
      <c r="F273" s="4">
        <v>303424.15</v>
      </c>
      <c r="G273" s="4">
        <v>3757.53</v>
      </c>
      <c r="H273" s="4">
        <v>19972.23</v>
      </c>
      <c r="I273" s="4">
        <v>0</v>
      </c>
      <c r="J273" s="4">
        <f t="shared" si="48"/>
        <v>279694.39</v>
      </c>
      <c r="K273" s="5">
        <f t="shared" si="49"/>
        <v>279694</v>
      </c>
      <c r="L273" s="6">
        <v>0.0125</v>
      </c>
      <c r="M273" s="31">
        <f t="shared" si="50"/>
        <v>31.47</v>
      </c>
      <c r="N273" s="31">
        <f t="shared" si="51"/>
        <v>31.47</v>
      </c>
      <c r="O273" s="11">
        <f>ROUND(($K$363/$K$361)*K273,5)</f>
        <v>88005.92821</v>
      </c>
      <c r="P273" s="11">
        <f>ROUND(($K$363/$K$361)*K273,5)</f>
        <v>88005.92821</v>
      </c>
      <c r="Q273" s="11">
        <f t="shared" si="52"/>
        <v>-0.07179000000178348</v>
      </c>
      <c r="R273" s="8">
        <f t="shared" si="53"/>
        <v>88006</v>
      </c>
      <c r="S273" s="11">
        <f t="shared" si="54"/>
        <v>0.07179000000178348</v>
      </c>
      <c r="T273">
        <f>IF(R273&gt;0,ROUND((R273/K273)*100,2),0)</f>
        <v>31.47</v>
      </c>
      <c r="U273" s="8">
        <f>ROUND(IF(L273=3%,$K$365*Ranking!K270,0),0)</f>
        <v>0</v>
      </c>
      <c r="V273" s="8">
        <f t="shared" si="55"/>
        <v>88006</v>
      </c>
      <c r="W273" s="8">
        <f>IF(V273&gt;K273,K273-R273,U273)</f>
        <v>0</v>
      </c>
      <c r="X273" s="8">
        <f t="shared" si="56"/>
        <v>88006</v>
      </c>
      <c r="Y273" s="31">
        <f>IF(K273&gt;0,ROUND(X273/K273*100,2),0)</f>
        <v>31.47</v>
      </c>
      <c r="Z273" s="8">
        <f>IF(L273=3%,ROUND($K$367*Ranking!K270,0),0)</f>
        <v>0</v>
      </c>
      <c r="AA273" s="28">
        <f t="shared" si="57"/>
        <v>88006</v>
      </c>
      <c r="AB273" s="28">
        <f>IF(AA273&gt;K273,K273-X273,Z273)</f>
        <v>0</v>
      </c>
      <c r="AC273" s="8">
        <f t="shared" si="58"/>
        <v>88006</v>
      </c>
      <c r="AD273" s="28">
        <f>IF(AC273&gt;K273,1,0)</f>
        <v>0</v>
      </c>
      <c r="AE273" s="31">
        <f>IF(AC273&gt;0,ROUND(AC273/K273*100,2),0)</f>
        <v>31.47</v>
      </c>
      <c r="AF273">
        <f t="shared" si="59"/>
      </c>
    </row>
    <row r="274" spans="1:32" ht="12.75">
      <c r="A274">
        <v>266</v>
      </c>
      <c r="B274" s="7" t="s">
        <v>576</v>
      </c>
      <c r="C274" s="7" t="s">
        <v>11</v>
      </c>
      <c r="D274" s="3" t="s">
        <v>577</v>
      </c>
      <c r="E274">
        <v>2006</v>
      </c>
      <c r="F274" s="4">
        <v>426271.09</v>
      </c>
      <c r="G274" s="4">
        <v>2229.93</v>
      </c>
      <c r="H274" s="4">
        <v>120.45</v>
      </c>
      <c r="I274" s="4">
        <v>0</v>
      </c>
      <c r="J274" s="4">
        <f t="shared" si="48"/>
        <v>423920.71</v>
      </c>
      <c r="K274" s="5">
        <f t="shared" si="49"/>
        <v>423921</v>
      </c>
      <c r="L274" s="6">
        <v>0.01</v>
      </c>
      <c r="M274" s="31">
        <f t="shared" si="50"/>
        <v>31.47</v>
      </c>
      <c r="N274" s="31">
        <f t="shared" si="51"/>
        <v>31.47</v>
      </c>
      <c r="O274" s="11">
        <f>ROUND(($K$363/$K$361)*K274,5)</f>
        <v>133387.06262</v>
      </c>
      <c r="P274" s="11">
        <f>ROUND(($K$363/$K$361)*K274,5)</f>
        <v>133387.06262</v>
      </c>
      <c r="Q274" s="11">
        <f t="shared" si="52"/>
        <v>0.06262000001152046</v>
      </c>
      <c r="R274" s="8">
        <f t="shared" si="53"/>
        <v>133387</v>
      </c>
      <c r="S274" s="11">
        <f t="shared" si="54"/>
        <v>-0.06262000001152046</v>
      </c>
      <c r="T274">
        <f>IF(R274&gt;0,ROUND((R274/K274)*100,2),0)</f>
        <v>31.47</v>
      </c>
      <c r="U274" s="8">
        <f>ROUND(IF(L274=3%,$K$365*Ranking!K271,0),0)</f>
        <v>0</v>
      </c>
      <c r="V274" s="8">
        <f t="shared" si="55"/>
        <v>133387</v>
      </c>
      <c r="W274" s="8">
        <f>IF(V274&gt;K274,K274-R274,U274)</f>
        <v>0</v>
      </c>
      <c r="X274" s="8">
        <f t="shared" si="56"/>
        <v>133387</v>
      </c>
      <c r="Y274" s="31">
        <f>IF(K274&gt;0,ROUND(X274/K274*100,2),0)</f>
        <v>31.47</v>
      </c>
      <c r="Z274" s="8">
        <f>IF(L274=3%,ROUND($K$367*Ranking!K271,0),0)</f>
        <v>0</v>
      </c>
      <c r="AA274" s="28">
        <f t="shared" si="57"/>
        <v>133387</v>
      </c>
      <c r="AB274" s="28">
        <f>IF(AA274&gt;K274,K274-X274,Z274)</f>
        <v>0</v>
      </c>
      <c r="AC274" s="8">
        <f t="shared" si="58"/>
        <v>133387</v>
      </c>
      <c r="AD274" s="28">
        <f>IF(AC274&gt;K274,1,0)</f>
        <v>0</v>
      </c>
      <c r="AE274" s="31">
        <f>IF(AC274&gt;0,ROUND(AC274/K274*100,2),0)</f>
        <v>31.47</v>
      </c>
      <c r="AF274">
        <f t="shared" si="59"/>
      </c>
    </row>
    <row r="275" spans="1:32" ht="12.75">
      <c r="A275">
        <v>267</v>
      </c>
      <c r="B275" s="7" t="s">
        <v>578</v>
      </c>
      <c r="C275" s="7" t="s">
        <v>11</v>
      </c>
      <c r="D275" s="3" t="s">
        <v>579</v>
      </c>
      <c r="F275" s="4">
        <v>0</v>
      </c>
      <c r="G275" s="4">
        <v>0</v>
      </c>
      <c r="H275" s="4">
        <v>0</v>
      </c>
      <c r="I275" s="4">
        <v>0</v>
      </c>
      <c r="J275" s="4">
        <f t="shared" si="48"/>
        <v>0</v>
      </c>
      <c r="K275" s="5">
        <f t="shared" si="49"/>
        <v>0</v>
      </c>
      <c r="L275" s="6">
        <v>0</v>
      </c>
      <c r="M275" s="31">
        <f t="shared" si="50"/>
        <v>0</v>
      </c>
      <c r="N275" s="31">
        <f t="shared" si="51"/>
        <v>0</v>
      </c>
      <c r="O275" s="11">
        <f>ROUND(($K$363/$K$361)*K275,5)</f>
        <v>0</v>
      </c>
      <c r="P275" s="11">
        <f>ROUND(($K$363/$K$361)*K275,5)</f>
        <v>0</v>
      </c>
      <c r="Q275" s="11">
        <f t="shared" si="52"/>
        <v>0</v>
      </c>
      <c r="R275" s="8">
        <f t="shared" si="53"/>
        <v>0</v>
      </c>
      <c r="S275" s="11">
        <f t="shared" si="54"/>
        <v>0</v>
      </c>
      <c r="T275">
        <f>IF(R275&gt;0,ROUND((R275/K275)*100,2),0)</f>
        <v>0</v>
      </c>
      <c r="U275" s="8">
        <f>ROUND(IF(L275=3%,$K$365*Ranking!K272,0),0)</f>
        <v>0</v>
      </c>
      <c r="V275" s="8">
        <f t="shared" si="55"/>
        <v>0</v>
      </c>
      <c r="W275" s="8">
        <f>IF(V275&gt;K275,K275-R275,U275)</f>
        <v>0</v>
      </c>
      <c r="X275" s="8">
        <f t="shared" si="56"/>
        <v>0</v>
      </c>
      <c r="Y275" s="31">
        <f>IF(K275&gt;0,ROUND(X275/K275*100,2),0)</f>
        <v>0</v>
      </c>
      <c r="Z275" s="8">
        <f>IF(L275=3%,ROUND($K$367*Ranking!K272,0),0)</f>
        <v>0</v>
      </c>
      <c r="AA275" s="28">
        <f t="shared" si="57"/>
        <v>0</v>
      </c>
      <c r="AB275" s="28">
        <f>IF(AA275&gt;K275,K275-X275,Z275)</f>
        <v>0</v>
      </c>
      <c r="AC275" s="8">
        <f t="shared" si="58"/>
        <v>0</v>
      </c>
      <c r="AD275" s="28">
        <f>IF(AC275&gt;K275,1,0)</f>
        <v>0</v>
      </c>
      <c r="AE275" s="31">
        <f>IF(AC275&gt;0,ROUND(AC275/K275*100,2),0)</f>
        <v>0</v>
      </c>
      <c r="AF275">
        <f t="shared" si="59"/>
      </c>
    </row>
    <row r="276" spans="1:32" ht="12.75">
      <c r="A276">
        <v>268</v>
      </c>
      <c r="B276" s="7" t="s">
        <v>580</v>
      </c>
      <c r="C276" s="7" t="s">
        <v>11</v>
      </c>
      <c r="D276" s="3" t="s">
        <v>581</v>
      </c>
      <c r="F276" s="4">
        <v>0</v>
      </c>
      <c r="G276" s="4">
        <v>0</v>
      </c>
      <c r="H276" s="4">
        <v>0</v>
      </c>
      <c r="I276" s="4">
        <v>0</v>
      </c>
      <c r="J276" s="4">
        <f t="shared" si="48"/>
        <v>0</v>
      </c>
      <c r="K276" s="5">
        <f t="shared" si="49"/>
        <v>0</v>
      </c>
      <c r="L276" s="6">
        <v>0</v>
      </c>
      <c r="M276" s="31">
        <f t="shared" si="50"/>
        <v>0</v>
      </c>
      <c r="N276" s="31">
        <f t="shared" si="51"/>
        <v>0</v>
      </c>
      <c r="O276" s="11">
        <f>ROUND(($K$363/$K$361)*K276,5)</f>
        <v>0</v>
      </c>
      <c r="P276" s="11">
        <f>ROUND(($K$363/$K$361)*K276,5)</f>
        <v>0</v>
      </c>
      <c r="Q276" s="11">
        <f t="shared" si="52"/>
        <v>0</v>
      </c>
      <c r="R276" s="8">
        <f t="shared" si="53"/>
        <v>0</v>
      </c>
      <c r="S276" s="11">
        <f t="shared" si="54"/>
        <v>0</v>
      </c>
      <c r="T276">
        <f>IF(R276&gt;0,ROUND((R276/K276)*100,2),0)</f>
        <v>0</v>
      </c>
      <c r="U276" s="8">
        <f>ROUND(IF(L276=3%,$K$365*Ranking!K273,0),0)</f>
        <v>0</v>
      </c>
      <c r="V276" s="8">
        <f t="shared" si="55"/>
        <v>0</v>
      </c>
      <c r="W276" s="8">
        <f>IF(V276&gt;K276,K276-R276,U276)</f>
        <v>0</v>
      </c>
      <c r="X276" s="8">
        <f t="shared" si="56"/>
        <v>0</v>
      </c>
      <c r="Y276" s="31">
        <f>IF(K276&gt;0,ROUND(X276/K276*100,2),0)</f>
        <v>0</v>
      </c>
      <c r="Z276" s="8">
        <f>IF(L276=3%,ROUND($K$367*Ranking!K273,0),0)</f>
        <v>0</v>
      </c>
      <c r="AA276" s="28">
        <f t="shared" si="57"/>
        <v>0</v>
      </c>
      <c r="AB276" s="28">
        <f>IF(AA276&gt;K276,K276-X276,Z276)</f>
        <v>0</v>
      </c>
      <c r="AC276" s="8">
        <f t="shared" si="58"/>
        <v>0</v>
      </c>
      <c r="AD276" s="28">
        <f>IF(AC276&gt;K276,1,0)</f>
        <v>0</v>
      </c>
      <c r="AE276" s="31">
        <f>IF(AC276&gt;0,ROUND(AC276/K276*100,2),0)</f>
        <v>0</v>
      </c>
      <c r="AF276">
        <f t="shared" si="59"/>
      </c>
    </row>
    <row r="277" spans="1:32" ht="12.75">
      <c r="A277">
        <v>269</v>
      </c>
      <c r="B277" s="7" t="s">
        <v>582</v>
      </c>
      <c r="C277" s="7" t="s">
        <v>11</v>
      </c>
      <c r="D277" s="3" t="s">
        <v>583</v>
      </c>
      <c r="F277" s="4">
        <v>0</v>
      </c>
      <c r="G277" s="4">
        <v>0</v>
      </c>
      <c r="H277" s="4">
        <v>0</v>
      </c>
      <c r="I277" s="4">
        <v>0</v>
      </c>
      <c r="J277" s="4">
        <f t="shared" si="48"/>
        <v>0</v>
      </c>
      <c r="K277" s="5">
        <f t="shared" si="49"/>
        <v>0</v>
      </c>
      <c r="L277" s="6">
        <v>0</v>
      </c>
      <c r="M277" s="31">
        <f t="shared" si="50"/>
        <v>0</v>
      </c>
      <c r="N277" s="31">
        <f t="shared" si="51"/>
        <v>0</v>
      </c>
      <c r="O277" s="11">
        <f>ROUND(($K$363/$K$361)*K277,5)</f>
        <v>0</v>
      </c>
      <c r="P277" s="11">
        <f>ROUND(($K$363/$K$361)*K277,5)</f>
        <v>0</v>
      </c>
      <c r="Q277" s="11">
        <f t="shared" si="52"/>
        <v>0</v>
      </c>
      <c r="R277" s="8">
        <f t="shared" si="53"/>
        <v>0</v>
      </c>
      <c r="S277" s="11">
        <f t="shared" si="54"/>
        <v>0</v>
      </c>
      <c r="T277">
        <f>IF(R277&gt;0,ROUND((R277/K277)*100,2),0)</f>
        <v>0</v>
      </c>
      <c r="U277" s="8">
        <f>ROUND(IF(L277=3%,$K$365*Ranking!K274,0),0)</f>
        <v>0</v>
      </c>
      <c r="V277" s="8">
        <f t="shared" si="55"/>
        <v>0</v>
      </c>
      <c r="W277" s="8">
        <f>IF(V277&gt;K277,K277-R277,U277)</f>
        <v>0</v>
      </c>
      <c r="X277" s="8">
        <f t="shared" si="56"/>
        <v>0</v>
      </c>
      <c r="Y277" s="31">
        <f>IF(K277&gt;0,ROUND(X277/K277*100,2),0)</f>
        <v>0</v>
      </c>
      <c r="Z277" s="8">
        <f>IF(L277=3%,ROUND($K$367*Ranking!K274,0),0)</f>
        <v>0</v>
      </c>
      <c r="AA277" s="28">
        <f t="shared" si="57"/>
        <v>0</v>
      </c>
      <c r="AB277" s="28">
        <f>IF(AA277&gt;K277,K277-X277,Z277)</f>
        <v>0</v>
      </c>
      <c r="AC277" s="8">
        <f t="shared" si="58"/>
        <v>0</v>
      </c>
      <c r="AD277" s="28">
        <f>IF(AC277&gt;K277,1,0)</f>
        <v>0</v>
      </c>
      <c r="AE277" s="31">
        <f>IF(AC277&gt;0,ROUND(AC277/K277*100,2),0)</f>
        <v>0</v>
      </c>
      <c r="AF277">
        <f t="shared" si="59"/>
      </c>
    </row>
    <row r="278" spans="1:32" ht="12.75">
      <c r="A278">
        <v>270</v>
      </c>
      <c r="B278" s="7" t="s">
        <v>584</v>
      </c>
      <c r="C278" s="7" t="s">
        <v>11</v>
      </c>
      <c r="D278" s="3" t="s">
        <v>585</v>
      </c>
      <c r="F278" s="4">
        <v>0</v>
      </c>
      <c r="G278" s="4">
        <v>0</v>
      </c>
      <c r="H278" s="4">
        <v>0</v>
      </c>
      <c r="I278" s="4">
        <v>0</v>
      </c>
      <c r="J278" s="4">
        <f t="shared" si="48"/>
        <v>0</v>
      </c>
      <c r="K278" s="5">
        <f t="shared" si="49"/>
        <v>0</v>
      </c>
      <c r="L278" s="6">
        <v>0</v>
      </c>
      <c r="M278" s="31">
        <f t="shared" si="50"/>
        <v>0</v>
      </c>
      <c r="N278" s="31">
        <f t="shared" si="51"/>
        <v>0</v>
      </c>
      <c r="O278" s="11">
        <f>ROUND(($K$363/$K$361)*K278,5)</f>
        <v>0</v>
      </c>
      <c r="P278" s="11">
        <f>ROUND(($K$363/$K$361)*K278,5)</f>
        <v>0</v>
      </c>
      <c r="Q278" s="11">
        <f t="shared" si="52"/>
        <v>0</v>
      </c>
      <c r="R278" s="8">
        <f t="shared" si="53"/>
        <v>0</v>
      </c>
      <c r="S278" s="11">
        <f t="shared" si="54"/>
        <v>0</v>
      </c>
      <c r="T278">
        <f>IF(R278&gt;0,ROUND((R278/K278)*100,2),0)</f>
        <v>0</v>
      </c>
      <c r="U278" s="8">
        <f>ROUND(IF(L278=3%,$K$365*Ranking!K275,0),0)</f>
        <v>0</v>
      </c>
      <c r="V278" s="8">
        <f t="shared" si="55"/>
        <v>0</v>
      </c>
      <c r="W278" s="8">
        <f>IF(V278&gt;K278,K278-R278,U278)</f>
        <v>0</v>
      </c>
      <c r="X278" s="8">
        <f t="shared" si="56"/>
        <v>0</v>
      </c>
      <c r="Y278" s="31">
        <f>IF(K278&gt;0,ROUND(X278/K278*100,2),0)</f>
        <v>0</v>
      </c>
      <c r="Z278" s="8">
        <f>IF(L278=3%,ROUND($K$367*Ranking!K275,0),0)</f>
        <v>0</v>
      </c>
      <c r="AA278" s="28">
        <f t="shared" si="57"/>
        <v>0</v>
      </c>
      <c r="AB278" s="28">
        <f>IF(AA278&gt;K278,K278-X278,Z278)</f>
        <v>0</v>
      </c>
      <c r="AC278" s="8">
        <f t="shared" si="58"/>
        <v>0</v>
      </c>
      <c r="AD278" s="28">
        <f>IF(AC278&gt;K278,1,0)</f>
        <v>0</v>
      </c>
      <c r="AE278" s="31">
        <f>IF(AC278&gt;0,ROUND(AC278/K278*100,2),0)</f>
        <v>0</v>
      </c>
      <c r="AF278">
        <f t="shared" si="59"/>
      </c>
    </row>
    <row r="279" spans="1:32" ht="12.75">
      <c r="A279">
        <v>271</v>
      </c>
      <c r="B279" s="7" t="s">
        <v>586</v>
      </c>
      <c r="C279" s="7" t="s">
        <v>11</v>
      </c>
      <c r="D279" s="3" t="s">
        <v>587</v>
      </c>
      <c r="F279" s="4">
        <v>0</v>
      </c>
      <c r="G279" s="4">
        <v>0</v>
      </c>
      <c r="H279" s="4">
        <v>0</v>
      </c>
      <c r="I279" s="4">
        <v>0</v>
      </c>
      <c r="J279" s="4">
        <f t="shared" si="48"/>
        <v>0</v>
      </c>
      <c r="K279" s="5">
        <f t="shared" si="49"/>
        <v>0</v>
      </c>
      <c r="L279" s="6">
        <v>0</v>
      </c>
      <c r="M279" s="31">
        <f t="shared" si="50"/>
        <v>0</v>
      </c>
      <c r="N279" s="31">
        <f t="shared" si="51"/>
        <v>0</v>
      </c>
      <c r="O279" s="11">
        <f>ROUND(($K$363/$K$361)*K279,5)</f>
        <v>0</v>
      </c>
      <c r="P279" s="11">
        <f>ROUND(($K$363/$K$361)*K279,5)</f>
        <v>0</v>
      </c>
      <c r="Q279" s="11">
        <f t="shared" si="52"/>
        <v>0</v>
      </c>
      <c r="R279" s="8">
        <f t="shared" si="53"/>
        <v>0</v>
      </c>
      <c r="S279" s="11">
        <f t="shared" si="54"/>
        <v>0</v>
      </c>
      <c r="T279">
        <f>IF(R279&gt;0,ROUND((R279/K279)*100,2),0)</f>
        <v>0</v>
      </c>
      <c r="U279" s="8">
        <f>ROUND(IF(L279=3%,$K$365*Ranking!K276,0),0)</f>
        <v>0</v>
      </c>
      <c r="V279" s="8">
        <f t="shared" si="55"/>
        <v>0</v>
      </c>
      <c r="W279" s="8">
        <f>IF(V279&gt;K279,K279-R279,U279)</f>
        <v>0</v>
      </c>
      <c r="X279" s="8">
        <f t="shared" si="56"/>
        <v>0</v>
      </c>
      <c r="Y279" s="31">
        <f>IF(K279&gt;0,ROUND(X279/K279*100,2),0)</f>
        <v>0</v>
      </c>
      <c r="Z279" s="8">
        <f>IF(L279=3%,ROUND($K$367*Ranking!K276,0),0)</f>
        <v>0</v>
      </c>
      <c r="AA279" s="28">
        <f t="shared" si="57"/>
        <v>0</v>
      </c>
      <c r="AB279" s="28">
        <f>IF(AA279&gt;K279,K279-X279,Z279)</f>
        <v>0</v>
      </c>
      <c r="AC279" s="8">
        <f t="shared" si="58"/>
        <v>0</v>
      </c>
      <c r="AD279" s="28">
        <f>IF(AC279&gt;K279,1,0)</f>
        <v>0</v>
      </c>
      <c r="AE279" s="31">
        <f>IF(AC279&gt;0,ROUND(AC279/K279*100,2),0)</f>
        <v>0</v>
      </c>
      <c r="AF279">
        <f t="shared" si="59"/>
      </c>
    </row>
    <row r="280" spans="1:32" ht="12.75">
      <c r="A280">
        <v>272</v>
      </c>
      <c r="B280" s="7" t="s">
        <v>588</v>
      </c>
      <c r="C280" s="7" t="s">
        <v>11</v>
      </c>
      <c r="D280" s="3" t="s">
        <v>589</v>
      </c>
      <c r="E280">
        <v>2009</v>
      </c>
      <c r="F280" s="4">
        <v>37621.82</v>
      </c>
      <c r="G280" s="4">
        <v>337.63</v>
      </c>
      <c r="H280" s="4">
        <v>0</v>
      </c>
      <c r="I280" s="4">
        <v>0</v>
      </c>
      <c r="J280" s="4">
        <f t="shared" si="48"/>
        <v>37284.19</v>
      </c>
      <c r="K280" s="5">
        <f t="shared" si="49"/>
        <v>37284</v>
      </c>
      <c r="L280" s="6">
        <v>0.015</v>
      </c>
      <c r="M280" s="31">
        <f t="shared" si="50"/>
        <v>31.46</v>
      </c>
      <c r="N280" s="31">
        <f t="shared" si="51"/>
        <v>31.46</v>
      </c>
      <c r="O280" s="11">
        <f>ROUND(($K$363/$K$361)*K280,5)</f>
        <v>11731.43874</v>
      </c>
      <c r="P280" s="11">
        <f>ROUND(($K$363/$K$361)*K280,5)</f>
        <v>11731.43874</v>
      </c>
      <c r="Q280" s="11">
        <f t="shared" si="52"/>
        <v>0.4387399999995978</v>
      </c>
      <c r="R280" s="8">
        <f t="shared" si="53"/>
        <v>11731</v>
      </c>
      <c r="S280" s="11">
        <f t="shared" si="54"/>
        <v>-0.4387399999995978</v>
      </c>
      <c r="T280">
        <f>IF(R280&gt;0,ROUND((R280/K280)*100,2),0)</f>
        <v>31.46</v>
      </c>
      <c r="U280" s="8">
        <f>ROUND(IF(L280=3%,$K$365*Ranking!K277,0),0)</f>
        <v>0</v>
      </c>
      <c r="V280" s="8">
        <f t="shared" si="55"/>
        <v>11731</v>
      </c>
      <c r="W280" s="8">
        <f>IF(V280&gt;K280,K280-R280,U280)</f>
        <v>0</v>
      </c>
      <c r="X280" s="8">
        <f t="shared" si="56"/>
        <v>11731</v>
      </c>
      <c r="Y280" s="31">
        <f>IF(K280&gt;0,ROUND(X280/K280*100,2),0)</f>
        <v>31.46</v>
      </c>
      <c r="Z280" s="8">
        <f>IF(L280=3%,ROUND($K$367*Ranking!K277,0),0)</f>
        <v>0</v>
      </c>
      <c r="AA280" s="28">
        <f t="shared" si="57"/>
        <v>11731</v>
      </c>
      <c r="AB280" s="28">
        <f>IF(AA280&gt;K280,K280-X280,Z280)</f>
        <v>0</v>
      </c>
      <c r="AC280" s="8">
        <f t="shared" si="58"/>
        <v>11731</v>
      </c>
      <c r="AD280" s="28">
        <f>IF(AC280&gt;K280,1,0)</f>
        <v>0</v>
      </c>
      <c r="AE280" s="31">
        <f>IF(AC280&gt;0,ROUND(AC280/K280*100,2),0)</f>
        <v>31.46</v>
      </c>
      <c r="AF280">
        <f t="shared" si="59"/>
      </c>
    </row>
    <row r="281" spans="1:32" ht="12.75">
      <c r="A281">
        <v>273</v>
      </c>
      <c r="B281" s="7" t="s">
        <v>590</v>
      </c>
      <c r="C281" s="7" t="s">
        <v>11</v>
      </c>
      <c r="D281" s="3" t="s">
        <v>591</v>
      </c>
      <c r="E281">
        <v>2014</v>
      </c>
      <c r="F281" s="4">
        <v>0</v>
      </c>
      <c r="G281" s="4">
        <v>0</v>
      </c>
      <c r="H281" s="4">
        <v>0</v>
      </c>
      <c r="I281" s="4">
        <v>0</v>
      </c>
      <c r="J281" s="4">
        <f t="shared" si="48"/>
        <v>0</v>
      </c>
      <c r="K281" s="5">
        <f t="shared" si="49"/>
        <v>0</v>
      </c>
      <c r="L281" s="6">
        <v>0</v>
      </c>
      <c r="M281" s="31">
        <f t="shared" si="50"/>
        <v>0</v>
      </c>
      <c r="N281" s="31">
        <f t="shared" si="51"/>
        <v>0</v>
      </c>
      <c r="O281" s="11">
        <f>ROUND(($K$363/$K$361)*K281,5)</f>
        <v>0</v>
      </c>
      <c r="P281" s="11">
        <f>ROUND(($K$363/$K$361)*K281,5)</f>
        <v>0</v>
      </c>
      <c r="Q281" s="11">
        <f t="shared" si="52"/>
        <v>0</v>
      </c>
      <c r="R281" s="8">
        <f t="shared" si="53"/>
        <v>0</v>
      </c>
      <c r="S281" s="11">
        <f t="shared" si="54"/>
        <v>0</v>
      </c>
      <c r="T281">
        <f>IF(R281&gt;0,ROUND((R281/K281)*100,2),0)</f>
        <v>0</v>
      </c>
      <c r="U281" s="8">
        <f>ROUND(IF(L281=3%,$K$365*Ranking!K278,0),0)</f>
        <v>0</v>
      </c>
      <c r="V281" s="8">
        <f t="shared" si="55"/>
        <v>0</v>
      </c>
      <c r="W281" s="8">
        <f>IF(V281&gt;K281,K281-R281,U281)</f>
        <v>0</v>
      </c>
      <c r="X281" s="8">
        <f t="shared" si="56"/>
        <v>0</v>
      </c>
      <c r="Y281" s="31">
        <f>IF(K281&gt;0,ROUND(X281/K281*100,2),0)</f>
        <v>0</v>
      </c>
      <c r="Z281" s="8">
        <f>IF(L281=3%,ROUND($K$367*Ranking!K278,0),0)</f>
        <v>0</v>
      </c>
      <c r="AA281" s="28">
        <f t="shared" si="57"/>
        <v>0</v>
      </c>
      <c r="AB281" s="28">
        <f>IF(AA281&gt;K281,K281-X281,Z281)</f>
        <v>0</v>
      </c>
      <c r="AC281" s="8">
        <f t="shared" si="58"/>
        <v>0</v>
      </c>
      <c r="AD281" s="28">
        <f>IF(AC281&gt;K281,1,0)</f>
        <v>0</v>
      </c>
      <c r="AE281" s="31">
        <f>IF(AC281&gt;0,ROUND(AC281/K281*100,2),0)</f>
        <v>0</v>
      </c>
      <c r="AF281">
        <f t="shared" si="59"/>
      </c>
    </row>
    <row r="282" spans="1:32" ht="12.75">
      <c r="A282">
        <v>274</v>
      </c>
      <c r="B282" s="7" t="s">
        <v>592</v>
      </c>
      <c r="C282" s="7" t="s">
        <v>11</v>
      </c>
      <c r="D282" s="3" t="s">
        <v>593</v>
      </c>
      <c r="E282">
        <v>2014</v>
      </c>
      <c r="F282" s="4">
        <v>1355671</v>
      </c>
      <c r="G282" s="4">
        <v>19381.46</v>
      </c>
      <c r="H282" s="4">
        <v>0</v>
      </c>
      <c r="I282" s="4">
        <v>1355671</v>
      </c>
      <c r="J282" s="4">
        <f t="shared" si="48"/>
        <v>2691960.54</v>
      </c>
      <c r="K282" s="5">
        <f t="shared" si="49"/>
        <v>2691961</v>
      </c>
      <c r="L282" s="6">
        <v>0.015</v>
      </c>
      <c r="M282" s="31">
        <f t="shared" si="50"/>
        <v>31.47</v>
      </c>
      <c r="N282" s="31">
        <f t="shared" si="51"/>
        <v>31.47</v>
      </c>
      <c r="O282" s="11">
        <f>ROUND(($K$363/$K$361)*K282,5)</f>
        <v>847027.56051</v>
      </c>
      <c r="P282" s="11">
        <f>ROUND(($K$363/$K$361)*K282,5)</f>
        <v>847027.56051</v>
      </c>
      <c r="Q282" s="11">
        <f t="shared" si="52"/>
        <v>-0.43949000001884997</v>
      </c>
      <c r="R282" s="8">
        <f t="shared" si="53"/>
        <v>847028</v>
      </c>
      <c r="S282" s="11">
        <f t="shared" si="54"/>
        <v>0.43949000001884997</v>
      </c>
      <c r="T282">
        <f>IF(R282&gt;0,ROUND((R282/K282)*100,2),0)</f>
        <v>31.47</v>
      </c>
      <c r="U282" s="8">
        <f>ROUND(IF(L282=3%,$K$365*Ranking!K279,0),0)</f>
        <v>0</v>
      </c>
      <c r="V282" s="8">
        <f t="shared" si="55"/>
        <v>847028</v>
      </c>
      <c r="W282" s="8">
        <f>IF(V282&gt;K282,K282-R282,U282)</f>
        <v>0</v>
      </c>
      <c r="X282" s="8">
        <f t="shared" si="56"/>
        <v>847028</v>
      </c>
      <c r="Y282" s="31">
        <f>IF(K282&gt;0,ROUND(X282/K282*100,2),0)</f>
        <v>31.47</v>
      </c>
      <c r="Z282" s="8">
        <f>IF(L282=3%,ROUND($K$367*Ranking!K279,0),0)</f>
        <v>0</v>
      </c>
      <c r="AA282" s="28">
        <f t="shared" si="57"/>
        <v>847028</v>
      </c>
      <c r="AB282" s="28">
        <f>IF(AA282&gt;K282,K282-X282,Z282)</f>
        <v>0</v>
      </c>
      <c r="AC282" s="8">
        <f t="shared" si="58"/>
        <v>847028</v>
      </c>
      <c r="AD282" s="28">
        <f>IF(AC282&gt;K282,1,0)</f>
        <v>0</v>
      </c>
      <c r="AE282" s="31">
        <f>IF(AC282&gt;0,ROUND(AC282/K282*100,2),0)</f>
        <v>31.47</v>
      </c>
      <c r="AF282">
        <f t="shared" si="59"/>
      </c>
    </row>
    <row r="283" spans="1:32" ht="12.75">
      <c r="A283">
        <v>275</v>
      </c>
      <c r="B283" s="7" t="s">
        <v>594</v>
      </c>
      <c r="C283" s="7" t="s">
        <v>11</v>
      </c>
      <c r="D283" s="3" t="s">
        <v>595</v>
      </c>
      <c r="F283" s="4">
        <v>0</v>
      </c>
      <c r="G283" s="4">
        <v>0</v>
      </c>
      <c r="H283" s="4">
        <v>0</v>
      </c>
      <c r="I283" s="4">
        <v>0</v>
      </c>
      <c r="J283" s="4">
        <f t="shared" si="48"/>
        <v>0</v>
      </c>
      <c r="K283" s="5">
        <f t="shared" si="49"/>
        <v>0</v>
      </c>
      <c r="L283" s="6">
        <v>0</v>
      </c>
      <c r="M283" s="31">
        <f t="shared" si="50"/>
        <v>0</v>
      </c>
      <c r="N283" s="31">
        <f t="shared" si="51"/>
        <v>0</v>
      </c>
      <c r="O283" s="11">
        <f>ROUND(($K$363/$K$361)*K283,5)</f>
        <v>0</v>
      </c>
      <c r="P283" s="11">
        <f>ROUND(($K$363/$K$361)*K283,5)</f>
        <v>0</v>
      </c>
      <c r="Q283" s="11">
        <f t="shared" si="52"/>
        <v>0</v>
      </c>
      <c r="R283" s="8">
        <f t="shared" si="53"/>
        <v>0</v>
      </c>
      <c r="S283" s="11">
        <f t="shared" si="54"/>
        <v>0</v>
      </c>
      <c r="T283">
        <f>IF(R283&gt;0,ROUND((R283/K283)*100,2),0)</f>
        <v>0</v>
      </c>
      <c r="U283" s="8">
        <f>ROUND(IF(L283=3%,$K$365*Ranking!K280,0),0)</f>
        <v>0</v>
      </c>
      <c r="V283" s="8">
        <f t="shared" si="55"/>
        <v>0</v>
      </c>
      <c r="W283" s="8">
        <f>IF(V283&gt;K283,K283-R283,U283)</f>
        <v>0</v>
      </c>
      <c r="X283" s="8">
        <f t="shared" si="56"/>
        <v>0</v>
      </c>
      <c r="Y283" s="31">
        <f>IF(K283&gt;0,ROUND(X283/K283*100,2),0)</f>
        <v>0</v>
      </c>
      <c r="Z283" s="8">
        <f>IF(L283=3%,ROUND($K$367*Ranking!K280,0),0)</f>
        <v>0</v>
      </c>
      <c r="AA283" s="28">
        <f t="shared" si="57"/>
        <v>0</v>
      </c>
      <c r="AB283" s="28">
        <f>IF(AA283&gt;K283,K283-X283,Z283)</f>
        <v>0</v>
      </c>
      <c r="AC283" s="8">
        <f t="shared" si="58"/>
        <v>0</v>
      </c>
      <c r="AD283" s="28">
        <f>IF(AC283&gt;K283,1,0)</f>
        <v>0</v>
      </c>
      <c r="AE283" s="31">
        <f>IF(AC283&gt;0,ROUND(AC283/K283*100,2),0)</f>
        <v>0</v>
      </c>
      <c r="AF283">
        <f t="shared" si="59"/>
      </c>
    </row>
    <row r="284" spans="1:32" ht="12.75">
      <c r="A284">
        <v>276</v>
      </c>
      <c r="B284" s="7" t="s">
        <v>99</v>
      </c>
      <c r="C284" s="7" t="s">
        <v>11</v>
      </c>
      <c r="D284" s="3" t="s">
        <v>100</v>
      </c>
      <c r="E284">
        <v>2002</v>
      </c>
      <c r="F284" s="4">
        <v>178629.11</v>
      </c>
      <c r="G284" s="4">
        <v>1655.4</v>
      </c>
      <c r="H284" s="4">
        <v>0</v>
      </c>
      <c r="I284" s="4">
        <v>0</v>
      </c>
      <c r="J284" s="4">
        <f t="shared" si="48"/>
        <v>176973.71</v>
      </c>
      <c r="K284" s="5">
        <f t="shared" si="49"/>
        <v>176974</v>
      </c>
      <c r="L284" s="6">
        <v>0.03</v>
      </c>
      <c r="M284" s="31">
        <f t="shared" si="50"/>
        <v>31.47</v>
      </c>
      <c r="N284" s="31">
        <f t="shared" si="51"/>
        <v>87.7</v>
      </c>
      <c r="O284" s="11">
        <f>ROUND(($K$363/$K$361)*K284,5)</f>
        <v>55685.00268</v>
      </c>
      <c r="P284" s="11">
        <f>ROUND(($K$363/$K$361)*K284,5)</f>
        <v>55685.00268</v>
      </c>
      <c r="Q284" s="11">
        <f t="shared" si="52"/>
        <v>0.002679999997781124</v>
      </c>
      <c r="R284" s="8">
        <f t="shared" si="53"/>
        <v>55685</v>
      </c>
      <c r="S284" s="11">
        <f t="shared" si="54"/>
        <v>-0.002679999997781124</v>
      </c>
      <c r="T284">
        <f>IF(R284&gt;0,ROUND((R284/K284)*100,2),0)</f>
        <v>31.47</v>
      </c>
      <c r="U284" s="8">
        <f>ROUND(IF(L284=3%,$K$365*Ranking!K281,0),0)</f>
        <v>61420</v>
      </c>
      <c r="V284" s="8">
        <f t="shared" si="55"/>
        <v>117105</v>
      </c>
      <c r="W284" s="8">
        <f>IF(V284&gt;K284,K284-R284,U284)</f>
        <v>61420</v>
      </c>
      <c r="X284" s="8">
        <f t="shared" si="56"/>
        <v>117105</v>
      </c>
      <c r="Y284" s="31">
        <f>IF(K284&gt;0,ROUND(X284/K284*100,2),0)</f>
        <v>66.17</v>
      </c>
      <c r="Z284" s="8">
        <f>IF(L284=3%,ROUND($K$367*Ranking!K281,0),0)</f>
        <v>38099</v>
      </c>
      <c r="AA284" s="28">
        <f t="shared" si="57"/>
        <v>155204</v>
      </c>
      <c r="AB284" s="28">
        <f>IF(AA284&gt;K284,K284-X284,Z284)</f>
        <v>38099</v>
      </c>
      <c r="AC284" s="8">
        <f t="shared" si="58"/>
        <v>155204</v>
      </c>
      <c r="AD284" s="28">
        <f>IF(AC284&gt;K284,1,0)</f>
        <v>0</v>
      </c>
      <c r="AE284" s="31">
        <f>IF(AC284&gt;0,ROUND(AC284/K284*100,2),0)</f>
        <v>87.7</v>
      </c>
      <c r="AF284">
        <f t="shared" si="59"/>
      </c>
    </row>
    <row r="285" spans="1:32" ht="12.75">
      <c r="A285">
        <v>277</v>
      </c>
      <c r="B285" s="7" t="s">
        <v>101</v>
      </c>
      <c r="C285" s="7" t="s">
        <v>11</v>
      </c>
      <c r="D285" s="3" t="s">
        <v>102</v>
      </c>
      <c r="E285">
        <v>2004</v>
      </c>
      <c r="F285" s="4">
        <v>280093.67</v>
      </c>
      <c r="G285" s="4">
        <v>1267.11</v>
      </c>
      <c r="H285" s="4">
        <v>0</v>
      </c>
      <c r="I285" s="4">
        <v>0</v>
      </c>
      <c r="J285" s="4">
        <f t="shared" si="48"/>
        <v>278826.56</v>
      </c>
      <c r="K285" s="5">
        <f t="shared" si="49"/>
        <v>278827</v>
      </c>
      <c r="L285" s="6">
        <v>0.01</v>
      </c>
      <c r="M285" s="31">
        <f t="shared" si="50"/>
        <v>31.47</v>
      </c>
      <c r="N285" s="31">
        <f t="shared" si="51"/>
        <v>31.47</v>
      </c>
      <c r="O285" s="11">
        <f>ROUND(($K$363/$K$361)*K285,5)</f>
        <v>87733.12601</v>
      </c>
      <c r="P285" s="11">
        <f>ROUND(($K$363/$K$361)*K285,5)</f>
        <v>87733.12601</v>
      </c>
      <c r="Q285" s="11">
        <f t="shared" si="52"/>
        <v>0.12601000000722706</v>
      </c>
      <c r="R285" s="8">
        <f t="shared" si="53"/>
        <v>87733</v>
      </c>
      <c r="S285" s="11">
        <f t="shared" si="54"/>
        <v>-0.12601000000722706</v>
      </c>
      <c r="T285">
        <f>IF(R285&gt;0,ROUND((R285/K285)*100,2),0)</f>
        <v>31.47</v>
      </c>
      <c r="U285" s="8">
        <f>ROUND(IF(L285=3%,$K$365*Ranking!K282,0),0)</f>
        <v>0</v>
      </c>
      <c r="V285" s="8">
        <f t="shared" si="55"/>
        <v>87733</v>
      </c>
      <c r="W285" s="8">
        <f>IF(V285&gt;K285,K285-R285,U285)</f>
        <v>0</v>
      </c>
      <c r="X285" s="8">
        <f t="shared" si="56"/>
        <v>87733</v>
      </c>
      <c r="Y285" s="31">
        <f>IF(K285&gt;0,ROUND(X285/K285*100,2),0)</f>
        <v>31.47</v>
      </c>
      <c r="Z285" s="8">
        <f>IF(L285=3%,ROUND($K$367*Ranking!K282,0),0)</f>
        <v>0</v>
      </c>
      <c r="AA285" s="28">
        <f t="shared" si="57"/>
        <v>87733</v>
      </c>
      <c r="AB285" s="28">
        <f>IF(AA285&gt;K285,K285-X285,Z285)</f>
        <v>0</v>
      </c>
      <c r="AC285" s="8">
        <f t="shared" si="58"/>
        <v>87733</v>
      </c>
      <c r="AD285" s="28">
        <f>IF(AC285&gt;K285,1,0)</f>
        <v>0</v>
      </c>
      <c r="AE285" s="31">
        <f>IF(AC285&gt;0,ROUND(AC285/K285*100,2),0)</f>
        <v>31.47</v>
      </c>
      <c r="AF285">
        <f t="shared" si="59"/>
      </c>
    </row>
    <row r="286" spans="1:32" ht="12.75">
      <c r="A286">
        <v>278</v>
      </c>
      <c r="B286" s="7" t="s">
        <v>596</v>
      </c>
      <c r="C286" s="7" t="s">
        <v>11</v>
      </c>
      <c r="D286" s="3" t="s">
        <v>597</v>
      </c>
      <c r="F286" s="4">
        <v>0</v>
      </c>
      <c r="G286" s="4">
        <v>0</v>
      </c>
      <c r="H286" s="4">
        <v>0</v>
      </c>
      <c r="I286" s="4">
        <v>0</v>
      </c>
      <c r="J286" s="4">
        <f t="shared" si="48"/>
        <v>0</v>
      </c>
      <c r="K286" s="5">
        <f t="shared" si="49"/>
        <v>0</v>
      </c>
      <c r="L286" s="6">
        <v>0</v>
      </c>
      <c r="M286" s="31">
        <f t="shared" si="50"/>
        <v>0</v>
      </c>
      <c r="N286" s="31">
        <f t="shared" si="51"/>
        <v>0</v>
      </c>
      <c r="O286" s="11">
        <f>ROUND(($K$363/$K$361)*K286,5)</f>
        <v>0</v>
      </c>
      <c r="P286" s="11">
        <f>ROUND(($K$363/$K$361)*K286,5)</f>
        <v>0</v>
      </c>
      <c r="Q286" s="11">
        <f t="shared" si="52"/>
        <v>0</v>
      </c>
      <c r="R286" s="8">
        <f t="shared" si="53"/>
        <v>0</v>
      </c>
      <c r="S286" s="11">
        <f t="shared" si="54"/>
        <v>0</v>
      </c>
      <c r="T286">
        <f>IF(R286&gt;0,ROUND((R286/K286)*100,2),0)</f>
        <v>0</v>
      </c>
      <c r="U286" s="8">
        <f>ROUND(IF(L286=3%,$K$365*Ranking!K283,0),0)</f>
        <v>0</v>
      </c>
      <c r="V286" s="8">
        <f t="shared" si="55"/>
        <v>0</v>
      </c>
      <c r="W286" s="8">
        <f>IF(V286&gt;K286,K286-R286,U286)</f>
        <v>0</v>
      </c>
      <c r="X286" s="8">
        <f t="shared" si="56"/>
        <v>0</v>
      </c>
      <c r="Y286" s="31">
        <f>IF(K286&gt;0,ROUND(X286/K286*100,2),0)</f>
        <v>0</v>
      </c>
      <c r="Z286" s="8">
        <f>IF(L286=3%,ROUND($K$367*Ranking!K283,0),0)</f>
        <v>0</v>
      </c>
      <c r="AA286" s="28">
        <f t="shared" si="57"/>
        <v>0</v>
      </c>
      <c r="AB286" s="28">
        <f>IF(AA286&gt;K286,K286-X286,Z286)</f>
        <v>0</v>
      </c>
      <c r="AC286" s="8">
        <f t="shared" si="58"/>
        <v>0</v>
      </c>
      <c r="AD286" s="28">
        <f>IF(AC286&gt;K286,1,0)</f>
        <v>0</v>
      </c>
      <c r="AE286" s="31">
        <f>IF(AC286&gt;0,ROUND(AC286/K286*100,2),0)</f>
        <v>0</v>
      </c>
      <c r="AF286">
        <f t="shared" si="59"/>
      </c>
    </row>
    <row r="287" spans="1:32" ht="12.75">
      <c r="A287">
        <v>279</v>
      </c>
      <c r="B287" s="7" t="s">
        <v>103</v>
      </c>
      <c r="C287" s="7" t="s">
        <v>11</v>
      </c>
      <c r="D287" s="3" t="s">
        <v>104</v>
      </c>
      <c r="E287">
        <v>2004</v>
      </c>
      <c r="F287" s="4">
        <v>286095.22</v>
      </c>
      <c r="G287" s="4">
        <v>3469.19</v>
      </c>
      <c r="H287" s="4">
        <v>3843.53</v>
      </c>
      <c r="I287" s="4">
        <v>0</v>
      </c>
      <c r="J287" s="4">
        <f t="shared" si="48"/>
        <v>278782.49999999994</v>
      </c>
      <c r="K287" s="5">
        <f t="shared" si="49"/>
        <v>278783</v>
      </c>
      <c r="L287" s="6">
        <v>0.03</v>
      </c>
      <c r="M287" s="31">
        <f t="shared" si="50"/>
        <v>31.46</v>
      </c>
      <c r="N287" s="31">
        <f t="shared" si="51"/>
        <v>67.16</v>
      </c>
      <c r="O287" s="11">
        <f>ROUND(($K$363/$K$361)*K287,5)</f>
        <v>87719.28137</v>
      </c>
      <c r="P287" s="11">
        <f>ROUND(($K$363/$K$361)*K287,5)</f>
        <v>87719.28137</v>
      </c>
      <c r="Q287" s="11">
        <f t="shared" si="52"/>
        <v>0.28136999999696855</v>
      </c>
      <c r="R287" s="8">
        <f t="shared" si="53"/>
        <v>87719</v>
      </c>
      <c r="S287" s="11">
        <f t="shared" si="54"/>
        <v>-0.28136999999696855</v>
      </c>
      <c r="T287">
        <f>IF(R287&gt;0,ROUND((R287/K287)*100,2),0)</f>
        <v>31.46</v>
      </c>
      <c r="U287" s="8">
        <f>ROUND(IF(L287=3%,$K$365*Ranking!K284,0),0)</f>
        <v>61420</v>
      </c>
      <c r="V287" s="8">
        <f t="shared" si="55"/>
        <v>149139</v>
      </c>
      <c r="W287" s="8">
        <f>IF(V287&gt;K287,K287-R287,U287)</f>
        <v>61420</v>
      </c>
      <c r="X287" s="8">
        <f t="shared" si="56"/>
        <v>149139</v>
      </c>
      <c r="Y287" s="31">
        <f>IF(K287&gt;0,ROUND(X287/K287*100,2),0)</f>
        <v>53.5</v>
      </c>
      <c r="Z287" s="8">
        <f>IF(L287=3%,ROUND($K$367*Ranking!K284,0),0)</f>
        <v>38099</v>
      </c>
      <c r="AA287" s="28">
        <f t="shared" si="57"/>
        <v>187238</v>
      </c>
      <c r="AB287" s="28">
        <f>IF(AA287&gt;K287,K287-X287,Z287)</f>
        <v>38099</v>
      </c>
      <c r="AC287" s="8">
        <f t="shared" si="58"/>
        <v>187238</v>
      </c>
      <c r="AD287" s="28">
        <f>IF(AC287&gt;K287,1,0)</f>
        <v>0</v>
      </c>
      <c r="AE287" s="31">
        <f>IF(AC287&gt;0,ROUND(AC287/K287*100,2),0)</f>
        <v>67.16</v>
      </c>
      <c r="AF287">
        <f t="shared" si="59"/>
      </c>
    </row>
    <row r="288" spans="1:32" ht="12.75">
      <c r="A288">
        <v>280</v>
      </c>
      <c r="B288" s="7" t="s">
        <v>598</v>
      </c>
      <c r="C288" s="7" t="s">
        <v>11</v>
      </c>
      <c r="D288" s="3" t="s">
        <v>599</v>
      </c>
      <c r="F288" s="4">
        <v>0</v>
      </c>
      <c r="G288" s="4">
        <v>0</v>
      </c>
      <c r="H288" s="4">
        <v>0</v>
      </c>
      <c r="I288" s="4">
        <v>0</v>
      </c>
      <c r="J288" s="4">
        <f t="shared" si="48"/>
        <v>0</v>
      </c>
      <c r="K288" s="5">
        <f t="shared" si="49"/>
        <v>0</v>
      </c>
      <c r="L288" s="6">
        <v>0</v>
      </c>
      <c r="M288" s="31">
        <f t="shared" si="50"/>
        <v>0</v>
      </c>
      <c r="N288" s="31">
        <f t="shared" si="51"/>
        <v>0</v>
      </c>
      <c r="O288" s="11">
        <f>ROUND(($K$363/$K$361)*K288,5)</f>
        <v>0</v>
      </c>
      <c r="P288" s="11">
        <f>ROUND(($K$363/$K$361)*K288,5)</f>
        <v>0</v>
      </c>
      <c r="Q288" s="11">
        <f t="shared" si="52"/>
        <v>0</v>
      </c>
      <c r="R288" s="8">
        <f t="shared" si="53"/>
        <v>0</v>
      </c>
      <c r="S288" s="11">
        <f t="shared" si="54"/>
        <v>0</v>
      </c>
      <c r="T288">
        <f>IF(R288&gt;0,ROUND((R288/K288)*100,2),0)</f>
        <v>0</v>
      </c>
      <c r="U288" s="8">
        <f>ROUND(IF(L288=3%,$K$365*Ranking!K285,0),0)</f>
        <v>0</v>
      </c>
      <c r="V288" s="8">
        <f t="shared" si="55"/>
        <v>0</v>
      </c>
      <c r="W288" s="8">
        <f>IF(V288&gt;K288,K288-R288,U288)</f>
        <v>0</v>
      </c>
      <c r="X288" s="8">
        <f t="shared" si="56"/>
        <v>0</v>
      </c>
      <c r="Y288" s="31">
        <f>IF(K288&gt;0,ROUND(X288/K288*100,2),0)</f>
        <v>0</v>
      </c>
      <c r="Z288" s="8">
        <f>IF(L288=3%,ROUND($K$367*Ranking!K285,0),0)</f>
        <v>0</v>
      </c>
      <c r="AA288" s="28">
        <f t="shared" si="57"/>
        <v>0</v>
      </c>
      <c r="AB288" s="28">
        <f>IF(AA288&gt;K288,K288-X288,Z288)</f>
        <v>0</v>
      </c>
      <c r="AC288" s="8">
        <f t="shared" si="58"/>
        <v>0</v>
      </c>
      <c r="AD288" s="28">
        <f>IF(AC288&gt;K288,1,0)</f>
        <v>0</v>
      </c>
      <c r="AE288" s="31">
        <f>IF(AC288&gt;0,ROUND(AC288/K288*100,2),0)</f>
        <v>0</v>
      </c>
      <c r="AF288">
        <f t="shared" si="59"/>
      </c>
    </row>
    <row r="289" spans="1:32" ht="12.75">
      <c r="A289">
        <v>281</v>
      </c>
      <c r="B289" s="7" t="s">
        <v>600</v>
      </c>
      <c r="C289" s="7" t="s">
        <v>11</v>
      </c>
      <c r="D289" s="3" t="s">
        <v>601</v>
      </c>
      <c r="F289" s="4">
        <v>0</v>
      </c>
      <c r="G289" s="4">
        <v>0</v>
      </c>
      <c r="H289" s="4">
        <v>0</v>
      </c>
      <c r="I289" s="4">
        <v>0</v>
      </c>
      <c r="J289" s="4">
        <f t="shared" si="48"/>
        <v>0</v>
      </c>
      <c r="K289" s="5">
        <f t="shared" si="49"/>
        <v>0</v>
      </c>
      <c r="L289" s="6">
        <v>0</v>
      </c>
      <c r="M289" s="31">
        <f t="shared" si="50"/>
        <v>0</v>
      </c>
      <c r="N289" s="31">
        <f t="shared" si="51"/>
        <v>0</v>
      </c>
      <c r="O289" s="11">
        <f>ROUND(($K$363/$K$361)*K289,5)</f>
        <v>0</v>
      </c>
      <c r="P289" s="11">
        <f>ROUND(($K$363/$K$361)*K289,5)</f>
        <v>0</v>
      </c>
      <c r="Q289" s="11">
        <f t="shared" si="52"/>
        <v>0</v>
      </c>
      <c r="R289" s="8">
        <f t="shared" si="53"/>
        <v>0</v>
      </c>
      <c r="S289" s="11">
        <f t="shared" si="54"/>
        <v>0</v>
      </c>
      <c r="T289">
        <f>IF(R289&gt;0,ROUND((R289/K289)*100,2),0)</f>
        <v>0</v>
      </c>
      <c r="U289" s="8">
        <f>ROUND(IF(L289=3%,$K$365*Ranking!K286,0),0)</f>
        <v>0</v>
      </c>
      <c r="V289" s="8">
        <f t="shared" si="55"/>
        <v>0</v>
      </c>
      <c r="W289" s="8">
        <f>IF(V289&gt;K289,K289-R289,U289)</f>
        <v>0</v>
      </c>
      <c r="X289" s="8">
        <f t="shared" si="56"/>
        <v>0</v>
      </c>
      <c r="Y289" s="31">
        <f>IF(K289&gt;0,ROUND(X289/K289*100,2),0)</f>
        <v>0</v>
      </c>
      <c r="Z289" s="8">
        <f>IF(L289=3%,ROUND($K$367*Ranking!K286,0),0)</f>
        <v>0</v>
      </c>
      <c r="AA289" s="28">
        <f t="shared" si="57"/>
        <v>0</v>
      </c>
      <c r="AB289" s="28">
        <f>IF(AA289&gt;K289,K289-X289,Z289)</f>
        <v>0</v>
      </c>
      <c r="AC289" s="8">
        <f t="shared" si="58"/>
        <v>0</v>
      </c>
      <c r="AD289" s="28">
        <f>IF(AC289&gt;K289,1,0)</f>
        <v>0</v>
      </c>
      <c r="AE289" s="31">
        <f>IF(AC289&gt;0,ROUND(AC289/K289*100,2),0)</f>
        <v>0</v>
      </c>
      <c r="AF289">
        <f t="shared" si="59"/>
      </c>
    </row>
    <row r="290" spans="1:32" ht="12.75">
      <c r="A290">
        <v>282</v>
      </c>
      <c r="B290" s="7" t="s">
        <v>602</v>
      </c>
      <c r="C290" s="7" t="s">
        <v>11</v>
      </c>
      <c r="D290" s="3" t="s">
        <v>603</v>
      </c>
      <c r="F290" s="4">
        <v>0</v>
      </c>
      <c r="G290" s="4">
        <v>0</v>
      </c>
      <c r="H290" s="4">
        <v>0</v>
      </c>
      <c r="I290" s="4">
        <v>0</v>
      </c>
      <c r="J290" s="4">
        <f t="shared" si="48"/>
        <v>0</v>
      </c>
      <c r="K290" s="5">
        <f t="shared" si="49"/>
        <v>0</v>
      </c>
      <c r="L290" s="6">
        <v>0</v>
      </c>
      <c r="M290" s="31">
        <f t="shared" si="50"/>
        <v>0</v>
      </c>
      <c r="N290" s="31">
        <f t="shared" si="51"/>
        <v>0</v>
      </c>
      <c r="O290" s="11">
        <f>ROUND(($K$363/$K$361)*K290,5)</f>
        <v>0</v>
      </c>
      <c r="P290" s="11">
        <f>ROUND(($K$363/$K$361)*K290,5)</f>
        <v>0</v>
      </c>
      <c r="Q290" s="11">
        <f t="shared" si="52"/>
        <v>0</v>
      </c>
      <c r="R290" s="8">
        <f t="shared" si="53"/>
        <v>0</v>
      </c>
      <c r="S290" s="11">
        <f t="shared" si="54"/>
        <v>0</v>
      </c>
      <c r="T290">
        <f>IF(R290&gt;0,ROUND((R290/K290)*100,2),0)</f>
        <v>0</v>
      </c>
      <c r="U290" s="8">
        <f>ROUND(IF(L290=3%,$K$365*Ranking!K287,0),0)</f>
        <v>0</v>
      </c>
      <c r="V290" s="8">
        <f t="shared" si="55"/>
        <v>0</v>
      </c>
      <c r="W290" s="8">
        <f>IF(V290&gt;K290,K290-R290,U290)</f>
        <v>0</v>
      </c>
      <c r="X290" s="8">
        <f t="shared" si="56"/>
        <v>0</v>
      </c>
      <c r="Y290" s="31">
        <f>IF(K290&gt;0,ROUND(X290/K290*100,2),0)</f>
        <v>0</v>
      </c>
      <c r="Z290" s="8">
        <f>IF(L290=3%,ROUND($K$367*Ranking!K287,0),0)</f>
        <v>0</v>
      </c>
      <c r="AA290" s="28">
        <f t="shared" si="57"/>
        <v>0</v>
      </c>
      <c r="AB290" s="28">
        <f>IF(AA290&gt;K290,K290-X290,Z290)</f>
        <v>0</v>
      </c>
      <c r="AC290" s="8">
        <f t="shared" si="58"/>
        <v>0</v>
      </c>
      <c r="AD290" s="28">
        <f>IF(AC290&gt;K290,1,0)</f>
        <v>0</v>
      </c>
      <c r="AE290" s="31">
        <f>IF(AC290&gt;0,ROUND(AC290/K290*100,2),0)</f>
        <v>0</v>
      </c>
      <c r="AF290">
        <f t="shared" si="59"/>
      </c>
    </row>
    <row r="291" spans="1:32" ht="12.75">
      <c r="A291">
        <v>283</v>
      </c>
      <c r="B291" s="7" t="s">
        <v>105</v>
      </c>
      <c r="C291" s="7" t="s">
        <v>11</v>
      </c>
      <c r="D291" s="3" t="s">
        <v>106</v>
      </c>
      <c r="E291">
        <v>2003</v>
      </c>
      <c r="F291" s="4">
        <v>155268</v>
      </c>
      <c r="G291" s="4">
        <v>1733</v>
      </c>
      <c r="H291" s="4">
        <v>0</v>
      </c>
      <c r="I291" s="4">
        <v>0</v>
      </c>
      <c r="J291" s="4">
        <f t="shared" si="48"/>
        <v>153535</v>
      </c>
      <c r="K291" s="5">
        <f t="shared" si="49"/>
        <v>153535</v>
      </c>
      <c r="L291" s="6">
        <v>0.03</v>
      </c>
      <c r="M291" s="31">
        <f t="shared" si="50"/>
        <v>31.47</v>
      </c>
      <c r="N291" s="31">
        <f t="shared" si="51"/>
        <v>74.68</v>
      </c>
      <c r="O291" s="11">
        <f>ROUND(($K$363/$K$361)*K291,5)</f>
        <v>48309.90364</v>
      </c>
      <c r="P291" s="11">
        <f>ROUND(($K$363/$K$361)*K291,5)</f>
        <v>48309.90364</v>
      </c>
      <c r="Q291" s="11">
        <f t="shared" si="52"/>
        <v>-0.09636000000318745</v>
      </c>
      <c r="R291" s="8">
        <f t="shared" si="53"/>
        <v>48310</v>
      </c>
      <c r="S291" s="11">
        <f t="shared" si="54"/>
        <v>0.09636000000318745</v>
      </c>
      <c r="T291">
        <f>IF(R291&gt;0,ROUND((R291/K291)*100,2),0)</f>
        <v>31.47</v>
      </c>
      <c r="U291" s="8">
        <f>ROUND(IF(L291=3%,$K$365*Ranking!K288,0),0)</f>
        <v>40946</v>
      </c>
      <c r="V291" s="8">
        <f t="shared" si="55"/>
        <v>89256</v>
      </c>
      <c r="W291" s="8">
        <f>IF(V291&gt;K291,K291-R291,U291)</f>
        <v>40946</v>
      </c>
      <c r="X291" s="8">
        <f t="shared" si="56"/>
        <v>89256</v>
      </c>
      <c r="Y291" s="31">
        <f>IF(K291&gt;0,ROUND(X291/K291*100,2),0)</f>
        <v>58.13</v>
      </c>
      <c r="Z291" s="8">
        <f>IF(L291=3%,ROUND($K$367*Ranking!K288,0),0)</f>
        <v>25399</v>
      </c>
      <c r="AA291" s="28">
        <f t="shared" si="57"/>
        <v>114655</v>
      </c>
      <c r="AB291" s="28">
        <f>IF(AA291&gt;K291,K291-X291,Z291)</f>
        <v>25399</v>
      </c>
      <c r="AC291" s="8">
        <f t="shared" si="58"/>
        <v>114655</v>
      </c>
      <c r="AD291" s="28">
        <f>IF(AC291&gt;K291,1,0)</f>
        <v>0</v>
      </c>
      <c r="AE291" s="31">
        <f>IF(AC291&gt;0,ROUND(AC291/K291*100,2),0)</f>
        <v>74.68</v>
      </c>
      <c r="AF291">
        <f t="shared" si="59"/>
      </c>
    </row>
    <row r="292" spans="1:32" ht="12.75">
      <c r="A292">
        <v>284</v>
      </c>
      <c r="B292" s="7" t="s">
        <v>604</v>
      </c>
      <c r="C292" s="7" t="s">
        <v>11</v>
      </c>
      <c r="D292" s="3" t="s">
        <v>605</v>
      </c>
      <c r="F292" s="4">
        <v>0</v>
      </c>
      <c r="G292" s="4">
        <v>0</v>
      </c>
      <c r="H292" s="4">
        <v>0</v>
      </c>
      <c r="I292" s="4">
        <v>0</v>
      </c>
      <c r="J292" s="4">
        <f t="shared" si="48"/>
        <v>0</v>
      </c>
      <c r="K292" s="5">
        <f t="shared" si="49"/>
        <v>0</v>
      </c>
      <c r="L292" s="6">
        <v>0</v>
      </c>
      <c r="M292" s="31">
        <f t="shared" si="50"/>
        <v>0</v>
      </c>
      <c r="N292" s="31">
        <f t="shared" si="51"/>
        <v>0</v>
      </c>
      <c r="O292" s="11">
        <f>ROUND(($K$363/$K$361)*K292,5)</f>
        <v>0</v>
      </c>
      <c r="P292" s="11">
        <f>ROUND(($K$363/$K$361)*K292,5)</f>
        <v>0</v>
      </c>
      <c r="Q292" s="11">
        <f t="shared" si="52"/>
        <v>0</v>
      </c>
      <c r="R292" s="8">
        <f t="shared" si="53"/>
        <v>0</v>
      </c>
      <c r="S292" s="11">
        <f t="shared" si="54"/>
        <v>0</v>
      </c>
      <c r="T292">
        <f>IF(R292&gt;0,ROUND((R292/K292)*100,2),0)</f>
        <v>0</v>
      </c>
      <c r="U292" s="8">
        <f>ROUND(IF(L292=3%,$K$365*Ranking!K289,0),0)</f>
        <v>0</v>
      </c>
      <c r="V292" s="8">
        <f t="shared" si="55"/>
        <v>0</v>
      </c>
      <c r="W292" s="8">
        <f>IF(V292&gt;K292,K292-R292,U292)</f>
        <v>0</v>
      </c>
      <c r="X292" s="8">
        <f t="shared" si="56"/>
        <v>0</v>
      </c>
      <c r="Y292" s="31">
        <f>IF(K292&gt;0,ROUND(X292/K292*100,2),0)</f>
        <v>0</v>
      </c>
      <c r="Z292" s="8">
        <f>IF(L292=3%,ROUND($K$367*Ranking!K289,0),0)</f>
        <v>0</v>
      </c>
      <c r="AA292" s="28">
        <f t="shared" si="57"/>
        <v>0</v>
      </c>
      <c r="AB292" s="28">
        <f>IF(AA292&gt;K292,K292-X292,Z292)</f>
        <v>0</v>
      </c>
      <c r="AC292" s="8">
        <f t="shared" si="58"/>
        <v>0</v>
      </c>
      <c r="AD292" s="28">
        <f>IF(AC292&gt;K292,1,0)</f>
        <v>0</v>
      </c>
      <c r="AE292" s="31">
        <f>IF(AC292&gt;0,ROUND(AC292/K292*100,2),0)</f>
        <v>0</v>
      </c>
      <c r="AF292">
        <f t="shared" si="59"/>
      </c>
    </row>
    <row r="293" spans="1:32" ht="12.75">
      <c r="A293">
        <v>285</v>
      </c>
      <c r="B293" s="7" t="s">
        <v>606</v>
      </c>
      <c r="C293" s="7" t="s">
        <v>11</v>
      </c>
      <c r="D293" s="3" t="s">
        <v>607</v>
      </c>
      <c r="E293">
        <v>2009</v>
      </c>
      <c r="F293" s="4">
        <v>558866.85</v>
      </c>
      <c r="G293" s="4">
        <v>743.04</v>
      </c>
      <c r="H293" s="4">
        <v>5535.63</v>
      </c>
      <c r="I293" s="4">
        <v>0</v>
      </c>
      <c r="J293" s="4">
        <f t="shared" si="48"/>
        <v>552588.1799999999</v>
      </c>
      <c r="K293" s="5">
        <f t="shared" si="49"/>
        <v>552588</v>
      </c>
      <c r="L293" s="6">
        <v>0.015</v>
      </c>
      <c r="M293" s="31">
        <f t="shared" si="50"/>
        <v>31.47</v>
      </c>
      <c r="N293" s="31">
        <f t="shared" si="51"/>
        <v>31.47</v>
      </c>
      <c r="O293" s="11">
        <f>ROUND(($K$363/$K$361)*K293,5)</f>
        <v>173872.23129</v>
      </c>
      <c r="P293" s="11">
        <f>ROUND(($K$363/$K$361)*K293,5)</f>
        <v>173872.23129</v>
      </c>
      <c r="Q293" s="11">
        <f t="shared" si="52"/>
        <v>0.23128999999607913</v>
      </c>
      <c r="R293" s="8">
        <f t="shared" si="53"/>
        <v>173872</v>
      </c>
      <c r="S293" s="11">
        <f t="shared" si="54"/>
        <v>-0.23128999999607913</v>
      </c>
      <c r="T293">
        <f>IF(R293&gt;0,ROUND((R293/K293)*100,2),0)</f>
        <v>31.47</v>
      </c>
      <c r="U293" s="8">
        <f>ROUND(IF(L293=3%,$K$365*Ranking!K290,0),0)</f>
        <v>0</v>
      </c>
      <c r="V293" s="8">
        <f t="shared" si="55"/>
        <v>173872</v>
      </c>
      <c r="W293" s="8">
        <f>IF(V293&gt;K293,K293-R293,U293)</f>
        <v>0</v>
      </c>
      <c r="X293" s="8">
        <f t="shared" si="56"/>
        <v>173872</v>
      </c>
      <c r="Y293" s="31">
        <f>IF(K293&gt;0,ROUND(X293/K293*100,2),0)</f>
        <v>31.47</v>
      </c>
      <c r="Z293" s="8">
        <f>IF(L293=3%,ROUND($K$367*Ranking!K290,0),0)</f>
        <v>0</v>
      </c>
      <c r="AA293" s="28">
        <f t="shared" si="57"/>
        <v>173872</v>
      </c>
      <c r="AB293" s="28">
        <f>IF(AA293&gt;K293,K293-X293,Z293)</f>
        <v>0</v>
      </c>
      <c r="AC293" s="8">
        <f t="shared" si="58"/>
        <v>173872</v>
      </c>
      <c r="AD293" s="28">
        <f>IF(AC293&gt;K293,1,0)</f>
        <v>0</v>
      </c>
      <c r="AE293" s="31">
        <f>IF(AC293&gt;0,ROUND(AC293/K293*100,2),0)</f>
        <v>31.47</v>
      </c>
      <c r="AF293">
        <f t="shared" si="59"/>
      </c>
    </row>
    <row r="294" spans="1:32" ht="12.75">
      <c r="A294">
        <v>286</v>
      </c>
      <c r="B294" s="7" t="s">
        <v>107</v>
      </c>
      <c r="C294" s="7" t="s">
        <v>11</v>
      </c>
      <c r="D294" s="3" t="s">
        <v>108</v>
      </c>
      <c r="E294">
        <v>2002</v>
      </c>
      <c r="F294" s="4">
        <v>498463.78</v>
      </c>
      <c r="G294" s="4">
        <v>8777.36</v>
      </c>
      <c r="H294" s="4">
        <v>0</v>
      </c>
      <c r="I294" s="4">
        <v>0</v>
      </c>
      <c r="J294" s="4">
        <f t="shared" si="48"/>
        <v>489686.42000000004</v>
      </c>
      <c r="K294" s="5">
        <f t="shared" si="49"/>
        <v>489686</v>
      </c>
      <c r="L294" s="6">
        <v>0.03</v>
      </c>
      <c r="M294" s="31">
        <f t="shared" si="50"/>
        <v>31.47</v>
      </c>
      <c r="N294" s="31">
        <f t="shared" si="51"/>
        <v>45.01</v>
      </c>
      <c r="O294" s="11">
        <f>ROUND(($K$363/$K$361)*K294,5)</f>
        <v>154080.06951</v>
      </c>
      <c r="P294" s="11">
        <f>ROUND(($K$363/$K$361)*K294,5)</f>
        <v>154080.06951</v>
      </c>
      <c r="Q294" s="11">
        <f t="shared" si="52"/>
        <v>0.06951000000117347</v>
      </c>
      <c r="R294" s="8">
        <f t="shared" si="53"/>
        <v>154080</v>
      </c>
      <c r="S294" s="11">
        <f t="shared" si="54"/>
        <v>-0.06951000000117347</v>
      </c>
      <c r="T294">
        <f>IF(R294&gt;0,ROUND((R294/K294)*100,2),0)</f>
        <v>31.47</v>
      </c>
      <c r="U294" s="8">
        <f>ROUND(IF(L294=3%,$K$365*Ranking!K291,0),0)</f>
        <v>40946</v>
      </c>
      <c r="V294" s="8">
        <f t="shared" si="55"/>
        <v>195026</v>
      </c>
      <c r="W294" s="8">
        <f>IF(V294&gt;K294,K294-R294,U294)</f>
        <v>40946</v>
      </c>
      <c r="X294" s="8">
        <f t="shared" si="56"/>
        <v>195026</v>
      </c>
      <c r="Y294" s="31">
        <f>IF(K294&gt;0,ROUND(X294/K294*100,2),0)</f>
        <v>39.83</v>
      </c>
      <c r="Z294" s="8">
        <f>IF(L294=3%,ROUND($K$367*Ranking!K291,0),0)</f>
        <v>25399</v>
      </c>
      <c r="AA294" s="28">
        <f t="shared" si="57"/>
        <v>220425</v>
      </c>
      <c r="AB294" s="28">
        <f>IF(AA294&gt;K294,K294-X294,Z294)</f>
        <v>25399</v>
      </c>
      <c r="AC294" s="8">
        <f t="shared" si="58"/>
        <v>220425</v>
      </c>
      <c r="AD294" s="28">
        <f>IF(AC294&gt;K294,1,0)</f>
        <v>0</v>
      </c>
      <c r="AE294" s="31">
        <f>IF(AC294&gt;0,ROUND(AC294/K294*100,2),0)</f>
        <v>45.01</v>
      </c>
      <c r="AF294">
        <f t="shared" si="59"/>
      </c>
    </row>
    <row r="295" spans="1:32" ht="12.75">
      <c r="A295">
        <v>287</v>
      </c>
      <c r="B295" s="7" t="s">
        <v>109</v>
      </c>
      <c r="C295" s="7" t="s">
        <v>11</v>
      </c>
      <c r="D295" s="3" t="s">
        <v>110</v>
      </c>
      <c r="E295">
        <v>2002</v>
      </c>
      <c r="F295" s="4">
        <v>385786.75</v>
      </c>
      <c r="G295" s="4">
        <v>3940.2</v>
      </c>
      <c r="H295" s="4">
        <v>0</v>
      </c>
      <c r="I295" s="4">
        <v>0</v>
      </c>
      <c r="J295" s="4">
        <f t="shared" si="48"/>
        <v>381846.55</v>
      </c>
      <c r="K295" s="5">
        <f t="shared" si="49"/>
        <v>381847</v>
      </c>
      <c r="L295" s="6">
        <v>0.03</v>
      </c>
      <c r="M295" s="31">
        <f t="shared" si="50"/>
        <v>31.46</v>
      </c>
      <c r="N295" s="31">
        <f t="shared" si="51"/>
        <v>55.36</v>
      </c>
      <c r="O295" s="11">
        <f>ROUND(($K$363/$K$361)*K295,5)</f>
        <v>120148.44676</v>
      </c>
      <c r="P295" s="11">
        <f>ROUND(($K$363/$K$361)*K295,5)</f>
        <v>120148.44676</v>
      </c>
      <c r="Q295" s="11">
        <f t="shared" si="52"/>
        <v>0.4467600000061793</v>
      </c>
      <c r="R295" s="8">
        <f t="shared" si="53"/>
        <v>120148</v>
      </c>
      <c r="S295" s="11">
        <f t="shared" si="54"/>
        <v>-0.4467600000061793</v>
      </c>
      <c r="T295">
        <f>IF(R295&gt;0,ROUND((R295/K295)*100,2),0)</f>
        <v>31.46</v>
      </c>
      <c r="U295" s="8">
        <f>ROUND(IF(L295=3%,$K$365*Ranking!K292,0),0)</f>
        <v>56301</v>
      </c>
      <c r="V295" s="8">
        <f t="shared" si="55"/>
        <v>176449</v>
      </c>
      <c r="W295" s="8">
        <f>IF(V295&gt;K295,K295-R295,U295)</f>
        <v>56301</v>
      </c>
      <c r="X295" s="8">
        <f t="shared" si="56"/>
        <v>176449</v>
      </c>
      <c r="Y295" s="31">
        <f>IF(K295&gt;0,ROUND(X295/K295*100,2),0)</f>
        <v>46.21</v>
      </c>
      <c r="Z295" s="8">
        <f>IF(L295=3%,ROUND($K$367*Ranking!K292,0),0)</f>
        <v>34924</v>
      </c>
      <c r="AA295" s="28">
        <f t="shared" si="57"/>
        <v>211373</v>
      </c>
      <c r="AB295" s="28">
        <f>IF(AA295&gt;K295,K295-X295,Z295)</f>
        <v>34924</v>
      </c>
      <c r="AC295" s="8">
        <f t="shared" si="58"/>
        <v>211373</v>
      </c>
      <c r="AD295" s="28">
        <f>IF(AC295&gt;K295,1,0)</f>
        <v>0</v>
      </c>
      <c r="AE295" s="31">
        <f>IF(AC295&gt;0,ROUND(AC295/K295*100,2),0)</f>
        <v>55.36</v>
      </c>
      <c r="AF295">
        <f t="shared" si="59"/>
      </c>
    </row>
    <row r="296" spans="1:32" ht="12.75">
      <c r="A296">
        <v>288</v>
      </c>
      <c r="B296" s="7" t="s">
        <v>111</v>
      </c>
      <c r="C296" s="7" t="s">
        <v>11</v>
      </c>
      <c r="D296" s="3" t="s">
        <v>112</v>
      </c>
      <c r="E296">
        <v>2003</v>
      </c>
      <c r="F296" s="4">
        <v>1678988.95</v>
      </c>
      <c r="G296" s="4">
        <v>32238.32</v>
      </c>
      <c r="H296" s="4">
        <v>749.65</v>
      </c>
      <c r="I296" s="4">
        <v>0</v>
      </c>
      <c r="J296" s="4">
        <f t="shared" si="48"/>
        <v>1646000.98</v>
      </c>
      <c r="K296" s="5">
        <f t="shared" si="49"/>
        <v>1646001</v>
      </c>
      <c r="L296" s="6">
        <v>0.03</v>
      </c>
      <c r="M296" s="31">
        <f t="shared" si="50"/>
        <v>31.47</v>
      </c>
      <c r="N296" s="31">
        <f t="shared" si="51"/>
        <v>33.98</v>
      </c>
      <c r="O296" s="11">
        <f>ROUND(($K$363/$K$361)*K296,5)</f>
        <v>517915.45703</v>
      </c>
      <c r="P296" s="11">
        <f>ROUND(($K$363/$K$361)*K296,5)</f>
        <v>517915.45703</v>
      </c>
      <c r="Q296" s="11">
        <f t="shared" si="52"/>
        <v>0.4570299999904819</v>
      </c>
      <c r="R296" s="8">
        <f t="shared" si="53"/>
        <v>517915</v>
      </c>
      <c r="S296" s="11">
        <f t="shared" si="54"/>
        <v>-0.4570299999904819</v>
      </c>
      <c r="T296">
        <f>IF(R296&gt;0,ROUND((R296/K296)*100,2),0)</f>
        <v>31.47</v>
      </c>
      <c r="U296" s="8">
        <f>ROUND(IF(L296=3%,$K$365*Ranking!K293,0),0)</f>
        <v>25592</v>
      </c>
      <c r="V296" s="8">
        <f t="shared" si="55"/>
        <v>543507</v>
      </c>
      <c r="W296" s="8">
        <f>IF(V296&gt;K296,K296-R296,U296)</f>
        <v>25592</v>
      </c>
      <c r="X296" s="8">
        <f t="shared" si="56"/>
        <v>543507</v>
      </c>
      <c r="Y296" s="31">
        <f>IF(K296&gt;0,ROUND(X296/K296*100,2),0)</f>
        <v>33.02</v>
      </c>
      <c r="Z296" s="8">
        <f>IF(L296=3%,ROUND($K$367*Ranking!K293,0),0)</f>
        <v>15875</v>
      </c>
      <c r="AA296" s="28">
        <f t="shared" si="57"/>
        <v>559382</v>
      </c>
      <c r="AB296" s="28">
        <f>IF(AA296&gt;K296,K296-X296,Z296)</f>
        <v>15875</v>
      </c>
      <c r="AC296" s="8">
        <f t="shared" si="58"/>
        <v>559382</v>
      </c>
      <c r="AD296" s="28">
        <f>IF(AC296&gt;K296,1,0)</f>
        <v>0</v>
      </c>
      <c r="AE296" s="31">
        <f>IF(AC296&gt;0,ROUND(AC296/K296*100,2),0)</f>
        <v>33.98</v>
      </c>
      <c r="AF296">
        <f t="shared" si="59"/>
      </c>
    </row>
    <row r="297" spans="1:32" ht="12.75">
      <c r="A297">
        <v>289</v>
      </c>
      <c r="B297" s="7" t="s">
        <v>608</v>
      </c>
      <c r="C297" s="7" t="s">
        <v>11</v>
      </c>
      <c r="D297" s="3" t="s">
        <v>609</v>
      </c>
      <c r="E297">
        <v>2012</v>
      </c>
      <c r="F297" s="4">
        <v>95946.54</v>
      </c>
      <c r="G297" s="4">
        <v>485.91</v>
      </c>
      <c r="H297" s="4">
        <v>2.27</v>
      </c>
      <c r="I297" s="4">
        <v>0</v>
      </c>
      <c r="J297" s="4">
        <f t="shared" si="48"/>
        <v>95458.35999999999</v>
      </c>
      <c r="K297" s="5">
        <f t="shared" si="49"/>
        <v>95458</v>
      </c>
      <c r="L297" s="6">
        <v>0.03</v>
      </c>
      <c r="M297" s="31">
        <f t="shared" si="50"/>
        <v>31.47</v>
      </c>
      <c r="N297" s="31">
        <f t="shared" si="51"/>
        <v>100</v>
      </c>
      <c r="O297" s="11">
        <f>ROUND(($K$363/$K$361)*K297,5)</f>
        <v>30035.93175</v>
      </c>
      <c r="P297" s="11">
        <f>ROUND(($K$363/$K$361)*K297,5)</f>
        <v>30035.93175</v>
      </c>
      <c r="Q297" s="11">
        <f t="shared" si="52"/>
        <v>-0.06825000000026193</v>
      </c>
      <c r="R297" s="8">
        <f t="shared" si="53"/>
        <v>30036</v>
      </c>
      <c r="S297" s="11">
        <f t="shared" si="54"/>
        <v>0.06825000000026193</v>
      </c>
      <c r="T297">
        <f>IF(R297&gt;0,ROUND((R297/K297)*100,2),0)</f>
        <v>31.47</v>
      </c>
      <c r="U297" s="8">
        <f>ROUND(IF(L297=3%,$K$365*Ranking!K294,0),0)</f>
        <v>71656</v>
      </c>
      <c r="V297" s="8">
        <f t="shared" si="55"/>
        <v>101692</v>
      </c>
      <c r="W297" s="8">
        <f>IF(V297&gt;K297,K297-R297,U297)</f>
        <v>65422</v>
      </c>
      <c r="X297" s="8">
        <f t="shared" si="56"/>
        <v>95458</v>
      </c>
      <c r="Y297" s="31">
        <f>IF(K297&gt;0,ROUND(X297/K297*100,2),0)</f>
        <v>100</v>
      </c>
      <c r="Z297" s="8">
        <f>IF(L297=3%,ROUND($K$367*Ranking!K294,0),0)</f>
        <v>44449</v>
      </c>
      <c r="AA297" s="28">
        <f t="shared" si="57"/>
        <v>139907</v>
      </c>
      <c r="AB297" s="28">
        <f>IF(AA297&gt;K297,K297-X297,Z297)</f>
        <v>0</v>
      </c>
      <c r="AC297" s="8">
        <f t="shared" si="58"/>
        <v>95458</v>
      </c>
      <c r="AD297" s="28">
        <f>IF(AC297&gt;K297,1,0)</f>
        <v>0</v>
      </c>
      <c r="AE297" s="31">
        <f>IF(AC297&gt;0,ROUND(AC297/K297*100,2),0)</f>
        <v>100</v>
      </c>
      <c r="AF297">
        <f t="shared" si="59"/>
        <v>1</v>
      </c>
    </row>
    <row r="298" spans="1:32" ht="12.75">
      <c r="A298">
        <v>290</v>
      </c>
      <c r="B298" s="7" t="s">
        <v>610</v>
      </c>
      <c r="C298" s="7" t="s">
        <v>11</v>
      </c>
      <c r="D298" s="3" t="s">
        <v>611</v>
      </c>
      <c r="F298" s="4">
        <v>0</v>
      </c>
      <c r="G298" s="4">
        <v>0</v>
      </c>
      <c r="H298" s="4">
        <v>0</v>
      </c>
      <c r="I298" s="4">
        <v>0</v>
      </c>
      <c r="J298" s="4">
        <f t="shared" si="48"/>
        <v>0</v>
      </c>
      <c r="K298" s="5">
        <f t="shared" si="49"/>
        <v>0</v>
      </c>
      <c r="L298" s="6">
        <v>0</v>
      </c>
      <c r="M298" s="31">
        <f t="shared" si="50"/>
        <v>0</v>
      </c>
      <c r="N298" s="31">
        <f t="shared" si="51"/>
        <v>0</v>
      </c>
      <c r="O298" s="11">
        <f>ROUND(($K$363/$K$361)*K298,5)</f>
        <v>0</v>
      </c>
      <c r="P298" s="11">
        <f>ROUND(($K$363/$K$361)*K298,5)</f>
        <v>0</v>
      </c>
      <c r="Q298" s="11">
        <f t="shared" si="52"/>
        <v>0</v>
      </c>
      <c r="R298" s="8">
        <f t="shared" si="53"/>
        <v>0</v>
      </c>
      <c r="S298" s="11">
        <f t="shared" si="54"/>
        <v>0</v>
      </c>
      <c r="T298">
        <f>IF(R298&gt;0,ROUND((R298/K298)*100,2),0)</f>
        <v>0</v>
      </c>
      <c r="U298" s="8">
        <f>ROUND(IF(L298=3%,$K$365*Ranking!K295,0),0)</f>
        <v>0</v>
      </c>
      <c r="V298" s="8">
        <f t="shared" si="55"/>
        <v>0</v>
      </c>
      <c r="W298" s="8">
        <f>IF(V298&gt;K298,K298-R298,U298)</f>
        <v>0</v>
      </c>
      <c r="X298" s="8">
        <f t="shared" si="56"/>
        <v>0</v>
      </c>
      <c r="Y298" s="31">
        <f>IF(K298&gt;0,ROUND(X298/K298*100,2),0)</f>
        <v>0</v>
      </c>
      <c r="Z298" s="8">
        <f>IF(L298=3%,ROUND($K$367*Ranking!K295,0),0)</f>
        <v>0</v>
      </c>
      <c r="AA298" s="28">
        <f t="shared" si="57"/>
        <v>0</v>
      </c>
      <c r="AB298" s="28">
        <f>IF(AA298&gt;K298,K298-X298,Z298)</f>
        <v>0</v>
      </c>
      <c r="AC298" s="8">
        <f t="shared" si="58"/>
        <v>0</v>
      </c>
      <c r="AD298" s="28">
        <f>IF(AC298&gt;K298,1,0)</f>
        <v>0</v>
      </c>
      <c r="AE298" s="31">
        <f>IF(AC298&gt;0,ROUND(AC298/K298*100,2),0)</f>
        <v>0</v>
      </c>
      <c r="AF298">
        <f t="shared" si="59"/>
      </c>
    </row>
    <row r="299" spans="1:32" ht="12.75">
      <c r="A299">
        <v>291</v>
      </c>
      <c r="B299" s="7" t="s">
        <v>612</v>
      </c>
      <c r="C299" s="7" t="s">
        <v>11</v>
      </c>
      <c r="D299" s="3" t="s">
        <v>613</v>
      </c>
      <c r="F299" s="4">
        <v>0</v>
      </c>
      <c r="G299" s="4">
        <v>0</v>
      </c>
      <c r="H299" s="4">
        <v>0</v>
      </c>
      <c r="I299" s="4">
        <v>0</v>
      </c>
      <c r="J299" s="4">
        <f t="shared" si="48"/>
        <v>0</v>
      </c>
      <c r="K299" s="5">
        <f t="shared" si="49"/>
        <v>0</v>
      </c>
      <c r="L299" s="6">
        <v>0</v>
      </c>
      <c r="M299" s="31">
        <f t="shared" si="50"/>
        <v>0</v>
      </c>
      <c r="N299" s="31">
        <f t="shared" si="51"/>
        <v>0</v>
      </c>
      <c r="O299" s="11">
        <f>ROUND(($K$363/$K$361)*K299,5)</f>
        <v>0</v>
      </c>
      <c r="P299" s="11">
        <f>ROUND(($K$363/$K$361)*K299,5)</f>
        <v>0</v>
      </c>
      <c r="Q299" s="11">
        <f t="shared" si="52"/>
        <v>0</v>
      </c>
      <c r="R299" s="8">
        <f t="shared" si="53"/>
        <v>0</v>
      </c>
      <c r="S299" s="11">
        <f t="shared" si="54"/>
        <v>0</v>
      </c>
      <c r="T299">
        <f>IF(R299&gt;0,ROUND((R299/K299)*100,2),0)</f>
        <v>0</v>
      </c>
      <c r="U299" s="8">
        <f>ROUND(IF(L299=3%,$K$365*Ranking!K296,0),0)</f>
        <v>0</v>
      </c>
      <c r="V299" s="8">
        <f t="shared" si="55"/>
        <v>0</v>
      </c>
      <c r="W299" s="8">
        <f>IF(V299&gt;K299,K299-R299,U299)</f>
        <v>0</v>
      </c>
      <c r="X299" s="8">
        <f t="shared" si="56"/>
        <v>0</v>
      </c>
      <c r="Y299" s="31">
        <f>IF(K299&gt;0,ROUND(X299/K299*100,2),0)</f>
        <v>0</v>
      </c>
      <c r="Z299" s="8">
        <f>IF(L299=3%,ROUND($K$367*Ranking!K296,0),0)</f>
        <v>0</v>
      </c>
      <c r="AA299" s="28">
        <f t="shared" si="57"/>
        <v>0</v>
      </c>
      <c r="AB299" s="28">
        <f>IF(AA299&gt;K299,K299-X299,Z299)</f>
        <v>0</v>
      </c>
      <c r="AC299" s="8">
        <f t="shared" si="58"/>
        <v>0</v>
      </c>
      <c r="AD299" s="28">
        <f>IF(AC299&gt;K299,1,0)</f>
        <v>0</v>
      </c>
      <c r="AE299" s="31">
        <f>IF(AC299&gt;0,ROUND(AC299/K299*100,2),0)</f>
        <v>0</v>
      </c>
      <c r="AF299">
        <f t="shared" si="59"/>
      </c>
    </row>
    <row r="300" spans="1:32" ht="12.75">
      <c r="A300">
        <v>292</v>
      </c>
      <c r="B300" s="7" t="s">
        <v>614</v>
      </c>
      <c r="C300" s="7" t="s">
        <v>11</v>
      </c>
      <c r="D300" s="3" t="s">
        <v>615</v>
      </c>
      <c r="E300">
        <v>2010</v>
      </c>
      <c r="F300" s="4">
        <v>268418.5</v>
      </c>
      <c r="G300" s="4">
        <v>9506.05</v>
      </c>
      <c r="H300" s="4">
        <v>437.65</v>
      </c>
      <c r="I300" s="4">
        <v>0</v>
      </c>
      <c r="J300" s="4">
        <f t="shared" si="48"/>
        <v>258474.80000000002</v>
      </c>
      <c r="K300" s="5">
        <f t="shared" si="49"/>
        <v>258475</v>
      </c>
      <c r="L300" s="6">
        <v>0.015</v>
      </c>
      <c r="M300" s="31">
        <f t="shared" si="50"/>
        <v>31.46</v>
      </c>
      <c r="N300" s="31">
        <f t="shared" si="51"/>
        <v>31.46</v>
      </c>
      <c r="O300" s="11">
        <f>ROUND(($K$363/$K$361)*K300,5)</f>
        <v>81329.35384</v>
      </c>
      <c r="P300" s="11">
        <f>ROUND(($K$363/$K$361)*K300,5)</f>
        <v>81329.35384</v>
      </c>
      <c r="Q300" s="11">
        <f t="shared" si="52"/>
        <v>0.3538399999961257</v>
      </c>
      <c r="R300" s="8">
        <f t="shared" si="53"/>
        <v>81329</v>
      </c>
      <c r="S300" s="11">
        <f t="shared" si="54"/>
        <v>-0.3538399999961257</v>
      </c>
      <c r="T300">
        <f>IF(R300&gt;0,ROUND((R300/K300)*100,2),0)</f>
        <v>31.46</v>
      </c>
      <c r="U300" s="8">
        <f>ROUND(IF(L300=3%,$K$365*Ranking!K297,0),0)</f>
        <v>0</v>
      </c>
      <c r="V300" s="8">
        <f t="shared" si="55"/>
        <v>81329</v>
      </c>
      <c r="W300" s="8">
        <f>IF(V300&gt;K300,K300-R300,U300)</f>
        <v>0</v>
      </c>
      <c r="X300" s="8">
        <f t="shared" si="56"/>
        <v>81329</v>
      </c>
      <c r="Y300" s="31">
        <f>IF(K300&gt;0,ROUND(X300/K300*100,2),0)</f>
        <v>31.46</v>
      </c>
      <c r="Z300" s="8">
        <f>IF(L300=3%,ROUND($K$367*Ranking!K297,0),0)</f>
        <v>0</v>
      </c>
      <c r="AA300" s="28">
        <f t="shared" si="57"/>
        <v>81329</v>
      </c>
      <c r="AB300" s="28">
        <f>IF(AA300&gt;K300,K300-X300,Z300)</f>
        <v>0</v>
      </c>
      <c r="AC300" s="8">
        <f t="shared" si="58"/>
        <v>81329</v>
      </c>
      <c r="AD300" s="28">
        <f>IF(AC300&gt;K300,1,0)</f>
        <v>0</v>
      </c>
      <c r="AE300" s="31">
        <f>IF(AC300&gt;0,ROUND(AC300/K300*100,2),0)</f>
        <v>31.46</v>
      </c>
      <c r="AF300">
        <f t="shared" si="59"/>
      </c>
    </row>
    <row r="301" spans="1:32" ht="12.75">
      <c r="A301">
        <v>293</v>
      </c>
      <c r="B301" s="7" t="s">
        <v>616</v>
      </c>
      <c r="C301" s="7" t="s">
        <v>11</v>
      </c>
      <c r="D301" s="3" t="s">
        <v>617</v>
      </c>
      <c r="F301" s="4">
        <v>0</v>
      </c>
      <c r="G301" s="4">
        <v>0</v>
      </c>
      <c r="H301" s="4">
        <v>0</v>
      </c>
      <c r="I301" s="4">
        <v>0</v>
      </c>
      <c r="J301" s="4">
        <f t="shared" si="48"/>
        <v>0</v>
      </c>
      <c r="K301" s="5">
        <f t="shared" si="49"/>
        <v>0</v>
      </c>
      <c r="L301" s="6">
        <v>0</v>
      </c>
      <c r="M301" s="31">
        <f t="shared" si="50"/>
        <v>0</v>
      </c>
      <c r="N301" s="31">
        <f t="shared" si="51"/>
        <v>0</v>
      </c>
      <c r="O301" s="11">
        <f>ROUND(($K$363/$K$361)*K301,5)</f>
        <v>0</v>
      </c>
      <c r="P301" s="11">
        <f>ROUND(($K$363/$K$361)*K301,5)</f>
        <v>0</v>
      </c>
      <c r="Q301" s="11">
        <f t="shared" si="52"/>
        <v>0</v>
      </c>
      <c r="R301" s="8">
        <f t="shared" si="53"/>
        <v>0</v>
      </c>
      <c r="S301" s="11">
        <f t="shared" si="54"/>
        <v>0</v>
      </c>
      <c r="T301">
        <f>IF(R301&gt;0,ROUND((R301/K301)*100,2),0)</f>
        <v>0</v>
      </c>
      <c r="U301" s="8">
        <f>ROUND(IF(L301=3%,$K$365*Ranking!K298,0),0)</f>
        <v>0</v>
      </c>
      <c r="V301" s="8">
        <f t="shared" si="55"/>
        <v>0</v>
      </c>
      <c r="W301" s="8">
        <f>IF(V301&gt;K301,K301-R301,U301)</f>
        <v>0</v>
      </c>
      <c r="X301" s="8">
        <f t="shared" si="56"/>
        <v>0</v>
      </c>
      <c r="Y301" s="31">
        <f>IF(K301&gt;0,ROUND(X301/K301*100,2),0)</f>
        <v>0</v>
      </c>
      <c r="Z301" s="8">
        <f>IF(L301=3%,ROUND($K$367*Ranking!K298,0),0)</f>
        <v>0</v>
      </c>
      <c r="AA301" s="28">
        <f t="shared" si="57"/>
        <v>0</v>
      </c>
      <c r="AB301" s="28">
        <f>IF(AA301&gt;K301,K301-X301,Z301)</f>
        <v>0</v>
      </c>
      <c r="AC301" s="8">
        <f t="shared" si="58"/>
        <v>0</v>
      </c>
      <c r="AD301" s="28">
        <f>IF(AC301&gt;K301,1,0)</f>
        <v>0</v>
      </c>
      <c r="AE301" s="31">
        <f>IF(AC301&gt;0,ROUND(AC301/K301*100,2),0)</f>
        <v>0</v>
      </c>
      <c r="AF301">
        <f t="shared" si="59"/>
      </c>
    </row>
    <row r="302" spans="1:32" ht="12.75">
      <c r="A302">
        <v>294</v>
      </c>
      <c r="B302" s="7" t="s">
        <v>618</v>
      </c>
      <c r="C302" s="7" t="s">
        <v>11</v>
      </c>
      <c r="D302" s="3" t="s">
        <v>619</v>
      </c>
      <c r="E302">
        <v>2008</v>
      </c>
      <c r="F302" s="4">
        <v>100538.16</v>
      </c>
      <c r="G302" s="4">
        <v>4071.9</v>
      </c>
      <c r="H302" s="4">
        <v>0</v>
      </c>
      <c r="I302" s="4">
        <v>0</v>
      </c>
      <c r="J302" s="4">
        <f t="shared" si="48"/>
        <v>96466.26000000001</v>
      </c>
      <c r="K302" s="5">
        <f t="shared" si="49"/>
        <v>96466</v>
      </c>
      <c r="L302" s="6">
        <v>0.03</v>
      </c>
      <c r="M302" s="31">
        <f t="shared" si="50"/>
        <v>31.46</v>
      </c>
      <c r="N302" s="31">
        <f t="shared" si="51"/>
        <v>100</v>
      </c>
      <c r="O302" s="11">
        <f>ROUND(($K$363/$K$361)*K302,5)</f>
        <v>30353.09971</v>
      </c>
      <c r="P302" s="11">
        <f>ROUND(($K$363/$K$361)*K302,5)</f>
        <v>30353.09971</v>
      </c>
      <c r="Q302" s="11">
        <f t="shared" si="52"/>
        <v>0.09970999999859487</v>
      </c>
      <c r="R302" s="8">
        <f t="shared" si="53"/>
        <v>30353</v>
      </c>
      <c r="S302" s="11">
        <f t="shared" si="54"/>
        <v>-0.09970999999859487</v>
      </c>
      <c r="T302">
        <f>IF(R302&gt;0,ROUND((R302/K302)*100,2),0)</f>
        <v>31.46</v>
      </c>
      <c r="U302" s="8">
        <f>ROUND(IF(L302=3%,$K$365*Ranking!K299,0),0)</f>
        <v>66538</v>
      </c>
      <c r="V302" s="8">
        <f t="shared" si="55"/>
        <v>96891</v>
      </c>
      <c r="W302" s="8">
        <f>IF(V302&gt;K302,K302-R302,U302)</f>
        <v>66113</v>
      </c>
      <c r="X302" s="8">
        <f t="shared" si="56"/>
        <v>96466</v>
      </c>
      <c r="Y302" s="31">
        <f>IF(K302&gt;0,ROUND(X302/K302*100,2),0)</f>
        <v>100</v>
      </c>
      <c r="Z302" s="8">
        <f>IF(L302=3%,ROUND($K$367*Ranking!K299,0),0)</f>
        <v>41274</v>
      </c>
      <c r="AA302" s="28">
        <f t="shared" si="57"/>
        <v>137740</v>
      </c>
      <c r="AB302" s="28">
        <f>IF(AA302&gt;K302,K302-X302,Z302)</f>
        <v>0</v>
      </c>
      <c r="AC302" s="8">
        <f t="shared" si="58"/>
        <v>96466</v>
      </c>
      <c r="AD302" s="28">
        <f>IF(AC302&gt;K302,1,0)</f>
        <v>0</v>
      </c>
      <c r="AE302" s="31">
        <f>IF(AC302&gt;0,ROUND(AC302/K302*100,2),0)</f>
        <v>100</v>
      </c>
      <c r="AF302">
        <f t="shared" si="59"/>
        <v>1</v>
      </c>
    </row>
    <row r="303" spans="1:32" ht="12.75">
      <c r="A303">
        <v>295</v>
      </c>
      <c r="B303" s="7" t="s">
        <v>620</v>
      </c>
      <c r="C303" s="7" t="s">
        <v>11</v>
      </c>
      <c r="D303" s="3" t="s">
        <v>621</v>
      </c>
      <c r="E303">
        <v>2007</v>
      </c>
      <c r="F303" s="4">
        <v>718696.42</v>
      </c>
      <c r="G303" s="4">
        <v>7525.93</v>
      </c>
      <c r="H303" s="4">
        <v>1484.46</v>
      </c>
      <c r="I303" s="4">
        <v>0</v>
      </c>
      <c r="J303" s="4">
        <f t="shared" si="48"/>
        <v>709686.03</v>
      </c>
      <c r="K303" s="5">
        <f t="shared" si="49"/>
        <v>709686</v>
      </c>
      <c r="L303" s="6">
        <v>0.015</v>
      </c>
      <c r="M303" s="31">
        <f t="shared" si="50"/>
        <v>31.47</v>
      </c>
      <c r="N303" s="31">
        <f t="shared" si="51"/>
        <v>31.47</v>
      </c>
      <c r="O303" s="11">
        <f>ROUND(($K$363/$K$361)*K303,5)</f>
        <v>223303.23556</v>
      </c>
      <c r="P303" s="11">
        <f>ROUND(($K$363/$K$361)*K303,5)</f>
        <v>223303.23556</v>
      </c>
      <c r="Q303" s="11">
        <f t="shared" si="52"/>
        <v>0.2355600000009872</v>
      </c>
      <c r="R303" s="8">
        <f t="shared" si="53"/>
        <v>223303</v>
      </c>
      <c r="S303" s="11">
        <f t="shared" si="54"/>
        <v>-0.2355600000009872</v>
      </c>
      <c r="T303">
        <f>IF(R303&gt;0,ROUND((R303/K303)*100,2),0)</f>
        <v>31.47</v>
      </c>
      <c r="U303" s="8">
        <f>ROUND(IF(L303=3%,$K$365*Ranking!K300,0),0)</f>
        <v>0</v>
      </c>
      <c r="V303" s="8">
        <f t="shared" si="55"/>
        <v>223303</v>
      </c>
      <c r="W303" s="8">
        <f>IF(V303&gt;K303,K303-R303,U303)</f>
        <v>0</v>
      </c>
      <c r="X303" s="8">
        <f t="shared" si="56"/>
        <v>223303</v>
      </c>
      <c r="Y303" s="31">
        <f>IF(K303&gt;0,ROUND(X303/K303*100,2),0)</f>
        <v>31.47</v>
      </c>
      <c r="Z303" s="8">
        <f>IF(L303=3%,ROUND($K$367*Ranking!K300,0),0)</f>
        <v>0</v>
      </c>
      <c r="AA303" s="28">
        <f t="shared" si="57"/>
        <v>223303</v>
      </c>
      <c r="AB303" s="28">
        <f>IF(AA303&gt;K303,K303-X303,Z303)</f>
        <v>0</v>
      </c>
      <c r="AC303" s="8">
        <f t="shared" si="58"/>
        <v>223303</v>
      </c>
      <c r="AD303" s="28">
        <f>IF(AC303&gt;K303,1,0)</f>
        <v>0</v>
      </c>
      <c r="AE303" s="31">
        <f>IF(AC303&gt;0,ROUND(AC303/K303*100,2),0)</f>
        <v>31.47</v>
      </c>
      <c r="AF303">
        <f t="shared" si="59"/>
      </c>
    </row>
    <row r="304" spans="1:32" ht="12.75">
      <c r="A304">
        <v>296</v>
      </c>
      <c r="B304" s="7" t="s">
        <v>622</v>
      </c>
      <c r="C304" s="7" t="s">
        <v>11</v>
      </c>
      <c r="D304" s="3" t="s">
        <v>623</v>
      </c>
      <c r="E304">
        <v>2006</v>
      </c>
      <c r="F304" s="4">
        <v>509790.22</v>
      </c>
      <c r="G304" s="4">
        <v>4177.03</v>
      </c>
      <c r="H304" s="4">
        <v>1267.19</v>
      </c>
      <c r="I304" s="4">
        <v>0</v>
      </c>
      <c r="J304" s="4">
        <f t="shared" si="48"/>
        <v>504345.99999999994</v>
      </c>
      <c r="K304" s="5">
        <f t="shared" si="49"/>
        <v>504346</v>
      </c>
      <c r="L304" s="6">
        <v>0.03</v>
      </c>
      <c r="M304" s="31">
        <f t="shared" si="50"/>
        <v>31.47</v>
      </c>
      <c r="N304" s="31">
        <f t="shared" si="51"/>
        <v>42.98</v>
      </c>
      <c r="O304" s="11">
        <f>ROUND(($K$363/$K$361)*K304,5)</f>
        <v>158692.84957</v>
      </c>
      <c r="P304" s="11">
        <f>ROUND(($K$363/$K$361)*K304,5)</f>
        <v>158692.84957</v>
      </c>
      <c r="Q304" s="11">
        <f t="shared" si="52"/>
        <v>-0.15043000000878237</v>
      </c>
      <c r="R304" s="8">
        <f t="shared" si="53"/>
        <v>158693</v>
      </c>
      <c r="S304" s="11">
        <f t="shared" si="54"/>
        <v>0.15043000000878237</v>
      </c>
      <c r="T304">
        <f>IF(R304&gt;0,ROUND((R304/K304)*100,2),0)</f>
        <v>31.47</v>
      </c>
      <c r="U304" s="8">
        <f>ROUND(IF(L304=3%,$K$365*Ranking!K301,0),0)</f>
        <v>35828</v>
      </c>
      <c r="V304" s="8">
        <f t="shared" si="55"/>
        <v>194521</v>
      </c>
      <c r="W304" s="8">
        <f>IF(V304&gt;K304,K304-R304,U304)</f>
        <v>35828</v>
      </c>
      <c r="X304" s="8">
        <f t="shared" si="56"/>
        <v>194521</v>
      </c>
      <c r="Y304" s="31">
        <f>IF(K304&gt;0,ROUND(X304/K304*100,2),0)</f>
        <v>38.57</v>
      </c>
      <c r="Z304" s="8">
        <f>IF(L304=3%,ROUND($K$367*Ranking!K301,0),0)</f>
        <v>22224</v>
      </c>
      <c r="AA304" s="28">
        <f t="shared" si="57"/>
        <v>216745</v>
      </c>
      <c r="AB304" s="28">
        <f>IF(AA304&gt;K304,K304-X304,Z304)</f>
        <v>22224</v>
      </c>
      <c r="AC304" s="8">
        <f t="shared" si="58"/>
        <v>216745</v>
      </c>
      <c r="AD304" s="28">
        <f>IF(AC304&gt;K304,1,0)</f>
        <v>0</v>
      </c>
      <c r="AE304" s="31">
        <f>IF(AC304&gt;0,ROUND(AC304/K304*100,2),0)</f>
        <v>42.98</v>
      </c>
      <c r="AF304">
        <f t="shared" si="59"/>
      </c>
    </row>
    <row r="305" spans="1:32" ht="12.75">
      <c r="A305">
        <v>297</v>
      </c>
      <c r="B305" s="7" t="s">
        <v>624</v>
      </c>
      <c r="C305" s="7" t="s">
        <v>11</v>
      </c>
      <c r="D305" s="3" t="s">
        <v>625</v>
      </c>
      <c r="F305" s="4">
        <v>0</v>
      </c>
      <c r="G305" s="4">
        <v>0</v>
      </c>
      <c r="H305" s="4">
        <v>0</v>
      </c>
      <c r="I305" s="4">
        <v>0</v>
      </c>
      <c r="J305" s="4">
        <f t="shared" si="48"/>
        <v>0</v>
      </c>
      <c r="K305" s="5">
        <f t="shared" si="49"/>
        <v>0</v>
      </c>
      <c r="L305" s="6">
        <v>0</v>
      </c>
      <c r="M305" s="31">
        <f t="shared" si="50"/>
        <v>0</v>
      </c>
      <c r="N305" s="31">
        <f t="shared" si="51"/>
        <v>0</v>
      </c>
      <c r="O305" s="11">
        <f>ROUND(($K$363/$K$361)*K305,5)</f>
        <v>0</v>
      </c>
      <c r="P305" s="11">
        <f>ROUND(($K$363/$K$361)*K305,5)</f>
        <v>0</v>
      </c>
      <c r="Q305" s="11">
        <f t="shared" si="52"/>
        <v>0</v>
      </c>
      <c r="R305" s="8">
        <f t="shared" si="53"/>
        <v>0</v>
      </c>
      <c r="S305" s="11">
        <f t="shared" si="54"/>
        <v>0</v>
      </c>
      <c r="T305">
        <f>IF(R305&gt;0,ROUND((R305/K305)*100,2),0)</f>
        <v>0</v>
      </c>
      <c r="U305" s="8">
        <f>ROUND(IF(L305=3%,$K$365*Ranking!K302,0),0)</f>
        <v>0</v>
      </c>
      <c r="V305" s="8">
        <f t="shared" si="55"/>
        <v>0</v>
      </c>
      <c r="W305" s="8">
        <f>IF(V305&gt;K305,K305-R305,U305)</f>
        <v>0</v>
      </c>
      <c r="X305" s="8">
        <f t="shared" si="56"/>
        <v>0</v>
      </c>
      <c r="Y305" s="31">
        <f>IF(K305&gt;0,ROUND(X305/K305*100,2),0)</f>
        <v>0</v>
      </c>
      <c r="Z305" s="8">
        <f>IF(L305=3%,ROUND($K$367*Ranking!K302,0),0)</f>
        <v>0</v>
      </c>
      <c r="AA305" s="28">
        <f t="shared" si="57"/>
        <v>0</v>
      </c>
      <c r="AB305" s="28">
        <f>IF(AA305&gt;K305,K305-X305,Z305)</f>
        <v>0</v>
      </c>
      <c r="AC305" s="8">
        <f t="shared" si="58"/>
        <v>0</v>
      </c>
      <c r="AD305" s="28">
        <f>IF(AC305&gt;K305,1,0)</f>
        <v>0</v>
      </c>
      <c r="AE305" s="31">
        <f>IF(AC305&gt;0,ROUND(AC305/K305*100,2),0)</f>
        <v>0</v>
      </c>
      <c r="AF305">
        <f t="shared" si="59"/>
      </c>
    </row>
    <row r="306" spans="1:32" ht="12.75">
      <c r="A306">
        <v>298</v>
      </c>
      <c r="B306" s="7" t="s">
        <v>626</v>
      </c>
      <c r="C306" s="7" t="s">
        <v>11</v>
      </c>
      <c r="D306" s="3" t="s">
        <v>627</v>
      </c>
      <c r="F306" s="4">
        <v>0</v>
      </c>
      <c r="G306" s="4">
        <v>0</v>
      </c>
      <c r="H306" s="4">
        <v>0</v>
      </c>
      <c r="I306" s="4">
        <v>0</v>
      </c>
      <c r="J306" s="4">
        <f t="shared" si="48"/>
        <v>0</v>
      </c>
      <c r="K306" s="5">
        <f t="shared" si="49"/>
        <v>0</v>
      </c>
      <c r="L306" s="6">
        <v>0</v>
      </c>
      <c r="M306" s="31">
        <f t="shared" si="50"/>
        <v>0</v>
      </c>
      <c r="N306" s="31">
        <f t="shared" si="51"/>
        <v>0</v>
      </c>
      <c r="O306" s="11">
        <f>ROUND(($K$363/$K$361)*K306,5)</f>
        <v>0</v>
      </c>
      <c r="P306" s="11">
        <f>ROUND(($K$363/$K$361)*K306,5)</f>
        <v>0</v>
      </c>
      <c r="Q306" s="11">
        <f t="shared" si="52"/>
        <v>0</v>
      </c>
      <c r="R306" s="8">
        <f t="shared" si="53"/>
        <v>0</v>
      </c>
      <c r="S306" s="11">
        <f t="shared" si="54"/>
        <v>0</v>
      </c>
      <c r="T306">
        <f>IF(R306&gt;0,ROUND((R306/K306)*100,2),0)</f>
        <v>0</v>
      </c>
      <c r="U306" s="8">
        <f>ROUND(IF(L306=3%,$K$365*Ranking!K303,0),0)</f>
        <v>0</v>
      </c>
      <c r="V306" s="8">
        <f t="shared" si="55"/>
        <v>0</v>
      </c>
      <c r="W306" s="8">
        <f>IF(V306&gt;K306,K306-R306,U306)</f>
        <v>0</v>
      </c>
      <c r="X306" s="8">
        <f t="shared" si="56"/>
        <v>0</v>
      </c>
      <c r="Y306" s="31">
        <f>IF(K306&gt;0,ROUND(X306/K306*100,2),0)</f>
        <v>0</v>
      </c>
      <c r="Z306" s="8">
        <f>IF(L306=3%,ROUND($K$367*Ranking!K303,0),0)</f>
        <v>0</v>
      </c>
      <c r="AA306" s="28">
        <f t="shared" si="57"/>
        <v>0</v>
      </c>
      <c r="AB306" s="28">
        <f>IF(AA306&gt;K306,K306-X306,Z306)</f>
        <v>0</v>
      </c>
      <c r="AC306" s="8">
        <f t="shared" si="58"/>
        <v>0</v>
      </c>
      <c r="AD306" s="28">
        <f>IF(AC306&gt;K306,1,0)</f>
        <v>0</v>
      </c>
      <c r="AE306" s="31">
        <f>IF(AC306&gt;0,ROUND(AC306/K306*100,2),0)</f>
        <v>0</v>
      </c>
      <c r="AF306">
        <f t="shared" si="59"/>
      </c>
    </row>
    <row r="307" spans="1:32" ht="12.75">
      <c r="A307">
        <v>299</v>
      </c>
      <c r="B307" s="7" t="s">
        <v>628</v>
      </c>
      <c r="C307" s="7" t="s">
        <v>11</v>
      </c>
      <c r="D307" s="3" t="s">
        <v>629</v>
      </c>
      <c r="F307" s="4">
        <v>0</v>
      </c>
      <c r="G307" s="4">
        <v>0</v>
      </c>
      <c r="H307" s="4">
        <v>0</v>
      </c>
      <c r="I307" s="4">
        <v>0</v>
      </c>
      <c r="J307" s="4">
        <f t="shared" si="48"/>
        <v>0</v>
      </c>
      <c r="K307" s="5">
        <f t="shared" si="49"/>
        <v>0</v>
      </c>
      <c r="L307" s="6">
        <v>0</v>
      </c>
      <c r="M307" s="31">
        <f t="shared" si="50"/>
        <v>0</v>
      </c>
      <c r="N307" s="31">
        <f t="shared" si="51"/>
        <v>0</v>
      </c>
      <c r="O307" s="11">
        <f>ROUND(($K$363/$K$361)*K307,5)</f>
        <v>0</v>
      </c>
      <c r="P307" s="11">
        <f>ROUND(($K$363/$K$361)*K307,5)</f>
        <v>0</v>
      </c>
      <c r="Q307" s="11">
        <f t="shared" si="52"/>
        <v>0</v>
      </c>
      <c r="R307" s="8">
        <f t="shared" si="53"/>
        <v>0</v>
      </c>
      <c r="S307" s="11">
        <f t="shared" si="54"/>
        <v>0</v>
      </c>
      <c r="T307">
        <f>IF(R307&gt;0,ROUND((R307/K307)*100,2),0)</f>
        <v>0</v>
      </c>
      <c r="U307" s="8">
        <f>ROUND(IF(L307=3%,$K$365*Ranking!K304,0),0)</f>
        <v>0</v>
      </c>
      <c r="V307" s="8">
        <f t="shared" si="55"/>
        <v>0</v>
      </c>
      <c r="W307" s="8">
        <f>IF(V307&gt;K307,K307-R307,U307)</f>
        <v>0</v>
      </c>
      <c r="X307" s="8">
        <f t="shared" si="56"/>
        <v>0</v>
      </c>
      <c r="Y307" s="31">
        <f>IF(K307&gt;0,ROUND(X307/K307*100,2),0)</f>
        <v>0</v>
      </c>
      <c r="Z307" s="8">
        <f>IF(L307=3%,ROUND($K$367*Ranking!K304,0),0)</f>
        <v>0</v>
      </c>
      <c r="AA307" s="28">
        <f t="shared" si="57"/>
        <v>0</v>
      </c>
      <c r="AB307" s="28">
        <f>IF(AA307&gt;K307,K307-X307,Z307)</f>
        <v>0</v>
      </c>
      <c r="AC307" s="8">
        <f t="shared" si="58"/>
        <v>0</v>
      </c>
      <c r="AD307" s="28">
        <f>IF(AC307&gt;K307,1,0)</f>
        <v>0</v>
      </c>
      <c r="AE307" s="31">
        <f>IF(AC307&gt;0,ROUND(AC307/K307*100,2),0)</f>
        <v>0</v>
      </c>
      <c r="AF307">
        <f t="shared" si="59"/>
      </c>
    </row>
    <row r="308" spans="1:32" ht="12.75">
      <c r="A308">
        <v>300</v>
      </c>
      <c r="B308" s="7" t="s">
        <v>630</v>
      </c>
      <c r="C308" s="7" t="s">
        <v>11</v>
      </c>
      <c r="D308" s="3" t="s">
        <v>631</v>
      </c>
      <c r="E308">
        <v>2006</v>
      </c>
      <c r="F308" s="4">
        <v>377941.01</v>
      </c>
      <c r="G308" s="4">
        <v>1643.08</v>
      </c>
      <c r="H308" s="4">
        <v>95.5</v>
      </c>
      <c r="I308" s="4">
        <v>0</v>
      </c>
      <c r="J308" s="4">
        <f t="shared" si="48"/>
        <v>376202.43</v>
      </c>
      <c r="K308" s="5">
        <f t="shared" si="49"/>
        <v>376202</v>
      </c>
      <c r="L308" s="6">
        <v>0.03</v>
      </c>
      <c r="M308" s="31">
        <f t="shared" si="50"/>
        <v>31.47</v>
      </c>
      <c r="N308" s="31">
        <f t="shared" si="51"/>
        <v>49.1</v>
      </c>
      <c r="O308" s="11">
        <f>ROUND(($K$363/$K$361)*K308,5)</f>
        <v>118372.24325</v>
      </c>
      <c r="P308" s="11">
        <f>ROUND(($K$363/$K$361)*K308,5)</f>
        <v>118372.24325</v>
      </c>
      <c r="Q308" s="11">
        <f t="shared" si="52"/>
        <v>0.24324999999953434</v>
      </c>
      <c r="R308" s="8">
        <f t="shared" si="53"/>
        <v>118372</v>
      </c>
      <c r="S308" s="11">
        <f t="shared" si="54"/>
        <v>-0.24324999999953434</v>
      </c>
      <c r="T308">
        <f>IF(R308&gt;0,ROUND((R308/K308)*100,2),0)</f>
        <v>31.47</v>
      </c>
      <c r="U308" s="8">
        <f>ROUND(IF(L308=3%,$K$365*Ranking!K305,0),0)</f>
        <v>40946</v>
      </c>
      <c r="V308" s="8">
        <f t="shared" si="55"/>
        <v>159318</v>
      </c>
      <c r="W308" s="8">
        <f>IF(V308&gt;K308,K308-R308,U308)</f>
        <v>40946</v>
      </c>
      <c r="X308" s="8">
        <f t="shared" si="56"/>
        <v>159318</v>
      </c>
      <c r="Y308" s="31">
        <f>IF(K308&gt;0,ROUND(X308/K308*100,2),0)</f>
        <v>42.35</v>
      </c>
      <c r="Z308" s="8">
        <f>IF(L308=3%,ROUND($K$367*Ranking!K305,0),0)</f>
        <v>25399</v>
      </c>
      <c r="AA308" s="28">
        <f t="shared" si="57"/>
        <v>184717</v>
      </c>
      <c r="AB308" s="28">
        <f>IF(AA308&gt;K308,K308-X308,Z308)</f>
        <v>25399</v>
      </c>
      <c r="AC308" s="8">
        <f t="shared" si="58"/>
        <v>184717</v>
      </c>
      <c r="AD308" s="28">
        <f>IF(AC308&gt;K308,1,0)</f>
        <v>0</v>
      </c>
      <c r="AE308" s="31">
        <f>IF(AC308&gt;0,ROUND(AC308/K308*100,2),0)</f>
        <v>49.1</v>
      </c>
      <c r="AF308">
        <f t="shared" si="59"/>
      </c>
    </row>
    <row r="309" spans="1:32" ht="12.75">
      <c r="A309">
        <v>301</v>
      </c>
      <c r="B309" s="7" t="s">
        <v>113</v>
      </c>
      <c r="C309" s="7" t="s">
        <v>11</v>
      </c>
      <c r="D309" s="3" t="s">
        <v>114</v>
      </c>
      <c r="E309">
        <v>2002</v>
      </c>
      <c r="F309" s="4">
        <v>456306.64</v>
      </c>
      <c r="G309" s="4">
        <v>9292.93</v>
      </c>
      <c r="H309" s="4">
        <v>0</v>
      </c>
      <c r="I309" s="4">
        <v>0</v>
      </c>
      <c r="J309" s="4">
        <f t="shared" si="48"/>
        <v>447013.71</v>
      </c>
      <c r="K309" s="5">
        <f t="shared" si="49"/>
        <v>447014</v>
      </c>
      <c r="L309" s="6">
        <v>0.03</v>
      </c>
      <c r="M309" s="31">
        <f t="shared" si="50"/>
        <v>31.47</v>
      </c>
      <c r="N309" s="31">
        <f t="shared" si="51"/>
        <v>50.02</v>
      </c>
      <c r="O309" s="11">
        <f>ROUND(($K$363/$K$361)*K309,5)</f>
        <v>140653.2925</v>
      </c>
      <c r="P309" s="11">
        <f>ROUND(($K$363/$K$361)*K309,5)</f>
        <v>140653.2925</v>
      </c>
      <c r="Q309" s="11">
        <f t="shared" si="52"/>
        <v>0.2925000000104774</v>
      </c>
      <c r="R309" s="8">
        <f t="shared" si="53"/>
        <v>140653</v>
      </c>
      <c r="S309" s="11">
        <f t="shared" si="54"/>
        <v>-0.2925000000104774</v>
      </c>
      <c r="T309">
        <f>IF(R309&gt;0,ROUND((R309/K309)*100,2),0)</f>
        <v>31.47</v>
      </c>
      <c r="U309" s="8">
        <f>ROUND(IF(L309=3%,$K$365*Ranking!K306,0),0)</f>
        <v>51183</v>
      </c>
      <c r="V309" s="8">
        <f t="shared" si="55"/>
        <v>191836</v>
      </c>
      <c r="W309" s="8">
        <f>IF(V309&gt;K309,K309-R309,U309)</f>
        <v>51183</v>
      </c>
      <c r="X309" s="8">
        <f t="shared" si="56"/>
        <v>191836</v>
      </c>
      <c r="Y309" s="31">
        <f>IF(K309&gt;0,ROUND(X309/K309*100,2),0)</f>
        <v>42.91</v>
      </c>
      <c r="Z309" s="8">
        <f>IF(L309=3%,ROUND($K$367*Ranking!K306,0),0)</f>
        <v>31749</v>
      </c>
      <c r="AA309" s="28">
        <f t="shared" si="57"/>
        <v>223585</v>
      </c>
      <c r="AB309" s="28">
        <f>IF(AA309&gt;K309,K309-X309,Z309)</f>
        <v>31749</v>
      </c>
      <c r="AC309" s="8">
        <f t="shared" si="58"/>
        <v>223585</v>
      </c>
      <c r="AD309" s="28">
        <f>IF(AC309&gt;K309,1,0)</f>
        <v>0</v>
      </c>
      <c r="AE309" s="31">
        <f>IF(AC309&gt;0,ROUND(AC309/K309*100,2),0)</f>
        <v>50.02</v>
      </c>
      <c r="AF309">
        <f t="shared" si="59"/>
      </c>
    </row>
    <row r="310" spans="1:32" ht="12.75">
      <c r="A310">
        <v>302</v>
      </c>
      <c r="B310" s="7" t="s">
        <v>632</v>
      </c>
      <c r="C310" s="7" t="s">
        <v>11</v>
      </c>
      <c r="D310" s="3" t="s">
        <v>633</v>
      </c>
      <c r="F310" s="4">
        <v>0</v>
      </c>
      <c r="G310" s="4">
        <v>0</v>
      </c>
      <c r="H310" s="4">
        <v>0</v>
      </c>
      <c r="I310" s="4">
        <v>0</v>
      </c>
      <c r="J310" s="4">
        <f t="shared" si="48"/>
        <v>0</v>
      </c>
      <c r="K310" s="5">
        <f t="shared" si="49"/>
        <v>0</v>
      </c>
      <c r="L310" s="6">
        <v>0</v>
      </c>
      <c r="M310" s="31">
        <f t="shared" si="50"/>
        <v>0</v>
      </c>
      <c r="N310" s="31">
        <f t="shared" si="51"/>
        <v>0</v>
      </c>
      <c r="O310" s="11">
        <f>ROUND(($K$363/$K$361)*K310,5)</f>
        <v>0</v>
      </c>
      <c r="P310" s="11">
        <f>ROUND(($K$363/$K$361)*K310,5)</f>
        <v>0</v>
      </c>
      <c r="Q310" s="11">
        <f t="shared" si="52"/>
        <v>0</v>
      </c>
      <c r="R310" s="8">
        <f t="shared" si="53"/>
        <v>0</v>
      </c>
      <c r="S310" s="11">
        <f t="shared" si="54"/>
        <v>0</v>
      </c>
      <c r="T310">
        <f>IF(R310&gt;0,ROUND((R310/K310)*100,2),0)</f>
        <v>0</v>
      </c>
      <c r="U310" s="8">
        <f>ROUND(IF(L310=3%,$K$365*Ranking!K307,0),0)</f>
        <v>0</v>
      </c>
      <c r="V310" s="8">
        <f t="shared" si="55"/>
        <v>0</v>
      </c>
      <c r="W310" s="8">
        <f>IF(V310&gt;K310,K310-R310,U310)</f>
        <v>0</v>
      </c>
      <c r="X310" s="8">
        <f t="shared" si="56"/>
        <v>0</v>
      </c>
      <c r="Y310" s="31">
        <f>IF(K310&gt;0,ROUND(X310/K310*100,2),0)</f>
        <v>0</v>
      </c>
      <c r="Z310" s="8">
        <f>IF(L310=3%,ROUND($K$367*Ranking!K307,0),0)</f>
        <v>0</v>
      </c>
      <c r="AA310" s="28">
        <f t="shared" si="57"/>
        <v>0</v>
      </c>
      <c r="AB310" s="28">
        <f>IF(AA310&gt;K310,K310-X310,Z310)</f>
        <v>0</v>
      </c>
      <c r="AC310" s="8">
        <f t="shared" si="58"/>
        <v>0</v>
      </c>
      <c r="AD310" s="28">
        <f>IF(AC310&gt;K310,1,0)</f>
        <v>0</v>
      </c>
      <c r="AE310" s="31">
        <f>IF(AC310&gt;0,ROUND(AC310/K310*100,2),0)</f>
        <v>0</v>
      </c>
      <c r="AF310">
        <f t="shared" si="59"/>
      </c>
    </row>
    <row r="311" spans="1:32" ht="12.75">
      <c r="A311">
        <v>303</v>
      </c>
      <c r="B311" s="7" t="s">
        <v>115</v>
      </c>
      <c r="C311" s="7" t="s">
        <v>11</v>
      </c>
      <c r="D311" s="3" t="s">
        <v>116</v>
      </c>
      <c r="E311">
        <v>2004</v>
      </c>
      <c r="F311" s="4">
        <v>334025.09</v>
      </c>
      <c r="G311" s="4">
        <v>2754.96</v>
      </c>
      <c r="H311" s="4">
        <v>37.29</v>
      </c>
      <c r="I311" s="4">
        <v>0</v>
      </c>
      <c r="J311" s="4">
        <f t="shared" si="48"/>
        <v>331232.84</v>
      </c>
      <c r="K311" s="5">
        <f t="shared" si="49"/>
        <v>331233</v>
      </c>
      <c r="L311" s="6">
        <v>0.03</v>
      </c>
      <c r="M311" s="31">
        <f t="shared" si="50"/>
        <v>31.47</v>
      </c>
      <c r="N311" s="31">
        <f t="shared" si="51"/>
        <v>59.01</v>
      </c>
      <c r="O311" s="11">
        <f>ROUND(($K$363/$K$361)*K311,5)</f>
        <v>104222.71346</v>
      </c>
      <c r="P311" s="11">
        <f>ROUND(($K$363/$K$361)*K311,5)</f>
        <v>104222.71346</v>
      </c>
      <c r="Q311" s="11">
        <f t="shared" si="52"/>
        <v>-0.2865400000009686</v>
      </c>
      <c r="R311" s="8">
        <f t="shared" si="53"/>
        <v>104223</v>
      </c>
      <c r="S311" s="11">
        <f t="shared" si="54"/>
        <v>0.2865400000009686</v>
      </c>
      <c r="T311">
        <f>IF(R311&gt;0,ROUND((R311/K311)*100,2),0)</f>
        <v>31.47</v>
      </c>
      <c r="U311" s="8">
        <f>ROUND(IF(L311=3%,$K$365*Ranking!K308,0),0)</f>
        <v>56301</v>
      </c>
      <c r="V311" s="8">
        <f t="shared" si="55"/>
        <v>160524</v>
      </c>
      <c r="W311" s="8">
        <f>IF(V311&gt;K311,K311-R311,U311)</f>
        <v>56301</v>
      </c>
      <c r="X311" s="8">
        <f t="shared" si="56"/>
        <v>160524</v>
      </c>
      <c r="Y311" s="31">
        <f>IF(K311&gt;0,ROUND(X311/K311*100,2),0)</f>
        <v>48.46</v>
      </c>
      <c r="Z311" s="8">
        <f>IF(L311=3%,ROUND($K$367*Ranking!K308,0),0)</f>
        <v>34924</v>
      </c>
      <c r="AA311" s="28">
        <f t="shared" si="57"/>
        <v>195448</v>
      </c>
      <c r="AB311" s="28">
        <f>IF(AA311&gt;K311,K311-X311,Z311)</f>
        <v>34924</v>
      </c>
      <c r="AC311" s="8">
        <f t="shared" si="58"/>
        <v>195448</v>
      </c>
      <c r="AD311" s="28">
        <f>IF(AC311&gt;K311,1,0)</f>
        <v>0</v>
      </c>
      <c r="AE311" s="31">
        <f>IF(AC311&gt;0,ROUND(AC311/K311*100,2),0)</f>
        <v>59.01</v>
      </c>
      <c r="AF311">
        <f t="shared" si="59"/>
      </c>
    </row>
    <row r="312" spans="1:32" ht="12.75">
      <c r="A312">
        <v>304</v>
      </c>
      <c r="B312" s="7" t="s">
        <v>634</v>
      </c>
      <c r="C312" s="7" t="s">
        <v>11</v>
      </c>
      <c r="D312" s="3" t="s">
        <v>635</v>
      </c>
      <c r="F312" s="4">
        <v>0</v>
      </c>
      <c r="G312" s="4">
        <v>0</v>
      </c>
      <c r="H312" s="4">
        <v>0</v>
      </c>
      <c r="I312" s="4">
        <v>0</v>
      </c>
      <c r="J312" s="4">
        <f t="shared" si="48"/>
        <v>0</v>
      </c>
      <c r="K312" s="5">
        <f t="shared" si="49"/>
        <v>0</v>
      </c>
      <c r="L312" s="6">
        <v>0</v>
      </c>
      <c r="M312" s="31">
        <f t="shared" si="50"/>
        <v>0</v>
      </c>
      <c r="N312" s="31">
        <f t="shared" si="51"/>
        <v>0</v>
      </c>
      <c r="O312" s="11">
        <f>ROUND(($K$363/$K$361)*K312,5)</f>
        <v>0</v>
      </c>
      <c r="P312" s="11">
        <f>ROUND(($K$363/$K$361)*K312,5)</f>
        <v>0</v>
      </c>
      <c r="Q312" s="11">
        <f t="shared" si="52"/>
        <v>0</v>
      </c>
      <c r="R312" s="8">
        <f t="shared" si="53"/>
        <v>0</v>
      </c>
      <c r="S312" s="11">
        <f t="shared" si="54"/>
        <v>0</v>
      </c>
      <c r="T312">
        <f>IF(R312&gt;0,ROUND((R312/K312)*100,2),0)</f>
        <v>0</v>
      </c>
      <c r="U312" s="8">
        <f>ROUND(IF(L312=3%,$K$365*Ranking!K309,0),0)</f>
        <v>0</v>
      </c>
      <c r="V312" s="8">
        <f t="shared" si="55"/>
        <v>0</v>
      </c>
      <c r="W312" s="8">
        <f>IF(V312&gt;K312,K312-R312,U312)</f>
        <v>0</v>
      </c>
      <c r="X312" s="8">
        <f t="shared" si="56"/>
        <v>0</v>
      </c>
      <c r="Y312" s="31">
        <f>IF(K312&gt;0,ROUND(X312/K312*100,2),0)</f>
        <v>0</v>
      </c>
      <c r="Z312" s="8">
        <f>IF(L312=3%,ROUND($K$367*Ranking!K309,0),0)</f>
        <v>0</v>
      </c>
      <c r="AA312" s="28">
        <f t="shared" si="57"/>
        <v>0</v>
      </c>
      <c r="AB312" s="28">
        <f>IF(AA312&gt;K312,K312-X312,Z312)</f>
        <v>0</v>
      </c>
      <c r="AC312" s="8">
        <f t="shared" si="58"/>
        <v>0</v>
      </c>
      <c r="AD312" s="28">
        <f>IF(AC312&gt;K312,1,0)</f>
        <v>0</v>
      </c>
      <c r="AE312" s="31">
        <f>IF(AC312&gt;0,ROUND(AC312/K312*100,2),0)</f>
        <v>0</v>
      </c>
      <c r="AF312">
        <f t="shared" si="59"/>
      </c>
    </row>
    <row r="313" spans="1:32" ht="12.75">
      <c r="A313">
        <v>305</v>
      </c>
      <c r="B313" s="7" t="s">
        <v>636</v>
      </c>
      <c r="C313" s="7" t="s">
        <v>11</v>
      </c>
      <c r="D313" s="3" t="s">
        <v>637</v>
      </c>
      <c r="F313" s="4">
        <v>0</v>
      </c>
      <c r="G313" s="4">
        <v>0</v>
      </c>
      <c r="H313" s="4">
        <v>0</v>
      </c>
      <c r="I313" s="4">
        <v>0</v>
      </c>
      <c r="J313" s="4">
        <f t="shared" si="48"/>
        <v>0</v>
      </c>
      <c r="K313" s="5">
        <f t="shared" si="49"/>
        <v>0</v>
      </c>
      <c r="L313" s="6">
        <v>0</v>
      </c>
      <c r="M313" s="31">
        <f t="shared" si="50"/>
        <v>0</v>
      </c>
      <c r="N313" s="31">
        <f t="shared" si="51"/>
        <v>0</v>
      </c>
      <c r="O313" s="11">
        <f>ROUND(($K$363/$K$361)*K313,5)</f>
        <v>0</v>
      </c>
      <c r="P313" s="11">
        <f>ROUND(($K$363/$K$361)*K313,5)</f>
        <v>0</v>
      </c>
      <c r="Q313" s="11">
        <f t="shared" si="52"/>
        <v>0</v>
      </c>
      <c r="R313" s="8">
        <f t="shared" si="53"/>
        <v>0</v>
      </c>
      <c r="S313" s="11">
        <f t="shared" si="54"/>
        <v>0</v>
      </c>
      <c r="T313">
        <f>IF(R313&gt;0,ROUND((R313/K313)*100,2),0)</f>
        <v>0</v>
      </c>
      <c r="U313" s="8">
        <f>ROUND(IF(L313=3%,$K$365*Ranking!K310,0),0)</f>
        <v>0</v>
      </c>
      <c r="V313" s="8">
        <f t="shared" si="55"/>
        <v>0</v>
      </c>
      <c r="W313" s="8">
        <f>IF(V313&gt;K313,K313-R313,U313)</f>
        <v>0</v>
      </c>
      <c r="X313" s="8">
        <f t="shared" si="56"/>
        <v>0</v>
      </c>
      <c r="Y313" s="31">
        <f>IF(K313&gt;0,ROUND(X313/K313*100,2),0)</f>
        <v>0</v>
      </c>
      <c r="Z313" s="8">
        <f>IF(L313=3%,ROUND($K$367*Ranking!K310,0),0)</f>
        <v>0</v>
      </c>
      <c r="AA313" s="28">
        <f t="shared" si="57"/>
        <v>0</v>
      </c>
      <c r="AB313" s="28">
        <f>IF(AA313&gt;K313,K313-X313,Z313)</f>
        <v>0</v>
      </c>
      <c r="AC313" s="8">
        <f t="shared" si="58"/>
        <v>0</v>
      </c>
      <c r="AD313" s="28">
        <f>IF(AC313&gt;K313,1,0)</f>
        <v>0</v>
      </c>
      <c r="AE313" s="31">
        <f>IF(AC313&gt;0,ROUND(AC313/K313*100,2),0)</f>
        <v>0</v>
      </c>
      <c r="AF313">
        <f t="shared" si="59"/>
      </c>
    </row>
    <row r="314" spans="1:32" ht="12.75">
      <c r="A314">
        <v>306</v>
      </c>
      <c r="B314" s="7" t="s">
        <v>638</v>
      </c>
      <c r="C314" s="7" t="s">
        <v>11</v>
      </c>
      <c r="D314" s="3" t="s">
        <v>639</v>
      </c>
      <c r="F314" s="4">
        <v>0</v>
      </c>
      <c r="G314" s="4">
        <v>0</v>
      </c>
      <c r="H314" s="4">
        <v>0</v>
      </c>
      <c r="I314" s="4">
        <v>0</v>
      </c>
      <c r="J314" s="4">
        <f t="shared" si="48"/>
        <v>0</v>
      </c>
      <c r="K314" s="5">
        <f t="shared" si="49"/>
        <v>0</v>
      </c>
      <c r="L314" s="6">
        <v>0</v>
      </c>
      <c r="M314" s="31">
        <f t="shared" si="50"/>
        <v>0</v>
      </c>
      <c r="N314" s="31">
        <f t="shared" si="51"/>
        <v>0</v>
      </c>
      <c r="O314" s="11">
        <f>ROUND(($K$363/$K$361)*K314,5)</f>
        <v>0</v>
      </c>
      <c r="P314" s="11">
        <f>ROUND(($K$363/$K$361)*K314,5)</f>
        <v>0</v>
      </c>
      <c r="Q314" s="11">
        <f t="shared" si="52"/>
        <v>0</v>
      </c>
      <c r="R314" s="8">
        <f t="shared" si="53"/>
        <v>0</v>
      </c>
      <c r="S314" s="11">
        <f t="shared" si="54"/>
        <v>0</v>
      </c>
      <c r="T314">
        <f>IF(R314&gt;0,ROUND((R314/K314)*100,2),0)</f>
        <v>0</v>
      </c>
      <c r="U314" s="8">
        <f>ROUND(IF(L314=3%,$K$365*Ranking!K311,0),0)</f>
        <v>0</v>
      </c>
      <c r="V314" s="8">
        <f t="shared" si="55"/>
        <v>0</v>
      </c>
      <c r="W314" s="8">
        <f>IF(V314&gt;K314,K314-R314,U314)</f>
        <v>0</v>
      </c>
      <c r="X314" s="8">
        <f t="shared" si="56"/>
        <v>0</v>
      </c>
      <c r="Y314" s="31">
        <f>IF(K314&gt;0,ROUND(X314/K314*100,2),0)</f>
        <v>0</v>
      </c>
      <c r="Z314" s="8">
        <f>IF(L314=3%,ROUND($K$367*Ranking!K311,0),0)</f>
        <v>0</v>
      </c>
      <c r="AA314" s="28">
        <f t="shared" si="57"/>
        <v>0</v>
      </c>
      <c r="AB314" s="28">
        <f>IF(AA314&gt;K314,K314-X314,Z314)</f>
        <v>0</v>
      </c>
      <c r="AC314" s="8">
        <f t="shared" si="58"/>
        <v>0</v>
      </c>
      <c r="AD314" s="28">
        <f>IF(AC314&gt;K314,1,0)</f>
        <v>0</v>
      </c>
      <c r="AE314" s="31">
        <f>IF(AC314&gt;0,ROUND(AC314/K314*100,2),0)</f>
        <v>0</v>
      </c>
      <c r="AF314">
        <f t="shared" si="59"/>
      </c>
    </row>
    <row r="315" spans="1:32" ht="12.75">
      <c r="A315">
        <v>307</v>
      </c>
      <c r="B315" s="7" t="s">
        <v>640</v>
      </c>
      <c r="C315" s="7" t="s">
        <v>11</v>
      </c>
      <c r="D315" s="3" t="s">
        <v>641</v>
      </c>
      <c r="F315" s="4">
        <v>0</v>
      </c>
      <c r="G315" s="4">
        <v>0</v>
      </c>
      <c r="H315" s="4">
        <v>0</v>
      </c>
      <c r="I315" s="4">
        <v>0</v>
      </c>
      <c r="J315" s="4">
        <f t="shared" si="48"/>
        <v>0</v>
      </c>
      <c r="K315" s="5">
        <f t="shared" si="49"/>
        <v>0</v>
      </c>
      <c r="L315" s="6">
        <v>0</v>
      </c>
      <c r="M315" s="31">
        <f t="shared" si="50"/>
        <v>0</v>
      </c>
      <c r="N315" s="31">
        <f t="shared" si="51"/>
        <v>0</v>
      </c>
      <c r="O315" s="11">
        <f>ROUND(($K$363/$K$361)*K315,5)</f>
        <v>0</v>
      </c>
      <c r="P315" s="11">
        <f>ROUND(($K$363/$K$361)*K315,5)</f>
        <v>0</v>
      </c>
      <c r="Q315" s="11">
        <f t="shared" si="52"/>
        <v>0</v>
      </c>
      <c r="R315" s="8">
        <f t="shared" si="53"/>
        <v>0</v>
      </c>
      <c r="S315" s="11">
        <f t="shared" si="54"/>
        <v>0</v>
      </c>
      <c r="T315">
        <f>IF(R315&gt;0,ROUND((R315/K315)*100,2),0)</f>
        <v>0</v>
      </c>
      <c r="U315" s="8">
        <f>ROUND(IF(L315=3%,$K$365*Ranking!K312,0),0)</f>
        <v>0</v>
      </c>
      <c r="V315" s="8">
        <f t="shared" si="55"/>
        <v>0</v>
      </c>
      <c r="W315" s="8">
        <f>IF(V315&gt;K315,K315-R315,U315)</f>
        <v>0</v>
      </c>
      <c r="X315" s="8">
        <f t="shared" si="56"/>
        <v>0</v>
      </c>
      <c r="Y315" s="31">
        <f>IF(K315&gt;0,ROUND(X315/K315*100,2),0)</f>
        <v>0</v>
      </c>
      <c r="Z315" s="8">
        <f>IF(L315=3%,ROUND($K$367*Ranking!K312,0),0)</f>
        <v>0</v>
      </c>
      <c r="AA315" s="28">
        <f t="shared" si="57"/>
        <v>0</v>
      </c>
      <c r="AB315" s="28">
        <f>IF(AA315&gt;K315,K315-X315,Z315)</f>
        <v>0</v>
      </c>
      <c r="AC315" s="8">
        <f t="shared" si="58"/>
        <v>0</v>
      </c>
      <c r="AD315" s="28">
        <f>IF(AC315&gt;K315,1,0)</f>
        <v>0</v>
      </c>
      <c r="AE315" s="31">
        <f>IF(AC315&gt;0,ROUND(AC315/K315*100,2),0)</f>
        <v>0</v>
      </c>
      <c r="AF315">
        <f t="shared" si="59"/>
      </c>
    </row>
    <row r="316" spans="1:32" ht="12.75">
      <c r="A316">
        <v>308</v>
      </c>
      <c r="B316" s="7" t="s">
        <v>642</v>
      </c>
      <c r="C316" s="7" t="s">
        <v>11</v>
      </c>
      <c r="D316" s="3" t="s">
        <v>643</v>
      </c>
      <c r="E316">
        <v>2006</v>
      </c>
      <c r="F316" s="4">
        <v>2573446.05</v>
      </c>
      <c r="G316" s="4">
        <v>42266.94</v>
      </c>
      <c r="H316" s="4">
        <v>48.37</v>
      </c>
      <c r="I316" s="4">
        <v>0</v>
      </c>
      <c r="J316" s="4">
        <f t="shared" si="48"/>
        <v>2531130.7399999998</v>
      </c>
      <c r="K316" s="5">
        <f t="shared" si="49"/>
        <v>2531131</v>
      </c>
      <c r="L316" s="6">
        <v>0.02</v>
      </c>
      <c r="M316" s="31">
        <f t="shared" si="50"/>
        <v>31.47</v>
      </c>
      <c r="N316" s="31">
        <f t="shared" si="51"/>
        <v>31.47</v>
      </c>
      <c r="O316" s="11">
        <f>ROUND(($K$363/$K$361)*K316,5)</f>
        <v>796422.27961</v>
      </c>
      <c r="P316" s="11">
        <f>ROUND(($K$363/$K$361)*K316,5)</f>
        <v>796422.27961</v>
      </c>
      <c r="Q316" s="11">
        <f t="shared" si="52"/>
        <v>0.2796099999686703</v>
      </c>
      <c r="R316" s="8">
        <f t="shared" si="53"/>
        <v>796422</v>
      </c>
      <c r="S316" s="11">
        <f t="shared" si="54"/>
        <v>-0.2796099999686703</v>
      </c>
      <c r="T316">
        <f>IF(R316&gt;0,ROUND((R316/K316)*100,2),0)</f>
        <v>31.47</v>
      </c>
      <c r="U316" s="8">
        <f>ROUND(IF(L316=3%,$K$365*Ranking!K313,0),0)</f>
        <v>0</v>
      </c>
      <c r="V316" s="8">
        <f t="shared" si="55"/>
        <v>796422</v>
      </c>
      <c r="W316" s="8">
        <f>IF(V316&gt;K316,K316-R316,U316)</f>
        <v>0</v>
      </c>
      <c r="X316" s="8">
        <f t="shared" si="56"/>
        <v>796422</v>
      </c>
      <c r="Y316" s="31">
        <f>IF(K316&gt;0,ROUND(X316/K316*100,2),0)</f>
        <v>31.47</v>
      </c>
      <c r="Z316" s="8">
        <f>IF(L316=3%,ROUND($K$367*Ranking!K313,0),0)</f>
        <v>0</v>
      </c>
      <c r="AA316" s="28">
        <f t="shared" si="57"/>
        <v>796422</v>
      </c>
      <c r="AB316" s="28">
        <f>IF(AA316&gt;K316,K316-X316,Z316)</f>
        <v>0</v>
      </c>
      <c r="AC316" s="8">
        <f t="shared" si="58"/>
        <v>796422</v>
      </c>
      <c r="AD316" s="28">
        <f>IF(AC316&gt;K316,1,0)</f>
        <v>0</v>
      </c>
      <c r="AE316" s="31">
        <f>IF(AC316&gt;0,ROUND(AC316/K316*100,2),0)</f>
        <v>31.47</v>
      </c>
      <c r="AF316">
        <f t="shared" si="59"/>
      </c>
    </row>
    <row r="317" spans="1:32" ht="12.75">
      <c r="A317">
        <v>309</v>
      </c>
      <c r="B317" s="7" t="s">
        <v>644</v>
      </c>
      <c r="C317" s="7" t="s">
        <v>11</v>
      </c>
      <c r="D317" s="3" t="s">
        <v>645</v>
      </c>
      <c r="F317" s="4">
        <v>0</v>
      </c>
      <c r="G317" s="4">
        <v>0</v>
      </c>
      <c r="H317" s="4">
        <v>0</v>
      </c>
      <c r="I317" s="4">
        <v>0</v>
      </c>
      <c r="J317" s="4">
        <f t="shared" si="48"/>
        <v>0</v>
      </c>
      <c r="K317" s="5">
        <f t="shared" si="49"/>
        <v>0</v>
      </c>
      <c r="L317" s="6">
        <v>0</v>
      </c>
      <c r="M317" s="31">
        <f t="shared" si="50"/>
        <v>0</v>
      </c>
      <c r="N317" s="31">
        <f t="shared" si="51"/>
        <v>0</v>
      </c>
      <c r="O317" s="11">
        <f>ROUND(($K$363/$K$361)*K317,5)</f>
        <v>0</v>
      </c>
      <c r="P317" s="11">
        <f>ROUND(($K$363/$K$361)*K317,5)</f>
        <v>0</v>
      </c>
      <c r="Q317" s="11">
        <f t="shared" si="52"/>
        <v>0</v>
      </c>
      <c r="R317" s="8">
        <f t="shared" si="53"/>
        <v>0</v>
      </c>
      <c r="S317" s="11">
        <f t="shared" si="54"/>
        <v>0</v>
      </c>
      <c r="T317">
        <f>IF(R317&gt;0,ROUND((R317/K317)*100,2),0)</f>
        <v>0</v>
      </c>
      <c r="U317" s="8">
        <f>ROUND(IF(L317=3%,$K$365*Ranking!K314,0),0)</f>
        <v>0</v>
      </c>
      <c r="V317" s="8">
        <f t="shared" si="55"/>
        <v>0</v>
      </c>
      <c r="W317" s="8">
        <f>IF(V317&gt;K317,K317-R317,U317)</f>
        <v>0</v>
      </c>
      <c r="X317" s="8">
        <f t="shared" si="56"/>
        <v>0</v>
      </c>
      <c r="Y317" s="31">
        <f>IF(K317&gt;0,ROUND(X317/K317*100,2),0)</f>
        <v>0</v>
      </c>
      <c r="Z317" s="8">
        <f>IF(L317=3%,ROUND($K$367*Ranking!K314,0),0)</f>
        <v>0</v>
      </c>
      <c r="AA317" s="28">
        <f t="shared" si="57"/>
        <v>0</v>
      </c>
      <c r="AB317" s="28">
        <f>IF(AA317&gt;K317,K317-X317,Z317)</f>
        <v>0</v>
      </c>
      <c r="AC317" s="8">
        <f t="shared" si="58"/>
        <v>0</v>
      </c>
      <c r="AD317" s="28">
        <f>IF(AC317&gt;K317,1,0)</f>
        <v>0</v>
      </c>
      <c r="AE317" s="31">
        <f>IF(AC317&gt;0,ROUND(AC317/K317*100,2),0)</f>
        <v>0</v>
      </c>
      <c r="AF317">
        <f t="shared" si="59"/>
      </c>
    </row>
    <row r="318" spans="1:32" ht="12.75">
      <c r="A318">
        <v>310</v>
      </c>
      <c r="B318" s="7" t="s">
        <v>117</v>
      </c>
      <c r="C318" s="7" t="s">
        <v>11</v>
      </c>
      <c r="D318" s="3" t="s">
        <v>118</v>
      </c>
      <c r="E318">
        <v>2003</v>
      </c>
      <c r="F318" s="4">
        <v>622041.04</v>
      </c>
      <c r="G318" s="4">
        <v>6527.39</v>
      </c>
      <c r="H318" s="4">
        <v>157.3</v>
      </c>
      <c r="I318" s="4">
        <v>0</v>
      </c>
      <c r="J318" s="4">
        <f t="shared" si="48"/>
        <v>615356.35</v>
      </c>
      <c r="K318" s="5">
        <f t="shared" si="49"/>
        <v>615356</v>
      </c>
      <c r="L318" s="6">
        <v>0.03</v>
      </c>
      <c r="M318" s="31">
        <f t="shared" si="50"/>
        <v>31.47</v>
      </c>
      <c r="N318" s="31">
        <f t="shared" si="51"/>
        <v>39.55</v>
      </c>
      <c r="O318" s="11">
        <f>ROUND(($K$363/$K$361)*K318,5)</f>
        <v>193622.22986</v>
      </c>
      <c r="P318" s="11">
        <f>ROUND(($K$363/$K$361)*K318,5)</f>
        <v>193622.22986</v>
      </c>
      <c r="Q318" s="11">
        <f t="shared" si="52"/>
        <v>0.2298599999921862</v>
      </c>
      <c r="R318" s="8">
        <f t="shared" si="53"/>
        <v>193622</v>
      </c>
      <c r="S318" s="11">
        <f t="shared" si="54"/>
        <v>-0.2298599999921862</v>
      </c>
      <c r="T318">
        <f>IF(R318&gt;0,ROUND((R318/K318)*100,2),0)</f>
        <v>31.47</v>
      </c>
      <c r="U318" s="8">
        <f>ROUND(IF(L318=3%,$K$365*Ranking!K315,0),0)</f>
        <v>30710</v>
      </c>
      <c r="V318" s="8">
        <f t="shared" si="55"/>
        <v>224332</v>
      </c>
      <c r="W318" s="8">
        <f>IF(V318&gt;K318,K318-R318,U318)</f>
        <v>30710</v>
      </c>
      <c r="X318" s="8">
        <f t="shared" si="56"/>
        <v>224332</v>
      </c>
      <c r="Y318" s="31">
        <f>IF(K318&gt;0,ROUND(X318/K318*100,2),0)</f>
        <v>36.46</v>
      </c>
      <c r="Z318" s="8">
        <f>IF(L318=3%,ROUND($K$367*Ranking!K315,0),0)</f>
        <v>19049</v>
      </c>
      <c r="AA318" s="28">
        <f t="shared" si="57"/>
        <v>243381</v>
      </c>
      <c r="AB318" s="28">
        <f>IF(AA318&gt;K318,K318-X318,Z318)</f>
        <v>19049</v>
      </c>
      <c r="AC318" s="8">
        <f t="shared" si="58"/>
        <v>243381</v>
      </c>
      <c r="AD318" s="28">
        <f>IF(AC318&gt;K318,1,0)</f>
        <v>0</v>
      </c>
      <c r="AE318" s="31">
        <f>IF(AC318&gt;0,ROUND(AC318/K318*100,2),0)</f>
        <v>39.55</v>
      </c>
      <c r="AF318">
        <f t="shared" si="59"/>
      </c>
    </row>
    <row r="319" spans="1:32" ht="12.75">
      <c r="A319">
        <v>311</v>
      </c>
      <c r="B319" s="7" t="s">
        <v>646</v>
      </c>
      <c r="C319" s="7" t="s">
        <v>11</v>
      </c>
      <c r="D319" s="3" t="s">
        <v>647</v>
      </c>
      <c r="F319" s="4">
        <v>0</v>
      </c>
      <c r="G319" s="4">
        <v>0</v>
      </c>
      <c r="H319" s="4">
        <v>0</v>
      </c>
      <c r="I319" s="4">
        <v>0</v>
      </c>
      <c r="J319" s="4">
        <f t="shared" si="48"/>
        <v>0</v>
      </c>
      <c r="K319" s="5">
        <f t="shared" si="49"/>
        <v>0</v>
      </c>
      <c r="L319" s="6">
        <v>0</v>
      </c>
      <c r="M319" s="31">
        <f t="shared" si="50"/>
        <v>0</v>
      </c>
      <c r="N319" s="31">
        <f t="shared" si="51"/>
        <v>0</v>
      </c>
      <c r="O319" s="11">
        <f>ROUND(($K$363/$K$361)*K319,5)</f>
        <v>0</v>
      </c>
      <c r="P319" s="11">
        <f>ROUND(($K$363/$K$361)*K319,5)</f>
        <v>0</v>
      </c>
      <c r="Q319" s="11">
        <f t="shared" si="52"/>
        <v>0</v>
      </c>
      <c r="R319" s="8">
        <f t="shared" si="53"/>
        <v>0</v>
      </c>
      <c r="S319" s="11">
        <f t="shared" si="54"/>
        <v>0</v>
      </c>
      <c r="T319">
        <f>IF(R319&gt;0,ROUND((R319/K319)*100,2),0)</f>
        <v>0</v>
      </c>
      <c r="U319" s="8">
        <f>ROUND(IF(L319=3%,$K$365*Ranking!K316,0),0)</f>
        <v>0</v>
      </c>
      <c r="V319" s="8">
        <f t="shared" si="55"/>
        <v>0</v>
      </c>
      <c r="W319" s="8">
        <f>IF(V319&gt;K319,K319-R319,U319)</f>
        <v>0</v>
      </c>
      <c r="X319" s="8">
        <f t="shared" si="56"/>
        <v>0</v>
      </c>
      <c r="Y319" s="31">
        <f>IF(K319&gt;0,ROUND(X319/K319*100,2),0)</f>
        <v>0</v>
      </c>
      <c r="Z319" s="8">
        <f>IF(L319=3%,ROUND($K$367*Ranking!K316,0),0)</f>
        <v>0</v>
      </c>
      <c r="AA319" s="28">
        <f t="shared" si="57"/>
        <v>0</v>
      </c>
      <c r="AB319" s="28">
        <f>IF(AA319&gt;K319,K319-X319,Z319)</f>
        <v>0</v>
      </c>
      <c r="AC319" s="8">
        <f t="shared" si="58"/>
        <v>0</v>
      </c>
      <c r="AD319" s="28">
        <f>IF(AC319&gt;K319,1,0)</f>
        <v>0</v>
      </c>
      <c r="AE319" s="31">
        <f>IF(AC319&gt;0,ROUND(AC319/K319*100,2),0)</f>
        <v>0</v>
      </c>
      <c r="AF319">
        <f t="shared" si="59"/>
      </c>
    </row>
    <row r="320" spans="1:32" ht="12.75">
      <c r="A320">
        <v>312</v>
      </c>
      <c r="B320" s="7" t="s">
        <v>648</v>
      </c>
      <c r="C320" s="7" t="s">
        <v>11</v>
      </c>
      <c r="D320" s="3" t="s">
        <v>649</v>
      </c>
      <c r="F320" s="4">
        <v>0</v>
      </c>
      <c r="G320" s="4">
        <v>0</v>
      </c>
      <c r="H320" s="4">
        <v>0</v>
      </c>
      <c r="I320" s="4">
        <v>0</v>
      </c>
      <c r="J320" s="4">
        <f t="shared" si="48"/>
        <v>0</v>
      </c>
      <c r="K320" s="5">
        <f t="shared" si="49"/>
        <v>0</v>
      </c>
      <c r="L320" s="6">
        <v>0</v>
      </c>
      <c r="M320" s="31">
        <f t="shared" si="50"/>
        <v>0</v>
      </c>
      <c r="N320" s="31">
        <f t="shared" si="51"/>
        <v>0</v>
      </c>
      <c r="O320" s="11">
        <f>ROUND(($K$363/$K$361)*K320,5)</f>
        <v>0</v>
      </c>
      <c r="P320" s="11">
        <f>ROUND(($K$363/$K$361)*K320,5)</f>
        <v>0</v>
      </c>
      <c r="Q320" s="11">
        <f t="shared" si="52"/>
        <v>0</v>
      </c>
      <c r="R320" s="8">
        <f t="shared" si="53"/>
        <v>0</v>
      </c>
      <c r="S320" s="11">
        <f t="shared" si="54"/>
        <v>0</v>
      </c>
      <c r="T320">
        <f>IF(R320&gt;0,ROUND((R320/K320)*100,2),0)</f>
        <v>0</v>
      </c>
      <c r="U320" s="8">
        <f>ROUND(IF(L320=3%,$K$365*Ranking!K317,0),0)</f>
        <v>0</v>
      </c>
      <c r="V320" s="8">
        <f t="shared" si="55"/>
        <v>0</v>
      </c>
      <c r="W320" s="8">
        <f>IF(V320&gt;K320,K320-R320,U320)</f>
        <v>0</v>
      </c>
      <c r="X320" s="8">
        <f t="shared" si="56"/>
        <v>0</v>
      </c>
      <c r="Y320" s="31">
        <f>IF(K320&gt;0,ROUND(X320/K320*100,2),0)</f>
        <v>0</v>
      </c>
      <c r="Z320" s="8">
        <f>IF(L320=3%,ROUND($K$367*Ranking!K317,0),0)</f>
        <v>0</v>
      </c>
      <c r="AA320" s="28">
        <f t="shared" si="57"/>
        <v>0</v>
      </c>
      <c r="AB320" s="28">
        <f>IF(AA320&gt;K320,K320-X320,Z320)</f>
        <v>0</v>
      </c>
      <c r="AC320" s="8">
        <f t="shared" si="58"/>
        <v>0</v>
      </c>
      <c r="AD320" s="28">
        <f>IF(AC320&gt;K320,1,0)</f>
        <v>0</v>
      </c>
      <c r="AE320" s="31">
        <f>IF(AC320&gt;0,ROUND(AC320/K320*100,2),0)</f>
        <v>0</v>
      </c>
      <c r="AF320">
        <f t="shared" si="59"/>
      </c>
    </row>
    <row r="321" spans="1:32" ht="12.75">
      <c r="A321">
        <v>313</v>
      </c>
      <c r="B321" s="7" t="s">
        <v>650</v>
      </c>
      <c r="C321" s="7" t="s">
        <v>11</v>
      </c>
      <c r="D321" s="3" t="s">
        <v>651</v>
      </c>
      <c r="F321" s="4">
        <v>0</v>
      </c>
      <c r="G321" s="4">
        <v>0</v>
      </c>
      <c r="H321" s="4">
        <v>0</v>
      </c>
      <c r="I321" s="4">
        <v>0</v>
      </c>
      <c r="J321" s="4">
        <f t="shared" si="48"/>
        <v>0</v>
      </c>
      <c r="K321" s="5">
        <f t="shared" si="49"/>
        <v>0</v>
      </c>
      <c r="L321" s="6">
        <v>0</v>
      </c>
      <c r="M321" s="31">
        <f t="shared" si="50"/>
        <v>0</v>
      </c>
      <c r="N321" s="31">
        <f t="shared" si="51"/>
        <v>0</v>
      </c>
      <c r="O321" s="11">
        <f>ROUND(($K$363/$K$361)*K321,5)</f>
        <v>0</v>
      </c>
      <c r="P321" s="11">
        <f>ROUND(($K$363/$K$361)*K321,5)</f>
        <v>0</v>
      </c>
      <c r="Q321" s="11">
        <f t="shared" si="52"/>
        <v>0</v>
      </c>
      <c r="R321" s="8">
        <f t="shared" si="53"/>
        <v>0</v>
      </c>
      <c r="S321" s="11">
        <f t="shared" si="54"/>
        <v>0</v>
      </c>
      <c r="T321">
        <f>IF(R321&gt;0,ROUND((R321/K321)*100,2),0)</f>
        <v>0</v>
      </c>
      <c r="U321" s="8">
        <f>ROUND(IF(L321=3%,$K$365*Ranking!K318,0),0)</f>
        <v>0</v>
      </c>
      <c r="V321" s="8">
        <f t="shared" si="55"/>
        <v>0</v>
      </c>
      <c r="W321" s="8">
        <f>IF(V321&gt;K321,K321-R321,U321)</f>
        <v>0</v>
      </c>
      <c r="X321" s="8">
        <f t="shared" si="56"/>
        <v>0</v>
      </c>
      <c r="Y321" s="31">
        <f>IF(K321&gt;0,ROUND(X321/K321*100,2),0)</f>
        <v>0</v>
      </c>
      <c r="Z321" s="8">
        <f>IF(L321=3%,ROUND($K$367*Ranking!K318,0),0)</f>
        <v>0</v>
      </c>
      <c r="AA321" s="28">
        <f t="shared" si="57"/>
        <v>0</v>
      </c>
      <c r="AB321" s="28">
        <f>IF(AA321&gt;K321,K321-X321,Z321)</f>
        <v>0</v>
      </c>
      <c r="AC321" s="8">
        <f t="shared" si="58"/>
        <v>0</v>
      </c>
      <c r="AD321" s="28">
        <f>IF(AC321&gt;K321,1,0)</f>
        <v>0</v>
      </c>
      <c r="AE321" s="31">
        <f>IF(AC321&gt;0,ROUND(AC321/K321*100,2),0)</f>
        <v>0</v>
      </c>
      <c r="AF321">
        <f t="shared" si="59"/>
      </c>
    </row>
    <row r="322" spans="1:32" ht="12.75">
      <c r="A322">
        <v>314</v>
      </c>
      <c r="B322" s="7" t="s">
        <v>652</v>
      </c>
      <c r="C322" s="7" t="s">
        <v>11</v>
      </c>
      <c r="D322" s="3" t="s">
        <v>653</v>
      </c>
      <c r="F322" s="4">
        <v>0</v>
      </c>
      <c r="G322" s="4">
        <v>0</v>
      </c>
      <c r="H322" s="4">
        <v>0</v>
      </c>
      <c r="I322" s="4">
        <v>0</v>
      </c>
      <c r="J322" s="4">
        <f t="shared" si="48"/>
        <v>0</v>
      </c>
      <c r="K322" s="5">
        <f t="shared" si="49"/>
        <v>0</v>
      </c>
      <c r="L322" s="6">
        <v>0</v>
      </c>
      <c r="M322" s="31">
        <f t="shared" si="50"/>
        <v>0</v>
      </c>
      <c r="N322" s="31">
        <f t="shared" si="51"/>
        <v>0</v>
      </c>
      <c r="O322" s="11">
        <f>ROUND(($K$363/$K$361)*K322,5)</f>
        <v>0</v>
      </c>
      <c r="P322" s="11">
        <f>ROUND(($K$363/$K$361)*K322,5)</f>
        <v>0</v>
      </c>
      <c r="Q322" s="11">
        <f t="shared" si="52"/>
        <v>0</v>
      </c>
      <c r="R322" s="8">
        <f t="shared" si="53"/>
        <v>0</v>
      </c>
      <c r="S322" s="11">
        <f t="shared" si="54"/>
        <v>0</v>
      </c>
      <c r="T322">
        <f>IF(R322&gt;0,ROUND((R322/K322)*100,2),0)</f>
        <v>0</v>
      </c>
      <c r="U322" s="8">
        <f>ROUND(IF(L322=3%,$K$365*Ranking!K319,0),0)</f>
        <v>0</v>
      </c>
      <c r="V322" s="8">
        <f t="shared" si="55"/>
        <v>0</v>
      </c>
      <c r="W322" s="8">
        <f>IF(V322&gt;K322,K322-R322,U322)</f>
        <v>0</v>
      </c>
      <c r="X322" s="8">
        <f t="shared" si="56"/>
        <v>0</v>
      </c>
      <c r="Y322" s="31">
        <f>IF(K322&gt;0,ROUND(X322/K322*100,2),0)</f>
        <v>0</v>
      </c>
      <c r="Z322" s="8">
        <f>IF(L322=3%,ROUND($K$367*Ranking!K319,0),0)</f>
        <v>0</v>
      </c>
      <c r="AA322" s="28">
        <f t="shared" si="57"/>
        <v>0</v>
      </c>
      <c r="AB322" s="28">
        <f>IF(AA322&gt;K322,K322-X322,Z322)</f>
        <v>0</v>
      </c>
      <c r="AC322" s="8">
        <f t="shared" si="58"/>
        <v>0</v>
      </c>
      <c r="AD322" s="28">
        <f>IF(AC322&gt;K322,1,0)</f>
        <v>0</v>
      </c>
      <c r="AE322" s="31">
        <f>IF(AC322&gt;0,ROUND(AC322/K322*100,2),0)</f>
        <v>0</v>
      </c>
      <c r="AF322">
        <f t="shared" si="59"/>
      </c>
    </row>
    <row r="323" spans="1:32" ht="12.75">
      <c r="A323">
        <v>315</v>
      </c>
      <c r="B323" s="7" t="s">
        <v>119</v>
      </c>
      <c r="C323" s="7" t="s">
        <v>11</v>
      </c>
      <c r="D323" s="3" t="s">
        <v>120</v>
      </c>
      <c r="E323">
        <v>2002</v>
      </c>
      <c r="F323" s="4">
        <v>674972.43</v>
      </c>
      <c r="G323" s="4">
        <v>5133.47</v>
      </c>
      <c r="H323" s="4">
        <v>0</v>
      </c>
      <c r="I323" s="4">
        <v>0</v>
      </c>
      <c r="J323" s="4">
        <f t="shared" si="48"/>
        <v>669838.9600000001</v>
      </c>
      <c r="K323" s="5">
        <f t="shared" si="49"/>
        <v>669839</v>
      </c>
      <c r="L323" s="6">
        <v>0.015</v>
      </c>
      <c r="M323" s="31">
        <f t="shared" si="50"/>
        <v>31.47</v>
      </c>
      <c r="N323" s="31">
        <f t="shared" si="51"/>
        <v>31.47</v>
      </c>
      <c r="O323" s="11">
        <f>ROUND(($K$363/$K$361)*K323,5)</f>
        <v>210765.34694</v>
      </c>
      <c r="P323" s="11">
        <f>ROUND(($K$363/$K$361)*K323,5)</f>
        <v>210765.34694</v>
      </c>
      <c r="Q323" s="11">
        <f t="shared" si="52"/>
        <v>0.3469399999885354</v>
      </c>
      <c r="R323" s="8">
        <f t="shared" si="53"/>
        <v>210765</v>
      </c>
      <c r="S323" s="11">
        <f t="shared" si="54"/>
        <v>-0.3469399999885354</v>
      </c>
      <c r="T323">
        <f>IF(R323&gt;0,ROUND((R323/K323)*100,2),0)</f>
        <v>31.47</v>
      </c>
      <c r="U323" s="8">
        <f>ROUND(IF(L323=3%,$K$365*Ranking!K320,0),0)</f>
        <v>0</v>
      </c>
      <c r="V323" s="8">
        <f t="shared" si="55"/>
        <v>210765</v>
      </c>
      <c r="W323" s="8">
        <f>IF(V323&gt;K323,K323-R323,U323)</f>
        <v>0</v>
      </c>
      <c r="X323" s="8">
        <f t="shared" si="56"/>
        <v>210765</v>
      </c>
      <c r="Y323" s="31">
        <f>IF(K323&gt;0,ROUND(X323/K323*100,2),0)</f>
        <v>31.47</v>
      </c>
      <c r="Z323" s="8">
        <f>IF(L323=3%,ROUND($K$367*Ranking!K320,0),0)</f>
        <v>0</v>
      </c>
      <c r="AA323" s="28">
        <f t="shared" si="57"/>
        <v>210765</v>
      </c>
      <c r="AB323" s="28">
        <f>IF(AA323&gt;K323,K323-X323,Z323)</f>
        <v>0</v>
      </c>
      <c r="AC323" s="8">
        <f t="shared" si="58"/>
        <v>210765</v>
      </c>
      <c r="AD323" s="28">
        <f>IF(AC323&gt;K323,1,0)</f>
        <v>0</v>
      </c>
      <c r="AE323" s="31">
        <f>IF(AC323&gt;0,ROUND(AC323/K323*100,2),0)</f>
        <v>31.47</v>
      </c>
      <c r="AF323">
        <f t="shared" si="59"/>
      </c>
    </row>
    <row r="324" spans="1:32" ht="12.75">
      <c r="A324">
        <v>316</v>
      </c>
      <c r="B324" s="7" t="s">
        <v>654</v>
      </c>
      <c r="C324" s="7" t="s">
        <v>11</v>
      </c>
      <c r="D324" s="3" t="s">
        <v>655</v>
      </c>
      <c r="F324" s="4">
        <v>0</v>
      </c>
      <c r="G324" s="4">
        <v>0</v>
      </c>
      <c r="H324" s="4">
        <v>0</v>
      </c>
      <c r="I324" s="4">
        <v>0</v>
      </c>
      <c r="J324" s="4">
        <f t="shared" si="48"/>
        <v>0</v>
      </c>
      <c r="K324" s="5">
        <f t="shared" si="49"/>
        <v>0</v>
      </c>
      <c r="L324" s="6">
        <v>0</v>
      </c>
      <c r="M324" s="31">
        <f t="shared" si="50"/>
        <v>0</v>
      </c>
      <c r="N324" s="31">
        <f t="shared" si="51"/>
        <v>0</v>
      </c>
      <c r="O324" s="11">
        <f>ROUND(($K$363/$K$361)*K324,5)</f>
        <v>0</v>
      </c>
      <c r="P324" s="11">
        <f>ROUND(($K$363/$K$361)*K324,5)</f>
        <v>0</v>
      </c>
      <c r="Q324" s="11">
        <f t="shared" si="52"/>
        <v>0</v>
      </c>
      <c r="R324" s="8">
        <f t="shared" si="53"/>
        <v>0</v>
      </c>
      <c r="S324" s="11">
        <f t="shared" si="54"/>
        <v>0</v>
      </c>
      <c r="T324">
        <f>IF(R324&gt;0,ROUND((R324/K324)*100,2),0)</f>
        <v>0</v>
      </c>
      <c r="U324" s="8">
        <f>ROUND(IF(L324=3%,$K$365*Ranking!K321,0),0)</f>
        <v>0</v>
      </c>
      <c r="V324" s="8">
        <f t="shared" si="55"/>
        <v>0</v>
      </c>
      <c r="W324" s="8">
        <f>IF(V324&gt;K324,K324-R324,U324)</f>
        <v>0</v>
      </c>
      <c r="X324" s="8">
        <f t="shared" si="56"/>
        <v>0</v>
      </c>
      <c r="Y324" s="31">
        <f>IF(K324&gt;0,ROUND(X324/K324*100,2),0)</f>
        <v>0</v>
      </c>
      <c r="Z324" s="8">
        <f>IF(L324=3%,ROUND($K$367*Ranking!K321,0),0)</f>
        <v>0</v>
      </c>
      <c r="AA324" s="28">
        <f t="shared" si="57"/>
        <v>0</v>
      </c>
      <c r="AB324" s="28">
        <f>IF(AA324&gt;K324,K324-X324,Z324)</f>
        <v>0</v>
      </c>
      <c r="AC324" s="8">
        <f t="shared" si="58"/>
        <v>0</v>
      </c>
      <c r="AD324" s="28">
        <f>IF(AC324&gt;K324,1,0)</f>
        <v>0</v>
      </c>
      <c r="AE324" s="31">
        <f>IF(AC324&gt;0,ROUND(AC324/K324*100,2),0)</f>
        <v>0</v>
      </c>
      <c r="AF324">
        <f t="shared" si="59"/>
      </c>
    </row>
    <row r="325" spans="1:32" ht="12.75">
      <c r="A325">
        <v>317</v>
      </c>
      <c r="B325" s="7" t="s">
        <v>121</v>
      </c>
      <c r="C325" s="7" t="s">
        <v>11</v>
      </c>
      <c r="D325" s="3" t="s">
        <v>122</v>
      </c>
      <c r="E325">
        <v>2003</v>
      </c>
      <c r="F325" s="4">
        <v>1020117</v>
      </c>
      <c r="G325" s="4">
        <v>1694</v>
      </c>
      <c r="H325" s="4">
        <v>2184</v>
      </c>
      <c r="I325" s="4">
        <v>0</v>
      </c>
      <c r="J325" s="4">
        <f t="shared" si="48"/>
        <v>1016239</v>
      </c>
      <c r="K325" s="5">
        <f t="shared" si="49"/>
        <v>1016239</v>
      </c>
      <c r="L325" s="6">
        <v>0.01</v>
      </c>
      <c r="M325" s="31">
        <f t="shared" si="50"/>
        <v>31.47</v>
      </c>
      <c r="N325" s="31">
        <f t="shared" si="51"/>
        <v>31.47</v>
      </c>
      <c r="O325" s="11">
        <f>ROUND(($K$363/$K$361)*K325,5)</f>
        <v>319760.36839</v>
      </c>
      <c r="P325" s="11">
        <f>ROUND(($K$363/$K$361)*K325,5)</f>
        <v>319760.36839</v>
      </c>
      <c r="Q325" s="11">
        <f t="shared" si="52"/>
        <v>0.3683900000178255</v>
      </c>
      <c r="R325" s="8">
        <f t="shared" si="53"/>
        <v>319760</v>
      </c>
      <c r="S325" s="11">
        <f t="shared" si="54"/>
        <v>-0.3683900000178255</v>
      </c>
      <c r="T325">
        <f>IF(R325&gt;0,ROUND((R325/K325)*100,2),0)</f>
        <v>31.47</v>
      </c>
      <c r="U325" s="8">
        <f>ROUND(IF(L325=3%,$K$365*Ranking!K322,0),0)</f>
        <v>0</v>
      </c>
      <c r="V325" s="8">
        <f t="shared" si="55"/>
        <v>319760</v>
      </c>
      <c r="W325" s="8">
        <f>IF(V325&gt;K325,K325-R325,U325)</f>
        <v>0</v>
      </c>
      <c r="X325" s="8">
        <f t="shared" si="56"/>
        <v>319760</v>
      </c>
      <c r="Y325" s="31">
        <f>IF(K325&gt;0,ROUND(X325/K325*100,2),0)</f>
        <v>31.47</v>
      </c>
      <c r="Z325" s="8">
        <f>IF(L325=3%,ROUND($K$367*Ranking!K322,0),0)</f>
        <v>0</v>
      </c>
      <c r="AA325" s="28">
        <f t="shared" si="57"/>
        <v>319760</v>
      </c>
      <c r="AB325" s="28">
        <f>IF(AA325&gt;K325,K325-X325,Z325)</f>
        <v>0</v>
      </c>
      <c r="AC325" s="8">
        <f t="shared" si="58"/>
        <v>319760</v>
      </c>
      <c r="AD325" s="28">
        <f>IF(AC325&gt;K325,1,0)</f>
        <v>0</v>
      </c>
      <c r="AE325" s="31">
        <f>IF(AC325&gt;0,ROUND(AC325/K325*100,2),0)</f>
        <v>31.47</v>
      </c>
      <c r="AF325">
        <f t="shared" si="59"/>
      </c>
    </row>
    <row r="326" spans="1:32" ht="12.75">
      <c r="A326">
        <v>318</v>
      </c>
      <c r="B326" s="7" t="s">
        <v>656</v>
      </c>
      <c r="C326" s="7" t="s">
        <v>11</v>
      </c>
      <c r="D326" s="3" t="s">
        <v>657</v>
      </c>
      <c r="E326">
        <v>2006</v>
      </c>
      <c r="F326" s="4">
        <v>431313</v>
      </c>
      <c r="G326" s="4">
        <v>3127</v>
      </c>
      <c r="H326" s="4">
        <v>65</v>
      </c>
      <c r="I326" s="4">
        <v>0</v>
      </c>
      <c r="J326" s="4">
        <f t="shared" si="48"/>
        <v>428121</v>
      </c>
      <c r="K326" s="5">
        <f t="shared" si="49"/>
        <v>428121</v>
      </c>
      <c r="L326" s="6">
        <v>0.03</v>
      </c>
      <c r="M326" s="31">
        <f t="shared" si="50"/>
        <v>31.47</v>
      </c>
      <c r="N326" s="31">
        <f t="shared" si="51"/>
        <v>46.96</v>
      </c>
      <c r="O326" s="11">
        <f>ROUND(($K$363/$K$361)*K326,5)</f>
        <v>134708.59579</v>
      </c>
      <c r="P326" s="11">
        <f>ROUND(($K$363/$K$361)*K326,5)</f>
        <v>134708.59579</v>
      </c>
      <c r="Q326" s="11">
        <f t="shared" si="52"/>
        <v>-0.404210000007879</v>
      </c>
      <c r="R326" s="8">
        <f t="shared" si="53"/>
        <v>134709</v>
      </c>
      <c r="S326" s="11">
        <f t="shared" si="54"/>
        <v>0.404210000007879</v>
      </c>
      <c r="T326">
        <f>IF(R326&gt;0,ROUND((R326/K326)*100,2),0)</f>
        <v>31.47</v>
      </c>
      <c r="U326" s="8">
        <f>ROUND(IF(L326=3%,$K$365*Ranking!K323,0),0)</f>
        <v>40946</v>
      </c>
      <c r="V326" s="8">
        <f t="shared" si="55"/>
        <v>175655</v>
      </c>
      <c r="W326" s="8">
        <f>IF(V326&gt;K326,K326-R326,U326)</f>
        <v>40946</v>
      </c>
      <c r="X326" s="8">
        <f t="shared" si="56"/>
        <v>175655</v>
      </c>
      <c r="Y326" s="31">
        <f>IF(K326&gt;0,ROUND(X326/K326*100,2),0)</f>
        <v>41.03</v>
      </c>
      <c r="Z326" s="8">
        <f>IF(L326=3%,ROUND($K$367*Ranking!K323,0),0)</f>
        <v>25399</v>
      </c>
      <c r="AA326" s="28">
        <f t="shared" si="57"/>
        <v>201054</v>
      </c>
      <c r="AB326" s="28">
        <f>IF(AA326&gt;K326,K326-X326,Z326)</f>
        <v>25399</v>
      </c>
      <c r="AC326" s="8">
        <f t="shared" si="58"/>
        <v>201054</v>
      </c>
      <c r="AD326" s="28">
        <f>IF(AC326&gt;K326,1,0)</f>
        <v>0</v>
      </c>
      <c r="AE326" s="31">
        <f>IF(AC326&gt;0,ROUND(AC326/K326*100,2),0)</f>
        <v>46.96</v>
      </c>
      <c r="AF326">
        <f t="shared" si="59"/>
      </c>
    </row>
    <row r="327" spans="1:32" ht="12.75">
      <c r="A327">
        <v>319</v>
      </c>
      <c r="B327" s="7" t="s">
        <v>658</v>
      </c>
      <c r="C327" s="7" t="s">
        <v>11</v>
      </c>
      <c r="D327" s="3" t="s">
        <v>659</v>
      </c>
      <c r="F327" s="4">
        <v>0</v>
      </c>
      <c r="G327" s="4">
        <v>0</v>
      </c>
      <c r="H327" s="4">
        <v>0</v>
      </c>
      <c r="I327" s="4">
        <v>0</v>
      </c>
      <c r="J327" s="4">
        <f t="shared" si="48"/>
        <v>0</v>
      </c>
      <c r="K327" s="5">
        <f t="shared" si="49"/>
        <v>0</v>
      </c>
      <c r="L327" s="6">
        <v>0</v>
      </c>
      <c r="M327" s="31">
        <f t="shared" si="50"/>
        <v>0</v>
      </c>
      <c r="N327" s="31">
        <f t="shared" si="51"/>
        <v>0</v>
      </c>
      <c r="O327" s="11">
        <f>ROUND(($K$363/$K$361)*K327,5)</f>
        <v>0</v>
      </c>
      <c r="P327" s="11">
        <f>ROUND(($K$363/$K$361)*K327,5)</f>
        <v>0</v>
      </c>
      <c r="Q327" s="11">
        <f t="shared" si="52"/>
        <v>0</v>
      </c>
      <c r="R327" s="8">
        <f t="shared" si="53"/>
        <v>0</v>
      </c>
      <c r="S327" s="11">
        <f t="shared" si="54"/>
        <v>0</v>
      </c>
      <c r="T327">
        <f>IF(R327&gt;0,ROUND((R327/K327)*100,2),0)</f>
        <v>0</v>
      </c>
      <c r="U327" s="8">
        <f>ROUND(IF(L327=3%,$K$365*Ranking!K324,0),0)</f>
        <v>0</v>
      </c>
      <c r="V327" s="8">
        <f t="shared" si="55"/>
        <v>0</v>
      </c>
      <c r="W327" s="8">
        <f>IF(V327&gt;K327,K327-R327,U327)</f>
        <v>0</v>
      </c>
      <c r="X327" s="8">
        <f t="shared" si="56"/>
        <v>0</v>
      </c>
      <c r="Y327" s="31">
        <f>IF(K327&gt;0,ROUND(X327/K327*100,2),0)</f>
        <v>0</v>
      </c>
      <c r="Z327" s="8">
        <f>IF(L327=3%,ROUND($K$367*Ranking!K324,0),0)</f>
        <v>0</v>
      </c>
      <c r="AA327" s="28">
        <f t="shared" si="57"/>
        <v>0</v>
      </c>
      <c r="AB327" s="28">
        <f>IF(AA327&gt;K327,K327-X327,Z327)</f>
        <v>0</v>
      </c>
      <c r="AC327" s="8">
        <f t="shared" si="58"/>
        <v>0</v>
      </c>
      <c r="AD327" s="28">
        <f>IF(AC327&gt;K327,1,0)</f>
        <v>0</v>
      </c>
      <c r="AE327" s="31">
        <f>IF(AC327&gt;0,ROUND(AC327/K327*100,2),0)</f>
        <v>0</v>
      </c>
      <c r="AF327">
        <f t="shared" si="59"/>
      </c>
    </row>
    <row r="328" spans="1:32" ht="12.75">
      <c r="A328">
        <v>320</v>
      </c>
      <c r="B328" s="7" t="s">
        <v>660</v>
      </c>
      <c r="C328" s="7" t="s">
        <v>11</v>
      </c>
      <c r="D328" s="3" t="s">
        <v>661</v>
      </c>
      <c r="E328">
        <v>2006</v>
      </c>
      <c r="F328" s="4">
        <v>302403.52</v>
      </c>
      <c r="G328" s="4">
        <v>6954.26</v>
      </c>
      <c r="H328" s="4">
        <v>299.71</v>
      </c>
      <c r="I328" s="4">
        <v>0</v>
      </c>
      <c r="J328" s="4">
        <f t="shared" si="48"/>
        <v>295149.55</v>
      </c>
      <c r="K328" s="5">
        <f t="shared" si="49"/>
        <v>295150</v>
      </c>
      <c r="L328" s="6">
        <v>0.03</v>
      </c>
      <c r="M328" s="31">
        <f t="shared" si="50"/>
        <v>31.47</v>
      </c>
      <c r="N328" s="31">
        <f t="shared" si="51"/>
        <v>62.37</v>
      </c>
      <c r="O328" s="11">
        <f>ROUND(($K$363/$K$361)*K328,5)</f>
        <v>92869.17028</v>
      </c>
      <c r="P328" s="11">
        <f>ROUND(($K$363/$K$361)*K328,5)</f>
        <v>92869.17028</v>
      </c>
      <c r="Q328" s="11">
        <f t="shared" si="52"/>
        <v>0.1702800000057323</v>
      </c>
      <c r="R328" s="8">
        <f t="shared" si="53"/>
        <v>92869</v>
      </c>
      <c r="S328" s="11">
        <f t="shared" si="54"/>
        <v>-0.1702800000057323</v>
      </c>
      <c r="T328">
        <f>IF(R328&gt;0,ROUND((R328/K328)*100,2),0)</f>
        <v>31.47</v>
      </c>
      <c r="U328" s="8">
        <f>ROUND(IF(L328=3%,$K$365*Ranking!K325,0),0)</f>
        <v>56301</v>
      </c>
      <c r="V328" s="8">
        <f t="shared" si="55"/>
        <v>149170</v>
      </c>
      <c r="W328" s="8">
        <f>IF(V328&gt;K328,K328-R328,U328)</f>
        <v>56301</v>
      </c>
      <c r="X328" s="8">
        <f t="shared" si="56"/>
        <v>149170</v>
      </c>
      <c r="Y328" s="31">
        <f>IF(K328&gt;0,ROUND(X328/K328*100,2),0)</f>
        <v>50.54</v>
      </c>
      <c r="Z328" s="8">
        <f>IF(L328=3%,ROUND($K$367*Ranking!K325,0),0)</f>
        <v>34924</v>
      </c>
      <c r="AA328" s="28">
        <f t="shared" si="57"/>
        <v>184094</v>
      </c>
      <c r="AB328" s="28">
        <f>IF(AA328&gt;K328,K328-X328,Z328)</f>
        <v>34924</v>
      </c>
      <c r="AC328" s="8">
        <f t="shared" si="58"/>
        <v>184094</v>
      </c>
      <c r="AD328" s="28">
        <f>IF(AC328&gt;K328,1,0)</f>
        <v>0</v>
      </c>
      <c r="AE328" s="31">
        <f>IF(AC328&gt;0,ROUND(AC328/K328*100,2),0)</f>
        <v>62.37</v>
      </c>
      <c r="AF328">
        <f t="shared" si="59"/>
      </c>
    </row>
    <row r="329" spans="1:32" ht="12.75">
      <c r="A329">
        <v>321</v>
      </c>
      <c r="B329" s="7" t="s">
        <v>662</v>
      </c>
      <c r="C329" s="7" t="s">
        <v>11</v>
      </c>
      <c r="D329" s="3" t="s">
        <v>663</v>
      </c>
      <c r="E329">
        <v>2008</v>
      </c>
      <c r="F329" s="4">
        <v>174477.35</v>
      </c>
      <c r="G329" s="4">
        <v>2449.43</v>
      </c>
      <c r="H329" s="4">
        <v>0</v>
      </c>
      <c r="I329" s="4">
        <v>0</v>
      </c>
      <c r="J329" s="4">
        <f aca="true" t="shared" si="60" ref="J329:J359">F329-G329-H329+I329</f>
        <v>172027.92</v>
      </c>
      <c r="K329" s="5">
        <f aca="true" t="shared" si="61" ref="K329:K359">ROUND(J329,0)</f>
        <v>172028</v>
      </c>
      <c r="L329" s="6">
        <v>0.02</v>
      </c>
      <c r="M329" s="31">
        <f aca="true" t="shared" si="62" ref="M329:M359">T329</f>
        <v>31.47</v>
      </c>
      <c r="N329" s="31">
        <f aca="true" t="shared" si="63" ref="N329:N359">AE329</f>
        <v>31.47</v>
      </c>
      <c r="O329" s="11">
        <f>ROUND(($K$363/$K$361)*K329,5)</f>
        <v>54128.74004</v>
      </c>
      <c r="P329" s="11">
        <f>ROUND(($K$363/$K$361)*K329,5)</f>
        <v>54128.74004</v>
      </c>
      <c r="Q329" s="11">
        <f aca="true" t="shared" si="64" ref="Q329:Q359">P329-R329</f>
        <v>-0.25996000000304775</v>
      </c>
      <c r="R329" s="8">
        <f aca="true" t="shared" si="65" ref="R329:R359">ROUND(O329,0)</f>
        <v>54129</v>
      </c>
      <c r="S329" s="11">
        <f aca="true" t="shared" si="66" ref="S329:S359">R329-O329</f>
        <v>0.25996000000304775</v>
      </c>
      <c r="T329">
        <f>IF(R329&gt;0,ROUND((R329/K329)*100,2),0)</f>
        <v>31.47</v>
      </c>
      <c r="U329" s="8">
        <f>ROUND(IF(L329=3%,$K$365*Ranking!K326,0),0)</f>
        <v>0</v>
      </c>
      <c r="V329" s="8">
        <f aca="true" t="shared" si="67" ref="V329:V359">U329+R329</f>
        <v>54129</v>
      </c>
      <c r="W329" s="8">
        <f>IF(V329&gt;K329,K329-R329,U329)</f>
        <v>0</v>
      </c>
      <c r="X329" s="8">
        <f aca="true" t="shared" si="68" ref="X329:X359">R329+W329</f>
        <v>54129</v>
      </c>
      <c r="Y329" s="31">
        <f>IF(K329&gt;0,ROUND(X329/K329*100,2),0)</f>
        <v>31.47</v>
      </c>
      <c r="Z329" s="8">
        <f>IF(L329=3%,ROUND($K$367*Ranking!K326,0),0)</f>
        <v>0</v>
      </c>
      <c r="AA329" s="28">
        <f aca="true" t="shared" si="69" ref="AA329:AA359">X329+Z329</f>
        <v>54129</v>
      </c>
      <c r="AB329" s="28">
        <f>IF(AA329&gt;K329,K329-X329,Z329)</f>
        <v>0</v>
      </c>
      <c r="AC329" s="8">
        <f aca="true" t="shared" si="70" ref="AC329:AC359">X329+AB329</f>
        <v>54129</v>
      </c>
      <c r="AD329" s="28">
        <f>IF(AC329&gt;K329,1,0)</f>
        <v>0</v>
      </c>
      <c r="AE329" s="31">
        <f>IF(AC329&gt;0,ROUND(AC329/K329*100,2),0)</f>
        <v>31.47</v>
      </c>
      <c r="AF329">
        <f aca="true" t="shared" si="71" ref="AF329:AF359">IF(AE329=100,1,"")</f>
      </c>
    </row>
    <row r="330" spans="1:32" ht="12.75">
      <c r="A330">
        <v>322</v>
      </c>
      <c r="B330" s="7" t="s">
        <v>664</v>
      </c>
      <c r="C330" s="7" t="s">
        <v>11</v>
      </c>
      <c r="D330" s="3" t="s">
        <v>665</v>
      </c>
      <c r="E330">
        <v>2009</v>
      </c>
      <c r="F330" s="4">
        <v>145792.48</v>
      </c>
      <c r="G330" s="4">
        <v>1455.89</v>
      </c>
      <c r="H330" s="4">
        <v>68.6</v>
      </c>
      <c r="I330" s="4">
        <v>0</v>
      </c>
      <c r="J330" s="4">
        <f t="shared" si="60"/>
        <v>144267.99</v>
      </c>
      <c r="K330" s="5">
        <f t="shared" si="61"/>
        <v>144268</v>
      </c>
      <c r="L330" s="6">
        <v>0.01</v>
      </c>
      <c r="M330" s="31">
        <f t="shared" si="62"/>
        <v>31.47</v>
      </c>
      <c r="N330" s="31">
        <f t="shared" si="63"/>
        <v>31.47</v>
      </c>
      <c r="O330" s="11">
        <f>ROUND(($K$363/$K$361)*K330,5)</f>
        <v>45394.03509</v>
      </c>
      <c r="P330" s="11">
        <f>ROUND(($K$363/$K$361)*K330,5)</f>
        <v>45394.03509</v>
      </c>
      <c r="Q330" s="11">
        <f t="shared" si="64"/>
        <v>0.03508999999758089</v>
      </c>
      <c r="R330" s="8">
        <f t="shared" si="65"/>
        <v>45394</v>
      </c>
      <c r="S330" s="11">
        <f t="shared" si="66"/>
        <v>-0.03508999999758089</v>
      </c>
      <c r="T330">
        <f>IF(R330&gt;0,ROUND((R330/K330)*100,2),0)</f>
        <v>31.47</v>
      </c>
      <c r="U330" s="8">
        <f>ROUND(IF(L330=3%,$K$365*Ranking!K327,0),0)</f>
        <v>0</v>
      </c>
      <c r="V330" s="8">
        <f t="shared" si="67"/>
        <v>45394</v>
      </c>
      <c r="W330" s="8">
        <f>IF(V330&gt;K330,K330-R330,U330)</f>
        <v>0</v>
      </c>
      <c r="X330" s="8">
        <f t="shared" si="68"/>
        <v>45394</v>
      </c>
      <c r="Y330" s="31">
        <f>IF(K330&gt;0,ROUND(X330/K330*100,2),0)</f>
        <v>31.47</v>
      </c>
      <c r="Z330" s="8">
        <f>IF(L330=3%,ROUND($K$367*Ranking!K327,0),0)</f>
        <v>0</v>
      </c>
      <c r="AA330" s="28">
        <f t="shared" si="69"/>
        <v>45394</v>
      </c>
      <c r="AB330" s="28">
        <f>IF(AA330&gt;K330,K330-X330,Z330)</f>
        <v>0</v>
      </c>
      <c r="AC330" s="8">
        <f t="shared" si="70"/>
        <v>45394</v>
      </c>
      <c r="AD330" s="28">
        <f>IF(AC330&gt;K330,1,0)</f>
        <v>0</v>
      </c>
      <c r="AE330" s="31">
        <f>IF(AC330&gt;0,ROUND(AC330/K330*100,2),0)</f>
        <v>31.47</v>
      </c>
      <c r="AF330">
        <f t="shared" si="71"/>
      </c>
    </row>
    <row r="331" spans="1:32" ht="12.75">
      <c r="A331">
        <v>323</v>
      </c>
      <c r="B331" s="7" t="s">
        <v>666</v>
      </c>
      <c r="C331" s="7" t="s">
        <v>11</v>
      </c>
      <c r="D331" s="3" t="s">
        <v>667</v>
      </c>
      <c r="F331" s="4">
        <v>0</v>
      </c>
      <c r="G331" s="4">
        <v>0</v>
      </c>
      <c r="H331" s="4">
        <v>0</v>
      </c>
      <c r="I331" s="4">
        <v>0</v>
      </c>
      <c r="J331" s="4">
        <f t="shared" si="60"/>
        <v>0</v>
      </c>
      <c r="K331" s="5">
        <f t="shared" si="61"/>
        <v>0</v>
      </c>
      <c r="L331" s="6">
        <v>0</v>
      </c>
      <c r="M331" s="31">
        <f t="shared" si="62"/>
        <v>0</v>
      </c>
      <c r="N331" s="31">
        <f t="shared" si="63"/>
        <v>0</v>
      </c>
      <c r="O331" s="11">
        <f>ROUND(($K$363/$K$361)*K331,5)</f>
        <v>0</v>
      </c>
      <c r="P331" s="11">
        <f>ROUND(($K$363/$K$361)*K331,5)</f>
        <v>0</v>
      </c>
      <c r="Q331" s="11">
        <f t="shared" si="64"/>
        <v>0</v>
      </c>
      <c r="R331" s="8">
        <f t="shared" si="65"/>
        <v>0</v>
      </c>
      <c r="S331" s="11">
        <f t="shared" si="66"/>
        <v>0</v>
      </c>
      <c r="T331">
        <f>IF(R331&gt;0,ROUND((R331/K331)*100,2),0)</f>
        <v>0</v>
      </c>
      <c r="U331" s="8">
        <f>ROUND(IF(L331=3%,$K$365*Ranking!K328,0),0)</f>
        <v>0</v>
      </c>
      <c r="V331" s="8">
        <f t="shared" si="67"/>
        <v>0</v>
      </c>
      <c r="W331" s="8">
        <f>IF(V331&gt;K331,K331-R331,U331)</f>
        <v>0</v>
      </c>
      <c r="X331" s="8">
        <f t="shared" si="68"/>
        <v>0</v>
      </c>
      <c r="Y331" s="31">
        <f>IF(K331&gt;0,ROUND(X331/K331*100,2),0)</f>
        <v>0</v>
      </c>
      <c r="Z331" s="8">
        <f>IF(L331=3%,ROUND($K$367*Ranking!K328,0),0)</f>
        <v>0</v>
      </c>
      <c r="AA331" s="28">
        <f t="shared" si="69"/>
        <v>0</v>
      </c>
      <c r="AB331" s="28">
        <f>IF(AA331&gt;K331,K331-X331,Z331)</f>
        <v>0</v>
      </c>
      <c r="AC331" s="8">
        <f t="shared" si="70"/>
        <v>0</v>
      </c>
      <c r="AD331" s="28">
        <f>IF(AC331&gt;K331,1,0)</f>
        <v>0</v>
      </c>
      <c r="AE331" s="31">
        <f>IF(AC331&gt;0,ROUND(AC331/K331*100,2),0)</f>
        <v>0</v>
      </c>
      <c r="AF331">
        <f t="shared" si="71"/>
      </c>
    </row>
    <row r="332" spans="1:32" ht="12.75">
      <c r="A332">
        <v>324</v>
      </c>
      <c r="B332" s="7" t="s">
        <v>668</v>
      </c>
      <c r="C332" s="7" t="s">
        <v>11</v>
      </c>
      <c r="D332" s="3" t="s">
        <v>669</v>
      </c>
      <c r="E332">
        <v>2007</v>
      </c>
      <c r="F332" s="4">
        <v>268135.58</v>
      </c>
      <c r="G332" s="4">
        <v>3701.72</v>
      </c>
      <c r="H332" s="4">
        <v>51.17</v>
      </c>
      <c r="I332" s="4">
        <v>0</v>
      </c>
      <c r="J332" s="4">
        <f t="shared" si="60"/>
        <v>264382.69000000006</v>
      </c>
      <c r="K332" s="5">
        <f t="shared" si="61"/>
        <v>264383</v>
      </c>
      <c r="L332" s="6">
        <v>0.03</v>
      </c>
      <c r="M332" s="31">
        <f t="shared" si="62"/>
        <v>31.46</v>
      </c>
      <c r="N332" s="31">
        <f t="shared" si="63"/>
        <v>62.83</v>
      </c>
      <c r="O332" s="11">
        <f>ROUND(($K$363/$K$361)*K332,5)</f>
        <v>83188.3105</v>
      </c>
      <c r="P332" s="11">
        <f>ROUND(($K$363/$K$361)*K332,5)</f>
        <v>83188.3105</v>
      </c>
      <c r="Q332" s="11">
        <f t="shared" si="64"/>
        <v>0.3105000000068685</v>
      </c>
      <c r="R332" s="8">
        <f t="shared" si="65"/>
        <v>83188</v>
      </c>
      <c r="S332" s="11">
        <f t="shared" si="66"/>
        <v>-0.3105000000068685</v>
      </c>
      <c r="T332">
        <f>IF(R332&gt;0,ROUND((R332/K332)*100,2),0)</f>
        <v>31.46</v>
      </c>
      <c r="U332" s="8">
        <f>ROUND(IF(L332=3%,$K$365*Ranking!K329,0),0)</f>
        <v>51183</v>
      </c>
      <c r="V332" s="8">
        <f t="shared" si="67"/>
        <v>134371</v>
      </c>
      <c r="W332" s="8">
        <f>IF(V332&gt;K332,K332-R332,U332)</f>
        <v>51183</v>
      </c>
      <c r="X332" s="8">
        <f t="shared" si="68"/>
        <v>134371</v>
      </c>
      <c r="Y332" s="31">
        <f>IF(K332&gt;0,ROUND(X332/K332*100,2),0)</f>
        <v>50.82</v>
      </c>
      <c r="Z332" s="8">
        <f>IF(L332=3%,ROUND($K$367*Ranking!K329,0),0)</f>
        <v>31749</v>
      </c>
      <c r="AA332" s="28">
        <f t="shared" si="69"/>
        <v>166120</v>
      </c>
      <c r="AB332" s="28">
        <f>IF(AA332&gt;K332,K332-X332,Z332)</f>
        <v>31749</v>
      </c>
      <c r="AC332" s="8">
        <f t="shared" si="70"/>
        <v>166120</v>
      </c>
      <c r="AD332" s="28">
        <f>IF(AC332&gt;K332,1,0)</f>
        <v>0</v>
      </c>
      <c r="AE332" s="31">
        <f>IF(AC332&gt;0,ROUND(AC332/K332*100,2),0)</f>
        <v>62.83</v>
      </c>
      <c r="AF332">
        <f t="shared" si="71"/>
      </c>
    </row>
    <row r="333" spans="1:32" ht="12.75">
      <c r="A333">
        <v>325</v>
      </c>
      <c r="B333" s="7" t="s">
        <v>670</v>
      </c>
      <c r="C333" s="7" t="s">
        <v>11</v>
      </c>
      <c r="D333" s="3" t="s">
        <v>671</v>
      </c>
      <c r="E333">
        <v>2010</v>
      </c>
      <c r="F333" s="4">
        <v>376110.36</v>
      </c>
      <c r="G333" s="4">
        <v>3493.69</v>
      </c>
      <c r="H333" s="4">
        <v>2243.35</v>
      </c>
      <c r="I333" s="4">
        <v>0</v>
      </c>
      <c r="J333" s="4">
        <f t="shared" si="60"/>
        <v>370373.32</v>
      </c>
      <c r="K333" s="5">
        <f t="shared" si="61"/>
        <v>370373</v>
      </c>
      <c r="L333" s="6">
        <v>0.01</v>
      </c>
      <c r="M333" s="31">
        <f t="shared" si="62"/>
        <v>31.47</v>
      </c>
      <c r="N333" s="31">
        <f t="shared" si="63"/>
        <v>31.47</v>
      </c>
      <c r="O333" s="11">
        <f>ROUND(($K$363/$K$361)*K333,5)</f>
        <v>116538.144</v>
      </c>
      <c r="P333" s="11">
        <f>ROUND(($K$363/$K$361)*K333,5)</f>
        <v>116538.144</v>
      </c>
      <c r="Q333" s="11">
        <f t="shared" si="64"/>
        <v>0.14400000000023283</v>
      </c>
      <c r="R333" s="8">
        <f t="shared" si="65"/>
        <v>116538</v>
      </c>
      <c r="S333" s="11">
        <f t="shared" si="66"/>
        <v>-0.14400000000023283</v>
      </c>
      <c r="T333">
        <f>IF(R333&gt;0,ROUND((R333/K333)*100,2),0)</f>
        <v>31.47</v>
      </c>
      <c r="U333" s="8">
        <f>ROUND(IF(L333=3%,$K$365*Ranking!K330,0),0)</f>
        <v>0</v>
      </c>
      <c r="V333" s="8">
        <f t="shared" si="67"/>
        <v>116538</v>
      </c>
      <c r="W333" s="8">
        <f>IF(V333&gt;K333,K333-R333,U333)</f>
        <v>0</v>
      </c>
      <c r="X333" s="8">
        <f t="shared" si="68"/>
        <v>116538</v>
      </c>
      <c r="Y333" s="31">
        <f>IF(K333&gt;0,ROUND(X333/K333*100,2),0)</f>
        <v>31.47</v>
      </c>
      <c r="Z333" s="8">
        <f>IF(L333=3%,ROUND($K$367*Ranking!K330,0),0)</f>
        <v>0</v>
      </c>
      <c r="AA333" s="28">
        <f t="shared" si="69"/>
        <v>116538</v>
      </c>
      <c r="AB333" s="28">
        <f>IF(AA333&gt;K333,K333-X333,Z333)</f>
        <v>0</v>
      </c>
      <c r="AC333" s="8">
        <f t="shared" si="70"/>
        <v>116538</v>
      </c>
      <c r="AD333" s="28">
        <f>IF(AC333&gt;K333,1,0)</f>
        <v>0</v>
      </c>
      <c r="AE333" s="31">
        <f>IF(AC333&gt;0,ROUND(AC333/K333*100,2),0)</f>
        <v>31.47</v>
      </c>
      <c r="AF333">
        <f t="shared" si="71"/>
      </c>
    </row>
    <row r="334" spans="1:32" ht="12.75">
      <c r="A334">
        <v>326</v>
      </c>
      <c r="B334" s="7" t="s">
        <v>672</v>
      </c>
      <c r="C334" s="7" t="s">
        <v>11</v>
      </c>
      <c r="D334" s="3" t="s">
        <v>673</v>
      </c>
      <c r="F334" s="4">
        <v>0</v>
      </c>
      <c r="G334" s="4">
        <v>0</v>
      </c>
      <c r="H334" s="4">
        <v>0</v>
      </c>
      <c r="I334" s="4">
        <v>0</v>
      </c>
      <c r="J334" s="4">
        <f t="shared" si="60"/>
        <v>0</v>
      </c>
      <c r="K334" s="5">
        <f t="shared" si="61"/>
        <v>0</v>
      </c>
      <c r="L334" s="6">
        <v>0</v>
      </c>
      <c r="M334" s="31">
        <f t="shared" si="62"/>
        <v>0</v>
      </c>
      <c r="N334" s="31">
        <f t="shared" si="63"/>
        <v>0</v>
      </c>
      <c r="O334" s="11">
        <f>ROUND(($K$363/$K$361)*K334,5)</f>
        <v>0</v>
      </c>
      <c r="P334" s="11">
        <f>ROUND(($K$363/$K$361)*K334,5)</f>
        <v>0</v>
      </c>
      <c r="Q334" s="11">
        <f t="shared" si="64"/>
        <v>0</v>
      </c>
      <c r="R334" s="8">
        <f t="shared" si="65"/>
        <v>0</v>
      </c>
      <c r="S334" s="11">
        <f t="shared" si="66"/>
        <v>0</v>
      </c>
      <c r="T334">
        <f>IF(R334&gt;0,ROUND((R334/K334)*100,2),0)</f>
        <v>0</v>
      </c>
      <c r="U334" s="8">
        <f>ROUND(IF(L334=3%,$K$365*Ranking!K331,0),0)</f>
        <v>0</v>
      </c>
      <c r="V334" s="8">
        <f t="shared" si="67"/>
        <v>0</v>
      </c>
      <c r="W334" s="8">
        <f>IF(V334&gt;K334,K334-R334,U334)</f>
        <v>0</v>
      </c>
      <c r="X334" s="8">
        <f t="shared" si="68"/>
        <v>0</v>
      </c>
      <c r="Y334" s="31">
        <f>IF(K334&gt;0,ROUND(X334/K334*100,2),0)</f>
        <v>0</v>
      </c>
      <c r="Z334" s="8">
        <f>IF(L334=3%,ROUND($K$367*Ranking!K331,0),0)</f>
        <v>0</v>
      </c>
      <c r="AA334" s="28">
        <f t="shared" si="69"/>
        <v>0</v>
      </c>
      <c r="AB334" s="28">
        <f>IF(AA334&gt;K334,K334-X334,Z334)</f>
        <v>0</v>
      </c>
      <c r="AC334" s="8">
        <f t="shared" si="70"/>
        <v>0</v>
      </c>
      <c r="AD334" s="28">
        <f>IF(AC334&gt;K334,1,0)</f>
        <v>0</v>
      </c>
      <c r="AE334" s="31">
        <f>IF(AC334&gt;0,ROUND(AC334/K334*100,2),0)</f>
        <v>0</v>
      </c>
      <c r="AF334">
        <f t="shared" si="71"/>
      </c>
    </row>
    <row r="335" spans="1:32" ht="12.75">
      <c r="A335">
        <v>327</v>
      </c>
      <c r="B335" s="7" t="s">
        <v>674</v>
      </c>
      <c r="C335" s="7" t="s">
        <v>11</v>
      </c>
      <c r="D335" s="3" t="s">
        <v>675</v>
      </c>
      <c r="E335">
        <v>2006</v>
      </c>
      <c r="F335" s="4">
        <v>343261.78</v>
      </c>
      <c r="G335" s="4">
        <v>758</v>
      </c>
      <c r="H335" s="4">
        <v>212.99</v>
      </c>
      <c r="I335" s="4">
        <v>0</v>
      </c>
      <c r="J335" s="4">
        <f t="shared" si="60"/>
        <v>342290.79000000004</v>
      </c>
      <c r="K335" s="5">
        <f t="shared" si="61"/>
        <v>342291</v>
      </c>
      <c r="L335" s="6">
        <v>0.03</v>
      </c>
      <c r="M335" s="31">
        <f t="shared" si="62"/>
        <v>31.47</v>
      </c>
      <c r="N335" s="31">
        <f t="shared" si="63"/>
        <v>50.85</v>
      </c>
      <c r="O335" s="11">
        <f>ROUND(($K$363/$K$361)*K335,5)</f>
        <v>107702.12151</v>
      </c>
      <c r="P335" s="11">
        <f>ROUND(($K$363/$K$361)*K335,5)</f>
        <v>107702.12151</v>
      </c>
      <c r="Q335" s="11">
        <f t="shared" si="64"/>
        <v>0.12150999999721535</v>
      </c>
      <c r="R335" s="8">
        <f t="shared" si="65"/>
        <v>107702</v>
      </c>
      <c r="S335" s="11">
        <f t="shared" si="66"/>
        <v>-0.12150999999721535</v>
      </c>
      <c r="T335">
        <f>IF(R335&gt;0,ROUND((R335/K335)*100,2),0)</f>
        <v>31.47</v>
      </c>
      <c r="U335" s="8">
        <f>ROUND(IF(L335=3%,$K$365*Ranking!K332,0),0)</f>
        <v>40946</v>
      </c>
      <c r="V335" s="8">
        <f t="shared" si="67"/>
        <v>148648</v>
      </c>
      <c r="W335" s="8">
        <f>IF(V335&gt;K335,K335-R335,U335)</f>
        <v>40946</v>
      </c>
      <c r="X335" s="8">
        <f t="shared" si="68"/>
        <v>148648</v>
      </c>
      <c r="Y335" s="31">
        <f>IF(K335&gt;0,ROUND(X335/K335*100,2),0)</f>
        <v>43.43</v>
      </c>
      <c r="Z335" s="8">
        <f>IF(L335=3%,ROUND($K$367*Ranking!K332,0),0)</f>
        <v>25399</v>
      </c>
      <c r="AA335" s="28">
        <f t="shared" si="69"/>
        <v>174047</v>
      </c>
      <c r="AB335" s="28">
        <f>IF(AA335&gt;K335,K335-X335,Z335)</f>
        <v>25399</v>
      </c>
      <c r="AC335" s="8">
        <f t="shared" si="70"/>
        <v>174047</v>
      </c>
      <c r="AD335" s="28">
        <f>IF(AC335&gt;K335,1,0)</f>
        <v>0</v>
      </c>
      <c r="AE335" s="31">
        <f>IF(AC335&gt;0,ROUND(AC335/K335*100,2),0)</f>
        <v>50.85</v>
      </c>
      <c r="AF335">
        <f t="shared" si="71"/>
      </c>
    </row>
    <row r="336" spans="1:32" ht="12.75">
      <c r="A336">
        <v>328</v>
      </c>
      <c r="B336" s="7" t="s">
        <v>676</v>
      </c>
      <c r="C336" s="7" t="s">
        <v>11</v>
      </c>
      <c r="D336" s="3" t="s">
        <v>677</v>
      </c>
      <c r="F336" s="4">
        <v>0</v>
      </c>
      <c r="G336" s="4">
        <v>0</v>
      </c>
      <c r="H336" s="4">
        <v>0</v>
      </c>
      <c r="I336" s="4">
        <v>0</v>
      </c>
      <c r="J336" s="4">
        <f t="shared" si="60"/>
        <v>0</v>
      </c>
      <c r="K336" s="5">
        <f t="shared" si="61"/>
        <v>0</v>
      </c>
      <c r="L336" s="6">
        <v>0</v>
      </c>
      <c r="M336" s="31">
        <f t="shared" si="62"/>
        <v>0</v>
      </c>
      <c r="N336" s="31">
        <f t="shared" si="63"/>
        <v>0</v>
      </c>
      <c r="O336" s="11">
        <f>ROUND(($K$363/$K$361)*K336,5)</f>
        <v>0</v>
      </c>
      <c r="P336" s="11">
        <f>ROUND(($K$363/$K$361)*K336,5)</f>
        <v>0</v>
      </c>
      <c r="Q336" s="11">
        <f t="shared" si="64"/>
        <v>0</v>
      </c>
      <c r="R336" s="8">
        <f t="shared" si="65"/>
        <v>0</v>
      </c>
      <c r="S336" s="11">
        <f t="shared" si="66"/>
        <v>0</v>
      </c>
      <c r="T336">
        <f>IF(R336&gt;0,ROUND((R336/K336)*100,2),0)</f>
        <v>0</v>
      </c>
      <c r="U336" s="8">
        <f>ROUND(IF(L336=3%,$K$365*Ranking!K333,0),0)</f>
        <v>0</v>
      </c>
      <c r="V336" s="8">
        <f t="shared" si="67"/>
        <v>0</v>
      </c>
      <c r="W336" s="8">
        <f>IF(V336&gt;K336,K336-R336,U336)</f>
        <v>0</v>
      </c>
      <c r="X336" s="8">
        <f t="shared" si="68"/>
        <v>0</v>
      </c>
      <c r="Y336" s="31">
        <f>IF(K336&gt;0,ROUND(X336/K336*100,2),0)</f>
        <v>0</v>
      </c>
      <c r="Z336" s="8">
        <f>IF(L336=3%,ROUND($K$367*Ranking!K333,0),0)</f>
        <v>0</v>
      </c>
      <c r="AA336" s="28">
        <f t="shared" si="69"/>
        <v>0</v>
      </c>
      <c r="AB336" s="28">
        <f>IF(AA336&gt;K336,K336-X336,Z336)</f>
        <v>0</v>
      </c>
      <c r="AC336" s="8">
        <f t="shared" si="70"/>
        <v>0</v>
      </c>
      <c r="AD336" s="28">
        <f>IF(AC336&gt;K336,1,0)</f>
        <v>0</v>
      </c>
      <c r="AE336" s="31">
        <f>IF(AC336&gt;0,ROUND(AC336/K336*100,2),0)</f>
        <v>0</v>
      </c>
      <c r="AF336">
        <f t="shared" si="71"/>
      </c>
    </row>
    <row r="337" spans="1:32" ht="12.75">
      <c r="A337">
        <v>329</v>
      </c>
      <c r="B337" s="7" t="s">
        <v>123</v>
      </c>
      <c r="C337" s="7" t="s">
        <v>11</v>
      </c>
      <c r="D337" s="3" t="s">
        <v>124</v>
      </c>
      <c r="E337">
        <v>2004</v>
      </c>
      <c r="F337" s="4">
        <v>393628.23</v>
      </c>
      <c r="G337" s="4">
        <v>3292.16</v>
      </c>
      <c r="H337" s="4">
        <v>20.79</v>
      </c>
      <c r="I337" s="4">
        <v>0</v>
      </c>
      <c r="J337" s="4">
        <f t="shared" si="60"/>
        <v>390315.28</v>
      </c>
      <c r="K337" s="5">
        <f t="shared" si="61"/>
        <v>390315</v>
      </c>
      <c r="L337" s="6">
        <v>0.01</v>
      </c>
      <c r="M337" s="31">
        <f t="shared" si="62"/>
        <v>31.47</v>
      </c>
      <c r="N337" s="31">
        <f t="shared" si="63"/>
        <v>31.47</v>
      </c>
      <c r="O337" s="11">
        <f>ROUND(($K$363/$K$361)*K337,5)</f>
        <v>122812.90935</v>
      </c>
      <c r="P337" s="11">
        <f>ROUND(($K$363/$K$361)*K337,5)</f>
        <v>122812.90935</v>
      </c>
      <c r="Q337" s="11">
        <f t="shared" si="64"/>
        <v>-0.09064999999827705</v>
      </c>
      <c r="R337" s="8">
        <f t="shared" si="65"/>
        <v>122813</v>
      </c>
      <c r="S337" s="11">
        <f t="shared" si="66"/>
        <v>0.09064999999827705</v>
      </c>
      <c r="T337">
        <f>IF(R337&gt;0,ROUND((R337/K337)*100,2),0)</f>
        <v>31.47</v>
      </c>
      <c r="U337" s="8">
        <f>ROUND(IF(L337=3%,$K$365*Ranking!K334,0),0)</f>
        <v>0</v>
      </c>
      <c r="V337" s="8">
        <f t="shared" si="67"/>
        <v>122813</v>
      </c>
      <c r="W337" s="8">
        <f>IF(V337&gt;K337,K337-R337,U337)</f>
        <v>0</v>
      </c>
      <c r="X337" s="8">
        <f t="shared" si="68"/>
        <v>122813</v>
      </c>
      <c r="Y337" s="31">
        <f>IF(K337&gt;0,ROUND(X337/K337*100,2),0)</f>
        <v>31.47</v>
      </c>
      <c r="Z337" s="8">
        <f>IF(L337=3%,ROUND($K$367*Ranking!K334,0),0)</f>
        <v>0</v>
      </c>
      <c r="AA337" s="28">
        <f t="shared" si="69"/>
        <v>122813</v>
      </c>
      <c r="AB337" s="28">
        <f>IF(AA337&gt;K337,K337-X337,Z337)</f>
        <v>0</v>
      </c>
      <c r="AC337" s="8">
        <f t="shared" si="70"/>
        <v>122813</v>
      </c>
      <c r="AD337" s="28">
        <f>IF(AC337&gt;K337,1,0)</f>
        <v>0</v>
      </c>
      <c r="AE337" s="31">
        <f>IF(AC337&gt;0,ROUND(AC337/K337*100,2),0)</f>
        <v>31.47</v>
      </c>
      <c r="AF337">
        <f t="shared" si="71"/>
      </c>
    </row>
    <row r="338" spans="1:32" ht="12.75">
      <c r="A338">
        <v>330</v>
      </c>
      <c r="B338" s="7" t="s">
        <v>125</v>
      </c>
      <c r="C338" s="7" t="s">
        <v>11</v>
      </c>
      <c r="D338" s="3" t="s">
        <v>126</v>
      </c>
      <c r="E338">
        <v>2002</v>
      </c>
      <c r="F338" s="4">
        <v>1499661.86</v>
      </c>
      <c r="G338" s="4">
        <v>23045.88</v>
      </c>
      <c r="H338" s="4">
        <v>0</v>
      </c>
      <c r="I338" s="4">
        <v>0</v>
      </c>
      <c r="J338" s="4">
        <f t="shared" si="60"/>
        <v>1476615.9800000002</v>
      </c>
      <c r="K338" s="5">
        <f t="shared" si="61"/>
        <v>1476616</v>
      </c>
      <c r="L338" s="6">
        <v>0.03</v>
      </c>
      <c r="M338" s="31">
        <f t="shared" si="62"/>
        <v>31.47</v>
      </c>
      <c r="N338" s="31">
        <f t="shared" si="63"/>
        <v>34.83</v>
      </c>
      <c r="O338" s="11">
        <f>ROUND(($K$363/$K$361)*K338,5)</f>
        <v>464618.33893</v>
      </c>
      <c r="P338" s="11">
        <f>ROUND(($K$363/$K$361)*K338,5)</f>
        <v>464618.33893</v>
      </c>
      <c r="Q338" s="11">
        <f t="shared" si="64"/>
        <v>0.338930000027176</v>
      </c>
      <c r="R338" s="8">
        <f t="shared" si="65"/>
        <v>464618</v>
      </c>
      <c r="S338" s="11">
        <f t="shared" si="66"/>
        <v>-0.338930000027176</v>
      </c>
      <c r="T338">
        <f>IF(R338&gt;0,ROUND((R338/K338)*100,2),0)</f>
        <v>31.47</v>
      </c>
      <c r="U338" s="8">
        <f>ROUND(IF(L338=3%,$K$365*Ranking!K335,0),0)</f>
        <v>30710</v>
      </c>
      <c r="V338" s="8">
        <f t="shared" si="67"/>
        <v>495328</v>
      </c>
      <c r="W338" s="8">
        <f>IF(V338&gt;K338,K338-R338,U338)</f>
        <v>30710</v>
      </c>
      <c r="X338" s="8">
        <f t="shared" si="68"/>
        <v>495328</v>
      </c>
      <c r="Y338" s="31">
        <f>IF(K338&gt;0,ROUND(X338/K338*100,2),0)</f>
        <v>33.54</v>
      </c>
      <c r="Z338" s="8">
        <f>IF(L338=3%,ROUND($K$367*Ranking!K335,0),0)</f>
        <v>19049</v>
      </c>
      <c r="AA338" s="28">
        <f t="shared" si="69"/>
        <v>514377</v>
      </c>
      <c r="AB338" s="28">
        <f>IF(AA338&gt;K338,K338-X338,Z338)</f>
        <v>19049</v>
      </c>
      <c r="AC338" s="8">
        <f t="shared" si="70"/>
        <v>514377</v>
      </c>
      <c r="AD338" s="28">
        <f>IF(AC338&gt;K338,1,0)</f>
        <v>0</v>
      </c>
      <c r="AE338" s="31">
        <f>IF(AC338&gt;0,ROUND(AC338/K338*100,2),0)</f>
        <v>34.83</v>
      </c>
      <c r="AF338">
        <f t="shared" si="71"/>
      </c>
    </row>
    <row r="339" spans="1:32" ht="12.75">
      <c r="A339">
        <v>331</v>
      </c>
      <c r="B339" s="7" t="s">
        <v>678</v>
      </c>
      <c r="C339" s="7" t="s">
        <v>11</v>
      </c>
      <c r="D339" s="3" t="s">
        <v>679</v>
      </c>
      <c r="F339" s="4">
        <v>0</v>
      </c>
      <c r="G339" s="4">
        <v>0</v>
      </c>
      <c r="H339" s="4">
        <v>0</v>
      </c>
      <c r="I339" s="4">
        <v>0</v>
      </c>
      <c r="J339" s="4">
        <f t="shared" si="60"/>
        <v>0</v>
      </c>
      <c r="K339" s="5">
        <f t="shared" si="61"/>
        <v>0</v>
      </c>
      <c r="L339" s="6">
        <v>0</v>
      </c>
      <c r="M339" s="31">
        <f t="shared" si="62"/>
        <v>0</v>
      </c>
      <c r="N339" s="31">
        <f t="shared" si="63"/>
        <v>0</v>
      </c>
      <c r="O339" s="11">
        <f>ROUND(($K$363/$K$361)*K339,5)</f>
        <v>0</v>
      </c>
      <c r="P339" s="11">
        <f>ROUND(($K$363/$K$361)*K339,5)</f>
        <v>0</v>
      </c>
      <c r="Q339" s="11">
        <f t="shared" si="64"/>
        <v>0</v>
      </c>
      <c r="R339" s="8">
        <f t="shared" si="65"/>
        <v>0</v>
      </c>
      <c r="S339" s="11">
        <f t="shared" si="66"/>
        <v>0</v>
      </c>
      <c r="T339">
        <f>IF(R339&gt;0,ROUND((R339/K339)*100,2),0)</f>
        <v>0</v>
      </c>
      <c r="U339" s="8">
        <f>ROUND(IF(L339=3%,$K$365*Ranking!K336,0),0)</f>
        <v>0</v>
      </c>
      <c r="V339" s="8">
        <f t="shared" si="67"/>
        <v>0</v>
      </c>
      <c r="W339" s="8">
        <f>IF(V339&gt;K339,K339-R339,U339)</f>
        <v>0</v>
      </c>
      <c r="X339" s="8">
        <f t="shared" si="68"/>
        <v>0</v>
      </c>
      <c r="Y339" s="31">
        <f>IF(K339&gt;0,ROUND(X339/K339*100,2),0)</f>
        <v>0</v>
      </c>
      <c r="Z339" s="8">
        <f>IF(L339=3%,ROUND($K$367*Ranking!K336,0),0)</f>
        <v>0</v>
      </c>
      <c r="AA339" s="28">
        <f t="shared" si="69"/>
        <v>0</v>
      </c>
      <c r="AB339" s="28">
        <f>IF(AA339&gt;K339,K339-X339,Z339)</f>
        <v>0</v>
      </c>
      <c r="AC339" s="8">
        <f t="shared" si="70"/>
        <v>0</v>
      </c>
      <c r="AD339" s="28">
        <f>IF(AC339&gt;K339,1,0)</f>
        <v>0</v>
      </c>
      <c r="AE339" s="31">
        <f>IF(AC339&gt;0,ROUND(AC339/K339*100,2),0)</f>
        <v>0</v>
      </c>
      <c r="AF339">
        <f t="shared" si="71"/>
      </c>
    </row>
    <row r="340" spans="1:32" ht="12.75">
      <c r="A340">
        <v>332</v>
      </c>
      <c r="B340" s="7" t="s">
        <v>680</v>
      </c>
      <c r="C340" s="7" t="s">
        <v>11</v>
      </c>
      <c r="D340" s="3" t="s">
        <v>681</v>
      </c>
      <c r="F340" s="4">
        <v>0</v>
      </c>
      <c r="G340" s="4">
        <v>0</v>
      </c>
      <c r="H340" s="4">
        <v>0</v>
      </c>
      <c r="I340" s="4">
        <v>0</v>
      </c>
      <c r="J340" s="4">
        <f t="shared" si="60"/>
        <v>0</v>
      </c>
      <c r="K340" s="5">
        <f t="shared" si="61"/>
        <v>0</v>
      </c>
      <c r="L340" s="6">
        <v>0</v>
      </c>
      <c r="M340" s="31">
        <f t="shared" si="62"/>
        <v>0</v>
      </c>
      <c r="N340" s="31">
        <f t="shared" si="63"/>
        <v>0</v>
      </c>
      <c r="O340" s="11">
        <f>ROUND(($K$363/$K$361)*K340,5)</f>
        <v>0</v>
      </c>
      <c r="P340" s="11">
        <f>ROUND(($K$363/$K$361)*K340,5)</f>
        <v>0</v>
      </c>
      <c r="Q340" s="11">
        <f t="shared" si="64"/>
        <v>0</v>
      </c>
      <c r="R340" s="8">
        <f t="shared" si="65"/>
        <v>0</v>
      </c>
      <c r="S340" s="11">
        <f t="shared" si="66"/>
        <v>0</v>
      </c>
      <c r="T340">
        <f>IF(R340&gt;0,ROUND((R340/K340)*100,2),0)</f>
        <v>0</v>
      </c>
      <c r="U340" s="8">
        <f>ROUND(IF(L340=3%,$K$365*Ranking!K337,0),0)</f>
        <v>0</v>
      </c>
      <c r="V340" s="8">
        <f t="shared" si="67"/>
        <v>0</v>
      </c>
      <c r="W340" s="8">
        <f>IF(V340&gt;K340,K340-R340,U340)</f>
        <v>0</v>
      </c>
      <c r="X340" s="8">
        <f t="shared" si="68"/>
        <v>0</v>
      </c>
      <c r="Y340" s="31">
        <f>IF(K340&gt;0,ROUND(X340/K340*100,2),0)</f>
        <v>0</v>
      </c>
      <c r="Z340" s="8">
        <f>IF(L340=3%,ROUND($K$367*Ranking!K337,0),0)</f>
        <v>0</v>
      </c>
      <c r="AA340" s="28">
        <f t="shared" si="69"/>
        <v>0</v>
      </c>
      <c r="AB340" s="28">
        <f>IF(AA340&gt;K340,K340-X340,Z340)</f>
        <v>0</v>
      </c>
      <c r="AC340" s="8">
        <f t="shared" si="70"/>
        <v>0</v>
      </c>
      <c r="AD340" s="28">
        <f>IF(AC340&gt;K340,1,0)</f>
        <v>0</v>
      </c>
      <c r="AE340" s="31">
        <f>IF(AC340&gt;0,ROUND(AC340/K340*100,2),0)</f>
        <v>0</v>
      </c>
      <c r="AF340">
        <f t="shared" si="71"/>
      </c>
    </row>
    <row r="341" spans="1:32" ht="12.75">
      <c r="A341">
        <v>333</v>
      </c>
      <c r="B341" s="7" t="s">
        <v>127</v>
      </c>
      <c r="C341" s="7" t="s">
        <v>11</v>
      </c>
      <c r="D341" s="3" t="s">
        <v>128</v>
      </c>
      <c r="E341">
        <v>2002</v>
      </c>
      <c r="F341" s="4">
        <v>1876658.3</v>
      </c>
      <c r="G341" s="4">
        <v>12712.14</v>
      </c>
      <c r="H341" s="4">
        <v>945.29</v>
      </c>
      <c r="I341" s="4">
        <v>0</v>
      </c>
      <c r="J341" s="4">
        <f t="shared" si="60"/>
        <v>1863000.87</v>
      </c>
      <c r="K341" s="5">
        <f t="shared" si="61"/>
        <v>1863001</v>
      </c>
      <c r="L341" s="6">
        <v>0.03</v>
      </c>
      <c r="M341" s="31">
        <f t="shared" si="62"/>
        <v>31.47</v>
      </c>
      <c r="N341" s="31">
        <f t="shared" si="63"/>
        <v>34.14</v>
      </c>
      <c r="O341" s="11">
        <f>ROUND(($K$363/$K$361)*K341,5)</f>
        <v>586194.67082</v>
      </c>
      <c r="P341" s="11">
        <f>ROUND(($K$363/$K$361)*K341,5)</f>
        <v>586194.67082</v>
      </c>
      <c r="Q341" s="11">
        <f t="shared" si="64"/>
        <v>-0.3291800000006333</v>
      </c>
      <c r="R341" s="8">
        <f t="shared" si="65"/>
        <v>586195</v>
      </c>
      <c r="S341" s="11">
        <f t="shared" si="66"/>
        <v>0.3291800000006333</v>
      </c>
      <c r="T341">
        <f>IF(R341&gt;0,ROUND((R341/K341)*100,2),0)</f>
        <v>31.47</v>
      </c>
      <c r="U341" s="8">
        <f>ROUND(IF(L341=3%,$K$365*Ranking!K338,0),0)</f>
        <v>30710</v>
      </c>
      <c r="V341" s="8">
        <f t="shared" si="67"/>
        <v>616905</v>
      </c>
      <c r="W341" s="8">
        <f>IF(V341&gt;K341,K341-R341,U341)</f>
        <v>30710</v>
      </c>
      <c r="X341" s="8">
        <f t="shared" si="68"/>
        <v>616905</v>
      </c>
      <c r="Y341" s="31">
        <f>IF(K341&gt;0,ROUND(X341/K341*100,2),0)</f>
        <v>33.11</v>
      </c>
      <c r="Z341" s="8">
        <f>IF(L341=3%,ROUND($K$367*Ranking!K338,0),0)</f>
        <v>19049</v>
      </c>
      <c r="AA341" s="28">
        <f t="shared" si="69"/>
        <v>635954</v>
      </c>
      <c r="AB341" s="28">
        <f>IF(AA341&gt;K341,K341-X341,Z341)</f>
        <v>19049</v>
      </c>
      <c r="AC341" s="8">
        <f t="shared" si="70"/>
        <v>635954</v>
      </c>
      <c r="AD341" s="28">
        <f>IF(AC341&gt;K341,1,0)</f>
        <v>0</v>
      </c>
      <c r="AE341" s="31">
        <f>IF(AC341&gt;0,ROUND(AC341/K341*100,2),0)</f>
        <v>34.14</v>
      </c>
      <c r="AF341">
        <f t="shared" si="71"/>
      </c>
    </row>
    <row r="342" spans="1:32" ht="12.75">
      <c r="A342">
        <v>334</v>
      </c>
      <c r="B342" s="7" t="s">
        <v>129</v>
      </c>
      <c r="C342" s="7" t="s">
        <v>11</v>
      </c>
      <c r="D342" s="3" t="s">
        <v>130</v>
      </c>
      <c r="E342">
        <v>2003</v>
      </c>
      <c r="F342" s="4">
        <v>444711.65</v>
      </c>
      <c r="G342" s="4">
        <v>3124.4</v>
      </c>
      <c r="H342" s="4">
        <v>1102.6</v>
      </c>
      <c r="I342" s="4">
        <v>0</v>
      </c>
      <c r="J342" s="4">
        <f t="shared" si="60"/>
        <v>440484.65</v>
      </c>
      <c r="K342" s="5">
        <f t="shared" si="61"/>
        <v>440485</v>
      </c>
      <c r="L342" s="6">
        <v>0.02</v>
      </c>
      <c r="M342" s="31">
        <f t="shared" si="62"/>
        <v>31.47</v>
      </c>
      <c r="N342" s="31">
        <f t="shared" si="63"/>
        <v>31.47</v>
      </c>
      <c r="O342" s="11">
        <f>ROUND(($K$363/$K$361)*K342,5)</f>
        <v>138598.93772</v>
      </c>
      <c r="P342" s="11">
        <f>ROUND(($K$363/$K$361)*K342,5)</f>
        <v>138598.93772</v>
      </c>
      <c r="Q342" s="11">
        <f t="shared" si="64"/>
        <v>-0.062280000012833625</v>
      </c>
      <c r="R342" s="8">
        <f t="shared" si="65"/>
        <v>138599</v>
      </c>
      <c r="S342" s="11">
        <f t="shared" si="66"/>
        <v>0.062280000012833625</v>
      </c>
      <c r="T342">
        <f>IF(R342&gt;0,ROUND((R342/K342)*100,2),0)</f>
        <v>31.47</v>
      </c>
      <c r="U342" s="8">
        <f>ROUND(IF(L342=3%,$K$365*Ranking!K339,0),0)</f>
        <v>0</v>
      </c>
      <c r="V342" s="8">
        <f t="shared" si="67"/>
        <v>138599</v>
      </c>
      <c r="W342" s="8">
        <f>IF(V342&gt;K342,K342-R342,U342)</f>
        <v>0</v>
      </c>
      <c r="X342" s="8">
        <f t="shared" si="68"/>
        <v>138599</v>
      </c>
      <c r="Y342" s="31">
        <f>IF(K342&gt;0,ROUND(X342/K342*100,2),0)</f>
        <v>31.47</v>
      </c>
      <c r="Z342" s="8">
        <f>IF(L342=3%,ROUND($K$367*Ranking!K339,0),0)</f>
        <v>0</v>
      </c>
      <c r="AA342" s="28">
        <f t="shared" si="69"/>
        <v>138599</v>
      </c>
      <c r="AB342" s="28">
        <f>IF(AA342&gt;K342,K342-X342,Z342)</f>
        <v>0</v>
      </c>
      <c r="AC342" s="8">
        <f t="shared" si="70"/>
        <v>138599</v>
      </c>
      <c r="AD342" s="28">
        <f>IF(AC342&gt;K342,1,0)</f>
        <v>0</v>
      </c>
      <c r="AE342" s="31">
        <f>IF(AC342&gt;0,ROUND(AC342/K342*100,2),0)</f>
        <v>31.47</v>
      </c>
      <c r="AF342">
        <f t="shared" si="71"/>
      </c>
    </row>
    <row r="343" spans="1:32" ht="12.75">
      <c r="A343">
        <v>335</v>
      </c>
      <c r="B343" s="7" t="s">
        <v>682</v>
      </c>
      <c r="C343" s="7" t="s">
        <v>11</v>
      </c>
      <c r="D343" s="3" t="s">
        <v>683</v>
      </c>
      <c r="F343" s="4">
        <v>0</v>
      </c>
      <c r="G343" s="4">
        <v>0</v>
      </c>
      <c r="H343" s="4">
        <v>0</v>
      </c>
      <c r="I343" s="4">
        <v>0</v>
      </c>
      <c r="J343" s="4">
        <f t="shared" si="60"/>
        <v>0</v>
      </c>
      <c r="K343" s="5">
        <f t="shared" si="61"/>
        <v>0</v>
      </c>
      <c r="L343" s="6">
        <v>0</v>
      </c>
      <c r="M343" s="31">
        <f t="shared" si="62"/>
        <v>0</v>
      </c>
      <c r="N343" s="31">
        <f t="shared" si="63"/>
        <v>0</v>
      </c>
      <c r="O343" s="11">
        <f>ROUND(($K$363/$K$361)*K343,5)</f>
        <v>0</v>
      </c>
      <c r="P343" s="11">
        <f>ROUND(($K$363/$K$361)*K343,5)</f>
        <v>0</v>
      </c>
      <c r="Q343" s="11">
        <f t="shared" si="64"/>
        <v>0</v>
      </c>
      <c r="R343" s="8">
        <f t="shared" si="65"/>
        <v>0</v>
      </c>
      <c r="S343" s="11">
        <f t="shared" si="66"/>
        <v>0</v>
      </c>
      <c r="T343">
        <f>IF(R343&gt;0,ROUND((R343/K343)*100,2),0)</f>
        <v>0</v>
      </c>
      <c r="U343" s="8">
        <f>ROUND(IF(L343=3%,$K$365*Ranking!K340,0),0)</f>
        <v>0</v>
      </c>
      <c r="V343" s="8">
        <f t="shared" si="67"/>
        <v>0</v>
      </c>
      <c r="W343" s="8">
        <f>IF(V343&gt;K343,K343-R343,U343)</f>
        <v>0</v>
      </c>
      <c r="X343" s="8">
        <f t="shared" si="68"/>
        <v>0</v>
      </c>
      <c r="Y343" s="31">
        <f>IF(K343&gt;0,ROUND(X343/K343*100,2),0)</f>
        <v>0</v>
      </c>
      <c r="Z343" s="8">
        <f>IF(L343=3%,ROUND($K$367*Ranking!K340,0),0)</f>
        <v>0</v>
      </c>
      <c r="AA343" s="28">
        <f t="shared" si="69"/>
        <v>0</v>
      </c>
      <c r="AB343" s="28">
        <f>IF(AA343&gt;K343,K343-X343,Z343)</f>
        <v>0</v>
      </c>
      <c r="AC343" s="8">
        <f t="shared" si="70"/>
        <v>0</v>
      </c>
      <c r="AD343" s="28">
        <f>IF(AC343&gt;K343,1,0)</f>
        <v>0</v>
      </c>
      <c r="AE343" s="31">
        <f>IF(AC343&gt;0,ROUND(AC343/K343*100,2),0)</f>
        <v>0</v>
      </c>
      <c r="AF343">
        <f t="shared" si="71"/>
      </c>
    </row>
    <row r="344" spans="1:32" ht="12.75">
      <c r="A344">
        <v>336</v>
      </c>
      <c r="B344" s="7" t="s">
        <v>684</v>
      </c>
      <c r="C344" s="7" t="s">
        <v>11</v>
      </c>
      <c r="D344" s="3" t="s">
        <v>685</v>
      </c>
      <c r="E344">
        <v>2006</v>
      </c>
      <c r="F344" s="4">
        <v>598079</v>
      </c>
      <c r="G344" s="4">
        <v>5910</v>
      </c>
      <c r="H344" s="4">
        <v>1989</v>
      </c>
      <c r="I344" s="4">
        <v>0</v>
      </c>
      <c r="J344" s="4">
        <f t="shared" si="60"/>
        <v>590180</v>
      </c>
      <c r="K344" s="5">
        <f t="shared" si="61"/>
        <v>590180</v>
      </c>
      <c r="L344" s="6">
        <v>0.01</v>
      </c>
      <c r="M344" s="31">
        <f t="shared" si="62"/>
        <v>31.47</v>
      </c>
      <c r="N344" s="31">
        <f t="shared" si="63"/>
        <v>31.47</v>
      </c>
      <c r="O344" s="11">
        <f>ROUND(($K$363/$K$361)*K344,5)</f>
        <v>185700.58246</v>
      </c>
      <c r="P344" s="11">
        <f>ROUND(($K$363/$K$361)*K344,5)</f>
        <v>185700.58246</v>
      </c>
      <c r="Q344" s="11">
        <f t="shared" si="64"/>
        <v>-0.417539999994915</v>
      </c>
      <c r="R344" s="8">
        <f t="shared" si="65"/>
        <v>185701</v>
      </c>
      <c r="S344" s="11">
        <f t="shared" si="66"/>
        <v>0.417539999994915</v>
      </c>
      <c r="T344">
        <f>IF(R344&gt;0,ROUND((R344/K344)*100,2),0)</f>
        <v>31.47</v>
      </c>
      <c r="U344" s="8">
        <f>ROUND(IF(L344=3%,$K$365*Ranking!K341,0),0)</f>
        <v>0</v>
      </c>
      <c r="V344" s="8">
        <f t="shared" si="67"/>
        <v>185701</v>
      </c>
      <c r="W344" s="8">
        <f>IF(V344&gt;K344,K344-R344,U344)</f>
        <v>0</v>
      </c>
      <c r="X344" s="8">
        <f t="shared" si="68"/>
        <v>185701</v>
      </c>
      <c r="Y344" s="31">
        <f>IF(K344&gt;0,ROUND(X344/K344*100,2),0)</f>
        <v>31.47</v>
      </c>
      <c r="Z344" s="8">
        <f>IF(L344=3%,ROUND($K$367*Ranking!K341,0),0)</f>
        <v>0</v>
      </c>
      <c r="AA344" s="28">
        <f t="shared" si="69"/>
        <v>185701</v>
      </c>
      <c r="AB344" s="28">
        <f>IF(AA344&gt;K344,K344-X344,Z344)</f>
        <v>0</v>
      </c>
      <c r="AC344" s="8">
        <f t="shared" si="70"/>
        <v>185701</v>
      </c>
      <c r="AD344" s="28">
        <f>IF(AC344&gt;K344,1,0)</f>
        <v>0</v>
      </c>
      <c r="AE344" s="31">
        <f>IF(AC344&gt;0,ROUND(AC344/K344*100,2),0)</f>
        <v>31.47</v>
      </c>
      <c r="AF344">
        <f t="shared" si="71"/>
      </c>
    </row>
    <row r="345" spans="1:32" ht="12.75">
      <c r="A345">
        <v>337</v>
      </c>
      <c r="B345" s="7" t="s">
        <v>686</v>
      </c>
      <c r="C345" s="7" t="s">
        <v>11</v>
      </c>
      <c r="D345" s="3" t="s">
        <v>687</v>
      </c>
      <c r="E345">
        <v>2010</v>
      </c>
      <c r="F345" s="4">
        <v>72695.21</v>
      </c>
      <c r="G345" s="4">
        <v>539.85</v>
      </c>
      <c r="H345" s="4">
        <v>0</v>
      </c>
      <c r="I345" s="4">
        <v>0</v>
      </c>
      <c r="J345" s="4">
        <f t="shared" si="60"/>
        <v>72155.36</v>
      </c>
      <c r="K345" s="5">
        <f t="shared" si="61"/>
        <v>72155</v>
      </c>
      <c r="L345" s="6">
        <v>0.03</v>
      </c>
      <c r="M345" s="31">
        <f t="shared" si="62"/>
        <v>31.47</v>
      </c>
      <c r="N345" s="31">
        <f t="shared" si="63"/>
        <v>100</v>
      </c>
      <c r="O345" s="11">
        <f>ROUND(($K$363/$K$361)*K345,5)</f>
        <v>22703.62521</v>
      </c>
      <c r="P345" s="11">
        <f>ROUND(($K$363/$K$361)*K345,5)</f>
        <v>22703.62521</v>
      </c>
      <c r="Q345" s="11">
        <f t="shared" si="64"/>
        <v>-0.37479000000166707</v>
      </c>
      <c r="R345" s="8">
        <f t="shared" si="65"/>
        <v>22704</v>
      </c>
      <c r="S345" s="11">
        <f t="shared" si="66"/>
        <v>0.37479000000166707</v>
      </c>
      <c r="T345">
        <f>IF(R345&gt;0,ROUND((R345/K345)*100,2),0)</f>
        <v>31.47</v>
      </c>
      <c r="U345" s="8">
        <f>ROUND(IF(L345=3%,$K$365*Ranking!K342,0),0)</f>
        <v>56301</v>
      </c>
      <c r="V345" s="8">
        <f t="shared" si="67"/>
        <v>79005</v>
      </c>
      <c r="W345" s="8">
        <f>IF(V345&gt;K345,K345-R345,U345)</f>
        <v>49451</v>
      </c>
      <c r="X345" s="8">
        <f t="shared" si="68"/>
        <v>72155</v>
      </c>
      <c r="Y345" s="31">
        <f>IF(K345&gt;0,ROUND(X345/K345*100,2),0)</f>
        <v>100</v>
      </c>
      <c r="Z345" s="8">
        <f>IF(L345=3%,ROUND($K$367*Ranking!K342,0),0)</f>
        <v>34924</v>
      </c>
      <c r="AA345" s="28">
        <f t="shared" si="69"/>
        <v>107079</v>
      </c>
      <c r="AB345" s="28">
        <f>IF(AA345&gt;K345,K345-X345,Z345)</f>
        <v>0</v>
      </c>
      <c r="AC345" s="8">
        <f t="shared" si="70"/>
        <v>72155</v>
      </c>
      <c r="AD345" s="28">
        <f>IF(AC345&gt;K345,1,0)</f>
        <v>0</v>
      </c>
      <c r="AE345" s="31">
        <f>IF(AC345&gt;0,ROUND(AC345/K345*100,2),0)</f>
        <v>100</v>
      </c>
      <c r="AF345">
        <f t="shared" si="71"/>
        <v>1</v>
      </c>
    </row>
    <row r="346" spans="1:32" ht="12.75">
      <c r="A346">
        <v>338</v>
      </c>
      <c r="B346" s="7" t="s">
        <v>688</v>
      </c>
      <c r="C346" s="7" t="s">
        <v>11</v>
      </c>
      <c r="D346" s="3" t="s">
        <v>689</v>
      </c>
      <c r="F346" s="4">
        <v>0</v>
      </c>
      <c r="G346" s="4">
        <v>0</v>
      </c>
      <c r="H346" s="4">
        <v>0</v>
      </c>
      <c r="I346" s="4">
        <v>0</v>
      </c>
      <c r="J346" s="4">
        <f t="shared" si="60"/>
        <v>0</v>
      </c>
      <c r="K346" s="5">
        <f t="shared" si="61"/>
        <v>0</v>
      </c>
      <c r="L346" s="6">
        <v>0</v>
      </c>
      <c r="M346" s="31">
        <f t="shared" si="62"/>
        <v>0</v>
      </c>
      <c r="N346" s="31">
        <f t="shared" si="63"/>
        <v>0</v>
      </c>
      <c r="O346" s="11">
        <f>ROUND(($K$363/$K$361)*K346,5)</f>
        <v>0</v>
      </c>
      <c r="P346" s="11">
        <f>ROUND(($K$363/$K$361)*K346,5)</f>
        <v>0</v>
      </c>
      <c r="Q346" s="11">
        <f t="shared" si="64"/>
        <v>0</v>
      </c>
      <c r="R346" s="8">
        <f t="shared" si="65"/>
        <v>0</v>
      </c>
      <c r="S346" s="11">
        <f t="shared" si="66"/>
        <v>0</v>
      </c>
      <c r="T346">
        <f>IF(R346&gt;0,ROUND((R346/K346)*100,2),0)</f>
        <v>0</v>
      </c>
      <c r="U346" s="8">
        <f>ROUND(IF(L346=3%,$K$365*Ranking!K343,0),0)</f>
        <v>0</v>
      </c>
      <c r="V346" s="8">
        <f t="shared" si="67"/>
        <v>0</v>
      </c>
      <c r="W346" s="8">
        <f>IF(V346&gt;K346,K346-R346,U346)</f>
        <v>0</v>
      </c>
      <c r="X346" s="8">
        <f t="shared" si="68"/>
        <v>0</v>
      </c>
      <c r="Y346" s="31">
        <f>IF(K346&gt;0,ROUND(X346/K346*100,2),0)</f>
        <v>0</v>
      </c>
      <c r="Z346" s="8">
        <f>IF(L346=3%,ROUND($K$367*Ranking!K343,0),0)</f>
        <v>0</v>
      </c>
      <c r="AA346" s="28">
        <f t="shared" si="69"/>
        <v>0</v>
      </c>
      <c r="AB346" s="28">
        <f>IF(AA346&gt;K346,K346-X346,Z346)</f>
        <v>0</v>
      </c>
      <c r="AC346" s="8">
        <f t="shared" si="70"/>
        <v>0</v>
      </c>
      <c r="AD346" s="28">
        <f>IF(AC346&gt;K346,1,0)</f>
        <v>0</v>
      </c>
      <c r="AE346" s="31">
        <f>IF(AC346&gt;0,ROUND(AC346/K346*100,2),0)</f>
        <v>0</v>
      </c>
      <c r="AF346">
        <f t="shared" si="71"/>
      </c>
    </row>
    <row r="347" spans="1:32" ht="12.75">
      <c r="A347">
        <v>339</v>
      </c>
      <c r="B347" s="7" t="s">
        <v>690</v>
      </c>
      <c r="C347" s="7" t="s">
        <v>11</v>
      </c>
      <c r="D347" s="3" t="s">
        <v>691</v>
      </c>
      <c r="E347">
        <v>2005</v>
      </c>
      <c r="F347" s="4">
        <v>310694.6</v>
      </c>
      <c r="G347" s="4">
        <v>2520.59</v>
      </c>
      <c r="H347" s="4">
        <v>81.7</v>
      </c>
      <c r="I347" s="4">
        <v>0</v>
      </c>
      <c r="J347" s="4">
        <f t="shared" si="60"/>
        <v>308092.30999999994</v>
      </c>
      <c r="K347" s="5">
        <f t="shared" si="61"/>
        <v>308092</v>
      </c>
      <c r="L347" s="6">
        <v>0.015</v>
      </c>
      <c r="M347" s="31">
        <f t="shared" si="62"/>
        <v>31.46</v>
      </c>
      <c r="N347" s="31">
        <f t="shared" si="63"/>
        <v>31.46</v>
      </c>
      <c r="O347" s="11">
        <f>ROUND(($K$363/$K$361)*K347,5)</f>
        <v>96941.38034</v>
      </c>
      <c r="P347" s="11">
        <f>ROUND(($K$363/$K$361)*K347,5)</f>
        <v>96941.38034</v>
      </c>
      <c r="Q347" s="11">
        <f t="shared" si="64"/>
        <v>0.38034000000334345</v>
      </c>
      <c r="R347" s="8">
        <f t="shared" si="65"/>
        <v>96941</v>
      </c>
      <c r="S347" s="11">
        <f t="shared" si="66"/>
        <v>-0.38034000000334345</v>
      </c>
      <c r="T347">
        <f>IF(R347&gt;0,ROUND((R347/K347)*100,2),0)</f>
        <v>31.46</v>
      </c>
      <c r="U347" s="8">
        <f>ROUND(IF(L347=3%,$K$365*Ranking!K344,0),0)</f>
        <v>0</v>
      </c>
      <c r="V347" s="8">
        <f t="shared" si="67"/>
        <v>96941</v>
      </c>
      <c r="W347" s="8">
        <f>IF(V347&gt;K347,K347-R347,U347)</f>
        <v>0</v>
      </c>
      <c r="X347" s="8">
        <f t="shared" si="68"/>
        <v>96941</v>
      </c>
      <c r="Y347" s="31">
        <f>IF(K347&gt;0,ROUND(X347/K347*100,2),0)</f>
        <v>31.46</v>
      </c>
      <c r="Z347" s="8">
        <f>IF(L347=3%,ROUND($K$367*Ranking!K344,0),0)</f>
        <v>0</v>
      </c>
      <c r="AA347" s="28">
        <f t="shared" si="69"/>
        <v>96941</v>
      </c>
      <c r="AB347" s="28">
        <f>IF(AA347&gt;K347,K347-X347,Z347)</f>
        <v>0</v>
      </c>
      <c r="AC347" s="8">
        <f t="shared" si="70"/>
        <v>96941</v>
      </c>
      <c r="AD347" s="28">
        <f>IF(AC347&gt;K347,1,0)</f>
        <v>0</v>
      </c>
      <c r="AE347" s="31">
        <f>IF(AC347&gt;0,ROUND(AC347/K347*100,2),0)</f>
        <v>31.46</v>
      </c>
      <c r="AF347">
        <f t="shared" si="71"/>
      </c>
    </row>
    <row r="348" spans="1:32" ht="12.75">
      <c r="A348">
        <v>340</v>
      </c>
      <c r="B348" s="7" t="s">
        <v>692</v>
      </c>
      <c r="C348" s="7" t="s">
        <v>11</v>
      </c>
      <c r="D348" s="3" t="s">
        <v>693</v>
      </c>
      <c r="F348" s="4">
        <v>0</v>
      </c>
      <c r="G348" s="4">
        <v>0</v>
      </c>
      <c r="H348" s="4">
        <v>0</v>
      </c>
      <c r="I348" s="4">
        <v>0</v>
      </c>
      <c r="J348" s="4">
        <f t="shared" si="60"/>
        <v>0</v>
      </c>
      <c r="K348" s="5">
        <f t="shared" si="61"/>
        <v>0</v>
      </c>
      <c r="L348" s="6">
        <v>0</v>
      </c>
      <c r="M348" s="31">
        <f t="shared" si="62"/>
        <v>0</v>
      </c>
      <c r="N348" s="31">
        <f t="shared" si="63"/>
        <v>0</v>
      </c>
      <c r="O348" s="11">
        <f>ROUND(($K$363/$K$361)*K348,5)</f>
        <v>0</v>
      </c>
      <c r="P348" s="11">
        <f>ROUND(($K$363/$K$361)*K348,5)</f>
        <v>0</v>
      </c>
      <c r="Q348" s="11">
        <f t="shared" si="64"/>
        <v>0</v>
      </c>
      <c r="R348" s="8">
        <f t="shared" si="65"/>
        <v>0</v>
      </c>
      <c r="S348" s="11">
        <f t="shared" si="66"/>
        <v>0</v>
      </c>
      <c r="T348">
        <f>IF(R348&gt;0,ROUND((R348/K348)*100,2),0)</f>
        <v>0</v>
      </c>
      <c r="U348" s="8">
        <f>ROUND(IF(L348=3%,$K$365*Ranking!K345,0),0)</f>
        <v>0</v>
      </c>
      <c r="V348" s="8">
        <f t="shared" si="67"/>
        <v>0</v>
      </c>
      <c r="W348" s="8">
        <f>IF(V348&gt;K348,K348-R348,U348)</f>
        <v>0</v>
      </c>
      <c r="X348" s="8">
        <f t="shared" si="68"/>
        <v>0</v>
      </c>
      <c r="Y348" s="31">
        <f>IF(K348&gt;0,ROUND(X348/K348*100,2),0)</f>
        <v>0</v>
      </c>
      <c r="Z348" s="8">
        <f>IF(L348=3%,ROUND($K$367*Ranking!K345,0),0)</f>
        <v>0</v>
      </c>
      <c r="AA348" s="28">
        <f t="shared" si="69"/>
        <v>0</v>
      </c>
      <c r="AB348" s="28">
        <f>IF(AA348&gt;K348,K348-X348,Z348)</f>
        <v>0</v>
      </c>
      <c r="AC348" s="8">
        <f t="shared" si="70"/>
        <v>0</v>
      </c>
      <c r="AD348" s="28">
        <f>IF(AC348&gt;K348,1,0)</f>
        <v>0</v>
      </c>
      <c r="AE348" s="31">
        <f>IF(AC348&gt;0,ROUND(AC348/K348*100,2),0)</f>
        <v>0</v>
      </c>
      <c r="AF348">
        <f t="shared" si="71"/>
      </c>
    </row>
    <row r="349" spans="1:32" ht="12.75">
      <c r="A349">
        <v>341</v>
      </c>
      <c r="B349" s="7" t="s">
        <v>131</v>
      </c>
      <c r="C349" s="7" t="s">
        <v>11</v>
      </c>
      <c r="D349" s="3" t="s">
        <v>132</v>
      </c>
      <c r="E349">
        <v>2003</v>
      </c>
      <c r="F349" s="4">
        <v>209621.24</v>
      </c>
      <c r="G349" s="4">
        <v>932.01</v>
      </c>
      <c r="H349" s="4">
        <v>206.95</v>
      </c>
      <c r="I349" s="4">
        <v>0</v>
      </c>
      <c r="J349" s="4">
        <f t="shared" si="60"/>
        <v>208482.27999999997</v>
      </c>
      <c r="K349" s="5">
        <f t="shared" si="61"/>
        <v>208482</v>
      </c>
      <c r="L349" s="6">
        <v>0.02</v>
      </c>
      <c r="M349" s="31">
        <f t="shared" si="62"/>
        <v>31.47</v>
      </c>
      <c r="N349" s="31">
        <f t="shared" si="63"/>
        <v>31.47</v>
      </c>
      <c r="O349" s="11">
        <f>ROUND(($K$363/$K$361)*K349,5)</f>
        <v>65599.01866</v>
      </c>
      <c r="P349" s="11">
        <f>ROUND(($K$363/$K$361)*K349,5)</f>
        <v>65599.01866</v>
      </c>
      <c r="Q349" s="11">
        <f t="shared" si="64"/>
        <v>0.018660000001545995</v>
      </c>
      <c r="R349" s="8">
        <f t="shared" si="65"/>
        <v>65599</v>
      </c>
      <c r="S349" s="11">
        <f t="shared" si="66"/>
        <v>-0.018660000001545995</v>
      </c>
      <c r="T349">
        <f>IF(R349&gt;0,ROUND((R349/K349)*100,2),0)</f>
        <v>31.47</v>
      </c>
      <c r="U349" s="8">
        <f>ROUND(IF(L349=3%,$K$365*Ranking!K346,0),0)</f>
        <v>0</v>
      </c>
      <c r="V349" s="8">
        <f t="shared" si="67"/>
        <v>65599</v>
      </c>
      <c r="W349" s="8">
        <f>IF(V349&gt;K349,K349-R349,U349)</f>
        <v>0</v>
      </c>
      <c r="X349" s="8">
        <f t="shared" si="68"/>
        <v>65599</v>
      </c>
      <c r="Y349" s="31">
        <f>IF(K349&gt;0,ROUND(X349/K349*100,2),0)</f>
        <v>31.47</v>
      </c>
      <c r="Z349" s="8">
        <f>IF(L349=3%,ROUND($K$367*Ranking!K346,0),0)</f>
        <v>0</v>
      </c>
      <c r="AA349" s="28">
        <f t="shared" si="69"/>
        <v>65599</v>
      </c>
      <c r="AB349" s="28">
        <f>IF(AA349&gt;K349,K349-X349,Z349)</f>
        <v>0</v>
      </c>
      <c r="AC349" s="8">
        <f t="shared" si="70"/>
        <v>65599</v>
      </c>
      <c r="AD349" s="28">
        <f>IF(AC349&gt;K349,1,0)</f>
        <v>0</v>
      </c>
      <c r="AE349" s="31">
        <f>IF(AC349&gt;0,ROUND(AC349/K349*100,2),0)</f>
        <v>31.47</v>
      </c>
      <c r="AF349">
        <f t="shared" si="71"/>
      </c>
    </row>
    <row r="350" spans="1:32" ht="12.75">
      <c r="A350">
        <v>342</v>
      </c>
      <c r="B350" s="7" t="s">
        <v>694</v>
      </c>
      <c r="C350" s="7" t="s">
        <v>11</v>
      </c>
      <c r="D350" s="3" t="s">
        <v>695</v>
      </c>
      <c r="F350" s="4">
        <v>0</v>
      </c>
      <c r="G350" s="4">
        <v>0</v>
      </c>
      <c r="H350" s="4">
        <v>0</v>
      </c>
      <c r="I350" s="4">
        <v>0</v>
      </c>
      <c r="J350" s="4">
        <f t="shared" si="60"/>
        <v>0</v>
      </c>
      <c r="K350" s="5">
        <f t="shared" si="61"/>
        <v>0</v>
      </c>
      <c r="L350" s="6">
        <v>0</v>
      </c>
      <c r="M350" s="31">
        <f t="shared" si="62"/>
        <v>0</v>
      </c>
      <c r="N350" s="31">
        <f t="shared" si="63"/>
        <v>0</v>
      </c>
      <c r="O350" s="11">
        <f>ROUND(($K$363/$K$361)*K350,5)</f>
        <v>0</v>
      </c>
      <c r="P350" s="11">
        <f>ROUND(($K$363/$K$361)*K350,5)</f>
        <v>0</v>
      </c>
      <c r="Q350" s="11">
        <f t="shared" si="64"/>
        <v>0</v>
      </c>
      <c r="R350" s="8">
        <f t="shared" si="65"/>
        <v>0</v>
      </c>
      <c r="S350" s="11">
        <f t="shared" si="66"/>
        <v>0</v>
      </c>
      <c r="T350">
        <f>IF(R350&gt;0,ROUND((R350/K350)*100,2),0)</f>
        <v>0</v>
      </c>
      <c r="U350" s="8">
        <f>ROUND(IF(L350=3%,$K$365*Ranking!K347,0),0)</f>
        <v>0</v>
      </c>
      <c r="V350" s="8">
        <f t="shared" si="67"/>
        <v>0</v>
      </c>
      <c r="W350" s="8">
        <f>IF(V350&gt;K350,K350-R350,U350)</f>
        <v>0</v>
      </c>
      <c r="X350" s="8">
        <f t="shared" si="68"/>
        <v>0</v>
      </c>
      <c r="Y350" s="31">
        <f>IF(K350&gt;0,ROUND(X350/K350*100,2),0)</f>
        <v>0</v>
      </c>
      <c r="Z350" s="8">
        <f>IF(L350=3%,ROUND($K$367*Ranking!K347,0),0)</f>
        <v>0</v>
      </c>
      <c r="AA350" s="28">
        <f t="shared" si="69"/>
        <v>0</v>
      </c>
      <c r="AB350" s="28">
        <f>IF(AA350&gt;K350,K350-X350,Z350)</f>
        <v>0</v>
      </c>
      <c r="AC350" s="8">
        <f t="shared" si="70"/>
        <v>0</v>
      </c>
      <c r="AD350" s="28">
        <f>IF(AC350&gt;K350,1,0)</f>
        <v>0</v>
      </c>
      <c r="AE350" s="31">
        <f>IF(AC350&gt;0,ROUND(AC350/K350*100,2),0)</f>
        <v>0</v>
      </c>
      <c r="AF350">
        <f t="shared" si="71"/>
      </c>
    </row>
    <row r="351" spans="1:32" ht="12.75">
      <c r="A351">
        <v>343</v>
      </c>
      <c r="B351" s="7" t="s">
        <v>696</v>
      </c>
      <c r="C351" s="7" t="s">
        <v>11</v>
      </c>
      <c r="D351" s="3" t="s">
        <v>697</v>
      </c>
      <c r="F351" s="4">
        <v>0</v>
      </c>
      <c r="G351" s="4">
        <v>0</v>
      </c>
      <c r="H351" s="4">
        <v>0</v>
      </c>
      <c r="I351" s="4">
        <v>0</v>
      </c>
      <c r="J351" s="4">
        <f t="shared" si="60"/>
        <v>0</v>
      </c>
      <c r="K351" s="5">
        <f t="shared" si="61"/>
        <v>0</v>
      </c>
      <c r="L351" s="6">
        <v>0</v>
      </c>
      <c r="M351" s="31">
        <f t="shared" si="62"/>
        <v>0</v>
      </c>
      <c r="N351" s="31">
        <f t="shared" si="63"/>
        <v>0</v>
      </c>
      <c r="O351" s="11">
        <f>ROUND(($K$363/$K$361)*K351,5)</f>
        <v>0</v>
      </c>
      <c r="P351" s="11">
        <f>ROUND(($K$363/$K$361)*K351,5)</f>
        <v>0</v>
      </c>
      <c r="Q351" s="11">
        <f t="shared" si="64"/>
        <v>0</v>
      </c>
      <c r="R351" s="8">
        <f t="shared" si="65"/>
        <v>0</v>
      </c>
      <c r="S351" s="11">
        <f t="shared" si="66"/>
        <v>0</v>
      </c>
      <c r="T351">
        <f>IF(R351&gt;0,ROUND((R351/K351)*100,2),0)</f>
        <v>0</v>
      </c>
      <c r="U351" s="8">
        <f>ROUND(IF(L351=3%,$K$365*Ranking!K348,0),0)</f>
        <v>0</v>
      </c>
      <c r="V351" s="8">
        <f t="shared" si="67"/>
        <v>0</v>
      </c>
      <c r="W351" s="8">
        <f>IF(V351&gt;K351,K351-R351,U351)</f>
        <v>0</v>
      </c>
      <c r="X351" s="8">
        <f t="shared" si="68"/>
        <v>0</v>
      </c>
      <c r="Y351" s="31">
        <f>IF(K351&gt;0,ROUND(X351/K351*100,2),0)</f>
        <v>0</v>
      </c>
      <c r="Z351" s="8">
        <f>IF(L351=3%,ROUND($K$367*Ranking!K348,0),0)</f>
        <v>0</v>
      </c>
      <c r="AA351" s="28">
        <f t="shared" si="69"/>
        <v>0</v>
      </c>
      <c r="AB351" s="28">
        <f>IF(AA351&gt;K351,K351-X351,Z351)</f>
        <v>0</v>
      </c>
      <c r="AC351" s="8">
        <f t="shared" si="70"/>
        <v>0</v>
      </c>
      <c r="AD351" s="28">
        <f>IF(AC351&gt;K351,1,0)</f>
        <v>0</v>
      </c>
      <c r="AE351" s="31">
        <f>IF(AC351&gt;0,ROUND(AC351/K351*100,2),0)</f>
        <v>0</v>
      </c>
      <c r="AF351">
        <f t="shared" si="71"/>
      </c>
    </row>
    <row r="352" spans="1:32" ht="12.75">
      <c r="A352">
        <v>344</v>
      </c>
      <c r="B352" s="7" t="s">
        <v>698</v>
      </c>
      <c r="C352" s="7" t="s">
        <v>11</v>
      </c>
      <c r="D352" s="3" t="s">
        <v>699</v>
      </c>
      <c r="F352" s="4">
        <v>0</v>
      </c>
      <c r="G352" s="4">
        <v>0</v>
      </c>
      <c r="H352" s="4">
        <v>0</v>
      </c>
      <c r="I352" s="4">
        <v>0</v>
      </c>
      <c r="J352" s="4">
        <f t="shared" si="60"/>
        <v>0</v>
      </c>
      <c r="K352" s="5">
        <f t="shared" si="61"/>
        <v>0</v>
      </c>
      <c r="L352" s="6">
        <v>0</v>
      </c>
      <c r="M352" s="31">
        <f t="shared" si="62"/>
        <v>0</v>
      </c>
      <c r="N352" s="31">
        <f t="shared" si="63"/>
        <v>0</v>
      </c>
      <c r="O352" s="11">
        <f>ROUND(($K$363/$K$361)*K352,5)</f>
        <v>0</v>
      </c>
      <c r="P352" s="11">
        <f>ROUND(($K$363/$K$361)*K352,5)</f>
        <v>0</v>
      </c>
      <c r="Q352" s="11">
        <f t="shared" si="64"/>
        <v>0</v>
      </c>
      <c r="R352" s="8">
        <f t="shared" si="65"/>
        <v>0</v>
      </c>
      <c r="S352" s="11">
        <f t="shared" si="66"/>
        <v>0</v>
      </c>
      <c r="T352">
        <f>IF(R352&gt;0,ROUND((R352/K352)*100,2),0)</f>
        <v>0</v>
      </c>
      <c r="U352" s="8">
        <f>ROUND(IF(L352=3%,$K$365*Ranking!K349,0),0)</f>
        <v>0</v>
      </c>
      <c r="V352" s="8">
        <f t="shared" si="67"/>
        <v>0</v>
      </c>
      <c r="W352" s="8">
        <f>IF(V352&gt;K352,K352-R352,U352)</f>
        <v>0</v>
      </c>
      <c r="X352" s="8">
        <f t="shared" si="68"/>
        <v>0</v>
      </c>
      <c r="Y352" s="31">
        <f>IF(K352&gt;0,ROUND(X352/K352*100,2),0)</f>
        <v>0</v>
      </c>
      <c r="Z352" s="8">
        <f>IF(L352=3%,ROUND($K$367*Ranking!K349,0),0)</f>
        <v>0</v>
      </c>
      <c r="AA352" s="28">
        <f t="shared" si="69"/>
        <v>0</v>
      </c>
      <c r="AB352" s="28">
        <f>IF(AA352&gt;K352,K352-X352,Z352)</f>
        <v>0</v>
      </c>
      <c r="AC352" s="8">
        <f t="shared" si="70"/>
        <v>0</v>
      </c>
      <c r="AD352" s="28">
        <f>IF(AC352&gt;K352,1,0)</f>
        <v>0</v>
      </c>
      <c r="AE352" s="31">
        <f>IF(AC352&gt;0,ROUND(AC352/K352*100,2),0)</f>
        <v>0</v>
      </c>
      <c r="AF352">
        <f t="shared" si="71"/>
      </c>
    </row>
    <row r="353" spans="1:32" ht="12.75">
      <c r="A353">
        <v>345</v>
      </c>
      <c r="B353" s="7" t="s">
        <v>700</v>
      </c>
      <c r="C353" s="7" t="s">
        <v>11</v>
      </c>
      <c r="D353" s="3" t="s">
        <v>701</v>
      </c>
      <c r="F353" s="4">
        <v>0</v>
      </c>
      <c r="G353" s="4">
        <v>0</v>
      </c>
      <c r="H353" s="4">
        <v>0</v>
      </c>
      <c r="I353" s="4">
        <v>0</v>
      </c>
      <c r="J353" s="4">
        <f t="shared" si="60"/>
        <v>0</v>
      </c>
      <c r="K353" s="5">
        <f t="shared" si="61"/>
        <v>0</v>
      </c>
      <c r="L353" s="6">
        <v>0</v>
      </c>
      <c r="M353" s="31">
        <f t="shared" si="62"/>
        <v>0</v>
      </c>
      <c r="N353" s="31">
        <f t="shared" si="63"/>
        <v>0</v>
      </c>
      <c r="O353" s="11">
        <f aca="true" t="shared" si="72" ref="O353:O359">ROUND(($K$363/$K$361)*K353,5)</f>
        <v>0</v>
      </c>
      <c r="P353" s="11">
        <f>ROUND(($K$363/$K$361)*K353,5)</f>
        <v>0</v>
      </c>
      <c r="Q353" s="11">
        <f t="shared" si="64"/>
        <v>0</v>
      </c>
      <c r="R353" s="8">
        <f t="shared" si="65"/>
        <v>0</v>
      </c>
      <c r="S353" s="11">
        <f t="shared" si="66"/>
        <v>0</v>
      </c>
      <c r="T353">
        <f>IF(R353&gt;0,ROUND((R353/K353)*100,2),0)</f>
        <v>0</v>
      </c>
      <c r="U353" s="8">
        <f>ROUND(IF(L353=3%,$K$365*Ranking!K350,0),0)</f>
        <v>0</v>
      </c>
      <c r="V353" s="8">
        <f t="shared" si="67"/>
        <v>0</v>
      </c>
      <c r="W353" s="8">
        <f>IF(V353&gt;K353,K353-R353,U353)</f>
        <v>0</v>
      </c>
      <c r="X353" s="8">
        <f t="shared" si="68"/>
        <v>0</v>
      </c>
      <c r="Y353" s="31">
        <f>IF(K353&gt;0,ROUND(X353/K353*100,2),0)</f>
        <v>0</v>
      </c>
      <c r="Z353" s="8">
        <f>IF(L353=3%,ROUND($K$367*Ranking!K350,0),0)</f>
        <v>0</v>
      </c>
      <c r="AA353" s="28">
        <f t="shared" si="69"/>
        <v>0</v>
      </c>
      <c r="AB353" s="28">
        <f>IF(AA353&gt;K353,K353-X353,Z353)</f>
        <v>0</v>
      </c>
      <c r="AC353" s="8">
        <f t="shared" si="70"/>
        <v>0</v>
      </c>
      <c r="AD353" s="28">
        <f>IF(AC353&gt;K353,1,0)</f>
        <v>0</v>
      </c>
      <c r="AE353" s="31">
        <f>IF(AC353&gt;0,ROUND(AC353/K353*100,2),0)</f>
        <v>0</v>
      </c>
      <c r="AF353">
        <f t="shared" si="71"/>
      </c>
    </row>
    <row r="354" spans="1:32" ht="12.75">
      <c r="A354">
        <v>346</v>
      </c>
      <c r="B354" s="7" t="s">
        <v>702</v>
      </c>
      <c r="C354" s="7" t="s">
        <v>11</v>
      </c>
      <c r="D354" s="3" t="s">
        <v>703</v>
      </c>
      <c r="F354" s="4">
        <v>0</v>
      </c>
      <c r="G354" s="4">
        <v>0</v>
      </c>
      <c r="H354" s="4">
        <v>0</v>
      </c>
      <c r="I354" s="4">
        <v>0</v>
      </c>
      <c r="J354" s="4">
        <f t="shared" si="60"/>
        <v>0</v>
      </c>
      <c r="K354" s="5">
        <f t="shared" si="61"/>
        <v>0</v>
      </c>
      <c r="L354" s="6">
        <v>0</v>
      </c>
      <c r="M354" s="31">
        <f t="shared" si="62"/>
        <v>0</v>
      </c>
      <c r="N354" s="31">
        <f t="shared" si="63"/>
        <v>0</v>
      </c>
      <c r="O354" s="11">
        <f t="shared" si="72"/>
        <v>0</v>
      </c>
      <c r="P354" s="11">
        <f>ROUND(($K$363/$K$361)*K354,5)</f>
        <v>0</v>
      </c>
      <c r="Q354" s="11">
        <f t="shared" si="64"/>
        <v>0</v>
      </c>
      <c r="R354" s="8">
        <f t="shared" si="65"/>
        <v>0</v>
      </c>
      <c r="S354" s="11">
        <f t="shared" si="66"/>
        <v>0</v>
      </c>
      <c r="T354">
        <f>IF(R354&gt;0,ROUND((R354/K354)*100,2),0)</f>
        <v>0</v>
      </c>
      <c r="U354" s="8">
        <f>ROUND(IF(L354=3%,$K$365*Ranking!K351,0),0)</f>
        <v>0</v>
      </c>
      <c r="V354" s="8">
        <f t="shared" si="67"/>
        <v>0</v>
      </c>
      <c r="W354" s="8">
        <f>IF(V354&gt;K354,K354-R354,U354)</f>
        <v>0</v>
      </c>
      <c r="X354" s="8">
        <f t="shared" si="68"/>
        <v>0</v>
      </c>
      <c r="Y354" s="31">
        <f>IF(K354&gt;0,ROUND(X354/K354*100,2),0)</f>
        <v>0</v>
      </c>
      <c r="Z354" s="8">
        <f>IF(L354=3%,ROUND($K$367*Ranking!K351,0),0)</f>
        <v>0</v>
      </c>
      <c r="AA354" s="28">
        <f t="shared" si="69"/>
        <v>0</v>
      </c>
      <c r="AB354" s="28">
        <f>IF(AA354&gt;K354,K354-X354,Z354)</f>
        <v>0</v>
      </c>
      <c r="AC354" s="8">
        <f t="shared" si="70"/>
        <v>0</v>
      </c>
      <c r="AD354" s="28">
        <f>IF(AC354&gt;K354,1,0)</f>
        <v>0</v>
      </c>
      <c r="AE354" s="31">
        <f>IF(AC354&gt;0,ROUND(AC354/K354*100,2),0)</f>
        <v>0</v>
      </c>
      <c r="AF354">
        <f t="shared" si="71"/>
      </c>
    </row>
    <row r="355" spans="1:32" ht="12.75">
      <c r="A355">
        <v>347</v>
      </c>
      <c r="B355" s="7" t="s">
        <v>704</v>
      </c>
      <c r="C355" s="7" t="s">
        <v>11</v>
      </c>
      <c r="D355" s="3" t="s">
        <v>705</v>
      </c>
      <c r="F355" s="4">
        <v>0</v>
      </c>
      <c r="G355" s="4">
        <v>0</v>
      </c>
      <c r="H355" s="4">
        <v>0</v>
      </c>
      <c r="I355" s="4">
        <v>0</v>
      </c>
      <c r="J355" s="4">
        <f t="shared" si="60"/>
        <v>0</v>
      </c>
      <c r="K355" s="5">
        <f t="shared" si="61"/>
        <v>0</v>
      </c>
      <c r="L355" s="6">
        <v>0</v>
      </c>
      <c r="M355" s="31">
        <f t="shared" si="62"/>
        <v>0</v>
      </c>
      <c r="N355" s="31">
        <f t="shared" si="63"/>
        <v>0</v>
      </c>
      <c r="O355" s="11">
        <f t="shared" si="72"/>
        <v>0</v>
      </c>
      <c r="P355" s="11">
        <f>ROUND(($K$363/$K$361)*K355,5)</f>
        <v>0</v>
      </c>
      <c r="Q355" s="11">
        <f t="shared" si="64"/>
        <v>0</v>
      </c>
      <c r="R355" s="8">
        <f t="shared" si="65"/>
        <v>0</v>
      </c>
      <c r="S355" s="11">
        <f t="shared" si="66"/>
        <v>0</v>
      </c>
      <c r="T355">
        <f>IF(R355&gt;0,ROUND((R355/K355)*100,2),0)</f>
        <v>0</v>
      </c>
      <c r="U355" s="8">
        <f>ROUND(IF(L355=3%,$K$365*Ranking!K352,0),0)</f>
        <v>0</v>
      </c>
      <c r="V355" s="8">
        <f t="shared" si="67"/>
        <v>0</v>
      </c>
      <c r="W355" s="8">
        <f>IF(V355&gt;K355,K355-R355,U355)</f>
        <v>0</v>
      </c>
      <c r="X355" s="8">
        <f t="shared" si="68"/>
        <v>0</v>
      </c>
      <c r="Y355" s="31">
        <f>IF(K355&gt;0,ROUND(X355/K355*100,2),0)</f>
        <v>0</v>
      </c>
      <c r="Z355" s="8">
        <f>IF(L355=3%,ROUND($K$367*Ranking!K352,0),0)</f>
        <v>0</v>
      </c>
      <c r="AA355" s="28">
        <f t="shared" si="69"/>
        <v>0</v>
      </c>
      <c r="AB355" s="28">
        <f>IF(AA355&gt;K355,K355-X355,Z355)</f>
        <v>0</v>
      </c>
      <c r="AC355" s="8">
        <f t="shared" si="70"/>
        <v>0</v>
      </c>
      <c r="AD355" s="28">
        <f>IF(AC355&gt;K355,1,0)</f>
        <v>0</v>
      </c>
      <c r="AE355" s="31">
        <f>IF(AC355&gt;0,ROUND(AC355/K355*100,2),0)</f>
        <v>0</v>
      </c>
      <c r="AF355">
        <f t="shared" si="71"/>
      </c>
    </row>
    <row r="356" spans="1:32" ht="12.75">
      <c r="A356">
        <v>348</v>
      </c>
      <c r="B356" s="7" t="s">
        <v>706</v>
      </c>
      <c r="C356" s="7" t="s">
        <v>11</v>
      </c>
      <c r="D356" s="3" t="s">
        <v>707</v>
      </c>
      <c r="F356" s="4">
        <v>0</v>
      </c>
      <c r="G356" s="4">
        <v>0</v>
      </c>
      <c r="H356" s="4">
        <v>0</v>
      </c>
      <c r="I356" s="4">
        <v>0</v>
      </c>
      <c r="J356" s="4">
        <f t="shared" si="60"/>
        <v>0</v>
      </c>
      <c r="K356" s="5">
        <f t="shared" si="61"/>
        <v>0</v>
      </c>
      <c r="L356" s="6">
        <v>0</v>
      </c>
      <c r="M356" s="31">
        <f t="shared" si="62"/>
        <v>0</v>
      </c>
      <c r="N356" s="31">
        <f t="shared" si="63"/>
        <v>0</v>
      </c>
      <c r="O356" s="11">
        <f t="shared" si="72"/>
        <v>0</v>
      </c>
      <c r="P356" s="11">
        <f>ROUND(($K$363/$K$361)*K356,5)</f>
        <v>0</v>
      </c>
      <c r="Q356" s="11">
        <f t="shared" si="64"/>
        <v>0</v>
      </c>
      <c r="R356" s="8">
        <f t="shared" si="65"/>
        <v>0</v>
      </c>
      <c r="S356" s="11">
        <f t="shared" si="66"/>
        <v>0</v>
      </c>
      <c r="T356">
        <f>IF(R356&gt;0,ROUND((R356/K356)*100,2),0)</f>
        <v>0</v>
      </c>
      <c r="U356" s="8">
        <f>ROUND(IF(L356=3%,$K$365*Ranking!K353,0),0)</f>
        <v>0</v>
      </c>
      <c r="V356" s="8">
        <f t="shared" si="67"/>
        <v>0</v>
      </c>
      <c r="W356" s="8">
        <f>IF(V356&gt;K356,K356-R356,U356)</f>
        <v>0</v>
      </c>
      <c r="X356" s="8">
        <f t="shared" si="68"/>
        <v>0</v>
      </c>
      <c r="Y356" s="31">
        <f>IF(K356&gt;0,ROUND(X356/K356*100,2),0)</f>
        <v>0</v>
      </c>
      <c r="Z356" s="8">
        <f>IF(L356=3%,ROUND($K$367*Ranking!K353,0),0)</f>
        <v>0</v>
      </c>
      <c r="AA356" s="28">
        <f t="shared" si="69"/>
        <v>0</v>
      </c>
      <c r="AB356" s="28">
        <f>IF(AA356&gt;K356,K356-X356,Z356)</f>
        <v>0</v>
      </c>
      <c r="AC356" s="8">
        <f t="shared" si="70"/>
        <v>0</v>
      </c>
      <c r="AD356" s="28">
        <f>IF(AC356&gt;K356,1,0)</f>
        <v>0</v>
      </c>
      <c r="AE356" s="31">
        <f>IF(AC356&gt;0,ROUND(AC356/K356*100,2),0)</f>
        <v>0</v>
      </c>
      <c r="AF356">
        <f t="shared" si="71"/>
      </c>
    </row>
    <row r="357" spans="1:32" ht="12.75">
      <c r="A357">
        <v>349</v>
      </c>
      <c r="B357" s="7" t="s">
        <v>708</v>
      </c>
      <c r="C357" s="7" t="s">
        <v>11</v>
      </c>
      <c r="D357" s="3" t="s">
        <v>709</v>
      </c>
      <c r="F357" s="4">
        <v>0</v>
      </c>
      <c r="G357" s="4">
        <v>0</v>
      </c>
      <c r="H357" s="4">
        <v>0</v>
      </c>
      <c r="I357" s="4">
        <v>0</v>
      </c>
      <c r="J357" s="4">
        <f t="shared" si="60"/>
        <v>0</v>
      </c>
      <c r="K357" s="5">
        <f t="shared" si="61"/>
        <v>0</v>
      </c>
      <c r="L357" s="6">
        <v>0</v>
      </c>
      <c r="M357" s="31">
        <f t="shared" si="62"/>
        <v>0</v>
      </c>
      <c r="N357" s="31">
        <f t="shared" si="63"/>
        <v>0</v>
      </c>
      <c r="O357" s="11">
        <f t="shared" si="72"/>
        <v>0</v>
      </c>
      <c r="P357" s="11">
        <f>ROUND(($K$363/$K$361)*K357,5)</f>
        <v>0</v>
      </c>
      <c r="Q357" s="11">
        <f t="shared" si="64"/>
        <v>0</v>
      </c>
      <c r="R357" s="8">
        <f t="shared" si="65"/>
        <v>0</v>
      </c>
      <c r="S357" s="11">
        <f t="shared" si="66"/>
        <v>0</v>
      </c>
      <c r="T357">
        <f>IF(R357&gt;0,ROUND((R357/K357)*100,2),0)</f>
        <v>0</v>
      </c>
      <c r="U357" s="8">
        <f>ROUND(IF(L357=3%,$K$365*Ranking!K354,0),0)</f>
        <v>0</v>
      </c>
      <c r="V357" s="8">
        <f t="shared" si="67"/>
        <v>0</v>
      </c>
      <c r="W357" s="8">
        <f>IF(V357&gt;K357,K357-R357,U357)</f>
        <v>0</v>
      </c>
      <c r="X357" s="8">
        <f t="shared" si="68"/>
        <v>0</v>
      </c>
      <c r="Y357" s="31">
        <f>IF(K357&gt;0,ROUND(X357/K357*100,2),0)</f>
        <v>0</v>
      </c>
      <c r="Z357" s="8">
        <f>IF(L357=3%,ROUND($K$367*Ranking!K354,0),0)</f>
        <v>0</v>
      </c>
      <c r="AA357" s="28">
        <f t="shared" si="69"/>
        <v>0</v>
      </c>
      <c r="AB357" s="28">
        <f>IF(AA357&gt;K357,K357-X357,Z357)</f>
        <v>0</v>
      </c>
      <c r="AC357" s="8">
        <f t="shared" si="70"/>
        <v>0</v>
      </c>
      <c r="AD357" s="28">
        <f>IF(AC357&gt;K357,1,0)</f>
        <v>0</v>
      </c>
      <c r="AE357" s="31">
        <f>IF(AC357&gt;0,ROUND(AC357/K357*100,2),0)</f>
        <v>0</v>
      </c>
      <c r="AF357">
        <f t="shared" si="71"/>
      </c>
    </row>
    <row r="358" spans="1:32" ht="12.75">
      <c r="A358">
        <v>350</v>
      </c>
      <c r="B358" s="7" t="s">
        <v>710</v>
      </c>
      <c r="C358" s="7" t="s">
        <v>11</v>
      </c>
      <c r="D358" s="3" t="s">
        <v>711</v>
      </c>
      <c r="F358" s="4">
        <v>0</v>
      </c>
      <c r="G358" s="4">
        <v>0</v>
      </c>
      <c r="H358" s="4">
        <v>0</v>
      </c>
      <c r="I358" s="4">
        <v>0</v>
      </c>
      <c r="J358" s="4">
        <f t="shared" si="60"/>
        <v>0</v>
      </c>
      <c r="K358" s="5">
        <f t="shared" si="61"/>
        <v>0</v>
      </c>
      <c r="L358" s="6">
        <v>0</v>
      </c>
      <c r="M358" s="31">
        <f t="shared" si="62"/>
        <v>0</v>
      </c>
      <c r="N358" s="31">
        <f t="shared" si="63"/>
        <v>0</v>
      </c>
      <c r="O358" s="11">
        <f t="shared" si="72"/>
        <v>0</v>
      </c>
      <c r="P358" s="11">
        <f>ROUND(($K$363/$K$361)*K358,5)</f>
        <v>0</v>
      </c>
      <c r="Q358" s="11">
        <f t="shared" si="64"/>
        <v>0</v>
      </c>
      <c r="R358" s="8">
        <f t="shared" si="65"/>
        <v>0</v>
      </c>
      <c r="S358" s="11">
        <f t="shared" si="66"/>
        <v>0</v>
      </c>
      <c r="T358">
        <f>IF(R358&gt;0,ROUND((R358/K358)*100,2),0)</f>
        <v>0</v>
      </c>
      <c r="U358" s="8">
        <f>ROUND(IF(L358=3%,$K$365*Ranking!K355,0),0)</f>
        <v>0</v>
      </c>
      <c r="V358" s="8">
        <f t="shared" si="67"/>
        <v>0</v>
      </c>
      <c r="W358" s="8">
        <f>IF(V358&gt;K358,K358-R358,U358)</f>
        <v>0</v>
      </c>
      <c r="X358" s="8">
        <f t="shared" si="68"/>
        <v>0</v>
      </c>
      <c r="Y358" s="31">
        <f>IF(K358&gt;0,ROUND(X358/K358*100,2),0)</f>
        <v>0</v>
      </c>
      <c r="Z358" s="8">
        <f>IF(L358=3%,ROUND($K$367*Ranking!K355,0),0)</f>
        <v>0</v>
      </c>
      <c r="AA358" s="28">
        <f t="shared" si="69"/>
        <v>0</v>
      </c>
      <c r="AB358" s="28">
        <f>IF(AA358&gt;K358,K358-X358,Z358)</f>
        <v>0</v>
      </c>
      <c r="AC358" s="8">
        <f t="shared" si="70"/>
        <v>0</v>
      </c>
      <c r="AD358" s="28">
        <f>IF(AC358&gt;K358,1,0)</f>
        <v>0</v>
      </c>
      <c r="AE358" s="31">
        <f>IF(AC358&gt;0,ROUND(AC358/K358*100,2),0)</f>
        <v>0</v>
      </c>
      <c r="AF358">
        <f t="shared" si="71"/>
      </c>
    </row>
    <row r="359" spans="1:32" ht="12.75">
      <c r="A359">
        <v>351</v>
      </c>
      <c r="B359" s="7" t="s">
        <v>712</v>
      </c>
      <c r="C359" s="7" t="s">
        <v>11</v>
      </c>
      <c r="D359" s="3" t="s">
        <v>713</v>
      </c>
      <c r="E359">
        <v>2006</v>
      </c>
      <c r="F359" s="4">
        <v>1516861.87</v>
      </c>
      <c r="G359" s="4">
        <v>8794.01</v>
      </c>
      <c r="H359" s="4">
        <v>1570.73</v>
      </c>
      <c r="I359" s="4">
        <v>0</v>
      </c>
      <c r="J359" s="4">
        <f t="shared" si="60"/>
        <v>1506497.1300000001</v>
      </c>
      <c r="K359" s="5">
        <f t="shared" si="61"/>
        <v>1506497</v>
      </c>
      <c r="L359" s="6">
        <v>0.03</v>
      </c>
      <c r="M359" s="31">
        <f t="shared" si="62"/>
        <v>31.47</v>
      </c>
      <c r="N359" s="31">
        <f t="shared" si="63"/>
        <v>34.22</v>
      </c>
      <c r="O359" s="11">
        <f t="shared" si="72"/>
        <v>474020.41813</v>
      </c>
      <c r="P359" s="11">
        <f>ROUND(($K$363/$K$361)*K359,5)</f>
        <v>474020.41813</v>
      </c>
      <c r="Q359" s="11">
        <f t="shared" si="64"/>
        <v>0.4181300000054762</v>
      </c>
      <c r="R359" s="8">
        <f t="shared" si="65"/>
        <v>474020</v>
      </c>
      <c r="S359" s="11">
        <f t="shared" si="66"/>
        <v>-0.4181300000054762</v>
      </c>
      <c r="T359">
        <f>IF(R359&gt;0,ROUND((R359/K359)*100,2),0)</f>
        <v>31.47</v>
      </c>
      <c r="U359" s="8">
        <f>ROUND(IF(L359=3%,$K$365*Ranking!K356,0),0)</f>
        <v>25592</v>
      </c>
      <c r="V359" s="8">
        <f t="shared" si="67"/>
        <v>499612</v>
      </c>
      <c r="W359" s="8">
        <f>IF(V359&gt;K359,K359-R359,U359)</f>
        <v>25592</v>
      </c>
      <c r="X359" s="8">
        <f t="shared" si="68"/>
        <v>499612</v>
      </c>
      <c r="Y359" s="31">
        <f>IF(K359&gt;0,ROUND(X359/K359*100,2),0)</f>
        <v>33.16</v>
      </c>
      <c r="Z359" s="8">
        <f>IF(L359=3%,ROUND($K$367*Ranking!K356,0),0)</f>
        <v>15875</v>
      </c>
      <c r="AA359" s="28">
        <f t="shared" si="69"/>
        <v>515487</v>
      </c>
      <c r="AB359" s="28">
        <f>IF(AA359&gt;K359,K359-X359,Z359)</f>
        <v>15875</v>
      </c>
      <c r="AC359" s="8">
        <f t="shared" si="70"/>
        <v>515487</v>
      </c>
      <c r="AD359" s="28">
        <f>IF(AC359&gt;K359,1,0)</f>
        <v>0</v>
      </c>
      <c r="AE359" s="31">
        <f>IF(AC359&gt;0,ROUND(AC359/K359*100,2),0)</f>
        <v>34.22</v>
      </c>
      <c r="AF359">
        <f t="shared" si="71"/>
      </c>
    </row>
    <row r="360" spans="6:19" ht="12.75">
      <c r="F360" s="4">
        <v>92851531.03000008</v>
      </c>
      <c r="G360" s="4"/>
      <c r="H360" s="4"/>
      <c r="I360" s="4"/>
      <c r="J360" s="4"/>
      <c r="L360">
        <f>COUNTIF(L9:L359,"=3.0%")</f>
        <v>73</v>
      </c>
      <c r="O360" s="11"/>
      <c r="R360" s="11"/>
      <c r="S360" s="11"/>
    </row>
    <row r="361" spans="4:31" ht="12.75">
      <c r="D361" t="s">
        <v>714</v>
      </c>
      <c r="E361">
        <f>COUNTIF(E9:E359,"&gt;0")</f>
        <v>155</v>
      </c>
      <c r="F361" s="4">
        <f>COUNTIF(F9:F359,"&gt;0")</f>
        <v>154</v>
      </c>
      <c r="G361" s="4"/>
      <c r="H361" s="4"/>
      <c r="I361" s="4"/>
      <c r="J361" s="4" t="s">
        <v>716</v>
      </c>
      <c r="K361" s="8">
        <f>SUM(K9:K359)</f>
        <v>100202032</v>
      </c>
      <c r="O361" s="11">
        <f>ROUND(($K$363/$K$361)*K361,5)</f>
        <v>31528645</v>
      </c>
      <c r="P361" s="8">
        <f>SUM(P9:P359)</f>
        <v>31528644.99997999</v>
      </c>
      <c r="Q361" s="8">
        <f>SUM(Q9:Q359)</f>
        <v>0.9999799999943662</v>
      </c>
      <c r="R361" s="8">
        <f>SUM(R9:R359)</f>
        <v>31528644</v>
      </c>
      <c r="S361" s="11">
        <f>R361-O361</f>
        <v>-1</v>
      </c>
      <c r="T361">
        <f>IF(R361&gt;0,ROUND((R361/K361)*100,2),0)</f>
        <v>31.47</v>
      </c>
      <c r="U361" s="8">
        <f>SUM(U9:U359)</f>
        <v>3152876</v>
      </c>
      <c r="V361" s="8">
        <f>SUM(V9:V359)</f>
        <v>34681520</v>
      </c>
      <c r="W361" s="8">
        <f>SUM(W9:W359)</f>
        <v>2992856</v>
      </c>
      <c r="X361" s="8">
        <f>SUM(X9:X359)</f>
        <v>34521500</v>
      </c>
      <c r="Y361" s="31">
        <f>IF(K361&gt;0,ROUND(X361/K361*100,2),0)</f>
        <v>34.45</v>
      </c>
      <c r="Z361" s="8">
        <f>SUM(Z9:Z359)</f>
        <v>1955740</v>
      </c>
      <c r="AA361" s="8">
        <f>SUM(AA9:AA359)</f>
        <v>36477240</v>
      </c>
      <c r="AB361" s="8">
        <f>SUM(AB9:AB359)</f>
        <v>1615004</v>
      </c>
      <c r="AC361" s="8">
        <f>SUM(AC9:AC359)</f>
        <v>36136504</v>
      </c>
      <c r="AD361" s="8">
        <f>SUM(AD9:AD359)</f>
        <v>0</v>
      </c>
      <c r="AE361" s="31">
        <f>IF(AC361&gt;0,ROUND(AC361/K361*100,2),0)</f>
        <v>36.06</v>
      </c>
    </row>
    <row r="362" spans="4:26" ht="12.75">
      <c r="D362" s="9"/>
      <c r="J362" t="s">
        <v>717</v>
      </c>
      <c r="K362" s="8">
        <f>28021036.69+11389769.03</f>
        <v>39410805.72</v>
      </c>
      <c r="L362" t="s">
        <v>1078</v>
      </c>
      <c r="N362" s="31">
        <f>COUNTIF(N9:N359,"=100.00")</f>
        <v>10</v>
      </c>
      <c r="O362" s="11"/>
      <c r="R362" s="11"/>
      <c r="S362" s="11"/>
      <c r="Z362">
        <f>COUNTIF(Z9:Z359,"&gt;0")</f>
        <v>73</v>
      </c>
    </row>
    <row r="363" spans="4:19" ht="12.75">
      <c r="D363" s="9"/>
      <c r="F363" s="10"/>
      <c r="G363" s="10"/>
      <c r="H363" s="10"/>
      <c r="I363" s="10"/>
      <c r="J363" s="10">
        <v>0.8</v>
      </c>
      <c r="K363" s="8">
        <f>ROUND(K362*80%,0)</f>
        <v>31528645</v>
      </c>
      <c r="L363" t="s">
        <v>1079</v>
      </c>
      <c r="O363" s="11"/>
      <c r="R363" s="11"/>
      <c r="S363" s="11"/>
    </row>
    <row r="364" spans="10:31" ht="12.75">
      <c r="J364" t="s">
        <v>1064</v>
      </c>
      <c r="K364" s="8">
        <f>K362-R361</f>
        <v>7882161.719999999</v>
      </c>
      <c r="O364" s="11"/>
      <c r="S364" s="11"/>
      <c r="AD364" s="10"/>
      <c r="AE364" s="31">
        <f>COUNTIF(AE9:AE359,"=100")</f>
        <v>10</v>
      </c>
    </row>
    <row r="365" spans="10:19" ht="12.75">
      <c r="J365" t="s">
        <v>1065</v>
      </c>
      <c r="K365" s="8">
        <f>ROUND(K364/F361,0)</f>
        <v>51183</v>
      </c>
      <c r="L365" t="s">
        <v>1080</v>
      </c>
      <c r="O365" s="11"/>
      <c r="S365" s="11"/>
    </row>
    <row r="366" spans="6:19" ht="12.75">
      <c r="F366" s="9"/>
      <c r="G366" s="9"/>
      <c r="H366" s="9"/>
      <c r="I366" s="9"/>
      <c r="J366" s="9" t="s">
        <v>1066</v>
      </c>
      <c r="K366" s="8">
        <f>K362-X361</f>
        <v>4889305.719999999</v>
      </c>
      <c r="O366" s="11"/>
      <c r="S366" s="11"/>
    </row>
    <row r="367" spans="6:32" ht="12.75">
      <c r="F367" s="9"/>
      <c r="G367" s="9"/>
      <c r="H367" s="9"/>
      <c r="I367" s="9"/>
      <c r="J367" s="9" t="s">
        <v>1067</v>
      </c>
      <c r="K367" s="8">
        <f>ROUND(K366/F361,0)</f>
        <v>31749</v>
      </c>
      <c r="L367" t="s">
        <v>1081</v>
      </c>
      <c r="O367" s="11"/>
      <c r="S367" s="11"/>
      <c r="AF367">
        <f>IF(AE367=100,1,"")</f>
      </c>
    </row>
    <row r="368" spans="6:32" ht="12.75">
      <c r="F368" s="9"/>
      <c r="G368" s="9"/>
      <c r="H368" s="9"/>
      <c r="I368" s="9"/>
      <c r="J368" s="9" t="s">
        <v>1066</v>
      </c>
      <c r="K368" s="8">
        <f>K362-AC361</f>
        <v>3274301.719999999</v>
      </c>
      <c r="O368" s="11"/>
      <c r="S368" s="11"/>
      <c r="AF368">
        <f>IF(AE368=100,1,"")</f>
      </c>
    </row>
  </sheetData>
  <sheetProtection/>
  <printOptions gridLines="1"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8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421875" style="13" customWidth="1"/>
    <col min="2" max="2" width="23.28125" style="13" bestFit="1" customWidth="1"/>
    <col min="3" max="3" width="16.421875" style="13" bestFit="1" customWidth="1"/>
    <col min="4" max="4" width="10.8515625" style="13" bestFit="1" customWidth="1"/>
    <col min="5" max="5" width="9.140625" style="13" bestFit="1" customWidth="1"/>
    <col min="6" max="6" width="8.57421875" style="13" bestFit="1" customWidth="1"/>
    <col min="7" max="7" width="5.57421875" style="13" bestFit="1" customWidth="1"/>
    <col min="8" max="8" width="6.28125" style="13" bestFit="1" customWidth="1"/>
    <col min="9" max="9" width="5.57421875" style="13" bestFit="1" customWidth="1"/>
    <col min="10" max="10" width="6.7109375" style="13" bestFit="1" customWidth="1"/>
    <col min="11" max="11" width="12.140625" style="14" customWidth="1"/>
    <col min="12" max="16384" width="9.140625" style="13" customWidth="1"/>
  </cols>
  <sheetData>
    <row r="1" ht="12.75">
      <c r="A1" s="12" t="s">
        <v>718</v>
      </c>
    </row>
    <row r="2" ht="12.75">
      <c r="A2" s="12" t="s">
        <v>1077</v>
      </c>
    </row>
    <row r="3" ht="12.75">
      <c r="I3" s="12" t="s">
        <v>1095</v>
      </c>
    </row>
    <row r="4" spans="1:11" s="19" customFormat="1" ht="38.25">
      <c r="A4" s="16" t="s">
        <v>0</v>
      </c>
      <c r="B4" s="16" t="s">
        <v>719</v>
      </c>
      <c r="C4" s="17" t="s">
        <v>1091</v>
      </c>
      <c r="D4" s="16" t="s">
        <v>1093</v>
      </c>
      <c r="E4" s="16" t="s">
        <v>720</v>
      </c>
      <c r="F4" s="16" t="s">
        <v>721</v>
      </c>
      <c r="G4" s="16" t="s">
        <v>722</v>
      </c>
      <c r="H4" s="16" t="s">
        <v>723</v>
      </c>
      <c r="I4" s="16" t="s">
        <v>724</v>
      </c>
      <c r="J4" s="15" t="s">
        <v>725</v>
      </c>
      <c r="K4" s="18" t="s">
        <v>726</v>
      </c>
    </row>
    <row r="5" spans="1:11" ht="12.75">
      <c r="A5" s="20"/>
      <c r="B5" s="20"/>
      <c r="C5" s="20"/>
      <c r="D5" s="15"/>
      <c r="E5" s="15"/>
      <c r="F5" s="15"/>
      <c r="G5" s="15"/>
      <c r="H5" s="15"/>
      <c r="I5" s="15"/>
      <c r="K5" s="21"/>
    </row>
    <row r="6" spans="1:11" ht="12.75">
      <c r="A6" s="22">
        <v>1</v>
      </c>
      <c r="B6" s="23" t="s">
        <v>134</v>
      </c>
      <c r="C6" s="24">
        <v>1883200100</v>
      </c>
      <c r="D6" s="29">
        <v>16060</v>
      </c>
      <c r="E6" s="25">
        <f aca="true" t="shared" si="0" ref="E6:E69">C6/D6</f>
        <v>117260.2801992528</v>
      </c>
      <c r="F6" s="26">
        <v>234</v>
      </c>
      <c r="G6" s="26">
        <v>119</v>
      </c>
      <c r="H6" s="27">
        <f aca="true" t="shared" si="1" ref="H6:H69">(F6+G6)/2</f>
        <v>176.5</v>
      </c>
      <c r="I6" s="13">
        <v>183</v>
      </c>
      <c r="J6" s="30">
        <v>5</v>
      </c>
      <c r="K6" s="14">
        <v>1</v>
      </c>
    </row>
    <row r="7" spans="1:11" ht="12.75">
      <c r="A7" s="22">
        <v>2</v>
      </c>
      <c r="B7" s="23" t="s">
        <v>727</v>
      </c>
      <c r="C7" s="24">
        <v>3858859800</v>
      </c>
      <c r="D7" s="29">
        <v>22599</v>
      </c>
      <c r="E7" s="25">
        <f t="shared" si="0"/>
        <v>170753.5643170052</v>
      </c>
      <c r="F7" s="26">
        <v>110</v>
      </c>
      <c r="G7" s="26">
        <v>85</v>
      </c>
      <c r="H7" s="27">
        <f t="shared" si="1"/>
        <v>97.5</v>
      </c>
      <c r="I7" s="13">
        <v>48</v>
      </c>
      <c r="J7" s="30">
        <v>9</v>
      </c>
      <c r="K7" s="14">
        <v>0.6</v>
      </c>
    </row>
    <row r="8" spans="1:11" ht="12.75">
      <c r="A8" s="22">
        <v>3</v>
      </c>
      <c r="B8" s="23" t="s">
        <v>728</v>
      </c>
      <c r="C8" s="24">
        <v>1095703800</v>
      </c>
      <c r="D8" s="29">
        <v>10326</v>
      </c>
      <c r="E8" s="25">
        <f t="shared" si="0"/>
        <v>106111.15630447415</v>
      </c>
      <c r="F8" s="26">
        <v>261</v>
      </c>
      <c r="G8" s="26">
        <v>175</v>
      </c>
      <c r="H8" s="27">
        <f t="shared" si="1"/>
        <v>218</v>
      </c>
      <c r="I8" s="13">
        <v>255</v>
      </c>
      <c r="J8" s="30">
        <v>3</v>
      </c>
      <c r="K8" s="14">
        <v>1.2</v>
      </c>
    </row>
    <row r="9" spans="1:11" ht="12.75">
      <c r="A9" s="22">
        <v>4</v>
      </c>
      <c r="B9" s="23" t="s">
        <v>729</v>
      </c>
      <c r="C9" s="24">
        <v>527879600</v>
      </c>
      <c r="D9" s="29">
        <v>8383</v>
      </c>
      <c r="E9" s="25">
        <f t="shared" si="0"/>
        <v>62970.24931408803</v>
      </c>
      <c r="F9" s="26">
        <v>338</v>
      </c>
      <c r="G9" s="26">
        <v>196</v>
      </c>
      <c r="H9" s="27">
        <f t="shared" si="1"/>
        <v>267</v>
      </c>
      <c r="I9" s="13">
        <v>316</v>
      </c>
      <c r="J9" s="30">
        <v>1</v>
      </c>
      <c r="K9" s="14">
        <v>1.4</v>
      </c>
    </row>
    <row r="10" spans="1:11" ht="12.75">
      <c r="A10" s="22">
        <v>5</v>
      </c>
      <c r="B10" s="23" t="s">
        <v>730</v>
      </c>
      <c r="C10" s="24">
        <v>2851220900</v>
      </c>
      <c r="D10" s="29">
        <v>28608</v>
      </c>
      <c r="E10" s="25">
        <f t="shared" si="0"/>
        <v>99665.1600950783</v>
      </c>
      <c r="F10" s="26">
        <v>278</v>
      </c>
      <c r="G10" s="26">
        <v>61</v>
      </c>
      <c r="H10" s="27">
        <f t="shared" si="1"/>
        <v>169.5</v>
      </c>
      <c r="I10" s="13">
        <v>157</v>
      </c>
      <c r="J10" s="30">
        <v>6</v>
      </c>
      <c r="K10" s="14">
        <v>0.9</v>
      </c>
    </row>
    <row r="11" spans="1:11" ht="12.75">
      <c r="A11" s="22">
        <v>6</v>
      </c>
      <c r="B11" s="23" t="s">
        <v>731</v>
      </c>
      <c r="C11" s="24">
        <v>260009900</v>
      </c>
      <c r="D11" s="29">
        <v>492</v>
      </c>
      <c r="E11" s="25">
        <f t="shared" si="0"/>
        <v>528475.406504065</v>
      </c>
      <c r="F11" s="26">
        <v>18</v>
      </c>
      <c r="G11" s="26">
        <v>342</v>
      </c>
      <c r="H11" s="27">
        <f t="shared" si="1"/>
        <v>180</v>
      </c>
      <c r="I11" s="13">
        <v>196</v>
      </c>
      <c r="J11" s="30">
        <v>5</v>
      </c>
      <c r="K11" s="14">
        <v>1</v>
      </c>
    </row>
    <row r="12" spans="1:11" ht="12.75">
      <c r="A12" s="22">
        <v>7</v>
      </c>
      <c r="B12" s="23" t="s">
        <v>732</v>
      </c>
      <c r="C12" s="24">
        <v>1960739900</v>
      </c>
      <c r="D12" s="29">
        <v>16535</v>
      </c>
      <c r="E12" s="25">
        <f t="shared" si="0"/>
        <v>118581.18536437859</v>
      </c>
      <c r="F12" s="26">
        <v>227</v>
      </c>
      <c r="G12" s="26">
        <v>116</v>
      </c>
      <c r="H12" s="27">
        <f t="shared" si="1"/>
        <v>171.5</v>
      </c>
      <c r="I12" s="13">
        <v>162</v>
      </c>
      <c r="J12" s="30">
        <v>6</v>
      </c>
      <c r="K12" s="14">
        <v>0.9</v>
      </c>
    </row>
    <row r="13" spans="1:11" ht="12.75">
      <c r="A13" s="22">
        <v>8</v>
      </c>
      <c r="B13" s="23" t="s">
        <v>733</v>
      </c>
      <c r="C13" s="24">
        <v>2222072200</v>
      </c>
      <c r="D13" s="29">
        <v>39016</v>
      </c>
      <c r="E13" s="25">
        <f t="shared" si="0"/>
        <v>56952.844986672135</v>
      </c>
      <c r="F13" s="26">
        <v>347</v>
      </c>
      <c r="G13" s="26">
        <v>40</v>
      </c>
      <c r="H13" s="27">
        <f t="shared" si="1"/>
        <v>193.5</v>
      </c>
      <c r="I13" s="13">
        <v>224</v>
      </c>
      <c r="J13" s="30">
        <v>4</v>
      </c>
      <c r="K13" s="14">
        <v>1.1</v>
      </c>
    </row>
    <row r="14" spans="1:11" ht="12.75">
      <c r="A14" s="22">
        <v>9</v>
      </c>
      <c r="B14" s="23" t="s">
        <v>734</v>
      </c>
      <c r="C14" s="24">
        <v>7292906600</v>
      </c>
      <c r="D14" s="29">
        <v>34142</v>
      </c>
      <c r="E14" s="25">
        <f t="shared" si="0"/>
        <v>213605.1373674653</v>
      </c>
      <c r="F14" s="26">
        <v>70</v>
      </c>
      <c r="G14" s="26">
        <v>47</v>
      </c>
      <c r="H14" s="27">
        <f t="shared" si="1"/>
        <v>58.5</v>
      </c>
      <c r="I14" s="13">
        <v>9</v>
      </c>
      <c r="J14" s="30">
        <v>10</v>
      </c>
      <c r="K14" s="14">
        <v>0.5</v>
      </c>
    </row>
    <row r="15" spans="1:11" ht="12.75">
      <c r="A15" s="22">
        <v>10</v>
      </c>
      <c r="B15" s="23" t="s">
        <v>735</v>
      </c>
      <c r="C15" s="24">
        <v>7527775600</v>
      </c>
      <c r="D15" s="29">
        <v>43711</v>
      </c>
      <c r="E15" s="25">
        <f t="shared" si="0"/>
        <v>172216.96140559585</v>
      </c>
      <c r="F15" s="26">
        <v>106</v>
      </c>
      <c r="G15" s="26">
        <v>30</v>
      </c>
      <c r="H15" s="27">
        <f t="shared" si="1"/>
        <v>68</v>
      </c>
      <c r="I15" s="13">
        <v>12</v>
      </c>
      <c r="J15" s="30">
        <v>10</v>
      </c>
      <c r="K15" s="14">
        <v>0.5</v>
      </c>
    </row>
    <row r="16" spans="1:11" ht="12.75">
      <c r="A16" s="22">
        <v>11</v>
      </c>
      <c r="B16" s="23" t="s">
        <v>736</v>
      </c>
      <c r="C16" s="24">
        <v>616027200</v>
      </c>
      <c r="D16" s="29">
        <v>6134</v>
      </c>
      <c r="E16" s="25">
        <f t="shared" si="0"/>
        <v>100428.30127160091</v>
      </c>
      <c r="F16" s="26">
        <v>274</v>
      </c>
      <c r="G16" s="26">
        <v>229</v>
      </c>
      <c r="H16" s="27">
        <f t="shared" si="1"/>
        <v>251.5</v>
      </c>
      <c r="I16" s="13">
        <v>299</v>
      </c>
      <c r="J16" s="30">
        <v>2</v>
      </c>
      <c r="K16" s="14">
        <v>1.3</v>
      </c>
    </row>
    <row r="17" spans="1:11" ht="12.75">
      <c r="A17" s="22">
        <v>12</v>
      </c>
      <c r="B17" s="23" t="s">
        <v>737</v>
      </c>
      <c r="C17" s="24">
        <v>305479900</v>
      </c>
      <c r="D17" s="29">
        <v>3140</v>
      </c>
      <c r="E17" s="25">
        <f t="shared" si="0"/>
        <v>97286.59235668789</v>
      </c>
      <c r="F17" s="26">
        <v>285</v>
      </c>
      <c r="G17" s="26">
        <v>274</v>
      </c>
      <c r="H17" s="27">
        <f t="shared" si="1"/>
        <v>279.5</v>
      </c>
      <c r="I17" s="13">
        <v>333</v>
      </c>
      <c r="J17" s="30">
        <v>1</v>
      </c>
      <c r="K17" s="14">
        <v>1.4</v>
      </c>
    </row>
    <row r="18" spans="1:11" ht="12.75">
      <c r="A18" s="22">
        <v>13</v>
      </c>
      <c r="B18" s="23" t="s">
        <v>738</v>
      </c>
      <c r="C18" s="24">
        <v>233744600</v>
      </c>
      <c r="D18" s="29">
        <v>1739</v>
      </c>
      <c r="E18" s="25">
        <f t="shared" si="0"/>
        <v>134413.2259919494</v>
      </c>
      <c r="F18" s="26">
        <v>186</v>
      </c>
      <c r="G18" s="26">
        <v>301</v>
      </c>
      <c r="H18" s="27">
        <f t="shared" si="1"/>
        <v>243.5</v>
      </c>
      <c r="I18" s="13">
        <v>288</v>
      </c>
      <c r="J18" s="30">
        <v>2</v>
      </c>
      <c r="K18" s="14">
        <v>1.3</v>
      </c>
    </row>
    <row r="19" spans="1:11" ht="12.75">
      <c r="A19" s="22">
        <v>14</v>
      </c>
      <c r="B19" s="23" t="s">
        <v>739</v>
      </c>
      <c r="C19" s="24">
        <v>2250033900</v>
      </c>
      <c r="D19" s="29">
        <v>16993</v>
      </c>
      <c r="E19" s="25">
        <f t="shared" si="0"/>
        <v>132409.45683516742</v>
      </c>
      <c r="F19" s="26">
        <v>193</v>
      </c>
      <c r="G19" s="26">
        <v>113</v>
      </c>
      <c r="H19" s="27">
        <f t="shared" si="1"/>
        <v>153</v>
      </c>
      <c r="I19" s="13">
        <v>128</v>
      </c>
      <c r="J19" s="30">
        <v>7</v>
      </c>
      <c r="K19" s="14">
        <v>0.8</v>
      </c>
    </row>
    <row r="20" spans="1:11" ht="12.75">
      <c r="A20" s="22">
        <v>15</v>
      </c>
      <c r="B20" s="23" t="s">
        <v>740</v>
      </c>
      <c r="C20" s="24">
        <v>719709200</v>
      </c>
      <c r="D20" s="29">
        <v>11631</v>
      </c>
      <c r="E20" s="25">
        <f t="shared" si="0"/>
        <v>61878.53151061817</v>
      </c>
      <c r="F20" s="26">
        <v>341</v>
      </c>
      <c r="G20" s="26">
        <v>163</v>
      </c>
      <c r="H20" s="27">
        <f t="shared" si="1"/>
        <v>252</v>
      </c>
      <c r="I20" s="13">
        <v>300</v>
      </c>
      <c r="J20" s="30">
        <v>2</v>
      </c>
      <c r="K20" s="14">
        <v>1.3</v>
      </c>
    </row>
    <row r="21" spans="1:11" ht="12.75">
      <c r="A21" s="22">
        <v>16</v>
      </c>
      <c r="B21" s="23" t="s">
        <v>741</v>
      </c>
      <c r="C21" s="24">
        <v>4133664700</v>
      </c>
      <c r="D21" s="29">
        <v>43837</v>
      </c>
      <c r="E21" s="25">
        <f t="shared" si="0"/>
        <v>94296.24974336747</v>
      </c>
      <c r="F21" s="26">
        <v>294</v>
      </c>
      <c r="G21" s="26">
        <v>29</v>
      </c>
      <c r="H21" s="27">
        <f t="shared" si="1"/>
        <v>161.5</v>
      </c>
      <c r="I21" s="13">
        <v>141</v>
      </c>
      <c r="J21" s="30">
        <v>6</v>
      </c>
      <c r="K21" s="14">
        <v>0.9</v>
      </c>
    </row>
    <row r="22" spans="1:11" ht="12.75">
      <c r="A22" s="22">
        <v>17</v>
      </c>
      <c r="B22" s="23" t="s">
        <v>742</v>
      </c>
      <c r="C22" s="24">
        <v>1962247400</v>
      </c>
      <c r="D22" s="29">
        <v>16287</v>
      </c>
      <c r="E22" s="25">
        <f t="shared" si="0"/>
        <v>120479.36390986676</v>
      </c>
      <c r="F22" s="26">
        <v>223</v>
      </c>
      <c r="G22" s="26">
        <v>118</v>
      </c>
      <c r="H22" s="27">
        <f t="shared" si="1"/>
        <v>170.5</v>
      </c>
      <c r="I22" s="13">
        <v>159</v>
      </c>
      <c r="J22" s="30">
        <v>6</v>
      </c>
      <c r="K22" s="14">
        <v>0.9</v>
      </c>
    </row>
    <row r="23" spans="1:11" ht="12.75">
      <c r="A23" s="22">
        <v>18</v>
      </c>
      <c r="B23" s="23" t="s">
        <v>743</v>
      </c>
      <c r="C23" s="24">
        <v>827941700</v>
      </c>
      <c r="D23" s="29">
        <v>4386</v>
      </c>
      <c r="E23" s="25">
        <f t="shared" si="0"/>
        <v>188769.19744642044</v>
      </c>
      <c r="F23" s="26">
        <v>90</v>
      </c>
      <c r="G23" s="26">
        <v>257</v>
      </c>
      <c r="H23" s="27">
        <f t="shared" si="1"/>
        <v>173.5</v>
      </c>
      <c r="I23" s="13">
        <v>169</v>
      </c>
      <c r="J23" s="30">
        <v>6</v>
      </c>
      <c r="K23" s="14">
        <v>0.9</v>
      </c>
    </row>
    <row r="24" spans="1:11" ht="12.75">
      <c r="A24" s="22">
        <v>19</v>
      </c>
      <c r="B24" s="23" t="s">
        <v>744</v>
      </c>
      <c r="C24" s="24">
        <v>1030968100</v>
      </c>
      <c r="D24" s="29">
        <v>7688</v>
      </c>
      <c r="E24" s="25">
        <f t="shared" si="0"/>
        <v>134100.94953173777</v>
      </c>
      <c r="F24" s="26">
        <v>187</v>
      </c>
      <c r="G24" s="26">
        <v>209</v>
      </c>
      <c r="H24" s="27">
        <f t="shared" si="1"/>
        <v>198</v>
      </c>
      <c r="I24" s="13">
        <v>228</v>
      </c>
      <c r="J24" s="30">
        <v>4</v>
      </c>
      <c r="K24" s="14">
        <v>1.1</v>
      </c>
    </row>
    <row r="25" spans="1:11" ht="12.75">
      <c r="A25" s="22">
        <v>20</v>
      </c>
      <c r="B25" s="23" t="s">
        <v>745</v>
      </c>
      <c r="C25" s="24">
        <v>13864305700</v>
      </c>
      <c r="D25" s="29">
        <v>44824</v>
      </c>
      <c r="E25" s="25">
        <f t="shared" si="0"/>
        <v>309305.41004818847</v>
      </c>
      <c r="F25" s="26">
        <v>38</v>
      </c>
      <c r="G25" s="26">
        <v>27</v>
      </c>
      <c r="H25" s="27">
        <f t="shared" si="1"/>
        <v>32.5</v>
      </c>
      <c r="I25" s="13">
        <v>3</v>
      </c>
      <c r="J25" s="30">
        <v>10</v>
      </c>
      <c r="K25" s="14">
        <v>0.5</v>
      </c>
    </row>
    <row r="26" spans="1:11" ht="12.75">
      <c r="A26" s="22">
        <v>21</v>
      </c>
      <c r="B26" s="23" t="s">
        <v>746</v>
      </c>
      <c r="C26" s="24">
        <v>441851400</v>
      </c>
      <c r="D26" s="29">
        <v>5429</v>
      </c>
      <c r="E26" s="25">
        <f t="shared" si="0"/>
        <v>81387.2536378707</v>
      </c>
      <c r="F26" s="26">
        <v>319</v>
      </c>
      <c r="G26" s="26">
        <v>238</v>
      </c>
      <c r="H26" s="27">
        <f t="shared" si="1"/>
        <v>278.5</v>
      </c>
      <c r="I26" s="13">
        <v>330</v>
      </c>
      <c r="J26" s="30">
        <v>1</v>
      </c>
      <c r="K26" s="14">
        <v>1.4</v>
      </c>
    </row>
    <row r="27" spans="1:11" ht="12.75">
      <c r="A27" s="22">
        <v>22</v>
      </c>
      <c r="B27" s="23" t="s">
        <v>747</v>
      </c>
      <c r="C27" s="24">
        <v>537092700</v>
      </c>
      <c r="D27" s="29">
        <v>1778</v>
      </c>
      <c r="E27" s="25">
        <f t="shared" si="0"/>
        <v>302076.8841394826</v>
      </c>
      <c r="F27" s="26">
        <v>40</v>
      </c>
      <c r="G27" s="26">
        <v>299</v>
      </c>
      <c r="H27" s="27">
        <f t="shared" si="1"/>
        <v>169.5</v>
      </c>
      <c r="I27" s="13">
        <v>158</v>
      </c>
      <c r="J27" s="30">
        <v>6</v>
      </c>
      <c r="K27" s="14">
        <v>0.9</v>
      </c>
    </row>
    <row r="28" spans="1:11" ht="12.75">
      <c r="A28" s="22">
        <v>23</v>
      </c>
      <c r="B28" s="23" t="s">
        <v>748</v>
      </c>
      <c r="C28" s="24">
        <v>2932629700</v>
      </c>
      <c r="D28" s="29">
        <v>13765</v>
      </c>
      <c r="E28" s="25">
        <f t="shared" si="0"/>
        <v>213049.7420995278</v>
      </c>
      <c r="F28" s="26">
        <v>71</v>
      </c>
      <c r="G28" s="26">
        <v>143</v>
      </c>
      <c r="H28" s="27">
        <f t="shared" si="1"/>
        <v>107</v>
      </c>
      <c r="I28" s="13">
        <v>60</v>
      </c>
      <c r="J28" s="30">
        <v>9</v>
      </c>
      <c r="K28" s="14">
        <v>0.6</v>
      </c>
    </row>
    <row r="29" spans="1:11" ht="12.75">
      <c r="A29" s="22">
        <v>24</v>
      </c>
      <c r="B29" s="23" t="s">
        <v>749</v>
      </c>
      <c r="C29" s="24">
        <v>1435416500</v>
      </c>
      <c r="D29" s="29">
        <v>14719</v>
      </c>
      <c r="E29" s="25">
        <f t="shared" si="0"/>
        <v>97521.33297098988</v>
      </c>
      <c r="F29" s="26">
        <v>282</v>
      </c>
      <c r="G29" s="26">
        <v>132</v>
      </c>
      <c r="H29" s="27">
        <f t="shared" si="1"/>
        <v>207</v>
      </c>
      <c r="I29" s="13">
        <v>236</v>
      </c>
      <c r="J29" s="30">
        <v>4</v>
      </c>
      <c r="K29" s="14">
        <v>1.1</v>
      </c>
    </row>
    <row r="30" spans="1:11" ht="12.75">
      <c r="A30" s="22">
        <v>25</v>
      </c>
      <c r="B30" s="23" t="s">
        <v>750</v>
      </c>
      <c r="C30" s="24">
        <v>2268116800</v>
      </c>
      <c r="D30" s="29">
        <v>16521</v>
      </c>
      <c r="E30" s="25">
        <f t="shared" si="0"/>
        <v>137286.89546637613</v>
      </c>
      <c r="F30" s="26">
        <v>181</v>
      </c>
      <c r="G30" s="26">
        <v>117</v>
      </c>
      <c r="H30" s="27">
        <f t="shared" si="1"/>
        <v>149</v>
      </c>
      <c r="I30" s="13">
        <v>119</v>
      </c>
      <c r="J30" s="30">
        <v>7</v>
      </c>
      <c r="K30" s="14">
        <v>0.8</v>
      </c>
    </row>
    <row r="31" spans="1:11" ht="12.75">
      <c r="A31" s="22">
        <v>26</v>
      </c>
      <c r="B31" s="23" t="s">
        <v>751</v>
      </c>
      <c r="C31" s="24">
        <v>5612452700</v>
      </c>
      <c r="D31" s="29">
        <v>25204</v>
      </c>
      <c r="E31" s="25">
        <f t="shared" si="0"/>
        <v>222681.0307887637</v>
      </c>
      <c r="F31" s="26">
        <v>68</v>
      </c>
      <c r="G31" s="26">
        <v>74</v>
      </c>
      <c r="H31" s="27">
        <f t="shared" si="1"/>
        <v>71</v>
      </c>
      <c r="I31" s="13">
        <v>15</v>
      </c>
      <c r="J31" s="30">
        <v>10</v>
      </c>
      <c r="K31" s="14">
        <v>0.5</v>
      </c>
    </row>
    <row r="32" spans="1:11" ht="12.75">
      <c r="A32" s="22">
        <v>27</v>
      </c>
      <c r="B32" s="23" t="s">
        <v>752</v>
      </c>
      <c r="C32" s="24">
        <v>803781900</v>
      </c>
      <c r="D32" s="29">
        <v>6499</v>
      </c>
      <c r="E32" s="25">
        <f t="shared" si="0"/>
        <v>123677.78119710725</v>
      </c>
      <c r="F32" s="26">
        <v>218</v>
      </c>
      <c r="G32" s="26">
        <v>225</v>
      </c>
      <c r="H32" s="27">
        <f t="shared" si="1"/>
        <v>221.5</v>
      </c>
      <c r="I32" s="13">
        <v>262</v>
      </c>
      <c r="J32" s="30">
        <v>3</v>
      </c>
      <c r="K32" s="14">
        <v>1.2</v>
      </c>
    </row>
    <row r="33" spans="1:11" ht="12.75">
      <c r="A33" s="22">
        <v>28</v>
      </c>
      <c r="B33" s="23" t="s">
        <v>753</v>
      </c>
      <c r="C33" s="24">
        <v>556571600</v>
      </c>
      <c r="D33" s="29">
        <v>2902</v>
      </c>
      <c r="E33" s="25">
        <f t="shared" si="0"/>
        <v>191788.97312198483</v>
      </c>
      <c r="F33" s="26">
        <v>85</v>
      </c>
      <c r="G33" s="26">
        <v>279</v>
      </c>
      <c r="H33" s="27">
        <f t="shared" si="1"/>
        <v>182</v>
      </c>
      <c r="I33" s="13">
        <v>203</v>
      </c>
      <c r="J33" s="30">
        <v>5</v>
      </c>
      <c r="K33" s="14">
        <v>1</v>
      </c>
    </row>
    <row r="34" spans="1:11" ht="12.75">
      <c r="A34" s="22">
        <v>29</v>
      </c>
      <c r="B34" s="23" t="s">
        <v>754</v>
      </c>
      <c r="C34" s="24">
        <v>227742000</v>
      </c>
      <c r="D34" s="29">
        <v>2134</v>
      </c>
      <c r="E34" s="25">
        <f t="shared" si="0"/>
        <v>106720.7122774133</v>
      </c>
      <c r="F34" s="26">
        <v>258</v>
      </c>
      <c r="G34" s="26">
        <v>287</v>
      </c>
      <c r="H34" s="27">
        <f t="shared" si="1"/>
        <v>272.5</v>
      </c>
      <c r="I34" s="13">
        <v>325</v>
      </c>
      <c r="J34" s="30">
        <v>1</v>
      </c>
      <c r="K34" s="14">
        <v>1.4</v>
      </c>
    </row>
    <row r="35" spans="1:11" ht="12.75">
      <c r="A35" s="22">
        <v>30</v>
      </c>
      <c r="B35" s="23" t="s">
        <v>755</v>
      </c>
      <c r="C35" s="24">
        <v>5780799600</v>
      </c>
      <c r="D35" s="29">
        <v>40286</v>
      </c>
      <c r="E35" s="25">
        <f t="shared" si="0"/>
        <v>143494.007843916</v>
      </c>
      <c r="F35" s="26">
        <v>153</v>
      </c>
      <c r="G35" s="26">
        <v>37</v>
      </c>
      <c r="H35" s="27">
        <f t="shared" si="1"/>
        <v>95</v>
      </c>
      <c r="I35" s="13">
        <v>44</v>
      </c>
      <c r="J35" s="30">
        <v>9</v>
      </c>
      <c r="K35" s="14">
        <v>0.6</v>
      </c>
    </row>
    <row r="36" spans="1:11" ht="12.75">
      <c r="A36" s="22">
        <v>31</v>
      </c>
      <c r="B36" s="23" t="s">
        <v>756</v>
      </c>
      <c r="C36" s="24">
        <v>5647450600</v>
      </c>
      <c r="D36" s="29">
        <v>41454</v>
      </c>
      <c r="E36" s="25">
        <f t="shared" si="0"/>
        <v>136234.15351956384</v>
      </c>
      <c r="F36" s="26">
        <v>183</v>
      </c>
      <c r="G36" s="26">
        <v>33</v>
      </c>
      <c r="H36" s="27">
        <f t="shared" si="1"/>
        <v>108</v>
      </c>
      <c r="I36" s="13">
        <v>61</v>
      </c>
      <c r="J36" s="30">
        <v>9</v>
      </c>
      <c r="K36" s="14">
        <v>0.6</v>
      </c>
    </row>
    <row r="37" spans="1:11" ht="12.75">
      <c r="A37" s="22">
        <v>32</v>
      </c>
      <c r="B37" s="23" t="s">
        <v>757</v>
      </c>
      <c r="C37" s="24">
        <v>880501900</v>
      </c>
      <c r="D37" s="29">
        <v>9059</v>
      </c>
      <c r="E37" s="25">
        <f t="shared" si="0"/>
        <v>97196.3682525665</v>
      </c>
      <c r="F37" s="26">
        <v>286</v>
      </c>
      <c r="G37" s="26">
        <v>189</v>
      </c>
      <c r="H37" s="27">
        <f t="shared" si="1"/>
        <v>237.5</v>
      </c>
      <c r="I37" s="13">
        <v>279</v>
      </c>
      <c r="J37" s="30">
        <v>3</v>
      </c>
      <c r="K37" s="14">
        <v>1.2</v>
      </c>
    </row>
    <row r="38" spans="1:11" ht="12.75">
      <c r="A38" s="22">
        <v>33</v>
      </c>
      <c r="B38" s="23" t="s">
        <v>758</v>
      </c>
      <c r="C38" s="24">
        <v>168524800</v>
      </c>
      <c r="D38" s="29">
        <v>1240</v>
      </c>
      <c r="E38" s="25">
        <f t="shared" si="0"/>
        <v>135907.09677419355</v>
      </c>
      <c r="F38" s="26">
        <v>184</v>
      </c>
      <c r="G38" s="26">
        <v>317</v>
      </c>
      <c r="H38" s="27">
        <f t="shared" si="1"/>
        <v>250.5</v>
      </c>
      <c r="I38" s="13">
        <v>296</v>
      </c>
      <c r="J38" s="30">
        <v>2</v>
      </c>
      <c r="K38" s="14">
        <v>1.3</v>
      </c>
    </row>
    <row r="39" spans="1:11" ht="12.75">
      <c r="A39" s="22">
        <v>34</v>
      </c>
      <c r="B39" s="23" t="s">
        <v>759</v>
      </c>
      <c r="C39" s="24">
        <v>949284200</v>
      </c>
      <c r="D39" s="29">
        <v>5016</v>
      </c>
      <c r="E39" s="25">
        <f t="shared" si="0"/>
        <v>189251.2360446571</v>
      </c>
      <c r="F39" s="26">
        <v>89</v>
      </c>
      <c r="G39" s="26">
        <v>246</v>
      </c>
      <c r="H39" s="27">
        <f t="shared" si="1"/>
        <v>167.5</v>
      </c>
      <c r="I39" s="13">
        <v>152</v>
      </c>
      <c r="J39" s="30">
        <v>6</v>
      </c>
      <c r="K39" s="14">
        <v>0.9</v>
      </c>
    </row>
    <row r="40" spans="1:11" ht="12.75">
      <c r="A40" s="22">
        <v>35</v>
      </c>
      <c r="B40" s="23" t="s">
        <v>760</v>
      </c>
      <c r="C40" s="24">
        <v>103127475500</v>
      </c>
      <c r="D40" s="29">
        <v>636479</v>
      </c>
      <c r="E40" s="25">
        <f t="shared" si="0"/>
        <v>162028.0881223104</v>
      </c>
      <c r="F40" s="26">
        <v>125</v>
      </c>
      <c r="G40" s="26">
        <v>1</v>
      </c>
      <c r="H40" s="27">
        <f t="shared" si="1"/>
        <v>63</v>
      </c>
      <c r="I40" s="13">
        <v>10</v>
      </c>
      <c r="J40" s="30">
        <v>10</v>
      </c>
      <c r="K40" s="14">
        <v>0.5</v>
      </c>
    </row>
    <row r="41" spans="1:11" ht="12.75">
      <c r="A41" s="22">
        <v>36</v>
      </c>
      <c r="B41" s="23" t="s">
        <v>761</v>
      </c>
      <c r="C41" s="24">
        <v>4423317600</v>
      </c>
      <c r="D41" s="29">
        <v>19806</v>
      </c>
      <c r="E41" s="25">
        <f t="shared" si="0"/>
        <v>223332.20236292033</v>
      </c>
      <c r="F41" s="26">
        <v>65</v>
      </c>
      <c r="G41" s="26">
        <v>95</v>
      </c>
      <c r="H41" s="27">
        <f t="shared" si="1"/>
        <v>80</v>
      </c>
      <c r="I41" s="13">
        <v>24</v>
      </c>
      <c r="J41" s="30">
        <v>10</v>
      </c>
      <c r="K41" s="14">
        <v>0.5</v>
      </c>
    </row>
    <row r="42" spans="1:11" ht="12.75">
      <c r="A42" s="22">
        <v>37</v>
      </c>
      <c r="B42" s="23" t="s">
        <v>762</v>
      </c>
      <c r="C42" s="24">
        <v>1013828800</v>
      </c>
      <c r="D42" s="29">
        <v>5105</v>
      </c>
      <c r="E42" s="25">
        <f t="shared" si="0"/>
        <v>198595.2595494613</v>
      </c>
      <c r="F42" s="26">
        <v>76</v>
      </c>
      <c r="G42" s="26">
        <v>245</v>
      </c>
      <c r="H42" s="27">
        <f t="shared" si="1"/>
        <v>160.5</v>
      </c>
      <c r="I42" s="13">
        <v>139</v>
      </c>
      <c r="J42" s="30">
        <v>7</v>
      </c>
      <c r="K42" s="14">
        <v>0.8</v>
      </c>
    </row>
    <row r="43" spans="1:11" ht="12.75">
      <c r="A43" s="22">
        <v>38</v>
      </c>
      <c r="B43" s="23" t="s">
        <v>763</v>
      </c>
      <c r="C43" s="24">
        <v>1705316200</v>
      </c>
      <c r="D43" s="29">
        <v>8087</v>
      </c>
      <c r="E43" s="25">
        <f t="shared" si="0"/>
        <v>210871.29961666872</v>
      </c>
      <c r="F43" s="26">
        <v>73</v>
      </c>
      <c r="G43" s="26">
        <v>200</v>
      </c>
      <c r="H43" s="27">
        <f t="shared" si="1"/>
        <v>136.5</v>
      </c>
      <c r="I43" s="13">
        <v>101</v>
      </c>
      <c r="J43" s="30">
        <v>8</v>
      </c>
      <c r="K43" s="14">
        <v>0.7</v>
      </c>
    </row>
    <row r="44" spans="1:11" ht="12.75">
      <c r="A44" s="22">
        <v>39</v>
      </c>
      <c r="B44" s="23" t="s">
        <v>764</v>
      </c>
      <c r="C44" s="24">
        <v>651796100</v>
      </c>
      <c r="D44" s="29">
        <v>4393</v>
      </c>
      <c r="E44" s="25">
        <f t="shared" si="0"/>
        <v>148371.52287730481</v>
      </c>
      <c r="F44" s="26">
        <v>143</v>
      </c>
      <c r="G44" s="26">
        <v>256</v>
      </c>
      <c r="H44" s="27">
        <f t="shared" si="1"/>
        <v>199.5</v>
      </c>
      <c r="I44" s="13">
        <v>230</v>
      </c>
      <c r="J44" s="30">
        <v>4</v>
      </c>
      <c r="K44" s="14">
        <v>1.1</v>
      </c>
    </row>
    <row r="45" spans="1:11" ht="12.75">
      <c r="A45" s="22">
        <v>40</v>
      </c>
      <c r="B45" s="23" t="s">
        <v>765</v>
      </c>
      <c r="C45" s="24">
        <v>5627043400</v>
      </c>
      <c r="D45" s="29">
        <v>36249</v>
      </c>
      <c r="E45" s="25">
        <f t="shared" si="0"/>
        <v>155233.06573974455</v>
      </c>
      <c r="F45" s="26">
        <v>133</v>
      </c>
      <c r="G45" s="26">
        <v>43</v>
      </c>
      <c r="H45" s="27">
        <f t="shared" si="1"/>
        <v>88</v>
      </c>
      <c r="I45" s="13">
        <v>30</v>
      </c>
      <c r="J45" s="30">
        <v>10</v>
      </c>
      <c r="K45" s="14">
        <v>0.5</v>
      </c>
    </row>
    <row r="46" spans="1:11" ht="12.75">
      <c r="A46" s="22">
        <v>41</v>
      </c>
      <c r="B46" s="23" t="s">
        <v>766</v>
      </c>
      <c r="C46" s="24">
        <v>3655290800</v>
      </c>
      <c r="D46" s="29">
        <v>9806</v>
      </c>
      <c r="E46" s="25">
        <f t="shared" si="0"/>
        <v>372760.6363450948</v>
      </c>
      <c r="F46" s="26">
        <v>28</v>
      </c>
      <c r="G46" s="26">
        <v>182</v>
      </c>
      <c r="H46" s="27">
        <f t="shared" si="1"/>
        <v>105</v>
      </c>
      <c r="I46" s="13">
        <v>58</v>
      </c>
      <c r="J46" s="30">
        <v>9</v>
      </c>
      <c r="K46" s="14">
        <v>0.6</v>
      </c>
    </row>
    <row r="47" spans="1:11" ht="12.75">
      <c r="A47" s="22">
        <v>42</v>
      </c>
      <c r="B47" s="23" t="s">
        <v>767</v>
      </c>
      <c r="C47" s="24">
        <v>2521433500</v>
      </c>
      <c r="D47" s="29">
        <v>26902</v>
      </c>
      <c r="E47" s="25">
        <f t="shared" si="0"/>
        <v>93726.61883874805</v>
      </c>
      <c r="F47" s="26">
        <v>295</v>
      </c>
      <c r="G47" s="26">
        <v>71</v>
      </c>
      <c r="H47" s="27">
        <f t="shared" si="1"/>
        <v>183</v>
      </c>
      <c r="I47" s="13">
        <v>204</v>
      </c>
      <c r="J47" s="30">
        <v>5</v>
      </c>
      <c r="K47" s="14">
        <v>1</v>
      </c>
    </row>
    <row r="48" spans="1:11" ht="12.75">
      <c r="A48" s="22">
        <v>43</v>
      </c>
      <c r="B48" s="23" t="s">
        <v>768</v>
      </c>
      <c r="C48" s="24">
        <v>414028000</v>
      </c>
      <c r="D48" s="29">
        <v>3660</v>
      </c>
      <c r="E48" s="25">
        <f t="shared" si="0"/>
        <v>113122.4043715847</v>
      </c>
      <c r="F48" s="26">
        <v>242</v>
      </c>
      <c r="G48" s="26">
        <v>264</v>
      </c>
      <c r="H48" s="27">
        <f t="shared" si="1"/>
        <v>253</v>
      </c>
      <c r="I48" s="13">
        <v>303</v>
      </c>
      <c r="J48" s="30">
        <v>2</v>
      </c>
      <c r="K48" s="14">
        <v>1.3</v>
      </c>
    </row>
    <row r="49" spans="1:11" ht="12.75">
      <c r="A49" s="22">
        <v>44</v>
      </c>
      <c r="B49" s="23" t="s">
        <v>769</v>
      </c>
      <c r="C49" s="24">
        <v>5986229500</v>
      </c>
      <c r="D49" s="29">
        <v>94094</v>
      </c>
      <c r="E49" s="25">
        <f t="shared" si="0"/>
        <v>63619.67288031118</v>
      </c>
      <c r="F49" s="26">
        <v>337</v>
      </c>
      <c r="G49" s="26">
        <v>7</v>
      </c>
      <c r="H49" s="27">
        <f t="shared" si="1"/>
        <v>172</v>
      </c>
      <c r="I49" s="13">
        <v>164</v>
      </c>
      <c r="J49" s="30">
        <v>6</v>
      </c>
      <c r="K49" s="14">
        <v>0.9</v>
      </c>
    </row>
    <row r="50" spans="1:11" ht="12.75">
      <c r="A50" s="22">
        <v>45</v>
      </c>
      <c r="B50" s="23" t="s">
        <v>770</v>
      </c>
      <c r="C50" s="24">
        <v>271771300</v>
      </c>
      <c r="D50" s="29">
        <v>3403</v>
      </c>
      <c r="E50" s="25">
        <f t="shared" si="0"/>
        <v>79862.2685865413</v>
      </c>
      <c r="F50" s="26">
        <v>325</v>
      </c>
      <c r="G50" s="26">
        <v>268</v>
      </c>
      <c r="H50" s="27">
        <f t="shared" si="1"/>
        <v>296.5</v>
      </c>
      <c r="I50" s="13">
        <v>345</v>
      </c>
      <c r="J50" s="30">
        <v>1</v>
      </c>
      <c r="K50" s="14">
        <v>1.4</v>
      </c>
    </row>
    <row r="51" spans="1:11" ht="12.75">
      <c r="A51" s="22">
        <v>46</v>
      </c>
      <c r="B51" s="23" t="s">
        <v>771</v>
      </c>
      <c r="C51" s="24">
        <v>16264277000</v>
      </c>
      <c r="D51" s="29">
        <v>59115</v>
      </c>
      <c r="E51" s="25">
        <f t="shared" si="0"/>
        <v>275129.44261185825</v>
      </c>
      <c r="F51" s="26">
        <v>46</v>
      </c>
      <c r="G51" s="26">
        <v>18</v>
      </c>
      <c r="H51" s="27">
        <f t="shared" si="1"/>
        <v>32</v>
      </c>
      <c r="I51" s="13">
        <v>2</v>
      </c>
      <c r="J51" s="30">
        <v>10</v>
      </c>
      <c r="K51" s="14">
        <v>0.5</v>
      </c>
    </row>
    <row r="52" spans="1:11" ht="12.75">
      <c r="A52" s="22">
        <v>47</v>
      </c>
      <c r="B52" s="23" t="s">
        <v>772</v>
      </c>
      <c r="C52" s="24">
        <v>219971400</v>
      </c>
      <c r="D52" s="29">
        <v>1902</v>
      </c>
      <c r="E52" s="25">
        <f t="shared" si="0"/>
        <v>115652.68138801261</v>
      </c>
      <c r="F52" s="26">
        <v>238</v>
      </c>
      <c r="G52" s="26">
        <v>293</v>
      </c>
      <c r="H52" s="27">
        <f t="shared" si="1"/>
        <v>265.5</v>
      </c>
      <c r="I52" s="13">
        <v>314</v>
      </c>
      <c r="J52" s="30">
        <v>2</v>
      </c>
      <c r="K52" s="14">
        <v>1.3</v>
      </c>
    </row>
    <row r="53" spans="1:11" ht="12.75">
      <c r="A53" s="22">
        <v>48</v>
      </c>
      <c r="B53" s="23" t="s">
        <v>773</v>
      </c>
      <c r="C53" s="24">
        <v>4948189000</v>
      </c>
      <c r="D53" s="29">
        <v>25165</v>
      </c>
      <c r="E53" s="25">
        <f t="shared" si="0"/>
        <v>196629.80329823168</v>
      </c>
      <c r="F53" s="26">
        <v>79</v>
      </c>
      <c r="G53" s="26">
        <v>76</v>
      </c>
      <c r="H53" s="27">
        <f t="shared" si="1"/>
        <v>77.5</v>
      </c>
      <c r="I53" s="13">
        <v>21</v>
      </c>
      <c r="J53" s="30">
        <v>10</v>
      </c>
      <c r="K53" s="14">
        <v>0.5</v>
      </c>
    </row>
    <row r="54" spans="1:11" ht="12.75">
      <c r="A54" s="22">
        <v>49</v>
      </c>
      <c r="B54" s="23" t="s">
        <v>774</v>
      </c>
      <c r="C54" s="24">
        <v>26640125400</v>
      </c>
      <c r="D54" s="29">
        <v>106471</v>
      </c>
      <c r="E54" s="25">
        <f t="shared" si="0"/>
        <v>250210.15487785407</v>
      </c>
      <c r="F54" s="26">
        <v>57</v>
      </c>
      <c r="G54" s="26">
        <v>5</v>
      </c>
      <c r="H54" s="27">
        <f t="shared" si="1"/>
        <v>31</v>
      </c>
      <c r="I54" s="13">
        <v>1</v>
      </c>
      <c r="J54" s="30">
        <v>10</v>
      </c>
      <c r="K54" s="14">
        <v>0.5</v>
      </c>
    </row>
    <row r="55" spans="1:11" ht="12.75">
      <c r="A55" s="22">
        <v>50</v>
      </c>
      <c r="B55" s="23" t="s">
        <v>775</v>
      </c>
      <c r="C55" s="24">
        <v>4131231300</v>
      </c>
      <c r="D55" s="29">
        <v>21932</v>
      </c>
      <c r="E55" s="25">
        <f t="shared" si="0"/>
        <v>188365.4614262265</v>
      </c>
      <c r="F55" s="26">
        <v>91</v>
      </c>
      <c r="G55" s="26">
        <v>88</v>
      </c>
      <c r="H55" s="27">
        <f t="shared" si="1"/>
        <v>89.5</v>
      </c>
      <c r="I55" s="13">
        <v>32</v>
      </c>
      <c r="J55" s="30">
        <v>10</v>
      </c>
      <c r="K55" s="14">
        <v>0.5</v>
      </c>
    </row>
    <row r="56" spans="1:11" ht="12.75">
      <c r="A56" s="22">
        <v>51</v>
      </c>
      <c r="B56" s="23" t="s">
        <v>776</v>
      </c>
      <c r="C56" s="24">
        <v>1326061700</v>
      </c>
      <c r="D56" s="29">
        <v>4978</v>
      </c>
      <c r="E56" s="25">
        <f t="shared" si="0"/>
        <v>266384.4314985938</v>
      </c>
      <c r="F56" s="26">
        <v>52</v>
      </c>
      <c r="G56" s="26">
        <v>249</v>
      </c>
      <c r="H56" s="27">
        <f t="shared" si="1"/>
        <v>150.5</v>
      </c>
      <c r="I56" s="13">
        <v>120</v>
      </c>
      <c r="J56" s="30">
        <v>7</v>
      </c>
      <c r="K56" s="14">
        <v>0.8</v>
      </c>
    </row>
    <row r="57" spans="1:11" ht="12.75">
      <c r="A57" s="22">
        <v>52</v>
      </c>
      <c r="B57" s="23" t="s">
        <v>777</v>
      </c>
      <c r="C57" s="24">
        <v>1210942100</v>
      </c>
      <c r="D57" s="29">
        <v>11521</v>
      </c>
      <c r="E57" s="25">
        <f t="shared" si="0"/>
        <v>105107.37783178543</v>
      </c>
      <c r="F57" s="26">
        <v>264</v>
      </c>
      <c r="G57" s="26">
        <v>166</v>
      </c>
      <c r="H57" s="27">
        <f t="shared" si="1"/>
        <v>215</v>
      </c>
      <c r="I57" s="13">
        <v>248</v>
      </c>
      <c r="J57" s="30">
        <v>3</v>
      </c>
      <c r="K57" s="14">
        <v>1.2</v>
      </c>
    </row>
    <row r="58" spans="1:11" ht="12.75">
      <c r="A58" s="22">
        <v>53</v>
      </c>
      <c r="B58" s="23" t="s">
        <v>778</v>
      </c>
      <c r="C58" s="24">
        <v>139522900</v>
      </c>
      <c r="D58" s="29">
        <v>1263</v>
      </c>
      <c r="E58" s="25">
        <f t="shared" si="0"/>
        <v>110469.43784639747</v>
      </c>
      <c r="F58" s="26">
        <v>249</v>
      </c>
      <c r="G58" s="26">
        <v>316</v>
      </c>
      <c r="H58" s="27">
        <f t="shared" si="1"/>
        <v>282.5</v>
      </c>
      <c r="I58" s="13">
        <v>334</v>
      </c>
      <c r="J58" s="30">
        <v>1</v>
      </c>
      <c r="K58" s="14">
        <v>1.4</v>
      </c>
    </row>
    <row r="59" spans="1:11" ht="12.75">
      <c r="A59" s="22">
        <v>54</v>
      </c>
      <c r="B59" s="23" t="s">
        <v>779</v>
      </c>
      <c r="C59" s="24">
        <v>1454793100</v>
      </c>
      <c r="D59" s="29">
        <v>13119</v>
      </c>
      <c r="E59" s="25">
        <f t="shared" si="0"/>
        <v>110892.0725665066</v>
      </c>
      <c r="F59" s="26">
        <v>247</v>
      </c>
      <c r="G59" s="26">
        <v>151</v>
      </c>
      <c r="H59" s="27">
        <f t="shared" si="1"/>
        <v>199</v>
      </c>
      <c r="I59" s="13">
        <v>229</v>
      </c>
      <c r="J59" s="30">
        <v>4</v>
      </c>
      <c r="K59" s="14">
        <v>1.1</v>
      </c>
    </row>
    <row r="60" spans="1:11" ht="12.75">
      <c r="A60" s="22">
        <v>55</v>
      </c>
      <c r="B60" s="23" t="s">
        <v>780</v>
      </c>
      <c r="C60" s="24">
        <v>6302927200</v>
      </c>
      <c r="D60" s="29">
        <v>6141</v>
      </c>
      <c r="E60" s="25">
        <f t="shared" si="0"/>
        <v>1026368.213645986</v>
      </c>
      <c r="F60" s="26">
        <v>7</v>
      </c>
      <c r="G60" s="26">
        <v>228</v>
      </c>
      <c r="H60" s="27">
        <f t="shared" si="1"/>
        <v>117.5</v>
      </c>
      <c r="I60" s="13">
        <v>74</v>
      </c>
      <c r="J60" s="30">
        <v>8</v>
      </c>
      <c r="K60" s="14">
        <v>0.7</v>
      </c>
    </row>
    <row r="61" spans="1:11" ht="12.75">
      <c r="A61" s="22">
        <v>56</v>
      </c>
      <c r="B61" s="23" t="s">
        <v>781</v>
      </c>
      <c r="C61" s="24">
        <v>4987917400</v>
      </c>
      <c r="D61" s="29">
        <v>34545</v>
      </c>
      <c r="E61" s="25">
        <f t="shared" si="0"/>
        <v>144388.98248661167</v>
      </c>
      <c r="F61" s="26">
        <v>148</v>
      </c>
      <c r="G61" s="26">
        <v>45</v>
      </c>
      <c r="H61" s="27">
        <f t="shared" si="1"/>
        <v>96.5</v>
      </c>
      <c r="I61" s="13">
        <v>47</v>
      </c>
      <c r="J61" s="30">
        <v>9</v>
      </c>
      <c r="K61" s="14">
        <v>0.6</v>
      </c>
    </row>
    <row r="62" spans="1:11" ht="12.75">
      <c r="A62" s="22">
        <v>57</v>
      </c>
      <c r="B62" s="23" t="s">
        <v>782</v>
      </c>
      <c r="C62" s="24">
        <v>2237742500</v>
      </c>
      <c r="D62" s="29">
        <v>36828</v>
      </c>
      <c r="E62" s="25">
        <f t="shared" si="0"/>
        <v>60761.98816118171</v>
      </c>
      <c r="F62" s="26">
        <v>344</v>
      </c>
      <c r="G62" s="26">
        <v>42</v>
      </c>
      <c r="H62" s="27">
        <f t="shared" si="1"/>
        <v>193</v>
      </c>
      <c r="I62" s="13">
        <v>222</v>
      </c>
      <c r="J62" s="30">
        <v>4</v>
      </c>
      <c r="K62" s="14">
        <v>1.1</v>
      </c>
    </row>
    <row r="63" spans="1:11" ht="12.75">
      <c r="A63" s="22">
        <v>58</v>
      </c>
      <c r="B63" s="23" t="s">
        <v>783</v>
      </c>
      <c r="C63" s="24">
        <v>310624600</v>
      </c>
      <c r="D63" s="29">
        <v>3219</v>
      </c>
      <c r="E63" s="25">
        <f t="shared" si="0"/>
        <v>96497.23516620068</v>
      </c>
      <c r="F63" s="26">
        <v>287</v>
      </c>
      <c r="G63" s="26">
        <v>272</v>
      </c>
      <c r="H63" s="27">
        <f t="shared" si="1"/>
        <v>279.5</v>
      </c>
      <c r="I63" s="13">
        <v>332</v>
      </c>
      <c r="J63" s="30">
        <v>1</v>
      </c>
      <c r="K63" s="14">
        <v>1.4</v>
      </c>
    </row>
    <row r="64" spans="1:11" ht="12.75">
      <c r="A64" s="22">
        <v>59</v>
      </c>
      <c r="B64" s="23" t="s">
        <v>784</v>
      </c>
      <c r="C64" s="24">
        <v>124425600</v>
      </c>
      <c r="D64" s="29">
        <v>1351</v>
      </c>
      <c r="E64" s="25">
        <f t="shared" si="0"/>
        <v>92098.88971132494</v>
      </c>
      <c r="F64" s="26">
        <v>300</v>
      </c>
      <c r="G64" s="26">
        <v>312</v>
      </c>
      <c r="H64" s="27">
        <f t="shared" si="1"/>
        <v>306</v>
      </c>
      <c r="I64" s="13">
        <v>348</v>
      </c>
      <c r="J64" s="30">
        <v>1</v>
      </c>
      <c r="K64" s="14">
        <v>1.4</v>
      </c>
    </row>
    <row r="65" spans="1:11" ht="12.75">
      <c r="A65" s="22">
        <v>60</v>
      </c>
      <c r="B65" s="23" t="s">
        <v>785</v>
      </c>
      <c r="C65" s="24">
        <v>163119700</v>
      </c>
      <c r="D65" s="29">
        <v>1235</v>
      </c>
      <c r="E65" s="25">
        <f t="shared" si="0"/>
        <v>132080.72874493926</v>
      </c>
      <c r="F65" s="26">
        <v>195</v>
      </c>
      <c r="G65" s="26">
        <v>319</v>
      </c>
      <c r="H65" s="27">
        <f t="shared" si="1"/>
        <v>257</v>
      </c>
      <c r="I65" s="13">
        <v>307</v>
      </c>
      <c r="J65" s="30">
        <v>2</v>
      </c>
      <c r="K65" s="14">
        <v>1.3</v>
      </c>
    </row>
    <row r="66" spans="1:11" ht="12.75">
      <c r="A66" s="22">
        <v>61</v>
      </c>
      <c r="B66" s="23" t="s">
        <v>786</v>
      </c>
      <c r="C66" s="24">
        <v>3735241100</v>
      </c>
      <c r="D66" s="29">
        <v>55490</v>
      </c>
      <c r="E66" s="25">
        <f t="shared" si="0"/>
        <v>67313.77004865742</v>
      </c>
      <c r="F66" s="26">
        <v>332</v>
      </c>
      <c r="G66" s="26">
        <v>22</v>
      </c>
      <c r="H66" s="27">
        <f t="shared" si="1"/>
        <v>177</v>
      </c>
      <c r="I66" s="13">
        <v>186</v>
      </c>
      <c r="J66" s="30">
        <v>5</v>
      </c>
      <c r="K66" s="14">
        <v>1</v>
      </c>
    </row>
    <row r="67" spans="1:11" ht="12.75">
      <c r="A67" s="22">
        <v>62</v>
      </c>
      <c r="B67" s="23" t="s">
        <v>787</v>
      </c>
      <c r="C67" s="24">
        <v>3261762600</v>
      </c>
      <c r="D67" s="29">
        <v>900</v>
      </c>
      <c r="E67" s="25">
        <f t="shared" si="0"/>
        <v>3624180.6666666665</v>
      </c>
      <c r="F67" s="26">
        <v>1</v>
      </c>
      <c r="G67" s="26">
        <v>328</v>
      </c>
      <c r="H67" s="27">
        <f t="shared" si="1"/>
        <v>164.5</v>
      </c>
      <c r="I67" s="13">
        <v>145</v>
      </c>
      <c r="J67" s="30">
        <v>6</v>
      </c>
      <c r="K67" s="14">
        <v>0.9</v>
      </c>
    </row>
    <row r="68" spans="1:11" ht="12.75">
      <c r="A68" s="22">
        <v>63</v>
      </c>
      <c r="B68" s="23" t="s">
        <v>788</v>
      </c>
      <c r="C68" s="24">
        <v>122266900</v>
      </c>
      <c r="D68" s="29">
        <v>1689</v>
      </c>
      <c r="E68" s="25">
        <f t="shared" si="0"/>
        <v>72390.11249259918</v>
      </c>
      <c r="F68" s="26">
        <v>330</v>
      </c>
      <c r="G68" s="26">
        <v>303</v>
      </c>
      <c r="H68" s="27">
        <f t="shared" si="1"/>
        <v>316.5</v>
      </c>
      <c r="I68" s="13">
        <v>351</v>
      </c>
      <c r="J68" s="30">
        <v>1</v>
      </c>
      <c r="K68" s="14">
        <v>1.4</v>
      </c>
    </row>
    <row r="69" spans="1:11" ht="12.75">
      <c r="A69" s="22">
        <v>64</v>
      </c>
      <c r="B69" s="23" t="s">
        <v>789</v>
      </c>
      <c r="C69" s="24">
        <v>1177423800</v>
      </c>
      <c r="D69" s="29">
        <v>13668</v>
      </c>
      <c r="E69" s="25">
        <f t="shared" si="0"/>
        <v>86144.55662862159</v>
      </c>
      <c r="F69" s="26">
        <v>311</v>
      </c>
      <c r="G69" s="26">
        <v>144</v>
      </c>
      <c r="H69" s="27">
        <f t="shared" si="1"/>
        <v>227.5</v>
      </c>
      <c r="I69" s="13">
        <v>268</v>
      </c>
      <c r="J69" s="30">
        <v>3</v>
      </c>
      <c r="K69" s="14">
        <v>1.2</v>
      </c>
    </row>
    <row r="70" spans="1:11" ht="12.75">
      <c r="A70" s="22">
        <v>65</v>
      </c>
      <c r="B70" s="23" t="s">
        <v>790</v>
      </c>
      <c r="C70" s="24">
        <v>2558052900</v>
      </c>
      <c r="D70" s="29">
        <v>8195</v>
      </c>
      <c r="E70" s="25">
        <f aca="true" t="shared" si="2" ref="E70:E133">C70/D70</f>
        <v>312148.004881025</v>
      </c>
      <c r="F70" s="26">
        <v>37</v>
      </c>
      <c r="G70" s="26">
        <v>198</v>
      </c>
      <c r="H70" s="27">
        <f aca="true" t="shared" si="3" ref="H70:H133">(F70+G70)/2</f>
        <v>117.5</v>
      </c>
      <c r="I70" s="13">
        <v>73</v>
      </c>
      <c r="J70" s="30">
        <v>8</v>
      </c>
      <c r="K70" s="14">
        <v>0.7</v>
      </c>
    </row>
    <row r="71" spans="1:11" ht="12.75">
      <c r="A71" s="22">
        <v>66</v>
      </c>
      <c r="B71" s="23" t="s">
        <v>791</v>
      </c>
      <c r="C71" s="24">
        <v>175119000</v>
      </c>
      <c r="D71" s="29">
        <v>1673</v>
      </c>
      <c r="E71" s="25">
        <f t="shared" si="2"/>
        <v>104673.64016736402</v>
      </c>
      <c r="F71" s="26">
        <v>267</v>
      </c>
      <c r="G71" s="26">
        <v>304</v>
      </c>
      <c r="H71" s="27">
        <f t="shared" si="3"/>
        <v>285.5</v>
      </c>
      <c r="I71" s="13">
        <v>337</v>
      </c>
      <c r="J71" s="30">
        <v>1</v>
      </c>
      <c r="K71" s="14">
        <v>1.4</v>
      </c>
    </row>
    <row r="72" spans="1:11" ht="12.75">
      <c r="A72" s="22">
        <v>67</v>
      </c>
      <c r="B72" s="23" t="s">
        <v>792</v>
      </c>
      <c r="C72" s="24">
        <v>5374771000</v>
      </c>
      <c r="D72" s="29">
        <v>18957</v>
      </c>
      <c r="E72" s="25">
        <f t="shared" si="2"/>
        <v>283524.34456928837</v>
      </c>
      <c r="F72" s="26">
        <v>44</v>
      </c>
      <c r="G72" s="26">
        <v>98</v>
      </c>
      <c r="H72" s="27">
        <f t="shared" si="3"/>
        <v>71</v>
      </c>
      <c r="I72" s="13">
        <v>16</v>
      </c>
      <c r="J72" s="30">
        <v>10</v>
      </c>
      <c r="K72" s="14">
        <v>0.5</v>
      </c>
    </row>
    <row r="73" spans="1:11" ht="12.75">
      <c r="A73" s="22">
        <v>68</v>
      </c>
      <c r="B73" s="23" t="s">
        <v>793</v>
      </c>
      <c r="C73" s="24">
        <v>269257000</v>
      </c>
      <c r="D73" s="29">
        <v>1904</v>
      </c>
      <c r="E73" s="25">
        <f t="shared" si="2"/>
        <v>141416.49159663866</v>
      </c>
      <c r="F73" s="26">
        <v>165</v>
      </c>
      <c r="G73" s="26">
        <v>292</v>
      </c>
      <c r="H73" s="27">
        <f t="shared" si="3"/>
        <v>228.5</v>
      </c>
      <c r="I73" s="13">
        <v>270</v>
      </c>
      <c r="J73" s="30">
        <v>3</v>
      </c>
      <c r="K73" s="14">
        <v>1.2</v>
      </c>
    </row>
    <row r="74" spans="1:11" ht="12.75">
      <c r="A74" s="22">
        <v>69</v>
      </c>
      <c r="B74" s="23" t="s">
        <v>794</v>
      </c>
      <c r="C74" s="24">
        <v>148353600</v>
      </c>
      <c r="D74" s="29">
        <v>870</v>
      </c>
      <c r="E74" s="25">
        <f t="shared" si="2"/>
        <v>170521.37931034484</v>
      </c>
      <c r="F74" s="26">
        <v>112</v>
      </c>
      <c r="G74" s="26">
        <v>329</v>
      </c>
      <c r="H74" s="27">
        <f t="shared" si="3"/>
        <v>220.5</v>
      </c>
      <c r="I74" s="13">
        <v>257</v>
      </c>
      <c r="J74" s="30">
        <v>3</v>
      </c>
      <c r="K74" s="14">
        <v>1.2</v>
      </c>
    </row>
    <row r="75" spans="1:11" ht="12.75">
      <c r="A75" s="22">
        <v>70</v>
      </c>
      <c r="B75" s="23" t="s">
        <v>795</v>
      </c>
      <c r="C75" s="24">
        <v>639452300</v>
      </c>
      <c r="D75" s="29">
        <v>6733</v>
      </c>
      <c r="E75" s="25">
        <f t="shared" si="2"/>
        <v>94972.8649933165</v>
      </c>
      <c r="F75" s="26">
        <v>293</v>
      </c>
      <c r="G75" s="26">
        <v>221</v>
      </c>
      <c r="H75" s="27">
        <f t="shared" si="3"/>
        <v>257</v>
      </c>
      <c r="I75" s="13">
        <v>306</v>
      </c>
      <c r="J75" s="30">
        <v>2</v>
      </c>
      <c r="K75" s="14">
        <v>1.3</v>
      </c>
    </row>
    <row r="76" spans="1:11" ht="12.75">
      <c r="A76" s="22">
        <v>71</v>
      </c>
      <c r="B76" s="23" t="s">
        <v>796</v>
      </c>
      <c r="C76" s="24">
        <v>4124853500</v>
      </c>
      <c r="D76" s="29">
        <v>27020</v>
      </c>
      <c r="E76" s="25">
        <f t="shared" si="2"/>
        <v>152659.27091043672</v>
      </c>
      <c r="F76" s="26">
        <v>136</v>
      </c>
      <c r="G76" s="26">
        <v>70</v>
      </c>
      <c r="H76" s="27">
        <f t="shared" si="3"/>
        <v>103</v>
      </c>
      <c r="I76" s="13">
        <v>54</v>
      </c>
      <c r="J76" s="30">
        <v>9</v>
      </c>
      <c r="K76" s="14">
        <v>0.6</v>
      </c>
    </row>
    <row r="77" spans="1:11" ht="12.75">
      <c r="A77" s="22">
        <v>72</v>
      </c>
      <c r="B77" s="23" t="s">
        <v>797</v>
      </c>
      <c r="C77" s="24">
        <v>5292195300</v>
      </c>
      <c r="D77" s="29">
        <v>34448</v>
      </c>
      <c r="E77" s="25">
        <f t="shared" si="2"/>
        <v>153628.52124941943</v>
      </c>
      <c r="F77" s="26">
        <v>134</v>
      </c>
      <c r="G77" s="26">
        <v>46</v>
      </c>
      <c r="H77" s="27">
        <f t="shared" si="3"/>
        <v>90</v>
      </c>
      <c r="I77" s="13">
        <v>33</v>
      </c>
      <c r="J77" s="30">
        <v>10</v>
      </c>
      <c r="K77" s="14">
        <v>0.5</v>
      </c>
    </row>
    <row r="78" spans="1:11" ht="12.75">
      <c r="A78" s="22">
        <v>73</v>
      </c>
      <c r="B78" s="23" t="s">
        <v>798</v>
      </c>
      <c r="C78" s="24">
        <v>4266970200</v>
      </c>
      <c r="D78" s="29">
        <v>24974</v>
      </c>
      <c r="E78" s="25">
        <f t="shared" si="2"/>
        <v>170856.49875870906</v>
      </c>
      <c r="F78" s="26">
        <v>109</v>
      </c>
      <c r="G78" s="26">
        <v>77</v>
      </c>
      <c r="H78" s="27">
        <f t="shared" si="3"/>
        <v>93</v>
      </c>
      <c r="I78" s="13">
        <v>41</v>
      </c>
      <c r="J78" s="30">
        <v>9</v>
      </c>
      <c r="K78" s="14">
        <v>0.6</v>
      </c>
    </row>
    <row r="79" spans="1:11" ht="12.75">
      <c r="A79" s="22">
        <v>74</v>
      </c>
      <c r="B79" s="23" t="s">
        <v>799</v>
      </c>
      <c r="C79" s="24">
        <v>712525700</v>
      </c>
      <c r="D79" s="29">
        <v>5119</v>
      </c>
      <c r="E79" s="25">
        <f t="shared" si="2"/>
        <v>139192.36178941198</v>
      </c>
      <c r="F79" s="26">
        <v>172</v>
      </c>
      <c r="G79" s="26">
        <v>244</v>
      </c>
      <c r="H79" s="27">
        <f t="shared" si="3"/>
        <v>208</v>
      </c>
      <c r="I79" s="13">
        <v>240</v>
      </c>
      <c r="J79" s="30">
        <v>4</v>
      </c>
      <c r="K79" s="14">
        <v>1.1</v>
      </c>
    </row>
    <row r="80" spans="1:11" ht="12.75">
      <c r="A80" s="22">
        <v>75</v>
      </c>
      <c r="B80" s="23" t="s">
        <v>800</v>
      </c>
      <c r="C80" s="24">
        <v>6498811100</v>
      </c>
      <c r="D80" s="29">
        <v>14153</v>
      </c>
      <c r="E80" s="25">
        <f t="shared" si="2"/>
        <v>459182.5831979086</v>
      </c>
      <c r="F80" s="26">
        <v>21</v>
      </c>
      <c r="G80" s="26">
        <v>135</v>
      </c>
      <c r="H80" s="27">
        <f t="shared" si="3"/>
        <v>78</v>
      </c>
      <c r="I80" s="13">
        <v>22</v>
      </c>
      <c r="J80" s="30">
        <v>10</v>
      </c>
      <c r="K80" s="14">
        <v>0.5</v>
      </c>
    </row>
    <row r="81" spans="1:11" ht="12.75">
      <c r="A81" s="22">
        <v>76</v>
      </c>
      <c r="B81" s="23" t="s">
        <v>801</v>
      </c>
      <c r="C81" s="24">
        <v>899802000</v>
      </c>
      <c r="D81" s="29">
        <v>7152</v>
      </c>
      <c r="E81" s="25">
        <f t="shared" si="2"/>
        <v>125811.24161073826</v>
      </c>
      <c r="F81" s="26">
        <v>212</v>
      </c>
      <c r="G81" s="26">
        <v>214</v>
      </c>
      <c r="H81" s="27">
        <f t="shared" si="3"/>
        <v>213</v>
      </c>
      <c r="I81" s="13">
        <v>246</v>
      </c>
      <c r="J81" s="30">
        <v>3</v>
      </c>
      <c r="K81" s="14">
        <v>1.2</v>
      </c>
    </row>
    <row r="82" spans="1:11" ht="12.75">
      <c r="A82" s="22">
        <v>77</v>
      </c>
      <c r="B82" s="23" t="s">
        <v>802</v>
      </c>
      <c r="C82" s="24">
        <v>899401600</v>
      </c>
      <c r="D82" s="29">
        <v>8572</v>
      </c>
      <c r="E82" s="25">
        <f t="shared" si="2"/>
        <v>104923.19178721418</v>
      </c>
      <c r="F82" s="26">
        <v>265</v>
      </c>
      <c r="G82" s="26">
        <v>192</v>
      </c>
      <c r="H82" s="27">
        <f t="shared" si="3"/>
        <v>228.5</v>
      </c>
      <c r="I82" s="13">
        <v>269</v>
      </c>
      <c r="J82" s="30">
        <v>3</v>
      </c>
      <c r="K82" s="14">
        <v>1.2</v>
      </c>
    </row>
    <row r="83" spans="1:11" ht="12.75">
      <c r="A83" s="22">
        <v>78</v>
      </c>
      <c r="B83" s="23" t="s">
        <v>803</v>
      </c>
      <c r="C83" s="24">
        <v>2344161800</v>
      </c>
      <c r="D83" s="29">
        <v>5722</v>
      </c>
      <c r="E83" s="25">
        <f t="shared" si="2"/>
        <v>409675.25340789935</v>
      </c>
      <c r="F83" s="26">
        <v>25</v>
      </c>
      <c r="G83" s="26">
        <v>237</v>
      </c>
      <c r="H83" s="27">
        <f t="shared" si="3"/>
        <v>131</v>
      </c>
      <c r="I83" s="13">
        <v>92</v>
      </c>
      <c r="J83" s="30">
        <v>8</v>
      </c>
      <c r="K83" s="14">
        <v>0.7</v>
      </c>
    </row>
    <row r="84" spans="1:11" ht="12.75">
      <c r="A84" s="22">
        <v>79</v>
      </c>
      <c r="B84" s="23" t="s">
        <v>804</v>
      </c>
      <c r="C84" s="24">
        <v>3018060600</v>
      </c>
      <c r="D84" s="29">
        <v>30220</v>
      </c>
      <c r="E84" s="25">
        <f t="shared" si="2"/>
        <v>99869.64262078094</v>
      </c>
      <c r="F84" s="26">
        <v>276</v>
      </c>
      <c r="G84" s="26">
        <v>54</v>
      </c>
      <c r="H84" s="27">
        <f t="shared" si="3"/>
        <v>165</v>
      </c>
      <c r="I84" s="13">
        <v>147</v>
      </c>
      <c r="J84" s="30">
        <v>6</v>
      </c>
      <c r="K84" s="14">
        <v>0.9</v>
      </c>
    </row>
    <row r="85" spans="1:11" ht="12.75">
      <c r="A85" s="22">
        <v>80</v>
      </c>
      <c r="B85" s="23" t="s">
        <v>805</v>
      </c>
      <c r="C85" s="24">
        <v>913238700</v>
      </c>
      <c r="D85" s="29">
        <v>11557</v>
      </c>
      <c r="E85" s="25">
        <f t="shared" si="2"/>
        <v>79020.39456606386</v>
      </c>
      <c r="F85" s="26">
        <v>326</v>
      </c>
      <c r="G85" s="26">
        <v>164</v>
      </c>
      <c r="H85" s="27">
        <f t="shared" si="3"/>
        <v>245</v>
      </c>
      <c r="I85" s="13">
        <v>290</v>
      </c>
      <c r="J85" s="30">
        <v>2</v>
      </c>
      <c r="K85" s="14">
        <v>1.3</v>
      </c>
    </row>
    <row r="86" spans="1:11" ht="12.75">
      <c r="A86" s="22">
        <v>81</v>
      </c>
      <c r="B86" s="23" t="s">
        <v>806</v>
      </c>
      <c r="C86" s="24">
        <v>486467000</v>
      </c>
      <c r="D86" s="29">
        <v>3303</v>
      </c>
      <c r="E86" s="25">
        <f t="shared" si="2"/>
        <v>147280.35119588254</v>
      </c>
      <c r="F86" s="26">
        <v>144</v>
      </c>
      <c r="G86" s="26">
        <v>269</v>
      </c>
      <c r="H86" s="27">
        <f t="shared" si="3"/>
        <v>206.5</v>
      </c>
      <c r="I86" s="13">
        <v>235</v>
      </c>
      <c r="J86" s="30">
        <v>4</v>
      </c>
      <c r="K86" s="14">
        <v>1.1</v>
      </c>
    </row>
    <row r="87" spans="1:11" ht="12.75">
      <c r="A87" s="22">
        <v>82</v>
      </c>
      <c r="B87" s="23" t="s">
        <v>807</v>
      </c>
      <c r="C87" s="24">
        <v>3466188400</v>
      </c>
      <c r="D87" s="29">
        <v>15172</v>
      </c>
      <c r="E87" s="25">
        <f t="shared" si="2"/>
        <v>228459.5570788294</v>
      </c>
      <c r="F87" s="26">
        <v>62</v>
      </c>
      <c r="G87" s="26">
        <v>129</v>
      </c>
      <c r="H87" s="27">
        <f t="shared" si="3"/>
        <v>95.5</v>
      </c>
      <c r="I87" s="13">
        <v>45</v>
      </c>
      <c r="J87" s="30">
        <v>9</v>
      </c>
      <c r="K87" s="14">
        <v>0.6</v>
      </c>
    </row>
    <row r="88" spans="1:11" ht="12.75">
      <c r="A88" s="22">
        <v>83</v>
      </c>
      <c r="B88" s="23" t="s">
        <v>263</v>
      </c>
      <c r="C88" s="24">
        <v>1617775200</v>
      </c>
      <c r="D88" s="29">
        <v>13955</v>
      </c>
      <c r="E88" s="25">
        <f t="shared" si="2"/>
        <v>115927.99713364386</v>
      </c>
      <c r="F88" s="26">
        <v>236</v>
      </c>
      <c r="G88" s="26">
        <v>140</v>
      </c>
      <c r="H88" s="27">
        <f t="shared" si="3"/>
        <v>188</v>
      </c>
      <c r="I88" s="13">
        <v>214</v>
      </c>
      <c r="J88" s="30">
        <v>4</v>
      </c>
      <c r="K88" s="14">
        <v>1.1</v>
      </c>
    </row>
    <row r="89" spans="1:11" ht="12.75">
      <c r="A89" s="22">
        <v>84</v>
      </c>
      <c r="B89" s="23" t="s">
        <v>265</v>
      </c>
      <c r="C89" s="24">
        <v>230167900</v>
      </c>
      <c r="D89" s="29">
        <v>2186</v>
      </c>
      <c r="E89" s="25">
        <f t="shared" si="2"/>
        <v>105291.81152790485</v>
      </c>
      <c r="F89" s="26">
        <v>263</v>
      </c>
      <c r="G89" s="26">
        <v>285</v>
      </c>
      <c r="H89" s="27">
        <f t="shared" si="3"/>
        <v>274</v>
      </c>
      <c r="I89" s="13">
        <v>327</v>
      </c>
      <c r="J89" s="30">
        <v>1</v>
      </c>
      <c r="K89" s="14">
        <v>1.4</v>
      </c>
    </row>
    <row r="90" spans="1:11" ht="12.75">
      <c r="A90" s="22">
        <v>85</v>
      </c>
      <c r="B90" s="23" t="s">
        <v>267</v>
      </c>
      <c r="C90" s="24">
        <v>1870316900</v>
      </c>
      <c r="D90" s="29">
        <v>15896</v>
      </c>
      <c r="E90" s="25">
        <f t="shared" si="2"/>
        <v>117659.59360845496</v>
      </c>
      <c r="F90" s="26">
        <v>232</v>
      </c>
      <c r="G90" s="26">
        <v>124</v>
      </c>
      <c r="H90" s="27">
        <f t="shared" si="3"/>
        <v>178</v>
      </c>
      <c r="I90" s="13">
        <v>189</v>
      </c>
      <c r="J90" s="30">
        <v>5</v>
      </c>
      <c r="K90" s="14">
        <v>1</v>
      </c>
    </row>
    <row r="91" spans="1:11" ht="12.75">
      <c r="A91" s="22">
        <v>86</v>
      </c>
      <c r="B91" s="23" t="s">
        <v>808</v>
      </c>
      <c r="C91" s="24">
        <v>2991808500</v>
      </c>
      <c r="D91" s="29">
        <v>4946</v>
      </c>
      <c r="E91" s="25">
        <f t="shared" si="2"/>
        <v>604894.5612616256</v>
      </c>
      <c r="F91" s="26">
        <v>14</v>
      </c>
      <c r="G91" s="26">
        <v>250</v>
      </c>
      <c r="H91" s="27">
        <f t="shared" si="3"/>
        <v>132</v>
      </c>
      <c r="I91" s="13">
        <v>96</v>
      </c>
      <c r="J91" s="30">
        <v>8</v>
      </c>
      <c r="K91" s="14">
        <v>0.7</v>
      </c>
    </row>
    <row r="92" spans="1:11" ht="12.75">
      <c r="A92" s="22">
        <v>87</v>
      </c>
      <c r="B92" s="23" t="s">
        <v>809</v>
      </c>
      <c r="C92" s="24">
        <v>1477137000</v>
      </c>
      <c r="D92" s="29">
        <v>16007</v>
      </c>
      <c r="E92" s="25">
        <f t="shared" si="2"/>
        <v>92280.68969825702</v>
      </c>
      <c r="F92" s="26">
        <v>298</v>
      </c>
      <c r="G92" s="26">
        <v>121</v>
      </c>
      <c r="H92" s="27">
        <f t="shared" si="3"/>
        <v>209.5</v>
      </c>
      <c r="I92" s="13">
        <v>242</v>
      </c>
      <c r="J92" s="30">
        <v>4</v>
      </c>
      <c r="K92" s="14">
        <v>1.1</v>
      </c>
    </row>
    <row r="93" spans="1:11" ht="12.75">
      <c r="A93" s="22">
        <v>88</v>
      </c>
      <c r="B93" s="23" t="s">
        <v>810</v>
      </c>
      <c r="C93" s="24">
        <v>3130050500</v>
      </c>
      <c r="D93" s="29">
        <v>23352</v>
      </c>
      <c r="E93" s="25">
        <f t="shared" si="2"/>
        <v>134037.79119561493</v>
      </c>
      <c r="F93" s="26">
        <v>188</v>
      </c>
      <c r="G93" s="26">
        <v>82</v>
      </c>
      <c r="H93" s="27">
        <f t="shared" si="3"/>
        <v>135</v>
      </c>
      <c r="I93" s="13">
        <v>100</v>
      </c>
      <c r="J93" s="30">
        <v>8</v>
      </c>
      <c r="K93" s="14">
        <v>0.7</v>
      </c>
    </row>
    <row r="94" spans="1:11" ht="12.75">
      <c r="A94" s="22">
        <v>89</v>
      </c>
      <c r="B94" s="23" t="s">
        <v>811</v>
      </c>
      <c r="C94" s="24">
        <v>7093184700</v>
      </c>
      <c r="D94" s="29">
        <v>4209</v>
      </c>
      <c r="E94" s="25">
        <f t="shared" si="2"/>
        <v>1685242.2665716321</v>
      </c>
      <c r="F94" s="26">
        <v>5</v>
      </c>
      <c r="G94" s="26">
        <v>259</v>
      </c>
      <c r="H94" s="27">
        <f t="shared" si="3"/>
        <v>132</v>
      </c>
      <c r="I94" s="13">
        <v>97</v>
      </c>
      <c r="J94" s="30">
        <v>8</v>
      </c>
      <c r="K94" s="14">
        <v>0.7</v>
      </c>
    </row>
    <row r="95" spans="1:11" ht="12.75">
      <c r="A95" s="22">
        <v>90</v>
      </c>
      <c r="B95" s="23" t="s">
        <v>812</v>
      </c>
      <c r="C95" s="24">
        <v>437811900</v>
      </c>
      <c r="D95" s="29">
        <v>1225</v>
      </c>
      <c r="E95" s="25">
        <f t="shared" si="2"/>
        <v>357397.4693877551</v>
      </c>
      <c r="F95" s="26">
        <v>31</v>
      </c>
      <c r="G95" s="26">
        <v>320</v>
      </c>
      <c r="H95" s="27">
        <f t="shared" si="3"/>
        <v>175.5</v>
      </c>
      <c r="I95" s="13">
        <v>177</v>
      </c>
      <c r="J95" s="30">
        <v>5</v>
      </c>
      <c r="K95" s="14">
        <v>1</v>
      </c>
    </row>
    <row r="96" spans="1:11" ht="12.75">
      <c r="A96" s="22">
        <v>91</v>
      </c>
      <c r="B96" s="23" t="s">
        <v>813</v>
      </c>
      <c r="C96" s="24">
        <v>630175100</v>
      </c>
      <c r="D96" s="29">
        <v>1802</v>
      </c>
      <c r="E96" s="25">
        <f t="shared" si="2"/>
        <v>349708.7125416204</v>
      </c>
      <c r="F96" s="26">
        <v>32</v>
      </c>
      <c r="G96" s="26">
        <v>297</v>
      </c>
      <c r="H96" s="27">
        <f t="shared" si="3"/>
        <v>164.5</v>
      </c>
      <c r="I96" s="13">
        <v>144</v>
      </c>
      <c r="J96" s="30">
        <v>6</v>
      </c>
      <c r="K96" s="14">
        <v>0.9</v>
      </c>
    </row>
    <row r="97" spans="1:11" ht="12.75">
      <c r="A97" s="22">
        <v>92</v>
      </c>
      <c r="B97" s="23" t="s">
        <v>814</v>
      </c>
      <c r="C97" s="24">
        <v>798684600</v>
      </c>
      <c r="D97" s="29">
        <v>3584</v>
      </c>
      <c r="E97" s="25">
        <f t="shared" si="2"/>
        <v>222847.265625</v>
      </c>
      <c r="F97" s="26">
        <v>66</v>
      </c>
      <c r="G97" s="26">
        <v>265</v>
      </c>
      <c r="H97" s="27">
        <f t="shared" si="3"/>
        <v>165.5</v>
      </c>
      <c r="I97" s="13">
        <v>148</v>
      </c>
      <c r="J97" s="30">
        <v>6</v>
      </c>
      <c r="K97" s="14">
        <v>0.9</v>
      </c>
    </row>
    <row r="98" spans="1:11" ht="12.75">
      <c r="A98" s="22">
        <v>93</v>
      </c>
      <c r="B98" s="23" t="s">
        <v>815</v>
      </c>
      <c r="C98" s="24">
        <v>3653316400</v>
      </c>
      <c r="D98" s="29">
        <v>42567</v>
      </c>
      <c r="E98" s="25">
        <f t="shared" si="2"/>
        <v>85825.08515986563</v>
      </c>
      <c r="F98" s="26">
        <v>312</v>
      </c>
      <c r="G98" s="26">
        <v>31</v>
      </c>
      <c r="H98" s="27">
        <f t="shared" si="3"/>
        <v>171.5</v>
      </c>
      <c r="I98" s="13">
        <v>161</v>
      </c>
      <c r="J98" s="30">
        <v>6</v>
      </c>
      <c r="K98" s="14">
        <v>0.9</v>
      </c>
    </row>
    <row r="99" spans="1:11" ht="12.75">
      <c r="A99" s="22">
        <v>94</v>
      </c>
      <c r="B99" s="23" t="s">
        <v>816</v>
      </c>
      <c r="C99" s="24">
        <v>2034158200</v>
      </c>
      <c r="D99" s="29">
        <v>15900</v>
      </c>
      <c r="E99" s="25">
        <f t="shared" si="2"/>
        <v>127934.47798742139</v>
      </c>
      <c r="F99" s="26">
        <v>203</v>
      </c>
      <c r="G99" s="26">
        <v>123</v>
      </c>
      <c r="H99" s="27">
        <f t="shared" si="3"/>
        <v>163</v>
      </c>
      <c r="I99" s="13">
        <v>143</v>
      </c>
      <c r="J99" s="30">
        <v>6</v>
      </c>
      <c r="K99" s="14">
        <v>0.9</v>
      </c>
    </row>
    <row r="100" spans="1:11" ht="12.75">
      <c r="A100" s="22">
        <v>95</v>
      </c>
      <c r="B100" s="23" t="s">
        <v>817</v>
      </c>
      <c r="C100" s="24">
        <v>5710125200</v>
      </c>
      <c r="D100" s="29">
        <v>88945</v>
      </c>
      <c r="E100" s="25">
        <f t="shared" si="2"/>
        <v>64198.38327056046</v>
      </c>
      <c r="F100" s="26">
        <v>336</v>
      </c>
      <c r="G100" s="26">
        <v>10</v>
      </c>
      <c r="H100" s="27">
        <f t="shared" si="3"/>
        <v>173</v>
      </c>
      <c r="I100" s="13">
        <v>167</v>
      </c>
      <c r="J100" s="30">
        <v>6</v>
      </c>
      <c r="K100" s="14">
        <v>0.9</v>
      </c>
    </row>
    <row r="101" spans="1:11" ht="12.75">
      <c r="A101" s="22">
        <v>96</v>
      </c>
      <c r="B101" s="23" t="s">
        <v>818</v>
      </c>
      <c r="C101" s="24">
        <v>11476687700</v>
      </c>
      <c r="D101" s="29">
        <v>31514</v>
      </c>
      <c r="E101" s="25">
        <f t="shared" si="2"/>
        <v>364177.4354255252</v>
      </c>
      <c r="F101" s="26">
        <v>30</v>
      </c>
      <c r="G101" s="26">
        <v>53</v>
      </c>
      <c r="H101" s="27">
        <f t="shared" si="3"/>
        <v>41.5</v>
      </c>
      <c r="I101" s="13">
        <v>5</v>
      </c>
      <c r="J101" s="30">
        <v>10</v>
      </c>
      <c r="K101" s="14">
        <v>0.5</v>
      </c>
    </row>
    <row r="102" spans="1:11" ht="12.75">
      <c r="A102" s="22">
        <v>97</v>
      </c>
      <c r="B102" s="23" t="s">
        <v>819</v>
      </c>
      <c r="C102" s="24">
        <v>2327173900</v>
      </c>
      <c r="D102" s="29">
        <v>40411</v>
      </c>
      <c r="E102" s="25">
        <f t="shared" si="2"/>
        <v>57587.63455494791</v>
      </c>
      <c r="F102" s="26">
        <v>346</v>
      </c>
      <c r="G102" s="26">
        <v>36</v>
      </c>
      <c r="H102" s="27">
        <f t="shared" si="3"/>
        <v>191</v>
      </c>
      <c r="I102" s="13">
        <v>218</v>
      </c>
      <c r="J102" s="30">
        <v>4</v>
      </c>
      <c r="K102" s="14">
        <v>1.1</v>
      </c>
    </row>
    <row r="103" spans="1:11" ht="12.75">
      <c r="A103" s="22">
        <v>98</v>
      </c>
      <c r="B103" s="23" t="s">
        <v>820</v>
      </c>
      <c r="C103" s="24">
        <v>128750700</v>
      </c>
      <c r="D103" s="29">
        <v>749</v>
      </c>
      <c r="E103" s="25">
        <f t="shared" si="2"/>
        <v>171896.79572763684</v>
      </c>
      <c r="F103" s="26">
        <v>108</v>
      </c>
      <c r="G103" s="26">
        <v>334</v>
      </c>
      <c r="H103" s="27">
        <f t="shared" si="3"/>
        <v>221</v>
      </c>
      <c r="I103" s="13">
        <v>260</v>
      </c>
      <c r="J103" s="30">
        <v>3</v>
      </c>
      <c r="K103" s="14">
        <v>1.2</v>
      </c>
    </row>
    <row r="104" spans="1:11" ht="12.75">
      <c r="A104" s="22">
        <v>99</v>
      </c>
      <c r="B104" s="23" t="s">
        <v>821</v>
      </c>
      <c r="C104" s="24">
        <v>2789105500</v>
      </c>
      <c r="D104" s="29">
        <v>17087</v>
      </c>
      <c r="E104" s="25">
        <f t="shared" si="2"/>
        <v>163229.67753262713</v>
      </c>
      <c r="F104" s="26">
        <v>122</v>
      </c>
      <c r="G104" s="26">
        <v>112</v>
      </c>
      <c r="H104" s="27">
        <f t="shared" si="3"/>
        <v>117</v>
      </c>
      <c r="I104" s="13">
        <v>70</v>
      </c>
      <c r="J104" s="30">
        <v>9</v>
      </c>
      <c r="K104" s="14">
        <v>0.6</v>
      </c>
    </row>
    <row r="105" spans="1:11" ht="12.75">
      <c r="A105" s="22">
        <v>100</v>
      </c>
      <c r="B105" s="23" t="s">
        <v>822</v>
      </c>
      <c r="C105" s="24">
        <v>7846077200</v>
      </c>
      <c r="D105" s="29">
        <v>70068</v>
      </c>
      <c r="E105" s="25">
        <f t="shared" si="2"/>
        <v>111978.03847690814</v>
      </c>
      <c r="F105" s="26">
        <v>244</v>
      </c>
      <c r="G105" s="26">
        <v>14</v>
      </c>
      <c r="H105" s="27">
        <f t="shared" si="3"/>
        <v>129</v>
      </c>
      <c r="I105" s="13">
        <v>89</v>
      </c>
      <c r="J105" s="30">
        <v>8</v>
      </c>
      <c r="K105" s="14">
        <v>0.7</v>
      </c>
    </row>
    <row r="106" spans="1:11" ht="12.75">
      <c r="A106" s="22">
        <v>101</v>
      </c>
      <c r="B106" s="23" t="s">
        <v>823</v>
      </c>
      <c r="C106" s="24">
        <v>4560253400</v>
      </c>
      <c r="D106" s="29">
        <v>32374</v>
      </c>
      <c r="E106" s="25">
        <f t="shared" si="2"/>
        <v>140861.59881386298</v>
      </c>
      <c r="F106" s="26">
        <v>168</v>
      </c>
      <c r="G106" s="26">
        <v>51</v>
      </c>
      <c r="H106" s="27">
        <f t="shared" si="3"/>
        <v>109.5</v>
      </c>
      <c r="I106" s="13">
        <v>63</v>
      </c>
      <c r="J106" s="30">
        <v>9</v>
      </c>
      <c r="K106" s="14">
        <v>0.6</v>
      </c>
    </row>
    <row r="107" spans="1:11" ht="12.75">
      <c r="A107" s="22">
        <v>102</v>
      </c>
      <c r="B107" s="23" t="s">
        <v>824</v>
      </c>
      <c r="C107" s="24">
        <v>1230097000</v>
      </c>
      <c r="D107" s="29">
        <v>8948</v>
      </c>
      <c r="E107" s="25">
        <f t="shared" si="2"/>
        <v>137471.72552525703</v>
      </c>
      <c r="F107" s="26">
        <v>179</v>
      </c>
      <c r="G107" s="26">
        <v>190</v>
      </c>
      <c r="H107" s="27">
        <f t="shared" si="3"/>
        <v>184.5</v>
      </c>
      <c r="I107" s="13">
        <v>210</v>
      </c>
      <c r="J107" s="30">
        <v>5</v>
      </c>
      <c r="K107" s="14">
        <v>1</v>
      </c>
    </row>
    <row r="108" spans="1:11" ht="12.75">
      <c r="A108" s="22">
        <v>103</v>
      </c>
      <c r="B108" s="23" t="s">
        <v>825</v>
      </c>
      <c r="C108" s="24">
        <v>1264252300</v>
      </c>
      <c r="D108" s="29">
        <v>20254</v>
      </c>
      <c r="E108" s="25">
        <f t="shared" si="2"/>
        <v>62419.88249234719</v>
      </c>
      <c r="F108" s="26">
        <v>340</v>
      </c>
      <c r="G108" s="26">
        <v>93</v>
      </c>
      <c r="H108" s="27">
        <f t="shared" si="3"/>
        <v>216.5</v>
      </c>
      <c r="I108" s="13">
        <v>252</v>
      </c>
      <c r="J108" s="30">
        <v>3</v>
      </c>
      <c r="K108" s="14">
        <v>1.2</v>
      </c>
    </row>
    <row r="109" spans="1:11" ht="12.75">
      <c r="A109" s="22">
        <v>104</v>
      </c>
      <c r="B109" s="23" t="s">
        <v>1088</v>
      </c>
      <c r="C109" s="24">
        <v>754311600</v>
      </c>
      <c r="D109" s="29">
        <v>319</v>
      </c>
      <c r="E109" s="25">
        <f t="shared" si="2"/>
        <v>2364613.1661442006</v>
      </c>
      <c r="F109" s="26">
        <v>3</v>
      </c>
      <c r="G109" s="26">
        <v>347</v>
      </c>
      <c r="H109" s="27">
        <f t="shared" si="3"/>
        <v>175</v>
      </c>
      <c r="I109" s="13">
        <v>175</v>
      </c>
      <c r="J109" s="30">
        <v>6</v>
      </c>
      <c r="K109" s="14">
        <v>0.9</v>
      </c>
    </row>
    <row r="110" spans="1:11" ht="12.75">
      <c r="A110" s="22">
        <v>105</v>
      </c>
      <c r="B110" s="23" t="s">
        <v>826</v>
      </c>
      <c r="C110" s="24">
        <v>1186674100</v>
      </c>
      <c r="D110" s="29">
        <v>8377</v>
      </c>
      <c r="E110" s="25">
        <f t="shared" si="2"/>
        <v>141658.60093112092</v>
      </c>
      <c r="F110" s="26">
        <v>163</v>
      </c>
      <c r="G110" s="26">
        <v>197</v>
      </c>
      <c r="H110" s="27">
        <f t="shared" si="3"/>
        <v>180</v>
      </c>
      <c r="I110" s="13">
        <v>194</v>
      </c>
      <c r="J110" s="30">
        <v>5</v>
      </c>
      <c r="K110" s="14">
        <v>1</v>
      </c>
    </row>
    <row r="111" spans="1:11" ht="12.75">
      <c r="A111" s="22">
        <v>106</v>
      </c>
      <c r="B111" s="23" t="s">
        <v>827</v>
      </c>
      <c r="C111" s="24">
        <v>155823700</v>
      </c>
      <c r="D111" s="29">
        <v>1502</v>
      </c>
      <c r="E111" s="25">
        <f t="shared" si="2"/>
        <v>103744.14114513982</v>
      </c>
      <c r="F111" s="26">
        <v>268</v>
      </c>
      <c r="G111" s="26">
        <v>309</v>
      </c>
      <c r="H111" s="27">
        <f t="shared" si="3"/>
        <v>288.5</v>
      </c>
      <c r="I111" s="13">
        <v>340</v>
      </c>
      <c r="J111" s="30">
        <v>1</v>
      </c>
      <c r="K111" s="14">
        <v>1.4</v>
      </c>
    </row>
    <row r="112" spans="1:11" ht="12.75">
      <c r="A112" s="22">
        <v>107</v>
      </c>
      <c r="B112" s="23" t="s">
        <v>828</v>
      </c>
      <c r="C112" s="24">
        <v>5580515200</v>
      </c>
      <c r="D112" s="29">
        <v>29191</v>
      </c>
      <c r="E112" s="25">
        <f t="shared" si="2"/>
        <v>191172.45726422526</v>
      </c>
      <c r="F112" s="26">
        <v>87</v>
      </c>
      <c r="G112" s="26">
        <v>57</v>
      </c>
      <c r="H112" s="27">
        <f t="shared" si="3"/>
        <v>72</v>
      </c>
      <c r="I112" s="13">
        <v>19</v>
      </c>
      <c r="J112" s="30">
        <v>10</v>
      </c>
      <c r="K112" s="14">
        <v>0.5</v>
      </c>
    </row>
    <row r="113" spans="1:11" ht="12.75">
      <c r="A113" s="22">
        <v>108</v>
      </c>
      <c r="B113" s="23" t="s">
        <v>829</v>
      </c>
      <c r="C113" s="24">
        <v>150322300</v>
      </c>
      <c r="D113" s="29">
        <v>1056</v>
      </c>
      <c r="E113" s="25">
        <f t="shared" si="2"/>
        <v>142350.66287878787</v>
      </c>
      <c r="F113" s="26">
        <v>159</v>
      </c>
      <c r="G113" s="26">
        <v>322</v>
      </c>
      <c r="H113" s="27">
        <f t="shared" si="3"/>
        <v>240.5</v>
      </c>
      <c r="I113" s="13">
        <v>284</v>
      </c>
      <c r="J113" s="30">
        <v>2</v>
      </c>
      <c r="K113" s="14">
        <v>1.3</v>
      </c>
    </row>
    <row r="114" spans="1:11" ht="12.75">
      <c r="A114" s="22">
        <v>109</v>
      </c>
      <c r="B114" s="23" t="s">
        <v>830</v>
      </c>
      <c r="C114" s="24">
        <v>274585700</v>
      </c>
      <c r="D114" s="29">
        <v>76</v>
      </c>
      <c r="E114" s="25">
        <f t="shared" si="2"/>
        <v>3612969.736842105</v>
      </c>
      <c r="F114" s="26">
        <v>2</v>
      </c>
      <c r="G114" s="26">
        <v>351</v>
      </c>
      <c r="H114" s="27">
        <f t="shared" si="3"/>
        <v>176.5</v>
      </c>
      <c r="I114" s="13">
        <v>185</v>
      </c>
      <c r="J114" s="30">
        <v>5</v>
      </c>
      <c r="K114" s="14">
        <v>1</v>
      </c>
    </row>
    <row r="115" spans="1:11" ht="12.75">
      <c r="A115" s="22">
        <v>110</v>
      </c>
      <c r="B115" s="23" t="s">
        <v>831</v>
      </c>
      <c r="C115" s="24">
        <v>2287322800</v>
      </c>
      <c r="D115" s="29">
        <v>18045</v>
      </c>
      <c r="E115" s="25">
        <f t="shared" si="2"/>
        <v>126756.59739540039</v>
      </c>
      <c r="F115" s="26">
        <v>205</v>
      </c>
      <c r="G115" s="26">
        <v>103</v>
      </c>
      <c r="H115" s="27">
        <f t="shared" si="3"/>
        <v>154</v>
      </c>
      <c r="I115" s="13">
        <v>129</v>
      </c>
      <c r="J115" s="30">
        <v>7</v>
      </c>
      <c r="K115" s="14">
        <v>0.8</v>
      </c>
    </row>
    <row r="116" spans="1:11" ht="12.75">
      <c r="A116" s="22">
        <v>111</v>
      </c>
      <c r="B116" s="23" t="s">
        <v>832</v>
      </c>
      <c r="C116" s="24">
        <v>604670000</v>
      </c>
      <c r="D116" s="29">
        <v>6282</v>
      </c>
      <c r="E116" s="25">
        <f t="shared" si="2"/>
        <v>96254.37758675581</v>
      </c>
      <c r="F116" s="26">
        <v>289</v>
      </c>
      <c r="G116" s="26">
        <v>226</v>
      </c>
      <c r="H116" s="27">
        <f t="shared" si="3"/>
        <v>257.5</v>
      </c>
      <c r="I116" s="13">
        <v>308</v>
      </c>
      <c r="J116" s="30">
        <v>2</v>
      </c>
      <c r="K116" s="14">
        <v>1.3</v>
      </c>
    </row>
    <row r="117" spans="1:11" ht="12.75">
      <c r="A117" s="22">
        <v>112</v>
      </c>
      <c r="B117" s="23" t="s">
        <v>833</v>
      </c>
      <c r="C117" s="24">
        <v>213818900</v>
      </c>
      <c r="D117" s="29">
        <v>1605</v>
      </c>
      <c r="E117" s="25">
        <f t="shared" si="2"/>
        <v>133220.4984423676</v>
      </c>
      <c r="F117" s="26">
        <v>190</v>
      </c>
      <c r="G117" s="26">
        <v>305</v>
      </c>
      <c r="H117" s="27">
        <f t="shared" si="3"/>
        <v>247.5</v>
      </c>
      <c r="I117" s="13">
        <v>292</v>
      </c>
      <c r="J117" s="30">
        <v>2</v>
      </c>
      <c r="K117" s="14">
        <v>1.3</v>
      </c>
    </row>
    <row r="118" spans="1:11" ht="12.75">
      <c r="A118" s="22">
        <v>113</v>
      </c>
      <c r="B118" s="23" t="s">
        <v>313</v>
      </c>
      <c r="C118" s="24">
        <v>1387355100</v>
      </c>
      <c r="D118" s="29">
        <v>7003</v>
      </c>
      <c r="E118" s="25">
        <f t="shared" si="2"/>
        <v>198108.68199343138</v>
      </c>
      <c r="F118" s="26">
        <v>78</v>
      </c>
      <c r="G118" s="26">
        <v>216</v>
      </c>
      <c r="H118" s="27">
        <f t="shared" si="3"/>
        <v>147</v>
      </c>
      <c r="I118" s="13">
        <v>114</v>
      </c>
      <c r="J118" s="30">
        <v>7</v>
      </c>
      <c r="K118" s="14">
        <v>0.8</v>
      </c>
    </row>
    <row r="119" spans="1:11" ht="12.75">
      <c r="A119" s="22">
        <v>114</v>
      </c>
      <c r="B119" s="23" t="s">
        <v>834</v>
      </c>
      <c r="C119" s="24">
        <v>1423512700</v>
      </c>
      <c r="D119" s="29">
        <v>17553</v>
      </c>
      <c r="E119" s="25">
        <f t="shared" si="2"/>
        <v>81097.97185666268</v>
      </c>
      <c r="F119" s="26">
        <v>321</v>
      </c>
      <c r="G119" s="26">
        <v>111</v>
      </c>
      <c r="H119" s="27">
        <f t="shared" si="3"/>
        <v>216</v>
      </c>
      <c r="I119" s="13">
        <v>249</v>
      </c>
      <c r="J119" s="30">
        <v>3</v>
      </c>
      <c r="K119" s="14">
        <v>1.2</v>
      </c>
    </row>
    <row r="120" spans="1:11" ht="12.75">
      <c r="A120" s="22">
        <v>115</v>
      </c>
      <c r="B120" s="23" t="s">
        <v>835</v>
      </c>
      <c r="C120" s="24">
        <v>1584276900</v>
      </c>
      <c r="D120" s="29">
        <v>11017</v>
      </c>
      <c r="E120" s="25">
        <f t="shared" si="2"/>
        <v>143802.9318326223</v>
      </c>
      <c r="F120" s="26">
        <v>151</v>
      </c>
      <c r="G120" s="26">
        <v>169</v>
      </c>
      <c r="H120" s="27">
        <f t="shared" si="3"/>
        <v>160</v>
      </c>
      <c r="I120" s="13">
        <v>137</v>
      </c>
      <c r="J120" s="30">
        <v>7</v>
      </c>
      <c r="K120" s="14">
        <v>0.8</v>
      </c>
    </row>
    <row r="121" spans="1:11" ht="12.75">
      <c r="A121" s="22">
        <v>116</v>
      </c>
      <c r="B121" s="23" t="s">
        <v>836</v>
      </c>
      <c r="C121" s="24">
        <v>854058100</v>
      </c>
      <c r="D121" s="29">
        <v>6794</v>
      </c>
      <c r="E121" s="25">
        <f t="shared" si="2"/>
        <v>125707.697968796</v>
      </c>
      <c r="F121" s="26">
        <v>213</v>
      </c>
      <c r="G121" s="26">
        <v>219</v>
      </c>
      <c r="H121" s="27">
        <f t="shared" si="3"/>
        <v>216</v>
      </c>
      <c r="I121" s="13">
        <v>251</v>
      </c>
      <c r="J121" s="30">
        <v>3</v>
      </c>
      <c r="K121" s="14">
        <v>1.2</v>
      </c>
    </row>
    <row r="122" spans="1:11" ht="12.75">
      <c r="A122" s="22">
        <v>117</v>
      </c>
      <c r="B122" s="23" t="s">
        <v>837</v>
      </c>
      <c r="C122" s="24">
        <v>969847500</v>
      </c>
      <c r="D122" s="29">
        <v>5270</v>
      </c>
      <c r="E122" s="25">
        <f t="shared" si="2"/>
        <v>184031.7836812144</v>
      </c>
      <c r="F122" s="26">
        <v>94</v>
      </c>
      <c r="G122" s="26">
        <v>240</v>
      </c>
      <c r="H122" s="27">
        <f t="shared" si="3"/>
        <v>167</v>
      </c>
      <c r="I122" s="13">
        <v>150</v>
      </c>
      <c r="J122" s="30">
        <v>6</v>
      </c>
      <c r="K122" s="14">
        <v>0.9</v>
      </c>
    </row>
    <row r="123" spans="1:11" ht="12.75">
      <c r="A123" s="22">
        <v>118</v>
      </c>
      <c r="B123" s="23" t="s">
        <v>838</v>
      </c>
      <c r="C123" s="24">
        <v>833997800</v>
      </c>
      <c r="D123" s="29">
        <v>7546</v>
      </c>
      <c r="E123" s="25">
        <f t="shared" si="2"/>
        <v>110521.83938510469</v>
      </c>
      <c r="F123" s="26">
        <v>248</v>
      </c>
      <c r="G123" s="26">
        <v>211</v>
      </c>
      <c r="H123" s="27">
        <f t="shared" si="3"/>
        <v>229.5</v>
      </c>
      <c r="I123" s="13">
        <v>272</v>
      </c>
      <c r="J123" s="30">
        <v>3</v>
      </c>
      <c r="K123" s="14">
        <v>1.2</v>
      </c>
    </row>
    <row r="124" spans="1:11" ht="12.75">
      <c r="A124" s="22">
        <v>119</v>
      </c>
      <c r="B124" s="23" t="s">
        <v>839</v>
      </c>
      <c r="C124" s="24">
        <v>1353498600</v>
      </c>
      <c r="D124" s="29">
        <v>8072</v>
      </c>
      <c r="E124" s="25">
        <f t="shared" si="2"/>
        <v>167678.22101090188</v>
      </c>
      <c r="F124" s="26">
        <v>116</v>
      </c>
      <c r="G124" s="26">
        <v>201</v>
      </c>
      <c r="H124" s="27">
        <f t="shared" si="3"/>
        <v>158.5</v>
      </c>
      <c r="I124" s="13">
        <v>134</v>
      </c>
      <c r="J124" s="30">
        <v>7</v>
      </c>
      <c r="K124" s="14">
        <v>0.8</v>
      </c>
    </row>
    <row r="125" spans="1:11" ht="12.75">
      <c r="A125" s="22">
        <v>120</v>
      </c>
      <c r="B125" s="23" t="s">
        <v>840</v>
      </c>
      <c r="C125" s="24">
        <v>556439000</v>
      </c>
      <c r="D125" s="29">
        <v>5156</v>
      </c>
      <c r="E125" s="25">
        <f t="shared" si="2"/>
        <v>107920.67494181536</v>
      </c>
      <c r="F125" s="26">
        <v>255</v>
      </c>
      <c r="G125" s="26">
        <v>242</v>
      </c>
      <c r="H125" s="27">
        <f t="shared" si="3"/>
        <v>248.5</v>
      </c>
      <c r="I125" s="13">
        <v>293</v>
      </c>
      <c r="J125" s="30">
        <v>2</v>
      </c>
      <c r="K125" s="14">
        <v>1.3</v>
      </c>
    </row>
    <row r="126" spans="1:11" ht="12.75">
      <c r="A126" s="22">
        <v>121</v>
      </c>
      <c r="B126" s="23" t="s">
        <v>841</v>
      </c>
      <c r="C126" s="24">
        <v>324479400</v>
      </c>
      <c r="D126" s="29">
        <v>716</v>
      </c>
      <c r="E126" s="25">
        <f t="shared" si="2"/>
        <v>453183.51955307263</v>
      </c>
      <c r="F126" s="26">
        <v>22</v>
      </c>
      <c r="G126" s="26">
        <v>336</v>
      </c>
      <c r="H126" s="27">
        <f t="shared" si="3"/>
        <v>179</v>
      </c>
      <c r="I126" s="13">
        <v>191</v>
      </c>
      <c r="J126" s="30">
        <v>5</v>
      </c>
      <c r="K126" s="14">
        <v>1</v>
      </c>
    </row>
    <row r="127" spans="1:11" ht="12.75">
      <c r="A127" s="22">
        <v>122</v>
      </c>
      <c r="B127" s="23" t="s">
        <v>842</v>
      </c>
      <c r="C127" s="24">
        <v>2435053200</v>
      </c>
      <c r="D127" s="29">
        <v>14151</v>
      </c>
      <c r="E127" s="25">
        <f t="shared" si="2"/>
        <v>172076.40449438203</v>
      </c>
      <c r="F127" s="26">
        <v>107</v>
      </c>
      <c r="G127" s="26">
        <v>136</v>
      </c>
      <c r="H127" s="27">
        <f t="shared" si="3"/>
        <v>121.5</v>
      </c>
      <c r="I127" s="13">
        <v>81</v>
      </c>
      <c r="J127" s="30">
        <v>8</v>
      </c>
      <c r="K127" s="14">
        <v>0.7</v>
      </c>
    </row>
    <row r="128" spans="1:11" ht="12.75">
      <c r="A128" s="22">
        <v>123</v>
      </c>
      <c r="B128" s="23" t="s">
        <v>843</v>
      </c>
      <c r="C128" s="24">
        <v>1218356000</v>
      </c>
      <c r="D128" s="29">
        <v>10292</v>
      </c>
      <c r="E128" s="25">
        <f t="shared" si="2"/>
        <v>118378.93509521958</v>
      </c>
      <c r="F128" s="26">
        <v>230</v>
      </c>
      <c r="G128" s="26">
        <v>179</v>
      </c>
      <c r="H128" s="27">
        <f t="shared" si="3"/>
        <v>204.5</v>
      </c>
      <c r="I128" s="13">
        <v>232</v>
      </c>
      <c r="J128" s="30">
        <v>4</v>
      </c>
      <c r="K128" s="14">
        <v>1.1</v>
      </c>
    </row>
    <row r="129" spans="1:11" ht="12.75">
      <c r="A129" s="22">
        <v>124</v>
      </c>
      <c r="B129" s="23" t="s">
        <v>844</v>
      </c>
      <c r="C129" s="24">
        <v>246356300</v>
      </c>
      <c r="D129" s="29">
        <v>2995</v>
      </c>
      <c r="E129" s="25">
        <f t="shared" si="2"/>
        <v>82255.85976627714</v>
      </c>
      <c r="F129" s="26">
        <v>317</v>
      </c>
      <c r="G129" s="26">
        <v>277</v>
      </c>
      <c r="H129" s="27">
        <f t="shared" si="3"/>
        <v>297</v>
      </c>
      <c r="I129" s="13">
        <v>346</v>
      </c>
      <c r="J129" s="30">
        <v>1</v>
      </c>
      <c r="K129" s="14">
        <v>1.4</v>
      </c>
    </row>
    <row r="130" spans="1:11" ht="12.75">
      <c r="A130" s="22">
        <v>125</v>
      </c>
      <c r="B130" s="23" t="s">
        <v>845</v>
      </c>
      <c r="C130" s="24">
        <v>1113599100</v>
      </c>
      <c r="D130" s="29">
        <v>6530</v>
      </c>
      <c r="E130" s="25">
        <f t="shared" si="2"/>
        <v>170535.84992343033</v>
      </c>
      <c r="F130" s="26">
        <v>111</v>
      </c>
      <c r="G130" s="26">
        <v>222</v>
      </c>
      <c r="H130" s="27">
        <f t="shared" si="3"/>
        <v>166.5</v>
      </c>
      <c r="I130" s="13">
        <v>149</v>
      </c>
      <c r="J130" s="30">
        <v>6</v>
      </c>
      <c r="K130" s="14">
        <v>0.9</v>
      </c>
    </row>
    <row r="131" spans="1:11" ht="12.75">
      <c r="A131" s="22">
        <v>126</v>
      </c>
      <c r="B131" s="23" t="s">
        <v>846</v>
      </c>
      <c r="C131" s="24">
        <v>4982071300</v>
      </c>
      <c r="D131" s="29">
        <v>12263</v>
      </c>
      <c r="E131" s="25">
        <f t="shared" si="2"/>
        <v>406268.55581831525</v>
      </c>
      <c r="F131" s="26">
        <v>26</v>
      </c>
      <c r="G131" s="26">
        <v>154</v>
      </c>
      <c r="H131" s="27">
        <f t="shared" si="3"/>
        <v>90</v>
      </c>
      <c r="I131" s="13">
        <v>35</v>
      </c>
      <c r="J131" s="30">
        <v>10</v>
      </c>
      <c r="K131" s="14">
        <v>0.5</v>
      </c>
    </row>
    <row r="132" spans="1:11" ht="12.75">
      <c r="A132" s="22">
        <v>127</v>
      </c>
      <c r="B132" s="23" t="s">
        <v>847</v>
      </c>
      <c r="C132" s="24">
        <v>539133200</v>
      </c>
      <c r="D132" s="29">
        <v>3275</v>
      </c>
      <c r="E132" s="25">
        <f t="shared" si="2"/>
        <v>164620.82442748093</v>
      </c>
      <c r="F132" s="26">
        <v>119</v>
      </c>
      <c r="G132" s="26">
        <v>270</v>
      </c>
      <c r="H132" s="27">
        <f t="shared" si="3"/>
        <v>194.5</v>
      </c>
      <c r="I132" s="13">
        <v>225</v>
      </c>
      <c r="J132" s="30">
        <v>4</v>
      </c>
      <c r="K132" s="14">
        <v>1.1</v>
      </c>
    </row>
    <row r="133" spans="1:11" ht="12.75">
      <c r="A133" s="22">
        <v>128</v>
      </c>
      <c r="B133" s="23" t="s">
        <v>848</v>
      </c>
      <c r="C133" s="24">
        <v>5458734100</v>
      </c>
      <c r="D133" s="29">
        <v>61797</v>
      </c>
      <c r="E133" s="25">
        <f t="shared" si="2"/>
        <v>88333.31876951955</v>
      </c>
      <c r="F133" s="26">
        <v>307</v>
      </c>
      <c r="G133" s="26">
        <v>16</v>
      </c>
      <c r="H133" s="27">
        <f t="shared" si="3"/>
        <v>161.5</v>
      </c>
      <c r="I133" s="13">
        <v>140</v>
      </c>
      <c r="J133" s="30">
        <v>7</v>
      </c>
      <c r="K133" s="14">
        <v>0.8</v>
      </c>
    </row>
    <row r="134" spans="1:11" ht="12.75">
      <c r="A134" s="22">
        <v>129</v>
      </c>
      <c r="B134" s="23" t="s">
        <v>849</v>
      </c>
      <c r="C134" s="24">
        <v>47154800</v>
      </c>
      <c r="D134" s="29">
        <v>337</v>
      </c>
      <c r="E134" s="25">
        <f aca="true" t="shared" si="4" ref="E134:E197">C134/D134</f>
        <v>139925.22255192877</v>
      </c>
      <c r="F134" s="26">
        <v>171</v>
      </c>
      <c r="G134" s="26">
        <v>345</v>
      </c>
      <c r="H134" s="27">
        <f aca="true" t="shared" si="5" ref="H134:H197">(F134+G134)/2</f>
        <v>258</v>
      </c>
      <c r="I134" s="13">
        <v>309</v>
      </c>
      <c r="J134" s="30">
        <v>2</v>
      </c>
      <c r="K134" s="14">
        <v>1.3</v>
      </c>
    </row>
    <row r="135" spans="1:11" ht="12.75">
      <c r="A135" s="22">
        <v>130</v>
      </c>
      <c r="B135" s="23" t="s">
        <v>850</v>
      </c>
      <c r="C135" s="24">
        <v>92741700</v>
      </c>
      <c r="D135" s="29">
        <v>706</v>
      </c>
      <c r="E135" s="25">
        <f t="shared" si="4"/>
        <v>131362.18130311614</v>
      </c>
      <c r="F135" s="26">
        <v>197</v>
      </c>
      <c r="G135" s="26">
        <v>337</v>
      </c>
      <c r="H135" s="27">
        <f t="shared" si="5"/>
        <v>267</v>
      </c>
      <c r="I135" s="13">
        <v>317</v>
      </c>
      <c r="J135" s="30">
        <v>1</v>
      </c>
      <c r="K135" s="14">
        <v>1.4</v>
      </c>
    </row>
    <row r="136" spans="1:11" ht="12.75">
      <c r="A136" s="22">
        <v>131</v>
      </c>
      <c r="B136" s="23" t="s">
        <v>851</v>
      </c>
      <c r="C136" s="24">
        <v>5984621300</v>
      </c>
      <c r="D136" s="29">
        <v>22520</v>
      </c>
      <c r="E136" s="25">
        <f t="shared" si="4"/>
        <v>265746.9493783304</v>
      </c>
      <c r="F136" s="26">
        <v>53</v>
      </c>
      <c r="G136" s="26">
        <v>86</v>
      </c>
      <c r="H136" s="27">
        <f t="shared" si="5"/>
        <v>69.5</v>
      </c>
      <c r="I136" s="13">
        <v>14</v>
      </c>
      <c r="J136" s="30">
        <v>10</v>
      </c>
      <c r="K136" s="14">
        <v>0.5</v>
      </c>
    </row>
    <row r="137" spans="1:11" ht="12.75">
      <c r="A137" s="22">
        <v>132</v>
      </c>
      <c r="B137" s="23" t="s">
        <v>852</v>
      </c>
      <c r="C137" s="24">
        <v>288629300</v>
      </c>
      <c r="D137" s="29">
        <v>2010</v>
      </c>
      <c r="E137" s="25">
        <f t="shared" si="4"/>
        <v>143596.66666666666</v>
      </c>
      <c r="F137" s="26">
        <v>152</v>
      </c>
      <c r="G137" s="26">
        <v>288</v>
      </c>
      <c r="H137" s="27">
        <f t="shared" si="5"/>
        <v>220</v>
      </c>
      <c r="I137" s="13">
        <v>256</v>
      </c>
      <c r="J137" s="30">
        <v>3</v>
      </c>
      <c r="K137" s="14">
        <v>1.2</v>
      </c>
    </row>
    <row r="138" spans="1:11" ht="12.75">
      <c r="A138" s="22">
        <v>133</v>
      </c>
      <c r="B138" s="23" t="s">
        <v>853</v>
      </c>
      <c r="C138" s="24">
        <v>1088276200</v>
      </c>
      <c r="D138" s="29">
        <v>10899</v>
      </c>
      <c r="E138" s="25">
        <f t="shared" si="4"/>
        <v>99851.01385448207</v>
      </c>
      <c r="F138" s="26">
        <v>277</v>
      </c>
      <c r="G138" s="26">
        <v>170</v>
      </c>
      <c r="H138" s="27">
        <f t="shared" si="5"/>
        <v>223.5</v>
      </c>
      <c r="I138" s="13">
        <v>264</v>
      </c>
      <c r="J138" s="30">
        <v>3</v>
      </c>
      <c r="K138" s="14">
        <v>1.2</v>
      </c>
    </row>
    <row r="139" spans="1:11" ht="12.75">
      <c r="A139" s="22">
        <v>134</v>
      </c>
      <c r="B139" s="23" t="s">
        <v>854</v>
      </c>
      <c r="C139" s="24">
        <v>1960498100</v>
      </c>
      <c r="D139" s="29">
        <v>17636</v>
      </c>
      <c r="E139" s="25">
        <f t="shared" si="4"/>
        <v>111164.55545475165</v>
      </c>
      <c r="F139" s="26">
        <v>246</v>
      </c>
      <c r="G139" s="26">
        <v>109</v>
      </c>
      <c r="H139" s="27">
        <f t="shared" si="5"/>
        <v>177.5</v>
      </c>
      <c r="I139" s="13">
        <v>187</v>
      </c>
      <c r="J139" s="30">
        <v>5</v>
      </c>
      <c r="K139" s="14">
        <v>1</v>
      </c>
    </row>
    <row r="140" spans="1:11" ht="12.75">
      <c r="A140" s="22">
        <v>135</v>
      </c>
      <c r="B140" s="23" t="s">
        <v>855</v>
      </c>
      <c r="C140" s="24">
        <v>323601700</v>
      </c>
      <c r="D140" s="29">
        <v>2487</v>
      </c>
      <c r="E140" s="25">
        <f t="shared" si="4"/>
        <v>130117.2899075191</v>
      </c>
      <c r="F140" s="26">
        <v>199</v>
      </c>
      <c r="G140" s="26">
        <v>283</v>
      </c>
      <c r="H140" s="27">
        <f t="shared" si="5"/>
        <v>241</v>
      </c>
      <c r="I140" s="13">
        <v>285</v>
      </c>
      <c r="J140" s="30">
        <v>2</v>
      </c>
      <c r="K140" s="14">
        <v>1.3</v>
      </c>
    </row>
    <row r="141" spans="1:11" ht="12.75">
      <c r="A141" s="22">
        <v>136</v>
      </c>
      <c r="B141" s="23" t="s">
        <v>856</v>
      </c>
      <c r="C141" s="24">
        <v>2123972300</v>
      </c>
      <c r="D141" s="29">
        <v>14014</v>
      </c>
      <c r="E141" s="25">
        <f t="shared" si="4"/>
        <v>151560.7463964607</v>
      </c>
      <c r="F141" s="26">
        <v>139</v>
      </c>
      <c r="G141" s="26">
        <v>137</v>
      </c>
      <c r="H141" s="27">
        <f t="shared" si="5"/>
        <v>138</v>
      </c>
      <c r="I141" s="13">
        <v>103</v>
      </c>
      <c r="J141" s="30">
        <v>8</v>
      </c>
      <c r="K141" s="14">
        <v>0.7</v>
      </c>
    </row>
    <row r="142" spans="1:11" ht="12.75">
      <c r="A142" s="22">
        <v>137</v>
      </c>
      <c r="B142" s="23" t="s">
        <v>857</v>
      </c>
      <c r="C142" s="24">
        <v>2172951200</v>
      </c>
      <c r="D142" s="29">
        <v>40135</v>
      </c>
      <c r="E142" s="25">
        <f t="shared" si="4"/>
        <v>54141.05394294257</v>
      </c>
      <c r="F142" s="26">
        <v>349</v>
      </c>
      <c r="G142" s="26">
        <v>38</v>
      </c>
      <c r="H142" s="27">
        <f t="shared" si="5"/>
        <v>193.5</v>
      </c>
      <c r="I142" s="13">
        <v>223</v>
      </c>
      <c r="J142" s="30">
        <v>4</v>
      </c>
      <c r="K142" s="14">
        <v>1.1</v>
      </c>
    </row>
    <row r="143" spans="1:11" ht="12.75">
      <c r="A143" s="22">
        <v>138</v>
      </c>
      <c r="B143" s="23" t="s">
        <v>858</v>
      </c>
      <c r="C143" s="24">
        <v>700741300</v>
      </c>
      <c r="D143" s="29">
        <v>5930</v>
      </c>
      <c r="E143" s="25">
        <f t="shared" si="4"/>
        <v>118168.85328836425</v>
      </c>
      <c r="F143" s="26">
        <v>231</v>
      </c>
      <c r="G143" s="26">
        <v>233</v>
      </c>
      <c r="H143" s="27">
        <f t="shared" si="5"/>
        <v>232</v>
      </c>
      <c r="I143" s="13">
        <v>275</v>
      </c>
      <c r="J143" s="30">
        <v>3</v>
      </c>
      <c r="K143" s="14">
        <v>1.2</v>
      </c>
    </row>
    <row r="144" spans="1:11" ht="12.75">
      <c r="A144" s="22">
        <v>139</v>
      </c>
      <c r="B144" s="23" t="s">
        <v>859</v>
      </c>
      <c r="C144" s="24">
        <v>2999494900</v>
      </c>
      <c r="D144" s="29">
        <v>15478</v>
      </c>
      <c r="E144" s="25">
        <f t="shared" si="4"/>
        <v>193790.85799198863</v>
      </c>
      <c r="F144" s="26">
        <v>82</v>
      </c>
      <c r="G144" s="26">
        <v>127</v>
      </c>
      <c r="H144" s="27">
        <f t="shared" si="5"/>
        <v>104.5</v>
      </c>
      <c r="I144" s="13">
        <v>56</v>
      </c>
      <c r="J144" s="30">
        <v>9</v>
      </c>
      <c r="K144" s="14">
        <v>0.6</v>
      </c>
    </row>
    <row r="145" spans="1:11" ht="12.75">
      <c r="A145" s="22">
        <v>140</v>
      </c>
      <c r="B145" s="23" t="s">
        <v>860</v>
      </c>
      <c r="C145" s="24">
        <v>455347200</v>
      </c>
      <c r="D145" s="29">
        <v>4426</v>
      </c>
      <c r="E145" s="25">
        <f t="shared" si="4"/>
        <v>102880.07230004518</v>
      </c>
      <c r="F145" s="26">
        <v>270</v>
      </c>
      <c r="G145" s="26">
        <v>255</v>
      </c>
      <c r="H145" s="27">
        <f t="shared" si="5"/>
        <v>262.5</v>
      </c>
      <c r="I145" s="13">
        <v>310</v>
      </c>
      <c r="J145" s="30">
        <v>2</v>
      </c>
      <c r="K145" s="14">
        <v>1.3</v>
      </c>
    </row>
    <row r="146" spans="1:11" ht="12.75">
      <c r="A146" s="22">
        <v>141</v>
      </c>
      <c r="B146" s="23" t="s">
        <v>861</v>
      </c>
      <c r="C146" s="24">
        <v>2352382400</v>
      </c>
      <c r="D146" s="29">
        <v>19481</v>
      </c>
      <c r="E146" s="25">
        <f t="shared" si="4"/>
        <v>120752.6513012679</v>
      </c>
      <c r="F146" s="26">
        <v>222</v>
      </c>
      <c r="G146" s="26">
        <v>96</v>
      </c>
      <c r="H146" s="27">
        <f t="shared" si="5"/>
        <v>159</v>
      </c>
      <c r="I146" s="13">
        <v>135</v>
      </c>
      <c r="J146" s="30">
        <v>7</v>
      </c>
      <c r="K146" s="14">
        <v>0.8</v>
      </c>
    </row>
    <row r="147" spans="1:11" ht="12.75">
      <c r="A147" s="22">
        <v>142</v>
      </c>
      <c r="B147" s="23" t="s">
        <v>862</v>
      </c>
      <c r="C147" s="24">
        <v>1974409900</v>
      </c>
      <c r="D147" s="29">
        <v>10302</v>
      </c>
      <c r="E147" s="25">
        <f t="shared" si="4"/>
        <v>191653.0673655601</v>
      </c>
      <c r="F147" s="26">
        <v>86</v>
      </c>
      <c r="G147" s="26">
        <v>177</v>
      </c>
      <c r="H147" s="27">
        <f t="shared" si="5"/>
        <v>131.5</v>
      </c>
      <c r="I147" s="13">
        <v>93</v>
      </c>
      <c r="J147" s="30">
        <v>8</v>
      </c>
      <c r="K147" s="14">
        <v>0.7</v>
      </c>
    </row>
    <row r="148" spans="1:11" ht="12.75">
      <c r="A148" s="22">
        <v>143</v>
      </c>
      <c r="B148" s="23" t="s">
        <v>863</v>
      </c>
      <c r="C148" s="24">
        <v>206685000</v>
      </c>
      <c r="D148" s="29">
        <v>2172</v>
      </c>
      <c r="E148" s="25">
        <f t="shared" si="4"/>
        <v>95158.83977900553</v>
      </c>
      <c r="F148" s="26">
        <v>292</v>
      </c>
      <c r="G148" s="26">
        <v>286</v>
      </c>
      <c r="H148" s="27">
        <f t="shared" si="5"/>
        <v>289</v>
      </c>
      <c r="I148" s="13">
        <v>341</v>
      </c>
      <c r="J148" s="30">
        <v>1</v>
      </c>
      <c r="K148" s="14">
        <v>1.4</v>
      </c>
    </row>
    <row r="149" spans="1:11" ht="12.75">
      <c r="A149" s="22">
        <v>144</v>
      </c>
      <c r="B149" s="23" t="s">
        <v>864</v>
      </c>
      <c r="C149" s="24">
        <v>2484583600</v>
      </c>
      <c r="D149" s="29">
        <v>13545</v>
      </c>
      <c r="E149" s="25">
        <f t="shared" si="4"/>
        <v>183431.79032853452</v>
      </c>
      <c r="F149" s="26">
        <v>95</v>
      </c>
      <c r="G149" s="26">
        <v>147</v>
      </c>
      <c r="H149" s="27">
        <f t="shared" si="5"/>
        <v>121</v>
      </c>
      <c r="I149" s="13">
        <v>80</v>
      </c>
      <c r="J149" s="30">
        <v>8</v>
      </c>
      <c r="K149" s="14">
        <v>0.7</v>
      </c>
    </row>
    <row r="150" spans="1:11" ht="12.75">
      <c r="A150" s="22">
        <v>145</v>
      </c>
      <c r="B150" s="23" t="s">
        <v>865</v>
      </c>
      <c r="C150" s="24">
        <v>1830708300</v>
      </c>
      <c r="D150" s="29">
        <v>12727</v>
      </c>
      <c r="E150" s="25">
        <f t="shared" si="4"/>
        <v>143844.44880961734</v>
      </c>
      <c r="F150" s="26">
        <v>150</v>
      </c>
      <c r="G150" s="26">
        <v>153</v>
      </c>
      <c r="H150" s="27">
        <f t="shared" si="5"/>
        <v>151.5</v>
      </c>
      <c r="I150" s="13">
        <v>122</v>
      </c>
      <c r="J150" s="30">
        <v>7</v>
      </c>
      <c r="K150" s="14">
        <v>0.8</v>
      </c>
    </row>
    <row r="151" spans="1:11" ht="12.75">
      <c r="A151" s="22">
        <v>146</v>
      </c>
      <c r="B151" s="23" t="s">
        <v>866</v>
      </c>
      <c r="C151" s="24">
        <v>1508762400</v>
      </c>
      <c r="D151" s="29">
        <v>10861</v>
      </c>
      <c r="E151" s="25">
        <f t="shared" si="4"/>
        <v>138915.60629776263</v>
      </c>
      <c r="F151" s="26">
        <v>173</v>
      </c>
      <c r="G151" s="26">
        <v>171</v>
      </c>
      <c r="H151" s="27">
        <f t="shared" si="5"/>
        <v>172</v>
      </c>
      <c r="I151" s="13">
        <v>165</v>
      </c>
      <c r="J151" s="30">
        <v>6</v>
      </c>
      <c r="K151" s="14">
        <v>0.9</v>
      </c>
    </row>
    <row r="152" spans="1:11" ht="12.75">
      <c r="A152" s="22">
        <v>147</v>
      </c>
      <c r="B152" s="23" t="s">
        <v>867</v>
      </c>
      <c r="C152" s="24">
        <v>842092600</v>
      </c>
      <c r="D152" s="29">
        <v>7956</v>
      </c>
      <c r="E152" s="25">
        <f t="shared" si="4"/>
        <v>105843.7154348919</v>
      </c>
      <c r="F152" s="26">
        <v>262</v>
      </c>
      <c r="G152" s="26">
        <v>204</v>
      </c>
      <c r="H152" s="27">
        <f t="shared" si="5"/>
        <v>233</v>
      </c>
      <c r="I152" s="13">
        <v>276</v>
      </c>
      <c r="J152" s="30">
        <v>3</v>
      </c>
      <c r="K152" s="14">
        <v>1.2</v>
      </c>
    </row>
    <row r="153" spans="1:11" ht="12.75">
      <c r="A153" s="22">
        <v>148</v>
      </c>
      <c r="B153" s="23" t="s">
        <v>868</v>
      </c>
      <c r="C153" s="24">
        <v>448510800</v>
      </c>
      <c r="D153" s="29">
        <v>3057</v>
      </c>
      <c r="E153" s="25">
        <f t="shared" si="4"/>
        <v>146715.99607458292</v>
      </c>
      <c r="F153" s="26">
        <v>145</v>
      </c>
      <c r="G153" s="26">
        <v>275</v>
      </c>
      <c r="H153" s="27">
        <f t="shared" si="5"/>
        <v>210</v>
      </c>
      <c r="I153" s="13">
        <v>243</v>
      </c>
      <c r="J153" s="30">
        <v>4</v>
      </c>
      <c r="K153" s="14">
        <v>1.1</v>
      </c>
    </row>
    <row r="154" spans="1:11" ht="12.75">
      <c r="A154" s="22">
        <v>149</v>
      </c>
      <c r="B154" s="23" t="s">
        <v>869</v>
      </c>
      <c r="C154" s="24">
        <v>3052949100</v>
      </c>
      <c r="D154" s="29">
        <v>77326</v>
      </c>
      <c r="E154" s="25">
        <f t="shared" si="4"/>
        <v>39481.534024778215</v>
      </c>
      <c r="F154" s="26">
        <v>351</v>
      </c>
      <c r="G154" s="26">
        <v>12</v>
      </c>
      <c r="H154" s="27">
        <f t="shared" si="5"/>
        <v>181.5</v>
      </c>
      <c r="I154" s="13">
        <v>200</v>
      </c>
      <c r="J154" s="30">
        <v>5</v>
      </c>
      <c r="K154" s="14">
        <v>1</v>
      </c>
    </row>
    <row r="155" spans="1:11" ht="12.75">
      <c r="A155" s="22">
        <v>150</v>
      </c>
      <c r="B155" s="23" t="s">
        <v>870</v>
      </c>
      <c r="C155" s="24">
        <v>931018900</v>
      </c>
      <c r="D155" s="29">
        <v>5898</v>
      </c>
      <c r="E155" s="25">
        <f t="shared" si="4"/>
        <v>157853.32316039337</v>
      </c>
      <c r="F155" s="26">
        <v>130</v>
      </c>
      <c r="G155" s="26">
        <v>234</v>
      </c>
      <c r="H155" s="27">
        <f t="shared" si="5"/>
        <v>182</v>
      </c>
      <c r="I155" s="13">
        <v>202</v>
      </c>
      <c r="J155" s="30">
        <v>5</v>
      </c>
      <c r="K155" s="14">
        <v>1</v>
      </c>
    </row>
    <row r="156" spans="1:11" ht="12.75">
      <c r="A156" s="22">
        <v>151</v>
      </c>
      <c r="B156" s="23" t="s">
        <v>871</v>
      </c>
      <c r="C156" s="24">
        <v>938570200</v>
      </c>
      <c r="D156" s="29">
        <v>11110</v>
      </c>
      <c r="E156" s="25">
        <f t="shared" si="4"/>
        <v>84479.76597659766</v>
      </c>
      <c r="F156" s="26">
        <v>315</v>
      </c>
      <c r="G156" s="26">
        <v>168</v>
      </c>
      <c r="H156" s="27">
        <f t="shared" si="5"/>
        <v>241.5</v>
      </c>
      <c r="I156" s="13">
        <v>286</v>
      </c>
      <c r="J156" s="30">
        <v>2</v>
      </c>
      <c r="K156" s="14">
        <v>1.3</v>
      </c>
    </row>
    <row r="157" spans="1:11" ht="12.75">
      <c r="A157" s="22">
        <v>152</v>
      </c>
      <c r="B157" s="23" t="s">
        <v>872</v>
      </c>
      <c r="C157" s="24">
        <v>1211676800</v>
      </c>
      <c r="D157" s="29">
        <v>5000</v>
      </c>
      <c r="E157" s="25">
        <f t="shared" si="4"/>
        <v>242335.36</v>
      </c>
      <c r="F157" s="26">
        <v>58</v>
      </c>
      <c r="G157" s="26">
        <v>247</v>
      </c>
      <c r="H157" s="27">
        <f t="shared" si="5"/>
        <v>152.5</v>
      </c>
      <c r="I157" s="13">
        <v>126</v>
      </c>
      <c r="J157" s="30">
        <v>7</v>
      </c>
      <c r="K157" s="14">
        <v>0.8</v>
      </c>
    </row>
    <row r="158" spans="1:11" ht="12.75">
      <c r="A158" s="22">
        <v>153</v>
      </c>
      <c r="B158" s="23" t="s">
        <v>873</v>
      </c>
      <c r="C158" s="24">
        <v>3457197500</v>
      </c>
      <c r="D158" s="29">
        <v>40989</v>
      </c>
      <c r="E158" s="25">
        <f t="shared" si="4"/>
        <v>84344.51926126522</v>
      </c>
      <c r="F158" s="26">
        <v>316</v>
      </c>
      <c r="G158" s="26">
        <v>35</v>
      </c>
      <c r="H158" s="27">
        <f t="shared" si="5"/>
        <v>175.5</v>
      </c>
      <c r="I158" s="13">
        <v>176</v>
      </c>
      <c r="J158" s="30">
        <v>5</v>
      </c>
      <c r="K158" s="14">
        <v>1</v>
      </c>
    </row>
    <row r="159" spans="1:11" ht="12.75">
      <c r="A159" s="22">
        <v>154</v>
      </c>
      <c r="B159" s="23" t="s">
        <v>874</v>
      </c>
      <c r="C159" s="24">
        <v>271967500</v>
      </c>
      <c r="D159" s="29">
        <v>1867</v>
      </c>
      <c r="E159" s="25">
        <f t="shared" si="4"/>
        <v>145670.86234600964</v>
      </c>
      <c r="F159" s="26">
        <v>147</v>
      </c>
      <c r="G159" s="26">
        <v>295</v>
      </c>
      <c r="H159" s="27">
        <f t="shared" si="5"/>
        <v>221</v>
      </c>
      <c r="I159" s="13">
        <v>259</v>
      </c>
      <c r="J159" s="30">
        <v>3</v>
      </c>
      <c r="K159" s="14">
        <v>1.2</v>
      </c>
    </row>
    <row r="160" spans="1:11" ht="12.75">
      <c r="A160" s="22">
        <v>155</v>
      </c>
      <c r="B160" s="23" t="s">
        <v>875</v>
      </c>
      <c r="C160" s="24">
        <v>8605490800</v>
      </c>
      <c r="D160" s="29">
        <v>32272</v>
      </c>
      <c r="E160" s="25">
        <f t="shared" si="4"/>
        <v>266655.01983143284</v>
      </c>
      <c r="F160" s="26">
        <v>51</v>
      </c>
      <c r="G160" s="26">
        <v>52</v>
      </c>
      <c r="H160" s="27">
        <f t="shared" si="5"/>
        <v>51.5</v>
      </c>
      <c r="I160" s="13">
        <v>8</v>
      </c>
      <c r="J160" s="30">
        <v>10</v>
      </c>
      <c r="K160" s="14">
        <v>0.5</v>
      </c>
    </row>
    <row r="161" spans="1:11" ht="12.75">
      <c r="A161" s="22">
        <v>156</v>
      </c>
      <c r="B161" s="23" t="s">
        <v>876</v>
      </c>
      <c r="C161" s="24">
        <v>93850200</v>
      </c>
      <c r="D161" s="29">
        <v>722</v>
      </c>
      <c r="E161" s="25">
        <f t="shared" si="4"/>
        <v>129986.42659279778</v>
      </c>
      <c r="F161" s="26">
        <v>200</v>
      </c>
      <c r="G161" s="26">
        <v>335</v>
      </c>
      <c r="H161" s="27">
        <f t="shared" si="5"/>
        <v>267.5</v>
      </c>
      <c r="I161" s="13">
        <v>319</v>
      </c>
      <c r="J161" s="30">
        <v>1</v>
      </c>
      <c r="K161" s="14">
        <v>1.4</v>
      </c>
    </row>
    <row r="162" spans="1:11" ht="12.75">
      <c r="A162" s="22">
        <v>157</v>
      </c>
      <c r="B162" s="23" t="s">
        <v>877</v>
      </c>
      <c r="C162" s="24">
        <v>1903534300</v>
      </c>
      <c r="D162" s="29">
        <v>6503</v>
      </c>
      <c r="E162" s="25">
        <f t="shared" si="4"/>
        <v>292716.33092418883</v>
      </c>
      <c r="F162" s="26">
        <v>42</v>
      </c>
      <c r="G162" s="26">
        <v>224</v>
      </c>
      <c r="H162" s="27">
        <f t="shared" si="5"/>
        <v>133</v>
      </c>
      <c r="I162" s="13">
        <v>98</v>
      </c>
      <c r="J162" s="30">
        <v>8</v>
      </c>
      <c r="K162" s="14">
        <v>0.7</v>
      </c>
    </row>
    <row r="163" spans="1:11" ht="12.75">
      <c r="A163" s="22">
        <v>158</v>
      </c>
      <c r="B163" s="23" t="s">
        <v>878</v>
      </c>
      <c r="C163" s="24">
        <v>1580731700</v>
      </c>
      <c r="D163" s="29">
        <v>9132</v>
      </c>
      <c r="E163" s="25">
        <f t="shared" si="4"/>
        <v>173098.08366184845</v>
      </c>
      <c r="F163" s="26">
        <v>105</v>
      </c>
      <c r="G163" s="26">
        <v>187</v>
      </c>
      <c r="H163" s="27">
        <f t="shared" si="5"/>
        <v>146</v>
      </c>
      <c r="I163" s="13">
        <v>112</v>
      </c>
      <c r="J163" s="30">
        <v>7</v>
      </c>
      <c r="K163" s="14">
        <v>0.8</v>
      </c>
    </row>
    <row r="164" spans="1:11" ht="12.75">
      <c r="A164" s="22">
        <v>159</v>
      </c>
      <c r="B164" s="23" t="s">
        <v>879</v>
      </c>
      <c r="C164" s="24">
        <v>2179751100</v>
      </c>
      <c r="D164" s="29">
        <v>15835</v>
      </c>
      <c r="E164" s="25">
        <f t="shared" si="4"/>
        <v>137654.00063151246</v>
      </c>
      <c r="F164" s="26">
        <v>178</v>
      </c>
      <c r="G164" s="26">
        <v>125</v>
      </c>
      <c r="H164" s="27">
        <f t="shared" si="5"/>
        <v>151.5</v>
      </c>
      <c r="I164" s="13">
        <v>121</v>
      </c>
      <c r="J164" s="30">
        <v>7</v>
      </c>
      <c r="K164" s="14">
        <v>0.8</v>
      </c>
    </row>
    <row r="165" spans="1:11" ht="12.75">
      <c r="A165" s="22">
        <v>160</v>
      </c>
      <c r="B165" s="23" t="s">
        <v>880</v>
      </c>
      <c r="C165" s="24">
        <v>6529851600</v>
      </c>
      <c r="D165" s="29">
        <v>108522</v>
      </c>
      <c r="E165" s="25">
        <f t="shared" si="4"/>
        <v>60170.76353181843</v>
      </c>
      <c r="F165" s="26">
        <v>345</v>
      </c>
      <c r="G165" s="26">
        <v>4</v>
      </c>
      <c r="H165" s="27">
        <f t="shared" si="5"/>
        <v>174.5</v>
      </c>
      <c r="I165" s="13">
        <v>173</v>
      </c>
      <c r="J165" s="30">
        <v>6</v>
      </c>
      <c r="K165" s="14">
        <v>0.9</v>
      </c>
    </row>
    <row r="166" spans="1:11" ht="12.75">
      <c r="A166" s="22">
        <v>161</v>
      </c>
      <c r="B166" s="23" t="s">
        <v>881</v>
      </c>
      <c r="C166" s="24">
        <v>1918367600</v>
      </c>
      <c r="D166" s="29">
        <v>21195</v>
      </c>
      <c r="E166" s="25">
        <f t="shared" si="4"/>
        <v>90510.38452465204</v>
      </c>
      <c r="F166" s="26">
        <v>303</v>
      </c>
      <c r="G166" s="26">
        <v>91</v>
      </c>
      <c r="H166" s="27">
        <f t="shared" si="5"/>
        <v>197</v>
      </c>
      <c r="I166" s="13">
        <v>226</v>
      </c>
      <c r="J166" s="30">
        <v>4</v>
      </c>
      <c r="K166" s="14">
        <v>1.1</v>
      </c>
    </row>
    <row r="167" spans="1:11" ht="12.75">
      <c r="A167" s="22">
        <v>162</v>
      </c>
      <c r="B167" s="23" t="s">
        <v>882</v>
      </c>
      <c r="C167" s="24">
        <v>1220468700</v>
      </c>
      <c r="D167" s="29">
        <v>10847</v>
      </c>
      <c r="E167" s="25">
        <f t="shared" si="4"/>
        <v>112516.70507974554</v>
      </c>
      <c r="F167" s="26">
        <v>243</v>
      </c>
      <c r="G167" s="26">
        <v>172</v>
      </c>
      <c r="H167" s="27">
        <f t="shared" si="5"/>
        <v>207.5</v>
      </c>
      <c r="I167" s="13">
        <v>239</v>
      </c>
      <c r="J167" s="30">
        <v>4</v>
      </c>
      <c r="K167" s="14">
        <v>1.1</v>
      </c>
    </row>
    <row r="168" spans="1:11" ht="12.75">
      <c r="A168" s="22">
        <v>163</v>
      </c>
      <c r="B168" s="23" t="s">
        <v>883</v>
      </c>
      <c r="C168" s="24">
        <v>5732748400</v>
      </c>
      <c r="D168" s="29">
        <v>91253</v>
      </c>
      <c r="E168" s="25">
        <f t="shared" si="4"/>
        <v>62822.57460028712</v>
      </c>
      <c r="F168" s="26">
        <v>339</v>
      </c>
      <c r="G168" s="26">
        <v>9</v>
      </c>
      <c r="H168" s="27">
        <f t="shared" si="5"/>
        <v>174</v>
      </c>
      <c r="I168" s="13">
        <v>171</v>
      </c>
      <c r="J168" s="30">
        <v>6</v>
      </c>
      <c r="K168" s="14">
        <v>0.9</v>
      </c>
    </row>
    <row r="169" spans="1:11" ht="12.75">
      <c r="A169" s="22">
        <v>164</v>
      </c>
      <c r="B169" s="23" t="s">
        <v>884</v>
      </c>
      <c r="C169" s="24">
        <v>2504734600</v>
      </c>
      <c r="D169" s="29">
        <v>11805</v>
      </c>
      <c r="E169" s="25">
        <f t="shared" si="4"/>
        <v>212175.7390936044</v>
      </c>
      <c r="F169" s="26">
        <v>72</v>
      </c>
      <c r="G169" s="26">
        <v>158</v>
      </c>
      <c r="H169" s="27">
        <f t="shared" si="5"/>
        <v>115</v>
      </c>
      <c r="I169" s="13">
        <v>68</v>
      </c>
      <c r="J169" s="30">
        <v>9</v>
      </c>
      <c r="K169" s="14">
        <v>0.6</v>
      </c>
    </row>
    <row r="170" spans="1:11" ht="12.75">
      <c r="A170" s="22">
        <v>165</v>
      </c>
      <c r="B170" s="23" t="s">
        <v>885</v>
      </c>
      <c r="C170" s="24">
        <v>5128941300</v>
      </c>
      <c r="D170" s="29">
        <v>60374</v>
      </c>
      <c r="E170" s="25">
        <f t="shared" si="4"/>
        <v>84952.81578162785</v>
      </c>
      <c r="F170" s="26">
        <v>313</v>
      </c>
      <c r="G170" s="26">
        <v>17</v>
      </c>
      <c r="H170" s="27">
        <f t="shared" si="5"/>
        <v>165</v>
      </c>
      <c r="I170" s="13">
        <v>146</v>
      </c>
      <c r="J170" s="30">
        <v>6</v>
      </c>
      <c r="K170" s="14">
        <v>0.9</v>
      </c>
    </row>
    <row r="171" spans="1:11" ht="12.75">
      <c r="A171" s="22">
        <v>166</v>
      </c>
      <c r="B171" s="23" t="s">
        <v>886</v>
      </c>
      <c r="C171" s="24">
        <v>2242767900</v>
      </c>
      <c r="D171" s="29">
        <v>5216</v>
      </c>
      <c r="E171" s="25">
        <f t="shared" si="4"/>
        <v>429978.5084355828</v>
      </c>
      <c r="F171" s="26">
        <v>23</v>
      </c>
      <c r="G171" s="26">
        <v>241</v>
      </c>
      <c r="H171" s="27">
        <f t="shared" si="5"/>
        <v>132</v>
      </c>
      <c r="I171" s="13">
        <v>95</v>
      </c>
      <c r="J171" s="30">
        <v>8</v>
      </c>
      <c r="K171" s="14">
        <v>0.7</v>
      </c>
    </row>
    <row r="172" spans="1:11" ht="12.75">
      <c r="A172" s="22">
        <v>167</v>
      </c>
      <c r="B172" s="23" t="s">
        <v>887</v>
      </c>
      <c r="C172" s="24">
        <v>3345086600</v>
      </c>
      <c r="D172" s="29">
        <v>23414</v>
      </c>
      <c r="E172" s="25">
        <f t="shared" si="4"/>
        <v>142866.94285470233</v>
      </c>
      <c r="F172" s="26">
        <v>157</v>
      </c>
      <c r="G172" s="26">
        <v>80</v>
      </c>
      <c r="H172" s="27">
        <f t="shared" si="5"/>
        <v>118.5</v>
      </c>
      <c r="I172" s="13">
        <v>77</v>
      </c>
      <c r="J172" s="30">
        <v>8</v>
      </c>
      <c r="K172" s="14">
        <v>0.7</v>
      </c>
    </row>
    <row r="173" spans="1:11" ht="12.75">
      <c r="A173" s="22">
        <v>168</v>
      </c>
      <c r="B173" s="23" t="s">
        <v>888</v>
      </c>
      <c r="C173" s="24">
        <v>5362642300</v>
      </c>
      <c r="D173" s="29">
        <v>20076</v>
      </c>
      <c r="E173" s="25">
        <f t="shared" si="4"/>
        <v>267117.0701334927</v>
      </c>
      <c r="F173" s="26">
        <v>50</v>
      </c>
      <c r="G173" s="26">
        <v>94</v>
      </c>
      <c r="H173" s="27">
        <f t="shared" si="5"/>
        <v>72</v>
      </c>
      <c r="I173" s="13">
        <v>20</v>
      </c>
      <c r="J173" s="30">
        <v>10</v>
      </c>
      <c r="K173" s="14">
        <v>0.5</v>
      </c>
    </row>
    <row r="174" spans="1:11" ht="12.75">
      <c r="A174" s="22">
        <v>169</v>
      </c>
      <c r="B174" s="23" t="s">
        <v>889</v>
      </c>
      <c r="C174" s="24">
        <v>1689418600</v>
      </c>
      <c r="D174" s="29">
        <v>4909</v>
      </c>
      <c r="E174" s="25">
        <f t="shared" si="4"/>
        <v>344147.1990222041</v>
      </c>
      <c r="F174" s="26">
        <v>34</v>
      </c>
      <c r="G174" s="26">
        <v>251</v>
      </c>
      <c r="H174" s="27">
        <f t="shared" si="5"/>
        <v>142.5</v>
      </c>
      <c r="I174" s="13">
        <v>108</v>
      </c>
      <c r="J174" s="30">
        <v>7</v>
      </c>
      <c r="K174" s="14">
        <v>0.8</v>
      </c>
    </row>
    <row r="175" spans="1:11" ht="12.75">
      <c r="A175" s="22">
        <v>170</v>
      </c>
      <c r="B175" s="23" t="s">
        <v>890</v>
      </c>
      <c r="C175" s="24">
        <v>4792191300</v>
      </c>
      <c r="D175" s="29">
        <v>39204</v>
      </c>
      <c r="E175" s="25">
        <f t="shared" si="4"/>
        <v>122237.30486685032</v>
      </c>
      <c r="F175" s="26">
        <v>220</v>
      </c>
      <c r="G175" s="26">
        <v>39</v>
      </c>
      <c r="H175" s="27">
        <f t="shared" si="5"/>
        <v>129.5</v>
      </c>
      <c r="I175" s="13">
        <v>90</v>
      </c>
      <c r="J175" s="30">
        <v>8</v>
      </c>
      <c r="K175" s="14">
        <v>0.7</v>
      </c>
    </row>
    <row r="176" spans="1:11" ht="12.75">
      <c r="A176" s="22">
        <v>171</v>
      </c>
      <c r="B176" s="23" t="s">
        <v>891</v>
      </c>
      <c r="C176" s="24">
        <v>4527020700</v>
      </c>
      <c r="D176" s="29">
        <v>25436</v>
      </c>
      <c r="E176" s="25">
        <f t="shared" si="4"/>
        <v>177976.91067777952</v>
      </c>
      <c r="F176" s="26">
        <v>100</v>
      </c>
      <c r="G176" s="26">
        <v>73</v>
      </c>
      <c r="H176" s="27">
        <f t="shared" si="5"/>
        <v>86.5</v>
      </c>
      <c r="I176" s="13">
        <v>29</v>
      </c>
      <c r="J176" s="30">
        <v>10</v>
      </c>
      <c r="K176" s="14">
        <v>0.5</v>
      </c>
    </row>
    <row r="177" spans="1:11" ht="12.75">
      <c r="A177" s="22">
        <v>172</v>
      </c>
      <c r="B177" s="23" t="s">
        <v>892</v>
      </c>
      <c r="C177" s="24">
        <v>4834896100</v>
      </c>
      <c r="D177" s="29">
        <v>14005</v>
      </c>
      <c r="E177" s="25">
        <f t="shared" si="4"/>
        <v>345226.4262763299</v>
      </c>
      <c r="F177" s="26">
        <v>33</v>
      </c>
      <c r="G177" s="26">
        <v>138</v>
      </c>
      <c r="H177" s="27">
        <f t="shared" si="5"/>
        <v>85.5</v>
      </c>
      <c r="I177" s="13">
        <v>28</v>
      </c>
      <c r="J177" s="30">
        <v>10</v>
      </c>
      <c r="K177" s="14">
        <v>0.5</v>
      </c>
    </row>
    <row r="178" spans="1:11" ht="12.75">
      <c r="A178" s="22">
        <v>173</v>
      </c>
      <c r="B178" s="23" t="s">
        <v>893</v>
      </c>
      <c r="C178" s="24">
        <v>1670651200</v>
      </c>
      <c r="D178" s="29">
        <v>6113</v>
      </c>
      <c r="E178" s="25">
        <f t="shared" si="4"/>
        <v>273294.81433011615</v>
      </c>
      <c r="F178" s="26">
        <v>48</v>
      </c>
      <c r="G178" s="26">
        <v>230</v>
      </c>
      <c r="H178" s="27">
        <f t="shared" si="5"/>
        <v>139</v>
      </c>
      <c r="I178" s="13">
        <v>105</v>
      </c>
      <c r="J178" s="30">
        <v>8</v>
      </c>
      <c r="K178" s="14">
        <v>0.7</v>
      </c>
    </row>
    <row r="179" spans="1:11" ht="12.75">
      <c r="A179" s="22">
        <v>174</v>
      </c>
      <c r="B179" s="23" t="s">
        <v>894</v>
      </c>
      <c r="C179" s="24">
        <v>1303806200</v>
      </c>
      <c r="D179" s="29">
        <v>10304</v>
      </c>
      <c r="E179" s="25">
        <f t="shared" si="4"/>
        <v>126533.98680124224</v>
      </c>
      <c r="F179" s="26">
        <v>207</v>
      </c>
      <c r="G179" s="26">
        <v>176</v>
      </c>
      <c r="H179" s="27">
        <f t="shared" si="5"/>
        <v>191.5</v>
      </c>
      <c r="I179" s="13">
        <v>221</v>
      </c>
      <c r="J179" s="30">
        <v>4</v>
      </c>
      <c r="K179" s="14">
        <v>1.1</v>
      </c>
    </row>
    <row r="180" spans="1:11" ht="12.75">
      <c r="A180" s="22">
        <v>175</v>
      </c>
      <c r="B180" s="23" t="s">
        <v>895</v>
      </c>
      <c r="C180" s="24">
        <v>2374272700</v>
      </c>
      <c r="D180" s="29">
        <v>12219</v>
      </c>
      <c r="E180" s="25">
        <f t="shared" si="4"/>
        <v>194309.90261068827</v>
      </c>
      <c r="F180" s="26">
        <v>81</v>
      </c>
      <c r="G180" s="26">
        <v>155</v>
      </c>
      <c r="H180" s="27">
        <f t="shared" si="5"/>
        <v>118</v>
      </c>
      <c r="I180" s="13">
        <v>76</v>
      </c>
      <c r="J180" s="30">
        <v>8</v>
      </c>
      <c r="K180" s="14">
        <v>0.7</v>
      </c>
    </row>
    <row r="181" spans="1:11" ht="12.75">
      <c r="A181" s="22">
        <v>176</v>
      </c>
      <c r="B181" s="23" t="s">
        <v>896</v>
      </c>
      <c r="C181" s="24">
        <v>7098761300</v>
      </c>
      <c r="D181" s="29">
        <v>57033</v>
      </c>
      <c r="E181" s="25">
        <f t="shared" si="4"/>
        <v>124467.61173355776</v>
      </c>
      <c r="F181" s="26">
        <v>215</v>
      </c>
      <c r="G181" s="26">
        <v>20</v>
      </c>
      <c r="H181" s="27">
        <f t="shared" si="5"/>
        <v>117.5</v>
      </c>
      <c r="I181" s="13">
        <v>72</v>
      </c>
      <c r="J181" s="30">
        <v>8</v>
      </c>
      <c r="K181" s="14">
        <v>0.7</v>
      </c>
    </row>
    <row r="182" spans="1:11" ht="12.75">
      <c r="A182" s="22">
        <v>177</v>
      </c>
      <c r="B182" s="23" t="s">
        <v>897</v>
      </c>
      <c r="C182" s="24">
        <v>1710405300</v>
      </c>
      <c r="D182" s="29">
        <v>12864</v>
      </c>
      <c r="E182" s="25">
        <f t="shared" si="4"/>
        <v>132960.6110074627</v>
      </c>
      <c r="F182" s="26">
        <v>191</v>
      </c>
      <c r="G182" s="26">
        <v>152</v>
      </c>
      <c r="H182" s="27">
        <f t="shared" si="5"/>
        <v>171.5</v>
      </c>
      <c r="I182" s="13">
        <v>163</v>
      </c>
      <c r="J182" s="30">
        <v>6</v>
      </c>
      <c r="K182" s="14">
        <v>0.9</v>
      </c>
    </row>
    <row r="183" spans="1:11" ht="12.75">
      <c r="A183" s="22">
        <v>178</v>
      </c>
      <c r="B183" s="23" t="s">
        <v>898</v>
      </c>
      <c r="C183" s="24">
        <v>3745708200</v>
      </c>
      <c r="D183" s="29">
        <v>27435</v>
      </c>
      <c r="E183" s="25">
        <f t="shared" si="4"/>
        <v>136530.27884089667</v>
      </c>
      <c r="F183" s="26">
        <v>182</v>
      </c>
      <c r="G183" s="26">
        <v>67</v>
      </c>
      <c r="H183" s="27">
        <f t="shared" si="5"/>
        <v>124.5</v>
      </c>
      <c r="I183" s="13">
        <v>87</v>
      </c>
      <c r="J183" s="30">
        <v>8</v>
      </c>
      <c r="K183" s="14">
        <v>0.7</v>
      </c>
    </row>
    <row r="184" spans="1:11" ht="12.75">
      <c r="A184" s="22">
        <v>179</v>
      </c>
      <c r="B184" s="23" t="s">
        <v>899</v>
      </c>
      <c r="C184" s="24">
        <v>884018600</v>
      </c>
      <c r="D184" s="29">
        <v>5876</v>
      </c>
      <c r="E184" s="25">
        <f t="shared" si="4"/>
        <v>150445.64329475834</v>
      </c>
      <c r="F184" s="26">
        <v>141</v>
      </c>
      <c r="G184" s="26">
        <v>236</v>
      </c>
      <c r="H184" s="27">
        <f t="shared" si="5"/>
        <v>188.5</v>
      </c>
      <c r="I184" s="13">
        <v>215</v>
      </c>
      <c r="J184" s="30">
        <v>4</v>
      </c>
      <c r="K184" s="14">
        <v>1.1</v>
      </c>
    </row>
    <row r="185" spans="1:11" ht="12.75">
      <c r="A185" s="22">
        <v>180</v>
      </c>
      <c r="B185" s="23" t="s">
        <v>900</v>
      </c>
      <c r="C185" s="24">
        <v>696574800</v>
      </c>
      <c r="D185" s="29">
        <v>6517</v>
      </c>
      <c r="E185" s="25">
        <f t="shared" si="4"/>
        <v>106885.80635261623</v>
      </c>
      <c r="F185" s="26">
        <v>257</v>
      </c>
      <c r="G185" s="26">
        <v>223</v>
      </c>
      <c r="H185" s="27">
        <f t="shared" si="5"/>
        <v>240</v>
      </c>
      <c r="I185" s="13">
        <v>282</v>
      </c>
      <c r="J185" s="30">
        <v>2</v>
      </c>
      <c r="K185" s="14">
        <v>1.3</v>
      </c>
    </row>
    <row r="186" spans="1:11" ht="12.75">
      <c r="A186" s="22">
        <v>181</v>
      </c>
      <c r="B186" s="23" t="s">
        <v>901</v>
      </c>
      <c r="C186" s="24">
        <v>4716273800</v>
      </c>
      <c r="D186" s="29">
        <v>48009</v>
      </c>
      <c r="E186" s="25">
        <f t="shared" si="4"/>
        <v>98237.28467578995</v>
      </c>
      <c r="F186" s="26">
        <v>280</v>
      </c>
      <c r="G186" s="26">
        <v>26</v>
      </c>
      <c r="H186" s="27">
        <f t="shared" si="5"/>
        <v>153</v>
      </c>
      <c r="I186" s="13">
        <v>127</v>
      </c>
      <c r="J186" s="30">
        <v>7</v>
      </c>
      <c r="K186" s="14">
        <v>0.8</v>
      </c>
    </row>
    <row r="187" spans="1:11" ht="12.75">
      <c r="A187" s="22">
        <v>182</v>
      </c>
      <c r="B187" s="23" t="s">
        <v>902</v>
      </c>
      <c r="C187" s="24">
        <v>2406389100</v>
      </c>
      <c r="D187" s="29">
        <v>23395</v>
      </c>
      <c r="E187" s="25">
        <f t="shared" si="4"/>
        <v>102859.11946997221</v>
      </c>
      <c r="F187" s="26">
        <v>271</v>
      </c>
      <c r="G187" s="26">
        <v>81</v>
      </c>
      <c r="H187" s="27">
        <f t="shared" si="5"/>
        <v>176</v>
      </c>
      <c r="I187" s="13">
        <v>179</v>
      </c>
      <c r="J187" s="30">
        <v>5</v>
      </c>
      <c r="K187" s="14">
        <v>1</v>
      </c>
    </row>
    <row r="188" spans="1:11" ht="12.75">
      <c r="A188" s="22">
        <v>183</v>
      </c>
      <c r="B188" s="23" t="s">
        <v>903</v>
      </c>
      <c r="C188" s="24">
        <v>67512800</v>
      </c>
      <c r="D188" s="29">
        <v>527</v>
      </c>
      <c r="E188" s="25">
        <f t="shared" si="4"/>
        <v>128107.77988614801</v>
      </c>
      <c r="F188" s="26">
        <v>202</v>
      </c>
      <c r="G188" s="26">
        <v>341</v>
      </c>
      <c r="H188" s="27">
        <f t="shared" si="5"/>
        <v>271.5</v>
      </c>
      <c r="I188" s="13">
        <v>323</v>
      </c>
      <c r="J188" s="30">
        <v>1</v>
      </c>
      <c r="K188" s="14">
        <v>1.4</v>
      </c>
    </row>
    <row r="189" spans="1:11" ht="12.75">
      <c r="A189" s="22">
        <v>184</v>
      </c>
      <c r="B189" s="23" t="s">
        <v>904</v>
      </c>
      <c r="C189" s="24">
        <v>1651742000</v>
      </c>
      <c r="D189" s="29">
        <v>9267</v>
      </c>
      <c r="E189" s="25">
        <f t="shared" si="4"/>
        <v>178239.12808891767</v>
      </c>
      <c r="F189" s="26">
        <v>99</v>
      </c>
      <c r="G189" s="26">
        <v>185</v>
      </c>
      <c r="H189" s="27">
        <f t="shared" si="5"/>
        <v>142</v>
      </c>
      <c r="I189" s="13">
        <v>107</v>
      </c>
      <c r="J189" s="30">
        <v>7</v>
      </c>
      <c r="K189" s="14">
        <v>0.8</v>
      </c>
    </row>
    <row r="190" spans="1:11" ht="12.75">
      <c r="A190" s="22">
        <v>185</v>
      </c>
      <c r="B190" s="23" t="s">
        <v>905</v>
      </c>
      <c r="C190" s="24">
        <v>3032194500</v>
      </c>
      <c r="D190" s="29">
        <v>28184</v>
      </c>
      <c r="E190" s="25">
        <f t="shared" si="4"/>
        <v>107585.66917399943</v>
      </c>
      <c r="F190" s="26">
        <v>256</v>
      </c>
      <c r="G190" s="26">
        <v>65</v>
      </c>
      <c r="H190" s="27">
        <f t="shared" si="5"/>
        <v>160.5</v>
      </c>
      <c r="I190" s="13">
        <v>138</v>
      </c>
      <c r="J190" s="30">
        <v>7</v>
      </c>
      <c r="K190" s="14">
        <v>0.8</v>
      </c>
    </row>
    <row r="191" spans="1:11" ht="12.75">
      <c r="A191" s="22">
        <v>186</v>
      </c>
      <c r="B191" s="23" t="s">
        <v>906</v>
      </c>
      <c r="C191" s="24">
        <v>1395893800</v>
      </c>
      <c r="D191" s="29">
        <v>13305</v>
      </c>
      <c r="E191" s="25">
        <f t="shared" si="4"/>
        <v>104914.97933107855</v>
      </c>
      <c r="F191" s="26">
        <v>266</v>
      </c>
      <c r="G191" s="26">
        <v>149</v>
      </c>
      <c r="H191" s="27">
        <f t="shared" si="5"/>
        <v>207.5</v>
      </c>
      <c r="I191" s="13">
        <v>238</v>
      </c>
      <c r="J191" s="30">
        <v>4</v>
      </c>
      <c r="K191" s="14">
        <v>1.1</v>
      </c>
    </row>
    <row r="192" spans="1:11" ht="12.75">
      <c r="A192" s="22">
        <v>187</v>
      </c>
      <c r="B192" s="23" t="s">
        <v>907</v>
      </c>
      <c r="C192" s="24">
        <v>1059792500</v>
      </c>
      <c r="D192" s="29">
        <v>7995</v>
      </c>
      <c r="E192" s="25">
        <f t="shared" si="4"/>
        <v>132556.9105691057</v>
      </c>
      <c r="F192" s="26">
        <v>192</v>
      </c>
      <c r="G192" s="26">
        <v>203</v>
      </c>
      <c r="H192" s="27">
        <f t="shared" si="5"/>
        <v>197.5</v>
      </c>
      <c r="I192" s="13">
        <v>227</v>
      </c>
      <c r="J192" s="30">
        <v>4</v>
      </c>
      <c r="K192" s="14">
        <v>1.1</v>
      </c>
    </row>
    <row r="193" spans="1:11" ht="12.75">
      <c r="A193" s="22">
        <v>188</v>
      </c>
      <c r="B193" s="23" t="s">
        <v>908</v>
      </c>
      <c r="C193" s="24">
        <v>296737700</v>
      </c>
      <c r="D193" s="29">
        <v>3198</v>
      </c>
      <c r="E193" s="25">
        <f t="shared" si="4"/>
        <v>92788.52407754847</v>
      </c>
      <c r="F193" s="26">
        <v>297</v>
      </c>
      <c r="G193" s="26">
        <v>273</v>
      </c>
      <c r="H193" s="27">
        <f t="shared" si="5"/>
        <v>285</v>
      </c>
      <c r="I193" s="13">
        <v>336</v>
      </c>
      <c r="J193" s="30">
        <v>1</v>
      </c>
      <c r="K193" s="14">
        <v>1.4</v>
      </c>
    </row>
    <row r="194" spans="1:11" ht="12.75">
      <c r="A194" s="22">
        <v>189</v>
      </c>
      <c r="B194" s="23" t="s">
        <v>909</v>
      </c>
      <c r="C194" s="24">
        <v>4580978800</v>
      </c>
      <c r="D194" s="29">
        <v>27158</v>
      </c>
      <c r="E194" s="25">
        <f t="shared" si="4"/>
        <v>168678.79814419325</v>
      </c>
      <c r="F194" s="26">
        <v>114</v>
      </c>
      <c r="G194" s="26">
        <v>69</v>
      </c>
      <c r="H194" s="27">
        <f t="shared" si="5"/>
        <v>91.5</v>
      </c>
      <c r="I194" s="13">
        <v>38</v>
      </c>
      <c r="J194" s="30">
        <v>9</v>
      </c>
      <c r="K194" s="14">
        <v>0.6</v>
      </c>
    </row>
    <row r="195" spans="1:11" ht="12.75">
      <c r="A195" s="22">
        <v>190</v>
      </c>
      <c r="B195" s="23" t="s">
        <v>910</v>
      </c>
      <c r="C195" s="24">
        <v>22586600</v>
      </c>
      <c r="D195" s="29">
        <v>121</v>
      </c>
      <c r="E195" s="25">
        <f t="shared" si="4"/>
        <v>186666.11570247935</v>
      </c>
      <c r="F195" s="26">
        <v>92</v>
      </c>
      <c r="G195" s="26">
        <v>350</v>
      </c>
      <c r="H195" s="27">
        <f t="shared" si="5"/>
        <v>221</v>
      </c>
      <c r="I195" s="13">
        <v>261</v>
      </c>
      <c r="J195" s="30">
        <v>3</v>
      </c>
      <c r="K195" s="14">
        <v>1.2</v>
      </c>
    </row>
    <row r="196" spans="1:11" ht="12.75">
      <c r="A196" s="22">
        <v>191</v>
      </c>
      <c r="B196" s="23" t="s">
        <v>911</v>
      </c>
      <c r="C196" s="24">
        <v>756864900</v>
      </c>
      <c r="D196" s="29">
        <v>8679</v>
      </c>
      <c r="E196" s="25">
        <f t="shared" si="4"/>
        <v>87206.46387832699</v>
      </c>
      <c r="F196" s="26">
        <v>309</v>
      </c>
      <c r="G196" s="26">
        <v>191</v>
      </c>
      <c r="H196" s="27">
        <f t="shared" si="5"/>
        <v>250</v>
      </c>
      <c r="I196" s="13">
        <v>295</v>
      </c>
      <c r="J196" s="30">
        <v>2</v>
      </c>
      <c r="K196" s="14">
        <v>1.3</v>
      </c>
    </row>
    <row r="197" spans="1:11" ht="12.75">
      <c r="A197" s="22">
        <v>192</v>
      </c>
      <c r="B197" s="23" t="s">
        <v>912</v>
      </c>
      <c r="C197" s="24">
        <v>746815700</v>
      </c>
      <c r="D197" s="29">
        <v>8420</v>
      </c>
      <c r="E197" s="25">
        <f t="shared" si="4"/>
        <v>88695.4513064133</v>
      </c>
      <c r="F197" s="26">
        <v>304</v>
      </c>
      <c r="G197" s="26">
        <v>195</v>
      </c>
      <c r="H197" s="27">
        <f t="shared" si="5"/>
        <v>249.5</v>
      </c>
      <c r="I197" s="13">
        <v>294</v>
      </c>
      <c r="J197" s="30">
        <v>2</v>
      </c>
      <c r="K197" s="14">
        <v>1.3</v>
      </c>
    </row>
    <row r="198" spans="1:11" ht="12.75">
      <c r="A198" s="22">
        <v>193</v>
      </c>
      <c r="B198" s="23" t="s">
        <v>913</v>
      </c>
      <c r="C198" s="24">
        <v>514199400</v>
      </c>
      <c r="D198" s="29">
        <v>955</v>
      </c>
      <c r="E198" s="25">
        <f aca="true" t="shared" si="6" ref="E198:E261">C198/D198</f>
        <v>538428.6910994764</v>
      </c>
      <c r="F198" s="26">
        <v>17</v>
      </c>
      <c r="G198" s="26">
        <v>325</v>
      </c>
      <c r="H198" s="27">
        <f aca="true" t="shared" si="7" ref="H198:H261">(F198+G198)/2</f>
        <v>171</v>
      </c>
      <c r="I198" s="13">
        <v>160</v>
      </c>
      <c r="J198" s="30">
        <v>6</v>
      </c>
      <c r="K198" s="14">
        <v>0.9</v>
      </c>
    </row>
    <row r="199" spans="1:11" ht="12.75">
      <c r="A199" s="22">
        <v>194</v>
      </c>
      <c r="B199" s="23" t="s">
        <v>914</v>
      </c>
      <c r="C199" s="24">
        <v>108373500</v>
      </c>
      <c r="D199" s="29">
        <v>858</v>
      </c>
      <c r="E199" s="25">
        <f t="shared" si="6"/>
        <v>126309.44055944055</v>
      </c>
      <c r="F199" s="26">
        <v>209</v>
      </c>
      <c r="G199" s="26">
        <v>331</v>
      </c>
      <c r="H199" s="27">
        <f t="shared" si="7"/>
        <v>270</v>
      </c>
      <c r="I199" s="13">
        <v>321</v>
      </c>
      <c r="J199" s="30">
        <v>1</v>
      </c>
      <c r="K199" s="14">
        <v>1.4</v>
      </c>
    </row>
    <row r="200" spans="1:11" ht="12.75">
      <c r="A200" s="22">
        <v>195</v>
      </c>
      <c r="B200" s="23" t="s">
        <v>457</v>
      </c>
      <c r="C200" s="24">
        <v>84147600</v>
      </c>
      <c r="D200" s="29">
        <v>166</v>
      </c>
      <c r="E200" s="25">
        <f t="shared" si="6"/>
        <v>506913.2530120482</v>
      </c>
      <c r="F200" s="26">
        <v>19</v>
      </c>
      <c r="G200" s="26">
        <v>349</v>
      </c>
      <c r="H200" s="27">
        <f t="shared" si="7"/>
        <v>184</v>
      </c>
      <c r="I200" s="13">
        <v>208</v>
      </c>
      <c r="J200" s="30">
        <v>5</v>
      </c>
      <c r="K200" s="14">
        <v>1</v>
      </c>
    </row>
    <row r="201" spans="1:11" ht="12.75">
      <c r="A201" s="22">
        <v>196</v>
      </c>
      <c r="B201" s="23" t="s">
        <v>915</v>
      </c>
      <c r="C201" s="24">
        <v>757037700</v>
      </c>
      <c r="D201" s="29">
        <v>3442</v>
      </c>
      <c r="E201" s="25">
        <f t="shared" si="6"/>
        <v>219941.2260313771</v>
      </c>
      <c r="F201" s="26">
        <v>69</v>
      </c>
      <c r="G201" s="26">
        <v>266</v>
      </c>
      <c r="H201" s="27">
        <f t="shared" si="7"/>
        <v>167.5</v>
      </c>
      <c r="I201" s="13">
        <v>153</v>
      </c>
      <c r="J201" s="30">
        <v>6</v>
      </c>
      <c r="K201" s="14">
        <v>0.9</v>
      </c>
    </row>
    <row r="202" spans="1:11" ht="12.75">
      <c r="A202" s="22">
        <v>197</v>
      </c>
      <c r="B202" s="23" t="s">
        <v>916</v>
      </c>
      <c r="C202" s="24">
        <v>18041019200</v>
      </c>
      <c r="D202" s="29">
        <v>10298</v>
      </c>
      <c r="E202" s="25">
        <f t="shared" si="6"/>
        <v>1751895.4360069917</v>
      </c>
      <c r="F202" s="26">
        <v>4</v>
      </c>
      <c r="G202" s="26">
        <v>178</v>
      </c>
      <c r="H202" s="27">
        <f t="shared" si="7"/>
        <v>91</v>
      </c>
      <c r="I202" s="13">
        <v>37</v>
      </c>
      <c r="J202" s="30">
        <v>9</v>
      </c>
      <c r="K202" s="14">
        <v>0.6</v>
      </c>
    </row>
    <row r="203" spans="1:11" ht="12.75">
      <c r="A203" s="22">
        <v>198</v>
      </c>
      <c r="B203" s="23" t="s">
        <v>917</v>
      </c>
      <c r="C203" s="24">
        <v>6576956800</v>
      </c>
      <c r="D203" s="29">
        <v>33760</v>
      </c>
      <c r="E203" s="25">
        <f t="shared" si="6"/>
        <v>194815.0710900474</v>
      </c>
      <c r="F203" s="26">
        <v>80</v>
      </c>
      <c r="G203" s="26">
        <v>48</v>
      </c>
      <c r="H203" s="27">
        <f t="shared" si="7"/>
        <v>64</v>
      </c>
      <c r="I203" s="13">
        <v>11</v>
      </c>
      <c r="J203" s="30">
        <v>10</v>
      </c>
      <c r="K203" s="14">
        <v>0.5</v>
      </c>
    </row>
    <row r="204" spans="1:11" ht="12.75">
      <c r="A204" s="22">
        <v>199</v>
      </c>
      <c r="B204" s="23" t="s">
        <v>918</v>
      </c>
      <c r="C204" s="24">
        <v>8141495500</v>
      </c>
      <c r="D204" s="29">
        <v>29366</v>
      </c>
      <c r="E204" s="25">
        <f t="shared" si="6"/>
        <v>277242.2359190901</v>
      </c>
      <c r="F204" s="26">
        <v>45</v>
      </c>
      <c r="G204" s="26">
        <v>56</v>
      </c>
      <c r="H204" s="27">
        <f t="shared" si="7"/>
        <v>50.5</v>
      </c>
      <c r="I204" s="13">
        <v>7</v>
      </c>
      <c r="J204" s="30">
        <v>10</v>
      </c>
      <c r="K204" s="14">
        <v>0.5</v>
      </c>
    </row>
    <row r="205" spans="1:11" ht="12.75">
      <c r="A205" s="22">
        <v>200</v>
      </c>
      <c r="B205" s="23" t="s">
        <v>919</v>
      </c>
      <c r="C205" s="24">
        <v>40585800</v>
      </c>
      <c r="D205" s="29">
        <v>227</v>
      </c>
      <c r="E205" s="25">
        <f t="shared" si="6"/>
        <v>178792.0704845815</v>
      </c>
      <c r="F205" s="26">
        <v>98</v>
      </c>
      <c r="G205" s="26">
        <v>348</v>
      </c>
      <c r="H205" s="27">
        <f t="shared" si="7"/>
        <v>223</v>
      </c>
      <c r="I205" s="13">
        <v>263</v>
      </c>
      <c r="J205" s="30">
        <v>3</v>
      </c>
      <c r="K205" s="14">
        <v>1.2</v>
      </c>
    </row>
    <row r="206" spans="1:11" ht="12.75">
      <c r="A206" s="22">
        <v>201</v>
      </c>
      <c r="B206" s="23" t="s">
        <v>920</v>
      </c>
      <c r="C206" s="24">
        <v>5818718300</v>
      </c>
      <c r="D206" s="29">
        <v>94929</v>
      </c>
      <c r="E206" s="25">
        <f t="shared" si="6"/>
        <v>61295.47661936816</v>
      </c>
      <c r="F206" s="26">
        <v>342</v>
      </c>
      <c r="G206" s="26">
        <v>6</v>
      </c>
      <c r="H206" s="27">
        <f t="shared" si="7"/>
        <v>174</v>
      </c>
      <c r="I206" s="13">
        <v>170</v>
      </c>
      <c r="J206" s="30">
        <v>6</v>
      </c>
      <c r="K206" s="14">
        <v>0.9</v>
      </c>
    </row>
    <row r="207" spans="1:11" ht="12.75">
      <c r="A207" s="22">
        <v>202</v>
      </c>
      <c r="B207" s="23" t="s">
        <v>921</v>
      </c>
      <c r="C207" s="24">
        <v>111136300</v>
      </c>
      <c r="D207" s="29">
        <v>1018</v>
      </c>
      <c r="E207" s="25">
        <f t="shared" si="6"/>
        <v>109171.2180746562</v>
      </c>
      <c r="F207" s="26">
        <v>252</v>
      </c>
      <c r="G207" s="26">
        <v>323</v>
      </c>
      <c r="H207" s="27">
        <f t="shared" si="7"/>
        <v>287.5</v>
      </c>
      <c r="I207" s="13">
        <v>339</v>
      </c>
      <c r="J207" s="30">
        <v>1</v>
      </c>
      <c r="K207" s="14">
        <v>1.4</v>
      </c>
    </row>
    <row r="208" spans="1:11" ht="12.75">
      <c r="A208" s="22">
        <v>203</v>
      </c>
      <c r="B208" s="23" t="s">
        <v>471</v>
      </c>
      <c r="C208" s="24">
        <v>495162800</v>
      </c>
      <c r="D208" s="29">
        <v>1498</v>
      </c>
      <c r="E208" s="25">
        <f t="shared" si="6"/>
        <v>330549.2656875834</v>
      </c>
      <c r="F208" s="26">
        <v>36</v>
      </c>
      <c r="G208" s="26">
        <v>310</v>
      </c>
      <c r="H208" s="27">
        <f t="shared" si="7"/>
        <v>173</v>
      </c>
      <c r="I208" s="13">
        <v>168</v>
      </c>
      <c r="J208" s="30">
        <v>6</v>
      </c>
      <c r="K208" s="14">
        <v>0.9</v>
      </c>
    </row>
    <row r="209" spans="1:11" ht="12.75">
      <c r="A209" s="22">
        <v>204</v>
      </c>
      <c r="B209" s="23" t="s">
        <v>922</v>
      </c>
      <c r="C209" s="24">
        <v>112168900</v>
      </c>
      <c r="D209" s="29">
        <v>1002</v>
      </c>
      <c r="E209" s="25">
        <f t="shared" si="6"/>
        <v>111945.00998003992</v>
      </c>
      <c r="F209" s="26">
        <v>245</v>
      </c>
      <c r="G209" s="26">
        <v>324</v>
      </c>
      <c r="H209" s="27">
        <f t="shared" si="7"/>
        <v>284.5</v>
      </c>
      <c r="I209" s="13">
        <v>335</v>
      </c>
      <c r="J209" s="30">
        <v>1</v>
      </c>
      <c r="K209" s="14">
        <v>1.4</v>
      </c>
    </row>
    <row r="210" spans="1:11" ht="12.75">
      <c r="A210" s="22">
        <v>205</v>
      </c>
      <c r="B210" s="23" t="s">
        <v>923</v>
      </c>
      <c r="C210" s="24">
        <v>1298756500</v>
      </c>
      <c r="D210" s="29">
        <v>6771</v>
      </c>
      <c r="E210" s="25">
        <f t="shared" si="6"/>
        <v>191811.62309850834</v>
      </c>
      <c r="F210" s="26">
        <v>84</v>
      </c>
      <c r="G210" s="26">
        <v>220</v>
      </c>
      <c r="H210" s="27">
        <f t="shared" si="7"/>
        <v>152</v>
      </c>
      <c r="I210" s="13">
        <v>125</v>
      </c>
      <c r="J210" s="30">
        <v>7</v>
      </c>
      <c r="K210" s="14">
        <v>0.8</v>
      </c>
    </row>
    <row r="211" spans="1:11" ht="12.75">
      <c r="A211" s="22">
        <v>206</v>
      </c>
      <c r="B211" s="23" t="s">
        <v>924</v>
      </c>
      <c r="C211" s="24">
        <v>3505977800</v>
      </c>
      <c r="D211" s="29">
        <v>17654</v>
      </c>
      <c r="E211" s="25">
        <f t="shared" si="6"/>
        <v>198593.9617083947</v>
      </c>
      <c r="F211" s="26">
        <v>77</v>
      </c>
      <c r="G211" s="26">
        <v>108</v>
      </c>
      <c r="H211" s="27">
        <f t="shared" si="7"/>
        <v>92.5</v>
      </c>
      <c r="I211" s="13">
        <v>39</v>
      </c>
      <c r="J211" s="30">
        <v>9</v>
      </c>
      <c r="K211" s="14">
        <v>0.6</v>
      </c>
    </row>
    <row r="212" spans="1:11" ht="12.75">
      <c r="A212" s="22">
        <v>207</v>
      </c>
      <c r="B212" s="23" t="s">
        <v>925</v>
      </c>
      <c r="C212" s="24">
        <v>21757017900</v>
      </c>
      <c r="D212" s="29">
        <v>86307</v>
      </c>
      <c r="E212" s="25">
        <f t="shared" si="6"/>
        <v>252088.68226215718</v>
      </c>
      <c r="F212" s="26">
        <v>55</v>
      </c>
      <c r="G212" s="26">
        <v>11</v>
      </c>
      <c r="H212" s="27">
        <f t="shared" si="7"/>
        <v>33</v>
      </c>
      <c r="I212" s="13">
        <v>4</v>
      </c>
      <c r="J212" s="30">
        <v>10</v>
      </c>
      <c r="K212" s="14">
        <v>0.5</v>
      </c>
    </row>
    <row r="213" spans="1:11" ht="12.75">
      <c r="A213" s="22">
        <v>208</v>
      </c>
      <c r="B213" s="23" t="s">
        <v>926</v>
      </c>
      <c r="C213" s="24">
        <v>1525168500</v>
      </c>
      <c r="D213" s="29">
        <v>11539</v>
      </c>
      <c r="E213" s="25">
        <f t="shared" si="6"/>
        <v>132175.10182858133</v>
      </c>
      <c r="F213" s="26">
        <v>194</v>
      </c>
      <c r="G213" s="26">
        <v>165</v>
      </c>
      <c r="H213" s="27">
        <f t="shared" si="7"/>
        <v>179.5</v>
      </c>
      <c r="I213" s="13">
        <v>193</v>
      </c>
      <c r="J213" s="30">
        <v>5</v>
      </c>
      <c r="K213" s="14">
        <v>1</v>
      </c>
    </row>
    <row r="214" spans="1:11" ht="12.75">
      <c r="A214" s="22">
        <v>209</v>
      </c>
      <c r="B214" s="23" t="s">
        <v>927</v>
      </c>
      <c r="C214" s="24">
        <v>746159900</v>
      </c>
      <c r="D214" s="29">
        <v>13583</v>
      </c>
      <c r="E214" s="25">
        <f t="shared" si="6"/>
        <v>54933.36523595671</v>
      </c>
      <c r="F214" s="26">
        <v>348</v>
      </c>
      <c r="G214" s="26">
        <v>145</v>
      </c>
      <c r="H214" s="27">
        <f t="shared" si="7"/>
        <v>246.5</v>
      </c>
      <c r="I214" s="13">
        <v>291</v>
      </c>
      <c r="J214" s="30">
        <v>2</v>
      </c>
      <c r="K214" s="14">
        <v>1.3</v>
      </c>
    </row>
    <row r="215" spans="1:11" ht="12.75">
      <c r="A215" s="22">
        <v>210</v>
      </c>
      <c r="B215" s="23" t="s">
        <v>928</v>
      </c>
      <c r="C215" s="24">
        <v>4446186000</v>
      </c>
      <c r="D215" s="29">
        <v>28422</v>
      </c>
      <c r="E215" s="25">
        <f t="shared" si="6"/>
        <v>156434.66328900147</v>
      </c>
      <c r="F215" s="26">
        <v>132</v>
      </c>
      <c r="G215" s="26">
        <v>64</v>
      </c>
      <c r="H215" s="27">
        <f t="shared" si="7"/>
        <v>98</v>
      </c>
      <c r="I215" s="13">
        <v>49</v>
      </c>
      <c r="J215" s="30">
        <v>9</v>
      </c>
      <c r="K215" s="14">
        <v>0.6</v>
      </c>
    </row>
    <row r="216" spans="1:11" ht="12.75">
      <c r="A216" s="22">
        <v>211</v>
      </c>
      <c r="B216" s="23" t="s">
        <v>479</v>
      </c>
      <c r="C216" s="24">
        <v>3648227900</v>
      </c>
      <c r="D216" s="29">
        <v>28806</v>
      </c>
      <c r="E216" s="25">
        <f t="shared" si="6"/>
        <v>126648.1948205235</v>
      </c>
      <c r="F216" s="26">
        <v>206</v>
      </c>
      <c r="G216" s="26">
        <v>58</v>
      </c>
      <c r="H216" s="27">
        <f t="shared" si="7"/>
        <v>132</v>
      </c>
      <c r="I216" s="13">
        <v>94</v>
      </c>
      <c r="J216" s="30">
        <v>8</v>
      </c>
      <c r="K216" s="14">
        <v>0.7</v>
      </c>
    </row>
    <row r="217" spans="1:11" ht="12.75">
      <c r="A217" s="22">
        <v>212</v>
      </c>
      <c r="B217" s="23" t="s">
        <v>481</v>
      </c>
      <c r="C217" s="24">
        <v>413645400</v>
      </c>
      <c r="D217" s="29">
        <v>4682</v>
      </c>
      <c r="E217" s="25">
        <f t="shared" si="6"/>
        <v>88348.01366937206</v>
      </c>
      <c r="F217" s="26">
        <v>306</v>
      </c>
      <c r="G217" s="26">
        <v>253</v>
      </c>
      <c r="H217" s="27">
        <f t="shared" si="7"/>
        <v>279.5</v>
      </c>
      <c r="I217" s="13">
        <v>331</v>
      </c>
      <c r="J217" s="30">
        <v>1</v>
      </c>
      <c r="K217" s="14">
        <v>1.4</v>
      </c>
    </row>
    <row r="218" spans="1:11" ht="12.75">
      <c r="A218" s="22">
        <v>213</v>
      </c>
      <c r="B218" s="23" t="s">
        <v>929</v>
      </c>
      <c r="C218" s="24">
        <v>2674049300</v>
      </c>
      <c r="D218" s="29">
        <v>15254</v>
      </c>
      <c r="E218" s="25">
        <f t="shared" si="6"/>
        <v>175301.51435689</v>
      </c>
      <c r="F218" s="26">
        <v>102</v>
      </c>
      <c r="G218" s="26">
        <v>128</v>
      </c>
      <c r="H218" s="27">
        <f t="shared" si="7"/>
        <v>115</v>
      </c>
      <c r="I218" s="13">
        <v>67</v>
      </c>
      <c r="J218" s="30">
        <v>9</v>
      </c>
      <c r="K218" s="14">
        <v>0.6</v>
      </c>
    </row>
    <row r="219" spans="1:11" ht="12.75">
      <c r="A219" s="22">
        <v>214</v>
      </c>
      <c r="B219" s="23" t="s">
        <v>930</v>
      </c>
      <c r="C219" s="24">
        <v>3341950700</v>
      </c>
      <c r="D219" s="29">
        <v>28592</v>
      </c>
      <c r="E219" s="25">
        <f t="shared" si="6"/>
        <v>116884.11793508673</v>
      </c>
      <c r="F219" s="26">
        <v>235</v>
      </c>
      <c r="G219" s="26">
        <v>62</v>
      </c>
      <c r="H219" s="27">
        <f t="shared" si="7"/>
        <v>148.5</v>
      </c>
      <c r="I219" s="13">
        <v>118</v>
      </c>
      <c r="J219" s="30">
        <v>7</v>
      </c>
      <c r="K219" s="14">
        <v>0.8</v>
      </c>
    </row>
    <row r="220" spans="1:11" ht="12.75">
      <c r="A220" s="22">
        <v>215</v>
      </c>
      <c r="B220" s="23" t="s">
        <v>931</v>
      </c>
      <c r="C220" s="24">
        <v>2664457400</v>
      </c>
      <c r="D220" s="29">
        <v>14724</v>
      </c>
      <c r="E220" s="25">
        <f t="shared" si="6"/>
        <v>180960.16028253193</v>
      </c>
      <c r="F220" s="26">
        <v>96</v>
      </c>
      <c r="G220" s="26">
        <v>131</v>
      </c>
      <c r="H220" s="27">
        <f t="shared" si="7"/>
        <v>113.5</v>
      </c>
      <c r="I220" s="13">
        <v>65</v>
      </c>
      <c r="J220" s="30">
        <v>9</v>
      </c>
      <c r="K220" s="14">
        <v>0.6</v>
      </c>
    </row>
    <row r="221" spans="1:11" ht="12.75">
      <c r="A221" s="22">
        <v>216</v>
      </c>
      <c r="B221" s="23" t="s">
        <v>932</v>
      </c>
      <c r="C221" s="24">
        <v>1521006100</v>
      </c>
      <c r="D221" s="29">
        <v>15917</v>
      </c>
      <c r="E221" s="25">
        <f t="shared" si="6"/>
        <v>95558.59144311115</v>
      </c>
      <c r="F221" s="26">
        <v>291</v>
      </c>
      <c r="G221" s="26">
        <v>122</v>
      </c>
      <c r="H221" s="27">
        <f t="shared" si="7"/>
        <v>206.5</v>
      </c>
      <c r="I221" s="13">
        <v>234</v>
      </c>
      <c r="J221" s="30">
        <v>4</v>
      </c>
      <c r="K221" s="14">
        <v>1.1</v>
      </c>
    </row>
    <row r="222" spans="1:11" ht="12.75">
      <c r="A222" s="22">
        <v>217</v>
      </c>
      <c r="B222" s="23" t="s">
        <v>933</v>
      </c>
      <c r="C222" s="24">
        <v>428878300</v>
      </c>
      <c r="D222" s="29">
        <v>3034</v>
      </c>
      <c r="E222" s="25">
        <f t="shared" si="6"/>
        <v>141357.38299274884</v>
      </c>
      <c r="F222" s="26">
        <v>166</v>
      </c>
      <c r="G222" s="26">
        <v>276</v>
      </c>
      <c r="H222" s="27">
        <f t="shared" si="7"/>
        <v>221</v>
      </c>
      <c r="I222" s="13">
        <v>258</v>
      </c>
      <c r="J222" s="30">
        <v>3</v>
      </c>
      <c r="K222" s="14">
        <v>1.2</v>
      </c>
    </row>
    <row r="223" spans="1:11" ht="12.75">
      <c r="A223" s="22">
        <v>218</v>
      </c>
      <c r="B223" s="23" t="s">
        <v>934</v>
      </c>
      <c r="C223" s="24">
        <v>2204808900</v>
      </c>
      <c r="D223" s="29">
        <v>19310</v>
      </c>
      <c r="E223" s="25">
        <f t="shared" si="6"/>
        <v>114179.64267219057</v>
      </c>
      <c r="F223" s="26">
        <v>240</v>
      </c>
      <c r="G223" s="26">
        <v>97</v>
      </c>
      <c r="H223" s="27">
        <f t="shared" si="7"/>
        <v>168.5</v>
      </c>
      <c r="I223" s="13">
        <v>155</v>
      </c>
      <c r="J223" s="30">
        <v>6</v>
      </c>
      <c r="K223" s="14">
        <v>0.9</v>
      </c>
    </row>
    <row r="224" spans="1:11" ht="12.75">
      <c r="A224" s="22">
        <v>219</v>
      </c>
      <c r="B224" s="23" t="s">
        <v>935</v>
      </c>
      <c r="C224" s="24">
        <v>2426601200</v>
      </c>
      <c r="D224" s="29">
        <v>10574</v>
      </c>
      <c r="E224" s="25">
        <f t="shared" si="6"/>
        <v>229487.5354643465</v>
      </c>
      <c r="F224" s="26">
        <v>61</v>
      </c>
      <c r="G224" s="26">
        <v>173</v>
      </c>
      <c r="H224" s="27">
        <f t="shared" si="7"/>
        <v>117</v>
      </c>
      <c r="I224" s="13">
        <v>71</v>
      </c>
      <c r="J224" s="30">
        <v>8</v>
      </c>
      <c r="K224" s="14">
        <v>0.7</v>
      </c>
    </row>
    <row r="225" spans="1:11" ht="12.75">
      <c r="A225" s="22">
        <v>220</v>
      </c>
      <c r="B225" s="23" t="s">
        <v>936</v>
      </c>
      <c r="C225" s="24">
        <v>4619692300</v>
      </c>
      <c r="D225" s="29">
        <v>28780</v>
      </c>
      <c r="E225" s="25">
        <f t="shared" si="6"/>
        <v>160517.4530924253</v>
      </c>
      <c r="F225" s="26">
        <v>127</v>
      </c>
      <c r="G225" s="26">
        <v>59</v>
      </c>
      <c r="H225" s="27">
        <f t="shared" si="7"/>
        <v>93</v>
      </c>
      <c r="I225" s="13">
        <v>40</v>
      </c>
      <c r="J225" s="30">
        <v>9</v>
      </c>
      <c r="K225" s="14">
        <v>0.6</v>
      </c>
    </row>
    <row r="226" spans="1:11" ht="12.75">
      <c r="A226" s="22">
        <v>221</v>
      </c>
      <c r="B226" s="23" t="s">
        <v>937</v>
      </c>
      <c r="C226" s="24">
        <v>2761706200</v>
      </c>
      <c r="D226" s="29">
        <v>4642</v>
      </c>
      <c r="E226" s="25">
        <f t="shared" si="6"/>
        <v>594938.8625592417</v>
      </c>
      <c r="F226" s="26">
        <v>15</v>
      </c>
      <c r="G226" s="26">
        <v>254</v>
      </c>
      <c r="H226" s="27">
        <f t="shared" si="7"/>
        <v>134.5</v>
      </c>
      <c r="I226" s="13">
        <v>99</v>
      </c>
      <c r="J226" s="30">
        <v>8</v>
      </c>
      <c r="K226" s="14">
        <v>0.7</v>
      </c>
    </row>
    <row r="227" spans="1:11" ht="12.75">
      <c r="A227" s="22">
        <v>222</v>
      </c>
      <c r="B227" s="23" t="s">
        <v>938</v>
      </c>
      <c r="C227" s="24">
        <v>211208300</v>
      </c>
      <c r="D227" s="29">
        <v>1913</v>
      </c>
      <c r="E227" s="25">
        <f t="shared" si="6"/>
        <v>110406.84788290643</v>
      </c>
      <c r="F227" s="26">
        <v>250</v>
      </c>
      <c r="G227" s="26">
        <v>291</v>
      </c>
      <c r="H227" s="27">
        <f t="shared" si="7"/>
        <v>270.5</v>
      </c>
      <c r="I227" s="13">
        <v>322</v>
      </c>
      <c r="J227" s="30">
        <v>1</v>
      </c>
      <c r="K227" s="14">
        <v>1.4</v>
      </c>
    </row>
    <row r="228" spans="1:11" ht="12.75">
      <c r="A228" s="22">
        <v>223</v>
      </c>
      <c r="B228" s="23" t="s">
        <v>939</v>
      </c>
      <c r="C228" s="24">
        <v>522945100</v>
      </c>
      <c r="D228" s="29">
        <v>7821</v>
      </c>
      <c r="E228" s="25">
        <f t="shared" si="6"/>
        <v>66864.22452371819</v>
      </c>
      <c r="F228" s="26">
        <v>333</v>
      </c>
      <c r="G228" s="26">
        <v>206</v>
      </c>
      <c r="H228" s="27">
        <f t="shared" si="7"/>
        <v>269.5</v>
      </c>
      <c r="I228" s="13">
        <v>320</v>
      </c>
      <c r="J228" s="30">
        <v>1</v>
      </c>
      <c r="K228" s="14">
        <v>1.4</v>
      </c>
    </row>
    <row r="229" spans="1:11" ht="12.75">
      <c r="A229" s="22">
        <v>224</v>
      </c>
      <c r="B229" s="23" t="s">
        <v>940</v>
      </c>
      <c r="C229" s="24">
        <v>3944594900</v>
      </c>
      <c r="D229" s="29">
        <v>5881</v>
      </c>
      <c r="E229" s="25">
        <f t="shared" si="6"/>
        <v>670735.4021424928</v>
      </c>
      <c r="F229" s="26">
        <v>13</v>
      </c>
      <c r="G229" s="26">
        <v>235</v>
      </c>
      <c r="H229" s="27">
        <f t="shared" si="7"/>
        <v>124</v>
      </c>
      <c r="I229" s="13">
        <v>85</v>
      </c>
      <c r="J229" s="30">
        <v>8</v>
      </c>
      <c r="K229" s="14">
        <v>0.7</v>
      </c>
    </row>
    <row r="230" spans="1:11" ht="12.75">
      <c r="A230" s="22">
        <v>225</v>
      </c>
      <c r="B230" s="23" t="s">
        <v>941</v>
      </c>
      <c r="C230" s="24">
        <v>628615400</v>
      </c>
      <c r="D230" s="29">
        <v>1599</v>
      </c>
      <c r="E230" s="25">
        <f t="shared" si="6"/>
        <v>393130.3314571607</v>
      </c>
      <c r="F230" s="26">
        <v>27</v>
      </c>
      <c r="G230" s="26">
        <v>307</v>
      </c>
      <c r="H230" s="27">
        <f t="shared" si="7"/>
        <v>167</v>
      </c>
      <c r="I230" s="13">
        <v>151</v>
      </c>
      <c r="J230" s="30">
        <v>6</v>
      </c>
      <c r="K230" s="14">
        <v>0.9</v>
      </c>
    </row>
    <row r="231" spans="1:11" ht="12.75">
      <c r="A231" s="22">
        <v>226</v>
      </c>
      <c r="B231" s="23" t="s">
        <v>942</v>
      </c>
      <c r="C231" s="24">
        <v>1322436200</v>
      </c>
      <c r="D231" s="29">
        <v>13771</v>
      </c>
      <c r="E231" s="25">
        <f t="shared" si="6"/>
        <v>96030.51339771984</v>
      </c>
      <c r="F231" s="26">
        <v>290</v>
      </c>
      <c r="G231" s="26">
        <v>142</v>
      </c>
      <c r="H231" s="27">
        <f t="shared" si="7"/>
        <v>216</v>
      </c>
      <c r="I231" s="13">
        <v>250</v>
      </c>
      <c r="J231" s="30">
        <v>3</v>
      </c>
      <c r="K231" s="14">
        <v>1.2</v>
      </c>
    </row>
    <row r="232" spans="1:11" ht="12.75">
      <c r="A232" s="22">
        <v>227</v>
      </c>
      <c r="B232" s="23" t="s">
        <v>943</v>
      </c>
      <c r="C232" s="24">
        <v>987608800</v>
      </c>
      <c r="D232" s="29">
        <v>12152</v>
      </c>
      <c r="E232" s="25">
        <f t="shared" si="6"/>
        <v>81271.29690585911</v>
      </c>
      <c r="F232" s="26">
        <v>320</v>
      </c>
      <c r="G232" s="26">
        <v>156</v>
      </c>
      <c r="H232" s="27">
        <f t="shared" si="7"/>
        <v>238</v>
      </c>
      <c r="I232" s="13">
        <v>280</v>
      </c>
      <c r="J232" s="30">
        <v>3</v>
      </c>
      <c r="K232" s="14">
        <v>1.2</v>
      </c>
    </row>
    <row r="233" spans="1:11" ht="12.75">
      <c r="A233" s="22">
        <v>228</v>
      </c>
      <c r="B233" s="23" t="s">
        <v>944</v>
      </c>
      <c r="C233" s="24">
        <v>483942700</v>
      </c>
      <c r="D233" s="29">
        <v>4860</v>
      </c>
      <c r="E233" s="25">
        <f t="shared" si="6"/>
        <v>99576.68724279835</v>
      </c>
      <c r="F233" s="26">
        <v>279</v>
      </c>
      <c r="G233" s="26">
        <v>252</v>
      </c>
      <c r="H233" s="27">
        <f t="shared" si="7"/>
        <v>265.5</v>
      </c>
      <c r="I233" s="13">
        <v>313</v>
      </c>
      <c r="J233" s="30">
        <v>2</v>
      </c>
      <c r="K233" s="14">
        <v>1.3</v>
      </c>
    </row>
    <row r="234" spans="1:11" ht="12.75">
      <c r="A234" s="22">
        <v>229</v>
      </c>
      <c r="B234" s="23" t="s">
        <v>945</v>
      </c>
      <c r="C234" s="24">
        <v>6537607500</v>
      </c>
      <c r="D234" s="29">
        <v>51867</v>
      </c>
      <c r="E234" s="25">
        <f t="shared" si="6"/>
        <v>126045.60703337382</v>
      </c>
      <c r="F234" s="26">
        <v>211</v>
      </c>
      <c r="G234" s="26">
        <v>25</v>
      </c>
      <c r="H234" s="27">
        <f t="shared" si="7"/>
        <v>118</v>
      </c>
      <c r="I234" s="13">
        <v>75</v>
      </c>
      <c r="J234" s="30">
        <v>8</v>
      </c>
      <c r="K234" s="14">
        <v>0.7</v>
      </c>
    </row>
    <row r="235" spans="1:11" ht="12.75">
      <c r="A235" s="22">
        <v>230</v>
      </c>
      <c r="B235" s="23" t="s">
        <v>946</v>
      </c>
      <c r="C235" s="24">
        <v>183233400</v>
      </c>
      <c r="D235" s="29">
        <v>1321</v>
      </c>
      <c r="E235" s="25">
        <f t="shared" si="6"/>
        <v>138708.09992429978</v>
      </c>
      <c r="F235" s="26">
        <v>174</v>
      </c>
      <c r="G235" s="26">
        <v>313</v>
      </c>
      <c r="H235" s="27">
        <f t="shared" si="7"/>
        <v>243.5</v>
      </c>
      <c r="I235" s="13">
        <v>289</v>
      </c>
      <c r="J235" s="30">
        <v>2</v>
      </c>
      <c r="K235" s="14">
        <v>1.3</v>
      </c>
    </row>
    <row r="236" spans="1:11" ht="12.75">
      <c r="A236" s="22">
        <v>231</v>
      </c>
      <c r="B236" s="23" t="s">
        <v>947</v>
      </c>
      <c r="C236" s="24">
        <v>2396013400</v>
      </c>
      <c r="D236" s="29">
        <v>17959</v>
      </c>
      <c r="E236" s="25">
        <f t="shared" si="6"/>
        <v>133415.74697923046</v>
      </c>
      <c r="F236" s="26">
        <v>189</v>
      </c>
      <c r="G236" s="26">
        <v>104</v>
      </c>
      <c r="H236" s="27">
        <f t="shared" si="7"/>
        <v>146.5</v>
      </c>
      <c r="I236" s="13">
        <v>113</v>
      </c>
      <c r="J236" s="30">
        <v>7</v>
      </c>
      <c r="K236" s="14">
        <v>0.8</v>
      </c>
    </row>
    <row r="237" spans="1:11" ht="12.75">
      <c r="A237" s="22">
        <v>232</v>
      </c>
      <c r="B237" s="23" t="s">
        <v>948</v>
      </c>
      <c r="C237" s="24">
        <v>1213762000</v>
      </c>
      <c r="D237" s="29">
        <v>11797</v>
      </c>
      <c r="E237" s="25">
        <f t="shared" si="6"/>
        <v>102887.34424006104</v>
      </c>
      <c r="F237" s="26">
        <v>269</v>
      </c>
      <c r="G237" s="26">
        <v>159</v>
      </c>
      <c r="H237" s="27">
        <f t="shared" si="7"/>
        <v>214</v>
      </c>
      <c r="I237" s="13">
        <v>247</v>
      </c>
      <c r="J237" s="30">
        <v>3</v>
      </c>
      <c r="K237" s="14">
        <v>1.2</v>
      </c>
    </row>
    <row r="238" spans="1:11" ht="12.75">
      <c r="A238" s="22">
        <v>233</v>
      </c>
      <c r="B238" s="23" t="s">
        <v>949</v>
      </c>
      <c r="C238" s="24">
        <v>90602100</v>
      </c>
      <c r="D238" s="29">
        <v>852</v>
      </c>
      <c r="E238" s="25">
        <f t="shared" si="6"/>
        <v>106340.49295774648</v>
      </c>
      <c r="F238" s="26">
        <v>260</v>
      </c>
      <c r="G238" s="26">
        <v>332</v>
      </c>
      <c r="H238" s="27">
        <f t="shared" si="7"/>
        <v>296</v>
      </c>
      <c r="I238" s="13">
        <v>344</v>
      </c>
      <c r="J238" s="30">
        <v>1</v>
      </c>
      <c r="K238" s="14">
        <v>1.4</v>
      </c>
    </row>
    <row r="239" spans="1:11" ht="12.75">
      <c r="A239" s="22">
        <v>234</v>
      </c>
      <c r="B239" s="23" t="s">
        <v>950</v>
      </c>
      <c r="C239" s="24">
        <v>155313800</v>
      </c>
      <c r="D239" s="29">
        <v>1239</v>
      </c>
      <c r="E239" s="25">
        <f t="shared" si="6"/>
        <v>125354.1565778854</v>
      </c>
      <c r="F239" s="26">
        <v>214</v>
      </c>
      <c r="G239" s="26">
        <v>318</v>
      </c>
      <c r="H239" s="27">
        <f t="shared" si="7"/>
        <v>266</v>
      </c>
      <c r="I239" s="13">
        <v>315</v>
      </c>
      <c r="J239" s="30">
        <v>2</v>
      </c>
      <c r="K239" s="14">
        <v>1.3</v>
      </c>
    </row>
    <row r="240" spans="1:11" ht="12.75">
      <c r="A240" s="22">
        <v>235</v>
      </c>
      <c r="B240" s="23" t="s">
        <v>951</v>
      </c>
      <c r="C240" s="24">
        <v>203252800</v>
      </c>
      <c r="D240" s="29">
        <v>1693</v>
      </c>
      <c r="E240" s="25">
        <f t="shared" si="6"/>
        <v>120054.81393975193</v>
      </c>
      <c r="F240" s="26">
        <v>224</v>
      </c>
      <c r="G240" s="26">
        <v>302</v>
      </c>
      <c r="H240" s="27">
        <f t="shared" si="7"/>
        <v>263</v>
      </c>
      <c r="I240" s="13">
        <v>311</v>
      </c>
      <c r="J240" s="30">
        <v>2</v>
      </c>
      <c r="K240" s="14">
        <v>1.3</v>
      </c>
    </row>
    <row r="241" spans="1:11" ht="12.75">
      <c r="A241" s="22">
        <v>236</v>
      </c>
      <c r="B241" s="23" t="s">
        <v>952</v>
      </c>
      <c r="C241" s="24">
        <v>3573632100</v>
      </c>
      <c r="D241" s="29">
        <v>44168</v>
      </c>
      <c r="E241" s="25">
        <f t="shared" si="6"/>
        <v>80909.98234015577</v>
      </c>
      <c r="F241" s="26">
        <v>322</v>
      </c>
      <c r="G241" s="26">
        <v>28</v>
      </c>
      <c r="H241" s="27">
        <f t="shared" si="7"/>
        <v>175</v>
      </c>
      <c r="I241" s="13">
        <v>174</v>
      </c>
      <c r="J241" s="30">
        <v>6</v>
      </c>
      <c r="K241" s="14">
        <v>0.9</v>
      </c>
    </row>
    <row r="242" spans="1:11" ht="12.75">
      <c r="A242" s="22">
        <v>237</v>
      </c>
      <c r="B242" s="23" t="s">
        <v>953</v>
      </c>
      <c r="C242" s="24">
        <v>79998900</v>
      </c>
      <c r="D242" s="29">
        <v>646</v>
      </c>
      <c r="E242" s="25">
        <f t="shared" si="6"/>
        <v>123837.30650154798</v>
      </c>
      <c r="F242" s="26">
        <v>216</v>
      </c>
      <c r="G242" s="26">
        <v>339</v>
      </c>
      <c r="H242" s="27">
        <f t="shared" si="7"/>
        <v>277.5</v>
      </c>
      <c r="I242" s="13">
        <v>329</v>
      </c>
      <c r="J242" s="30">
        <v>1</v>
      </c>
      <c r="K242" s="14">
        <v>1.4</v>
      </c>
    </row>
    <row r="243" spans="1:11" ht="12.75">
      <c r="A243" s="22">
        <v>238</v>
      </c>
      <c r="B243" s="23" t="s">
        <v>954</v>
      </c>
      <c r="C243" s="24">
        <v>1166062100</v>
      </c>
      <c r="D243" s="29">
        <v>8440</v>
      </c>
      <c r="E243" s="25">
        <f t="shared" si="6"/>
        <v>138159.01658767773</v>
      </c>
      <c r="F243" s="26">
        <v>175</v>
      </c>
      <c r="G243" s="26">
        <v>193</v>
      </c>
      <c r="H243" s="27">
        <f t="shared" si="7"/>
        <v>184</v>
      </c>
      <c r="I243" s="13">
        <v>207</v>
      </c>
      <c r="J243" s="30">
        <v>5</v>
      </c>
      <c r="K243" s="14">
        <v>1</v>
      </c>
    </row>
    <row r="244" spans="1:11" ht="12.75">
      <c r="A244" s="22">
        <v>239</v>
      </c>
      <c r="B244" s="23" t="s">
        <v>955</v>
      </c>
      <c r="C244" s="24">
        <v>9317758400</v>
      </c>
      <c r="D244" s="29">
        <v>57463</v>
      </c>
      <c r="E244" s="25">
        <f t="shared" si="6"/>
        <v>162152.3136627047</v>
      </c>
      <c r="F244" s="26">
        <v>124</v>
      </c>
      <c r="G244" s="26">
        <v>19</v>
      </c>
      <c r="H244" s="27">
        <f t="shared" si="7"/>
        <v>71.5</v>
      </c>
      <c r="I244" s="13">
        <v>17</v>
      </c>
      <c r="J244" s="30">
        <v>10</v>
      </c>
      <c r="K244" s="14">
        <v>0.5</v>
      </c>
    </row>
    <row r="245" spans="1:11" ht="12.75">
      <c r="A245" s="22">
        <v>240</v>
      </c>
      <c r="B245" s="23" t="s">
        <v>956</v>
      </c>
      <c r="C245" s="24">
        <v>400592900</v>
      </c>
      <c r="D245" s="29">
        <v>2840</v>
      </c>
      <c r="E245" s="25">
        <f t="shared" si="6"/>
        <v>141053.838028169</v>
      </c>
      <c r="F245" s="26">
        <v>167</v>
      </c>
      <c r="G245" s="26">
        <v>280</v>
      </c>
      <c r="H245" s="27">
        <f t="shared" si="7"/>
        <v>223.5</v>
      </c>
      <c r="I245" s="13">
        <v>265</v>
      </c>
      <c r="J245" s="30">
        <v>3</v>
      </c>
      <c r="K245" s="14">
        <v>1.2</v>
      </c>
    </row>
    <row r="246" spans="1:11" ht="12.75">
      <c r="A246" s="22">
        <v>241</v>
      </c>
      <c r="B246" s="23" t="s">
        <v>957</v>
      </c>
      <c r="C246" s="24">
        <v>466681000</v>
      </c>
      <c r="D246" s="29">
        <v>3436</v>
      </c>
      <c r="E246" s="25">
        <f t="shared" si="6"/>
        <v>135821.0128055879</v>
      </c>
      <c r="F246" s="26">
        <v>185</v>
      </c>
      <c r="G246" s="26">
        <v>267</v>
      </c>
      <c r="H246" s="27">
        <f t="shared" si="7"/>
        <v>226</v>
      </c>
      <c r="I246" s="13">
        <v>267</v>
      </c>
      <c r="J246" s="30">
        <v>3</v>
      </c>
      <c r="K246" s="14">
        <v>1.2</v>
      </c>
    </row>
    <row r="247" spans="1:11" ht="12.75">
      <c r="A247" s="22">
        <v>242</v>
      </c>
      <c r="B247" s="23" t="s">
        <v>958</v>
      </c>
      <c r="C247" s="24">
        <v>2498122600</v>
      </c>
      <c r="D247" s="29">
        <v>2968</v>
      </c>
      <c r="E247" s="25">
        <f t="shared" si="6"/>
        <v>841685.51212938</v>
      </c>
      <c r="F247" s="26">
        <v>10</v>
      </c>
      <c r="G247" s="26">
        <v>278</v>
      </c>
      <c r="H247" s="27">
        <f t="shared" si="7"/>
        <v>144</v>
      </c>
      <c r="I247" s="13">
        <v>109</v>
      </c>
      <c r="J247" s="30">
        <v>7</v>
      </c>
      <c r="K247" s="14">
        <v>0.8</v>
      </c>
    </row>
    <row r="248" spans="1:11" ht="12.75">
      <c r="A248" s="22">
        <v>243</v>
      </c>
      <c r="B248" s="23" t="s">
        <v>959</v>
      </c>
      <c r="C248" s="24">
        <v>11389198000</v>
      </c>
      <c r="D248" s="29">
        <v>93027</v>
      </c>
      <c r="E248" s="25">
        <f t="shared" si="6"/>
        <v>122428.95073473292</v>
      </c>
      <c r="F248" s="26">
        <v>219</v>
      </c>
      <c r="G248" s="26">
        <v>8</v>
      </c>
      <c r="H248" s="27">
        <f t="shared" si="7"/>
        <v>113.5</v>
      </c>
      <c r="I248" s="13">
        <v>64</v>
      </c>
      <c r="J248" s="30">
        <v>9</v>
      </c>
      <c r="K248" s="14">
        <v>0.6</v>
      </c>
    </row>
    <row r="249" spans="1:11" ht="12.75">
      <c r="A249" s="22">
        <v>244</v>
      </c>
      <c r="B249" s="23" t="s">
        <v>960</v>
      </c>
      <c r="C249" s="24">
        <v>2916033200</v>
      </c>
      <c r="D249" s="29">
        <v>33226</v>
      </c>
      <c r="E249" s="25">
        <f t="shared" si="6"/>
        <v>87763.59477517607</v>
      </c>
      <c r="F249" s="26">
        <v>308</v>
      </c>
      <c r="G249" s="26">
        <v>49</v>
      </c>
      <c r="H249" s="27">
        <f t="shared" si="7"/>
        <v>178.5</v>
      </c>
      <c r="I249" s="13">
        <v>190</v>
      </c>
      <c r="J249" s="30">
        <v>5</v>
      </c>
      <c r="K249" s="14">
        <v>1</v>
      </c>
    </row>
    <row r="250" spans="1:11" ht="12.75">
      <c r="A250" s="22">
        <v>245</v>
      </c>
      <c r="B250" s="23" t="s">
        <v>961</v>
      </c>
      <c r="C250" s="24">
        <v>1912111800</v>
      </c>
      <c r="D250" s="29">
        <v>13504</v>
      </c>
      <c r="E250" s="25">
        <f t="shared" si="6"/>
        <v>141595.9567535545</v>
      </c>
      <c r="F250" s="26">
        <v>164</v>
      </c>
      <c r="G250" s="26">
        <v>148</v>
      </c>
      <c r="H250" s="27">
        <f t="shared" si="7"/>
        <v>156</v>
      </c>
      <c r="I250" s="13">
        <v>131</v>
      </c>
      <c r="J250" s="30">
        <v>7</v>
      </c>
      <c r="K250" s="14">
        <v>0.8</v>
      </c>
    </row>
    <row r="251" spans="1:11" ht="12.75">
      <c r="A251" s="22">
        <v>246</v>
      </c>
      <c r="B251" s="23" t="s">
        <v>962</v>
      </c>
      <c r="C251" s="24">
        <v>3951469400</v>
      </c>
      <c r="D251" s="29">
        <v>25192</v>
      </c>
      <c r="E251" s="25">
        <f t="shared" si="6"/>
        <v>156854.136233725</v>
      </c>
      <c r="F251" s="26">
        <v>131</v>
      </c>
      <c r="G251" s="26">
        <v>75</v>
      </c>
      <c r="H251" s="27">
        <f t="shared" si="7"/>
        <v>103</v>
      </c>
      <c r="I251" s="13">
        <v>55</v>
      </c>
      <c r="J251" s="30">
        <v>9</v>
      </c>
      <c r="K251" s="14">
        <v>0.6</v>
      </c>
    </row>
    <row r="252" spans="1:11" ht="12.75">
      <c r="A252" s="22">
        <v>247</v>
      </c>
      <c r="B252" s="23" t="s">
        <v>963</v>
      </c>
      <c r="C252" s="24">
        <v>1676488500</v>
      </c>
      <c r="D252" s="29">
        <v>11739</v>
      </c>
      <c r="E252" s="25">
        <f t="shared" si="6"/>
        <v>142813.57015077944</v>
      </c>
      <c r="F252" s="26">
        <v>158</v>
      </c>
      <c r="G252" s="26">
        <v>161</v>
      </c>
      <c r="H252" s="27">
        <f t="shared" si="7"/>
        <v>159.5</v>
      </c>
      <c r="I252" s="13">
        <v>136</v>
      </c>
      <c r="J252" s="30">
        <v>7</v>
      </c>
      <c r="K252" s="14">
        <v>0.8</v>
      </c>
    </row>
    <row r="253" spans="1:11" ht="12.75">
      <c r="A253" s="22">
        <v>248</v>
      </c>
      <c r="B253" s="23" t="s">
        <v>964</v>
      </c>
      <c r="C253" s="24">
        <v>4012985500</v>
      </c>
      <c r="D253" s="29">
        <v>53179</v>
      </c>
      <c r="E253" s="25">
        <f t="shared" si="6"/>
        <v>75461.84584140356</v>
      </c>
      <c r="F253" s="26">
        <v>329</v>
      </c>
      <c r="G253" s="26">
        <v>24</v>
      </c>
      <c r="H253" s="27">
        <f t="shared" si="7"/>
        <v>176.5</v>
      </c>
      <c r="I253" s="13">
        <v>182</v>
      </c>
      <c r="J253" s="30">
        <v>5</v>
      </c>
      <c r="K253" s="14">
        <v>1</v>
      </c>
    </row>
    <row r="254" spans="1:11" ht="12.75">
      <c r="A254" s="22">
        <v>249</v>
      </c>
      <c r="B254" s="23" t="s">
        <v>965</v>
      </c>
      <c r="C254" s="24">
        <v>440142800</v>
      </c>
      <c r="D254" s="29">
        <v>1459</v>
      </c>
      <c r="E254" s="25">
        <f t="shared" si="6"/>
        <v>301674.2974640165</v>
      </c>
      <c r="F254" s="26">
        <v>41</v>
      </c>
      <c r="G254" s="26">
        <v>311</v>
      </c>
      <c r="H254" s="27">
        <f t="shared" si="7"/>
        <v>176</v>
      </c>
      <c r="I254" s="13">
        <v>180</v>
      </c>
      <c r="J254" s="30">
        <v>5</v>
      </c>
      <c r="K254" s="14">
        <v>1</v>
      </c>
    </row>
    <row r="255" spans="1:11" ht="12.75">
      <c r="A255" s="22">
        <v>250</v>
      </c>
      <c r="B255" s="23" t="s">
        <v>966</v>
      </c>
      <c r="C255" s="24">
        <v>869729200</v>
      </c>
      <c r="D255" s="29">
        <v>5325</v>
      </c>
      <c r="E255" s="25">
        <f t="shared" si="6"/>
        <v>163329.42723004695</v>
      </c>
      <c r="F255" s="26">
        <v>121</v>
      </c>
      <c r="G255" s="26">
        <v>239</v>
      </c>
      <c r="H255" s="27">
        <f t="shared" si="7"/>
        <v>180</v>
      </c>
      <c r="I255" s="13">
        <v>195</v>
      </c>
      <c r="J255" s="30">
        <v>5</v>
      </c>
      <c r="K255" s="14">
        <v>1</v>
      </c>
    </row>
    <row r="256" spans="1:11" ht="12.75">
      <c r="A256" s="22">
        <v>251</v>
      </c>
      <c r="B256" s="23" t="s">
        <v>967</v>
      </c>
      <c r="C256" s="24">
        <v>1871176000</v>
      </c>
      <c r="D256" s="29">
        <v>17580</v>
      </c>
      <c r="E256" s="25">
        <f t="shared" si="6"/>
        <v>106437.7701934016</v>
      </c>
      <c r="F256" s="26">
        <v>259</v>
      </c>
      <c r="G256" s="26">
        <v>110</v>
      </c>
      <c r="H256" s="27">
        <f t="shared" si="7"/>
        <v>184.5</v>
      </c>
      <c r="I256" s="13">
        <v>209</v>
      </c>
      <c r="J256" s="30">
        <v>5</v>
      </c>
      <c r="K256" s="14">
        <v>1</v>
      </c>
    </row>
    <row r="257" spans="1:11" ht="12.75">
      <c r="A257" s="22">
        <v>252</v>
      </c>
      <c r="B257" s="23" t="s">
        <v>968</v>
      </c>
      <c r="C257" s="24">
        <v>1937900400</v>
      </c>
      <c r="D257" s="29">
        <v>7063</v>
      </c>
      <c r="E257" s="25">
        <f t="shared" si="6"/>
        <v>274373.55231488036</v>
      </c>
      <c r="F257" s="26">
        <v>47</v>
      </c>
      <c r="G257" s="26">
        <v>215</v>
      </c>
      <c r="H257" s="27">
        <f t="shared" si="7"/>
        <v>131</v>
      </c>
      <c r="I257" s="13">
        <v>91</v>
      </c>
      <c r="J257" s="30">
        <v>8</v>
      </c>
      <c r="K257" s="14">
        <v>0.7</v>
      </c>
    </row>
    <row r="258" spans="1:11" ht="12.75">
      <c r="A258" s="22">
        <v>253</v>
      </c>
      <c r="B258" s="23" t="s">
        <v>969</v>
      </c>
      <c r="C258" s="24">
        <v>306024900</v>
      </c>
      <c r="D258" s="29">
        <v>394</v>
      </c>
      <c r="E258" s="25">
        <f t="shared" si="6"/>
        <v>776712.9441624365</v>
      </c>
      <c r="F258" s="26">
        <v>11</v>
      </c>
      <c r="G258" s="26">
        <v>344</v>
      </c>
      <c r="H258" s="27">
        <f t="shared" si="7"/>
        <v>177.5</v>
      </c>
      <c r="I258" s="13">
        <v>188</v>
      </c>
      <c r="J258" s="30">
        <v>5</v>
      </c>
      <c r="K258" s="14">
        <v>1</v>
      </c>
    </row>
    <row r="259" spans="1:11" ht="12.75">
      <c r="A259" s="22">
        <v>254</v>
      </c>
      <c r="B259" s="23" t="s">
        <v>970</v>
      </c>
      <c r="C259" s="24">
        <v>912927300</v>
      </c>
      <c r="D259" s="29">
        <v>5966</v>
      </c>
      <c r="E259" s="25">
        <f t="shared" si="6"/>
        <v>153021.67281260475</v>
      </c>
      <c r="F259" s="26">
        <v>135</v>
      </c>
      <c r="G259" s="26">
        <v>231</v>
      </c>
      <c r="H259" s="27">
        <f t="shared" si="7"/>
        <v>183</v>
      </c>
      <c r="I259" s="13">
        <v>205</v>
      </c>
      <c r="J259" s="30">
        <v>5</v>
      </c>
      <c r="K259" s="14">
        <v>1</v>
      </c>
    </row>
    <row r="260" spans="1:11" ht="12.75">
      <c r="A260" s="22">
        <v>255</v>
      </c>
      <c r="B260" s="23" t="s">
        <v>971</v>
      </c>
      <c r="C260" s="24">
        <v>148414400</v>
      </c>
      <c r="D260" s="29">
        <v>1263</v>
      </c>
      <c r="E260" s="25">
        <f t="shared" si="6"/>
        <v>117509.42201108472</v>
      </c>
      <c r="F260" s="26">
        <v>233</v>
      </c>
      <c r="G260" s="26">
        <v>315</v>
      </c>
      <c r="H260" s="27">
        <f t="shared" si="7"/>
        <v>274</v>
      </c>
      <c r="I260" s="13">
        <v>328</v>
      </c>
      <c r="J260" s="30">
        <v>1</v>
      </c>
      <c r="K260" s="14">
        <v>1.4</v>
      </c>
    </row>
    <row r="261" spans="1:11" ht="12.75">
      <c r="A261" s="22">
        <v>256</v>
      </c>
      <c r="B261" s="23" t="s">
        <v>972</v>
      </c>
      <c r="C261" s="24">
        <v>140916300</v>
      </c>
      <c r="D261" s="29">
        <v>1788</v>
      </c>
      <c r="E261" s="25">
        <f t="shared" si="6"/>
        <v>78812.24832214766</v>
      </c>
      <c r="F261" s="26">
        <v>328</v>
      </c>
      <c r="G261" s="26">
        <v>298</v>
      </c>
      <c r="H261" s="27">
        <f t="shared" si="7"/>
        <v>313</v>
      </c>
      <c r="I261" s="13">
        <v>350</v>
      </c>
      <c r="J261" s="30">
        <v>1</v>
      </c>
      <c r="K261" s="14">
        <v>1.4</v>
      </c>
    </row>
    <row r="262" spans="1:11" ht="12.75">
      <c r="A262" s="22">
        <v>257</v>
      </c>
      <c r="B262" s="23" t="s">
        <v>973</v>
      </c>
      <c r="C262" s="24">
        <v>799152000</v>
      </c>
      <c r="D262" s="29">
        <v>8185</v>
      </c>
      <c r="E262" s="25">
        <f aca="true" t="shared" si="8" ref="E262:E325">C262/D262</f>
        <v>97636.16371411119</v>
      </c>
      <c r="F262" s="26">
        <v>281</v>
      </c>
      <c r="G262" s="26">
        <v>199</v>
      </c>
      <c r="H262" s="27">
        <f aca="true" t="shared" si="9" ref="H262:H325">(F262+G262)/2</f>
        <v>240</v>
      </c>
      <c r="I262" s="13">
        <v>281</v>
      </c>
      <c r="J262" s="30">
        <v>2</v>
      </c>
      <c r="K262" s="14">
        <v>1.3</v>
      </c>
    </row>
    <row r="263" spans="1:11" ht="12.75">
      <c r="A263" s="22">
        <v>258</v>
      </c>
      <c r="B263" s="23" t="s">
        <v>974</v>
      </c>
      <c r="C263" s="24">
        <v>4256808900</v>
      </c>
      <c r="D263" s="29">
        <v>42219</v>
      </c>
      <c r="E263" s="25">
        <f t="shared" si="8"/>
        <v>100826.85283876928</v>
      </c>
      <c r="F263" s="26">
        <v>272</v>
      </c>
      <c r="G263" s="26">
        <v>32</v>
      </c>
      <c r="H263" s="27">
        <f t="shared" si="9"/>
        <v>152</v>
      </c>
      <c r="I263" s="13">
        <v>124</v>
      </c>
      <c r="J263" s="30">
        <v>7</v>
      </c>
      <c r="K263" s="14">
        <v>0.8</v>
      </c>
    </row>
    <row r="264" spans="1:11" ht="12.75">
      <c r="A264" s="22">
        <v>259</v>
      </c>
      <c r="B264" s="23" t="s">
        <v>975</v>
      </c>
      <c r="C264" s="24">
        <v>1495358300</v>
      </c>
      <c r="D264" s="29">
        <v>8425</v>
      </c>
      <c r="E264" s="25">
        <f t="shared" si="8"/>
        <v>177490.5994065282</v>
      </c>
      <c r="F264" s="26">
        <v>101</v>
      </c>
      <c r="G264" s="26">
        <v>194</v>
      </c>
      <c r="H264" s="27">
        <f t="shared" si="9"/>
        <v>147.5</v>
      </c>
      <c r="I264" s="13">
        <v>116</v>
      </c>
      <c r="J264" s="30">
        <v>7</v>
      </c>
      <c r="K264" s="14">
        <v>0.8</v>
      </c>
    </row>
    <row r="265" spans="1:11" ht="12.75">
      <c r="A265" s="22">
        <v>260</v>
      </c>
      <c r="B265" s="23" t="s">
        <v>976</v>
      </c>
      <c r="C265" s="24">
        <v>246005900</v>
      </c>
      <c r="D265" s="29">
        <v>919</v>
      </c>
      <c r="E265" s="25">
        <f t="shared" si="8"/>
        <v>267688.683351469</v>
      </c>
      <c r="F265" s="26">
        <v>49</v>
      </c>
      <c r="G265" s="26">
        <v>326</v>
      </c>
      <c r="H265" s="27">
        <f t="shared" si="9"/>
        <v>187.5</v>
      </c>
      <c r="I265" s="13">
        <v>213</v>
      </c>
      <c r="J265" s="30">
        <v>4</v>
      </c>
      <c r="K265" s="14">
        <v>1.1</v>
      </c>
    </row>
    <row r="266" spans="1:11" ht="12.75">
      <c r="A266" s="22">
        <v>261</v>
      </c>
      <c r="B266" s="23" t="s">
        <v>977</v>
      </c>
      <c r="C266" s="24">
        <v>3919759300</v>
      </c>
      <c r="D266" s="29">
        <v>20662</v>
      </c>
      <c r="E266" s="25">
        <f t="shared" si="8"/>
        <v>189708.61000871164</v>
      </c>
      <c r="F266" s="26">
        <v>88</v>
      </c>
      <c r="G266" s="26">
        <v>92</v>
      </c>
      <c r="H266" s="27">
        <f t="shared" si="9"/>
        <v>90</v>
      </c>
      <c r="I266" s="13">
        <v>34</v>
      </c>
      <c r="J266" s="30">
        <v>10</v>
      </c>
      <c r="K266" s="14">
        <v>0.5</v>
      </c>
    </row>
    <row r="267" spans="1:11" ht="12.75">
      <c r="A267" s="22">
        <v>262</v>
      </c>
      <c r="B267" s="23" t="s">
        <v>978</v>
      </c>
      <c r="C267" s="24">
        <v>3773145000</v>
      </c>
      <c r="D267" s="29">
        <v>27338</v>
      </c>
      <c r="E267" s="25">
        <f t="shared" si="8"/>
        <v>138018.3261394396</v>
      </c>
      <c r="F267" s="26">
        <v>176</v>
      </c>
      <c r="G267" s="26">
        <v>68</v>
      </c>
      <c r="H267" s="27">
        <f t="shared" si="9"/>
        <v>122</v>
      </c>
      <c r="I267" s="13">
        <v>82</v>
      </c>
      <c r="J267" s="30">
        <v>8</v>
      </c>
      <c r="K267" s="14">
        <v>0.7</v>
      </c>
    </row>
    <row r="268" spans="1:11" ht="12.75">
      <c r="A268" s="22">
        <v>263</v>
      </c>
      <c r="B268" s="23" t="s">
        <v>979</v>
      </c>
      <c r="C268" s="24">
        <v>68716100</v>
      </c>
      <c r="D268" s="29">
        <v>688</v>
      </c>
      <c r="E268" s="25">
        <f t="shared" si="8"/>
        <v>99878.05232558139</v>
      </c>
      <c r="F268" s="26">
        <v>275</v>
      </c>
      <c r="G268" s="26">
        <v>338</v>
      </c>
      <c r="H268" s="27">
        <f t="shared" si="9"/>
        <v>306.5</v>
      </c>
      <c r="I268" s="13">
        <v>349</v>
      </c>
      <c r="J268" s="30">
        <v>1</v>
      </c>
      <c r="K268" s="14">
        <v>1.4</v>
      </c>
    </row>
    <row r="269" spans="1:11" ht="12.75">
      <c r="A269" s="22">
        <v>264</v>
      </c>
      <c r="B269" s="23" t="s">
        <v>980</v>
      </c>
      <c r="C269" s="24">
        <v>4137906200</v>
      </c>
      <c r="D269" s="29">
        <v>18173</v>
      </c>
      <c r="E269" s="25">
        <f t="shared" si="8"/>
        <v>227695.27320750564</v>
      </c>
      <c r="F269" s="26">
        <v>63</v>
      </c>
      <c r="G269" s="26">
        <v>101</v>
      </c>
      <c r="H269" s="27">
        <f t="shared" si="9"/>
        <v>82</v>
      </c>
      <c r="I269" s="13">
        <v>25</v>
      </c>
      <c r="J269" s="30">
        <v>10</v>
      </c>
      <c r="K269" s="14">
        <v>0.5</v>
      </c>
    </row>
    <row r="270" spans="1:11" ht="12.75">
      <c r="A270" s="22">
        <v>265</v>
      </c>
      <c r="B270" s="23" t="s">
        <v>981</v>
      </c>
      <c r="C270" s="24">
        <v>2124851000</v>
      </c>
      <c r="D270" s="29">
        <v>13983</v>
      </c>
      <c r="E270" s="25">
        <f t="shared" si="8"/>
        <v>151959.59379246228</v>
      </c>
      <c r="F270" s="26">
        <v>138</v>
      </c>
      <c r="G270" s="26">
        <v>139</v>
      </c>
      <c r="H270" s="27">
        <f t="shared" si="9"/>
        <v>138.5</v>
      </c>
      <c r="I270" s="13">
        <v>104</v>
      </c>
      <c r="J270" s="30">
        <v>8</v>
      </c>
      <c r="K270" s="14">
        <v>0.7</v>
      </c>
    </row>
    <row r="271" spans="1:11" ht="12.75">
      <c r="A271" s="22">
        <v>266</v>
      </c>
      <c r="B271" s="23" t="s">
        <v>982</v>
      </c>
      <c r="C271" s="24">
        <v>2894551400</v>
      </c>
      <c r="D271" s="29">
        <v>17826</v>
      </c>
      <c r="E271" s="25">
        <f t="shared" si="8"/>
        <v>162378.06574666218</v>
      </c>
      <c r="F271" s="26">
        <v>123</v>
      </c>
      <c r="G271" s="26">
        <v>106</v>
      </c>
      <c r="H271" s="27">
        <f t="shared" si="9"/>
        <v>114.5</v>
      </c>
      <c r="I271" s="13">
        <v>66</v>
      </c>
      <c r="J271" s="30">
        <v>9</v>
      </c>
      <c r="K271" s="14">
        <v>0.6</v>
      </c>
    </row>
    <row r="272" spans="1:11" ht="12.75">
      <c r="A272" s="22">
        <v>267</v>
      </c>
      <c r="B272" s="23" t="s">
        <v>983</v>
      </c>
      <c r="C272" s="24">
        <v>676286400</v>
      </c>
      <c r="D272" s="29">
        <v>3233</v>
      </c>
      <c r="E272" s="25">
        <f t="shared" si="8"/>
        <v>209182.30745437674</v>
      </c>
      <c r="F272" s="26">
        <v>74</v>
      </c>
      <c r="G272" s="26">
        <v>271</v>
      </c>
      <c r="H272" s="27">
        <f t="shared" si="9"/>
        <v>172.5</v>
      </c>
      <c r="I272" s="13">
        <v>166</v>
      </c>
      <c r="J272" s="30">
        <v>6</v>
      </c>
      <c r="K272" s="14">
        <v>0.9</v>
      </c>
    </row>
    <row r="273" spans="1:11" ht="12.75">
      <c r="A273" s="22">
        <v>268</v>
      </c>
      <c r="B273" s="23" t="s">
        <v>984</v>
      </c>
      <c r="C273" s="24">
        <v>239944400</v>
      </c>
      <c r="D273" s="29">
        <v>1898</v>
      </c>
      <c r="E273" s="25">
        <f t="shared" si="8"/>
        <v>126419.5995785037</v>
      </c>
      <c r="F273" s="26">
        <v>208</v>
      </c>
      <c r="G273" s="26">
        <v>294</v>
      </c>
      <c r="H273" s="27">
        <f t="shared" si="9"/>
        <v>251</v>
      </c>
      <c r="I273" s="13">
        <v>298</v>
      </c>
      <c r="J273" s="30">
        <v>2</v>
      </c>
      <c r="K273" s="14">
        <v>1.3</v>
      </c>
    </row>
    <row r="274" spans="1:11" ht="12.75">
      <c r="A274" s="22">
        <v>269</v>
      </c>
      <c r="B274" s="23" t="s">
        <v>985</v>
      </c>
      <c r="C274" s="24">
        <v>1222504000</v>
      </c>
      <c r="D274" s="29">
        <v>4199</v>
      </c>
      <c r="E274" s="25">
        <f t="shared" si="8"/>
        <v>291141.7004048583</v>
      </c>
      <c r="F274" s="26">
        <v>43</v>
      </c>
      <c r="G274" s="26">
        <v>260</v>
      </c>
      <c r="H274" s="27">
        <f t="shared" si="9"/>
        <v>151.5</v>
      </c>
      <c r="I274" s="13">
        <v>123</v>
      </c>
      <c r="J274" s="30">
        <v>7</v>
      </c>
      <c r="K274" s="14">
        <v>0.8</v>
      </c>
    </row>
    <row r="275" spans="1:11" ht="12.75">
      <c r="A275" s="22">
        <v>270</v>
      </c>
      <c r="B275" s="23" t="s">
        <v>986</v>
      </c>
      <c r="C275" s="24">
        <v>610052900</v>
      </c>
      <c r="D275" s="29">
        <v>7546</v>
      </c>
      <c r="E275" s="25">
        <f t="shared" si="8"/>
        <v>80844.54015372382</v>
      </c>
      <c r="F275" s="26">
        <v>323</v>
      </c>
      <c r="G275" s="26">
        <v>212</v>
      </c>
      <c r="H275" s="27">
        <f t="shared" si="9"/>
        <v>267.5</v>
      </c>
      <c r="I275" s="13">
        <v>318</v>
      </c>
      <c r="J275" s="30">
        <v>1</v>
      </c>
      <c r="K275" s="14">
        <v>1.4</v>
      </c>
    </row>
    <row r="276" spans="1:11" ht="12.75">
      <c r="A276" s="22">
        <v>271</v>
      </c>
      <c r="B276" s="23" t="s">
        <v>987</v>
      </c>
      <c r="C276" s="24">
        <v>5071030400</v>
      </c>
      <c r="D276" s="29">
        <v>36077</v>
      </c>
      <c r="E276" s="25">
        <f t="shared" si="8"/>
        <v>140561.31053025473</v>
      </c>
      <c r="F276" s="26">
        <v>169</v>
      </c>
      <c r="G276" s="26">
        <v>44</v>
      </c>
      <c r="H276" s="27">
        <f t="shared" si="9"/>
        <v>106.5</v>
      </c>
      <c r="I276" s="13">
        <v>59</v>
      </c>
      <c r="J276" s="30">
        <v>9</v>
      </c>
      <c r="K276" s="14">
        <v>0.6</v>
      </c>
    </row>
    <row r="277" spans="1:11" ht="12.75">
      <c r="A277" s="22">
        <v>272</v>
      </c>
      <c r="B277" s="23" t="s">
        <v>988</v>
      </c>
      <c r="C277" s="24">
        <v>225812800</v>
      </c>
      <c r="D277" s="29">
        <v>1777</v>
      </c>
      <c r="E277" s="25">
        <f t="shared" si="8"/>
        <v>127075.29544175576</v>
      </c>
      <c r="F277" s="26">
        <v>204</v>
      </c>
      <c r="G277" s="26">
        <v>300</v>
      </c>
      <c r="H277" s="27">
        <f t="shared" si="9"/>
        <v>252</v>
      </c>
      <c r="I277" s="13">
        <v>302</v>
      </c>
      <c r="J277" s="30">
        <v>2</v>
      </c>
      <c r="K277" s="14">
        <v>1.3</v>
      </c>
    </row>
    <row r="278" spans="1:11" ht="12.75">
      <c r="A278" s="22">
        <v>273</v>
      </c>
      <c r="B278" s="23" t="s">
        <v>989</v>
      </c>
      <c r="C278" s="24">
        <v>2672789900</v>
      </c>
      <c r="D278" s="29">
        <v>18270</v>
      </c>
      <c r="E278" s="25">
        <f t="shared" si="8"/>
        <v>146293.91899288452</v>
      </c>
      <c r="F278" s="26">
        <v>146</v>
      </c>
      <c r="G278" s="26">
        <v>100</v>
      </c>
      <c r="H278" s="27">
        <f t="shared" si="9"/>
        <v>123</v>
      </c>
      <c r="I278" s="13">
        <v>83</v>
      </c>
      <c r="J278" s="30">
        <v>8</v>
      </c>
      <c r="K278" s="14">
        <v>0.7</v>
      </c>
    </row>
    <row r="279" spans="1:11" ht="12.75">
      <c r="A279" s="22">
        <v>274</v>
      </c>
      <c r="B279" s="23" t="s">
        <v>990</v>
      </c>
      <c r="C279" s="24">
        <v>9237328000</v>
      </c>
      <c r="D279" s="29">
        <v>77104</v>
      </c>
      <c r="E279" s="25">
        <f t="shared" si="8"/>
        <v>119803.48620045652</v>
      </c>
      <c r="F279" s="26">
        <v>225</v>
      </c>
      <c r="G279" s="26">
        <v>13</v>
      </c>
      <c r="H279" s="27">
        <f t="shared" si="9"/>
        <v>119</v>
      </c>
      <c r="I279" s="13">
        <v>78</v>
      </c>
      <c r="J279" s="30">
        <v>8</v>
      </c>
      <c r="K279" s="14">
        <v>0.7</v>
      </c>
    </row>
    <row r="280" spans="1:11" ht="12.75">
      <c r="A280" s="22">
        <v>275</v>
      </c>
      <c r="B280" s="23" t="s">
        <v>991</v>
      </c>
      <c r="C280" s="24">
        <v>1536415700</v>
      </c>
      <c r="D280" s="29">
        <v>17773</v>
      </c>
      <c r="E280" s="25">
        <f t="shared" si="8"/>
        <v>86446.61565295674</v>
      </c>
      <c r="F280" s="26">
        <v>310</v>
      </c>
      <c r="G280" s="26">
        <v>107</v>
      </c>
      <c r="H280" s="27">
        <f t="shared" si="9"/>
        <v>208.5</v>
      </c>
      <c r="I280" s="13">
        <v>241</v>
      </c>
      <c r="J280" s="30">
        <v>4</v>
      </c>
      <c r="K280" s="14">
        <v>1.1</v>
      </c>
    </row>
    <row r="281" spans="1:11" ht="12.75">
      <c r="A281" s="22">
        <v>276</v>
      </c>
      <c r="B281" s="23" t="s">
        <v>992</v>
      </c>
      <c r="C281" s="24">
        <v>685156800</v>
      </c>
      <c r="D281" s="29">
        <v>5932</v>
      </c>
      <c r="E281" s="25">
        <f t="shared" si="8"/>
        <v>115501.82063385031</v>
      </c>
      <c r="F281" s="26">
        <v>239</v>
      </c>
      <c r="G281" s="26">
        <v>232</v>
      </c>
      <c r="H281" s="27">
        <f t="shared" si="9"/>
        <v>235.5</v>
      </c>
      <c r="I281" s="13">
        <v>277</v>
      </c>
      <c r="J281" s="30">
        <v>3</v>
      </c>
      <c r="K281" s="14">
        <v>1.2</v>
      </c>
    </row>
    <row r="282" spans="1:11" ht="12.75">
      <c r="A282" s="22">
        <v>277</v>
      </c>
      <c r="B282" s="23" t="s">
        <v>993</v>
      </c>
      <c r="C282" s="24">
        <v>2195525600</v>
      </c>
      <c r="D282" s="29">
        <v>9854</v>
      </c>
      <c r="E282" s="25">
        <f t="shared" si="8"/>
        <v>222805.52060077127</v>
      </c>
      <c r="F282" s="26">
        <v>67</v>
      </c>
      <c r="G282" s="26">
        <v>181</v>
      </c>
      <c r="H282" s="27">
        <f t="shared" si="9"/>
        <v>124</v>
      </c>
      <c r="I282" s="13">
        <v>84</v>
      </c>
      <c r="J282" s="30">
        <v>8</v>
      </c>
      <c r="K282" s="14">
        <v>0.7</v>
      </c>
    </row>
    <row r="283" spans="1:11" ht="12.75">
      <c r="A283" s="22">
        <v>278</v>
      </c>
      <c r="B283" s="23" t="s">
        <v>994</v>
      </c>
      <c r="C283" s="24">
        <v>1021274900</v>
      </c>
      <c r="D283" s="29">
        <v>16799</v>
      </c>
      <c r="E283" s="25">
        <f t="shared" si="8"/>
        <v>60793.791297101016</v>
      </c>
      <c r="F283" s="26">
        <v>343</v>
      </c>
      <c r="G283" s="26">
        <v>115</v>
      </c>
      <c r="H283" s="27">
        <f t="shared" si="9"/>
        <v>229</v>
      </c>
      <c r="I283" s="13">
        <v>271</v>
      </c>
      <c r="J283" s="30">
        <v>3</v>
      </c>
      <c r="K283" s="14">
        <v>1.2</v>
      </c>
    </row>
    <row r="284" spans="1:11" ht="12.75">
      <c r="A284" s="22">
        <v>279</v>
      </c>
      <c r="B284" s="23" t="s">
        <v>995</v>
      </c>
      <c r="C284" s="24">
        <v>1053014000</v>
      </c>
      <c r="D284" s="29">
        <v>9575</v>
      </c>
      <c r="E284" s="25">
        <f t="shared" si="8"/>
        <v>109975.35248041776</v>
      </c>
      <c r="F284" s="26">
        <v>251</v>
      </c>
      <c r="G284" s="26">
        <v>183</v>
      </c>
      <c r="H284" s="27">
        <f t="shared" si="9"/>
        <v>217</v>
      </c>
      <c r="I284" s="13">
        <v>253</v>
      </c>
      <c r="J284" s="30">
        <v>3</v>
      </c>
      <c r="K284" s="14">
        <v>1.2</v>
      </c>
    </row>
    <row r="285" spans="1:11" ht="12.75">
      <c r="A285" s="22">
        <v>280</v>
      </c>
      <c r="B285" s="23" t="s">
        <v>996</v>
      </c>
      <c r="C285" s="24">
        <v>996923200</v>
      </c>
      <c r="D285" s="29">
        <v>11749</v>
      </c>
      <c r="E285" s="25">
        <f t="shared" si="8"/>
        <v>84851.74908502851</v>
      </c>
      <c r="F285" s="26">
        <v>314</v>
      </c>
      <c r="G285" s="26">
        <v>160</v>
      </c>
      <c r="H285" s="27">
        <f t="shared" si="9"/>
        <v>237</v>
      </c>
      <c r="I285" s="13">
        <v>278</v>
      </c>
      <c r="J285" s="30">
        <v>3</v>
      </c>
      <c r="K285" s="14">
        <v>1.2</v>
      </c>
    </row>
    <row r="286" spans="1:11" ht="12.75">
      <c r="A286" s="22">
        <v>281</v>
      </c>
      <c r="B286" s="23" t="s">
        <v>997</v>
      </c>
      <c r="C286" s="24">
        <v>7233354700</v>
      </c>
      <c r="D286" s="29">
        <v>153552</v>
      </c>
      <c r="E286" s="25">
        <f t="shared" si="8"/>
        <v>47106.873892883195</v>
      </c>
      <c r="F286" s="26">
        <v>350</v>
      </c>
      <c r="G286" s="26">
        <v>3</v>
      </c>
      <c r="H286" s="27">
        <f t="shared" si="9"/>
        <v>176.5</v>
      </c>
      <c r="I286" s="13">
        <v>181</v>
      </c>
      <c r="J286" s="30">
        <v>5</v>
      </c>
      <c r="K286" s="14">
        <v>1</v>
      </c>
    </row>
    <row r="287" spans="1:11" ht="12.75">
      <c r="A287" s="22">
        <v>282</v>
      </c>
      <c r="B287" s="23" t="s">
        <v>998</v>
      </c>
      <c r="C287" s="24">
        <v>1020459700</v>
      </c>
      <c r="D287" s="29">
        <v>7858</v>
      </c>
      <c r="E287" s="25">
        <f t="shared" si="8"/>
        <v>129862.52227029779</v>
      </c>
      <c r="F287" s="26">
        <v>201</v>
      </c>
      <c r="G287" s="26">
        <v>205</v>
      </c>
      <c r="H287" s="27">
        <f t="shared" si="9"/>
        <v>203</v>
      </c>
      <c r="I287" s="13">
        <v>231</v>
      </c>
      <c r="J287" s="30">
        <v>4</v>
      </c>
      <c r="K287" s="14">
        <v>1.1</v>
      </c>
    </row>
    <row r="288" spans="1:11" ht="12.75">
      <c r="A288" s="22">
        <v>283</v>
      </c>
      <c r="B288" s="23" t="s">
        <v>999</v>
      </c>
      <c r="C288" s="24">
        <v>838598500</v>
      </c>
      <c r="D288" s="29">
        <v>1961</v>
      </c>
      <c r="E288" s="25">
        <f t="shared" si="8"/>
        <v>427638.19479857216</v>
      </c>
      <c r="F288" s="26">
        <v>24</v>
      </c>
      <c r="G288" s="26">
        <v>290</v>
      </c>
      <c r="H288" s="27">
        <f t="shared" si="9"/>
        <v>157</v>
      </c>
      <c r="I288" s="13">
        <v>132</v>
      </c>
      <c r="J288" s="30">
        <v>7</v>
      </c>
      <c r="K288" s="14">
        <v>0.8</v>
      </c>
    </row>
    <row r="289" spans="1:11" ht="12.75">
      <c r="A289" s="22">
        <v>284</v>
      </c>
      <c r="B289" s="23" t="s">
        <v>1000</v>
      </c>
      <c r="C289" s="24">
        <v>3119229600</v>
      </c>
      <c r="D289" s="29">
        <v>21605</v>
      </c>
      <c r="E289" s="25">
        <f t="shared" si="8"/>
        <v>144375.35755612128</v>
      </c>
      <c r="F289" s="26">
        <v>149</v>
      </c>
      <c r="G289" s="26">
        <v>90</v>
      </c>
      <c r="H289" s="27">
        <f t="shared" si="9"/>
        <v>119.5</v>
      </c>
      <c r="I289" s="13">
        <v>79</v>
      </c>
      <c r="J289" s="30">
        <v>8</v>
      </c>
      <c r="K289" s="14">
        <v>0.7</v>
      </c>
    </row>
    <row r="290" spans="1:11" ht="12.75">
      <c r="A290" s="22">
        <v>285</v>
      </c>
      <c r="B290" s="23" t="s">
        <v>1001</v>
      </c>
      <c r="C290" s="24">
        <v>3297055700</v>
      </c>
      <c r="D290" s="29">
        <v>27849</v>
      </c>
      <c r="E290" s="25">
        <f t="shared" si="8"/>
        <v>118390.45208086466</v>
      </c>
      <c r="F290" s="26">
        <v>229</v>
      </c>
      <c r="G290" s="26">
        <v>66</v>
      </c>
      <c r="H290" s="27">
        <f t="shared" si="9"/>
        <v>147.5</v>
      </c>
      <c r="I290" s="13">
        <v>115</v>
      </c>
      <c r="J290" s="30">
        <v>7</v>
      </c>
      <c r="K290" s="14">
        <v>0.8</v>
      </c>
    </row>
    <row r="291" spans="1:11" ht="12.75">
      <c r="A291" s="22">
        <v>286</v>
      </c>
      <c r="B291" s="23" t="s">
        <v>1002</v>
      </c>
      <c r="C291" s="24">
        <v>1227647800</v>
      </c>
      <c r="D291" s="29">
        <v>6854</v>
      </c>
      <c r="E291" s="25">
        <f t="shared" si="8"/>
        <v>179114.0647796907</v>
      </c>
      <c r="F291" s="26">
        <v>97</v>
      </c>
      <c r="G291" s="26">
        <v>218</v>
      </c>
      <c r="H291" s="27">
        <f t="shared" si="9"/>
        <v>157.5</v>
      </c>
      <c r="I291" s="13">
        <v>133</v>
      </c>
      <c r="J291" s="30">
        <v>7</v>
      </c>
      <c r="K291" s="14">
        <v>0.8</v>
      </c>
    </row>
    <row r="292" spans="1:11" ht="12.75">
      <c r="A292" s="22">
        <v>287</v>
      </c>
      <c r="B292" s="23" t="s">
        <v>1003</v>
      </c>
      <c r="C292" s="24">
        <v>1216774300</v>
      </c>
      <c r="D292" s="29">
        <v>9350</v>
      </c>
      <c r="E292" s="25">
        <f t="shared" si="8"/>
        <v>130136.28877005348</v>
      </c>
      <c r="F292" s="26">
        <v>198</v>
      </c>
      <c r="G292" s="26">
        <v>184</v>
      </c>
      <c r="H292" s="27">
        <f t="shared" si="9"/>
        <v>191</v>
      </c>
      <c r="I292" s="13">
        <v>219</v>
      </c>
      <c r="J292" s="30">
        <v>4</v>
      </c>
      <c r="K292" s="14">
        <v>1.1</v>
      </c>
    </row>
    <row r="293" spans="1:11" ht="12.75">
      <c r="A293" s="22">
        <v>288</v>
      </c>
      <c r="B293" s="23" t="s">
        <v>1004</v>
      </c>
      <c r="C293" s="24">
        <v>4110402700</v>
      </c>
      <c r="D293" s="29">
        <v>18119</v>
      </c>
      <c r="E293" s="25">
        <f t="shared" si="8"/>
        <v>226855.93575804404</v>
      </c>
      <c r="F293" s="26">
        <v>64</v>
      </c>
      <c r="G293" s="26">
        <v>102</v>
      </c>
      <c r="H293" s="27">
        <f t="shared" si="9"/>
        <v>83</v>
      </c>
      <c r="I293" s="13">
        <v>26</v>
      </c>
      <c r="J293" s="30">
        <v>10</v>
      </c>
      <c r="K293" s="14">
        <v>0.5</v>
      </c>
    </row>
    <row r="294" spans="1:11" ht="12.75">
      <c r="A294" s="22">
        <v>289</v>
      </c>
      <c r="B294" s="23" t="s">
        <v>1005</v>
      </c>
      <c r="C294" s="24">
        <v>360358900</v>
      </c>
      <c r="D294" s="29">
        <v>3699</v>
      </c>
      <c r="E294" s="25">
        <f t="shared" si="8"/>
        <v>97420.6271965396</v>
      </c>
      <c r="F294" s="26">
        <v>284</v>
      </c>
      <c r="G294" s="26">
        <v>263</v>
      </c>
      <c r="H294" s="27">
        <f t="shared" si="9"/>
        <v>273.5</v>
      </c>
      <c r="I294" s="13">
        <v>326</v>
      </c>
      <c r="J294" s="30">
        <v>1</v>
      </c>
      <c r="K294" s="14">
        <v>1.4</v>
      </c>
    </row>
    <row r="295" spans="1:11" ht="12.75">
      <c r="A295" s="22">
        <v>290</v>
      </c>
      <c r="B295" s="23" t="s">
        <v>1006</v>
      </c>
      <c r="C295" s="24">
        <v>1290040700</v>
      </c>
      <c r="D295" s="29">
        <v>9077</v>
      </c>
      <c r="E295" s="25">
        <f t="shared" si="8"/>
        <v>142121.92354302082</v>
      </c>
      <c r="F295" s="26">
        <v>160</v>
      </c>
      <c r="G295" s="26">
        <v>188</v>
      </c>
      <c r="H295" s="27">
        <f t="shared" si="9"/>
        <v>174</v>
      </c>
      <c r="I295" s="13">
        <v>172</v>
      </c>
      <c r="J295" s="30">
        <v>6</v>
      </c>
      <c r="K295" s="14">
        <v>0.9</v>
      </c>
    </row>
    <row r="296" spans="1:11" ht="12.75">
      <c r="A296" s="22">
        <v>291</v>
      </c>
      <c r="B296" s="23" t="s">
        <v>1007</v>
      </c>
      <c r="C296" s="24">
        <v>2370987100</v>
      </c>
      <c r="D296" s="29">
        <v>13919</v>
      </c>
      <c r="E296" s="25">
        <f t="shared" si="8"/>
        <v>170341.7702421151</v>
      </c>
      <c r="F296" s="26">
        <v>113</v>
      </c>
      <c r="G296" s="26">
        <v>141</v>
      </c>
      <c r="H296" s="27">
        <f t="shared" si="9"/>
        <v>127</v>
      </c>
      <c r="I296" s="13">
        <v>88</v>
      </c>
      <c r="J296" s="30">
        <v>8</v>
      </c>
      <c r="K296" s="14">
        <v>0.7</v>
      </c>
    </row>
    <row r="297" spans="1:11" ht="12.75">
      <c r="A297" s="22">
        <v>292</v>
      </c>
      <c r="B297" s="23" t="s">
        <v>1008</v>
      </c>
      <c r="C297" s="24">
        <v>1981321900</v>
      </c>
      <c r="D297" s="29">
        <v>16010</v>
      </c>
      <c r="E297" s="25">
        <f t="shared" si="8"/>
        <v>123755.27170518426</v>
      </c>
      <c r="F297" s="26">
        <v>217</v>
      </c>
      <c r="G297" s="26">
        <v>120</v>
      </c>
      <c r="H297" s="27">
        <f t="shared" si="9"/>
        <v>168.5</v>
      </c>
      <c r="I297" s="13">
        <v>156</v>
      </c>
      <c r="J297" s="30">
        <v>6</v>
      </c>
      <c r="K297" s="14">
        <v>0.9</v>
      </c>
    </row>
    <row r="298" spans="1:11" ht="12.75">
      <c r="A298" s="22">
        <v>293</v>
      </c>
      <c r="B298" s="23" t="s">
        <v>1009</v>
      </c>
      <c r="C298" s="24">
        <v>4968822500</v>
      </c>
      <c r="D298" s="29">
        <v>56055</v>
      </c>
      <c r="E298" s="25">
        <f t="shared" si="8"/>
        <v>88641.91419141914</v>
      </c>
      <c r="F298" s="26">
        <v>305</v>
      </c>
      <c r="G298" s="26">
        <v>21</v>
      </c>
      <c r="H298" s="27">
        <f t="shared" si="9"/>
        <v>163</v>
      </c>
      <c r="I298" s="13">
        <v>142</v>
      </c>
      <c r="J298" s="30">
        <v>6</v>
      </c>
      <c r="K298" s="14">
        <v>0.9</v>
      </c>
    </row>
    <row r="299" spans="1:11" ht="12.75">
      <c r="A299" s="22">
        <v>294</v>
      </c>
      <c r="B299" s="23" t="s">
        <v>1010</v>
      </c>
      <c r="C299" s="24">
        <v>636045100</v>
      </c>
      <c r="D299" s="29">
        <v>8051</v>
      </c>
      <c r="E299" s="25">
        <f t="shared" si="8"/>
        <v>79001.99975158366</v>
      </c>
      <c r="F299" s="26">
        <v>327</v>
      </c>
      <c r="G299" s="26">
        <v>202</v>
      </c>
      <c r="H299" s="27">
        <f t="shared" si="9"/>
        <v>264.5</v>
      </c>
      <c r="I299" s="13">
        <v>312</v>
      </c>
      <c r="J299" s="30">
        <v>2</v>
      </c>
      <c r="K299" s="14">
        <v>1.3</v>
      </c>
    </row>
    <row r="300" spans="1:11" ht="12.75">
      <c r="A300" s="22">
        <v>295</v>
      </c>
      <c r="B300" s="23" t="s">
        <v>1011</v>
      </c>
      <c r="C300" s="24">
        <v>4084750000</v>
      </c>
      <c r="D300" s="29">
        <v>29669</v>
      </c>
      <c r="E300" s="25">
        <f t="shared" si="8"/>
        <v>137677.37368970978</v>
      </c>
      <c r="F300" s="26">
        <v>177</v>
      </c>
      <c r="G300" s="26">
        <v>55</v>
      </c>
      <c r="H300" s="27">
        <f t="shared" si="9"/>
        <v>116</v>
      </c>
      <c r="I300" s="13">
        <v>69</v>
      </c>
      <c r="J300" s="30">
        <v>9</v>
      </c>
      <c r="K300" s="14">
        <v>0.6</v>
      </c>
    </row>
    <row r="301" spans="1:11" ht="12.75">
      <c r="A301" s="22">
        <v>296</v>
      </c>
      <c r="B301" s="23" t="s">
        <v>1012</v>
      </c>
      <c r="C301" s="24">
        <v>2744673000</v>
      </c>
      <c r="D301" s="29">
        <v>4067</v>
      </c>
      <c r="E301" s="25">
        <f t="shared" si="8"/>
        <v>674864.2734202115</v>
      </c>
      <c r="F301" s="26">
        <v>12</v>
      </c>
      <c r="G301" s="26">
        <v>261</v>
      </c>
      <c r="H301" s="27">
        <f t="shared" si="9"/>
        <v>136.5</v>
      </c>
      <c r="I301" s="13">
        <v>102</v>
      </c>
      <c r="J301" s="30">
        <v>8</v>
      </c>
      <c r="K301" s="14">
        <v>0.7</v>
      </c>
    </row>
    <row r="302" spans="1:11" ht="12.75">
      <c r="A302" s="22">
        <v>297</v>
      </c>
      <c r="B302" s="23" t="s">
        <v>1013</v>
      </c>
      <c r="C302" s="24">
        <v>180552800</v>
      </c>
      <c r="D302" s="29">
        <v>487</v>
      </c>
      <c r="E302" s="25">
        <f t="shared" si="8"/>
        <v>370744.9691991786</v>
      </c>
      <c r="F302" s="26">
        <v>29</v>
      </c>
      <c r="G302" s="26">
        <v>343</v>
      </c>
      <c r="H302" s="27">
        <f t="shared" si="9"/>
        <v>186</v>
      </c>
      <c r="I302" s="13">
        <v>212</v>
      </c>
      <c r="J302" s="30">
        <v>4</v>
      </c>
      <c r="K302" s="14">
        <v>1.1</v>
      </c>
    </row>
    <row r="303" spans="1:11" ht="12.75">
      <c r="A303" s="22">
        <v>298</v>
      </c>
      <c r="B303" s="23" t="s">
        <v>1014</v>
      </c>
      <c r="C303" s="24">
        <v>1207615900</v>
      </c>
      <c r="D303" s="29">
        <v>6273</v>
      </c>
      <c r="E303" s="25">
        <f t="shared" si="8"/>
        <v>192510.1068069504</v>
      </c>
      <c r="F303" s="26">
        <v>83</v>
      </c>
      <c r="G303" s="26">
        <v>227</v>
      </c>
      <c r="H303" s="27">
        <f t="shared" si="9"/>
        <v>155</v>
      </c>
      <c r="I303" s="13">
        <v>130</v>
      </c>
      <c r="J303" s="30">
        <v>7</v>
      </c>
      <c r="K303" s="14">
        <v>0.8</v>
      </c>
    </row>
    <row r="304" spans="1:11" ht="12.75">
      <c r="A304" s="22">
        <v>299</v>
      </c>
      <c r="B304" s="23" t="s">
        <v>1015</v>
      </c>
      <c r="C304" s="24">
        <v>841900200</v>
      </c>
      <c r="D304" s="29">
        <v>9133</v>
      </c>
      <c r="E304" s="25">
        <f t="shared" si="8"/>
        <v>92182.2183291361</v>
      </c>
      <c r="F304" s="26">
        <v>299</v>
      </c>
      <c r="G304" s="26">
        <v>186</v>
      </c>
      <c r="H304" s="27">
        <f t="shared" si="9"/>
        <v>242.5</v>
      </c>
      <c r="I304" s="13">
        <v>287</v>
      </c>
      <c r="J304" s="30">
        <v>2</v>
      </c>
      <c r="K304" s="14">
        <v>1.3</v>
      </c>
    </row>
    <row r="305" spans="1:11" ht="12.75">
      <c r="A305" s="22">
        <v>300</v>
      </c>
      <c r="B305" s="23" t="s">
        <v>1016</v>
      </c>
      <c r="C305" s="24">
        <v>2233516000</v>
      </c>
      <c r="D305" s="29">
        <v>2009</v>
      </c>
      <c r="E305" s="25">
        <f t="shared" si="8"/>
        <v>1111755.1020408163</v>
      </c>
      <c r="F305" s="26">
        <v>6</v>
      </c>
      <c r="G305" s="26">
        <v>289</v>
      </c>
      <c r="H305" s="27">
        <f t="shared" si="9"/>
        <v>147.5</v>
      </c>
      <c r="I305" s="13">
        <v>117</v>
      </c>
      <c r="J305" s="30">
        <v>7</v>
      </c>
      <c r="K305" s="14">
        <v>0.8</v>
      </c>
    </row>
    <row r="306" spans="1:11" ht="12.75">
      <c r="A306" s="22">
        <v>301</v>
      </c>
      <c r="B306" s="23" t="s">
        <v>1017</v>
      </c>
      <c r="C306" s="24">
        <v>1508864800</v>
      </c>
      <c r="D306" s="29">
        <v>11953</v>
      </c>
      <c r="E306" s="25">
        <f t="shared" si="8"/>
        <v>126233.14649042081</v>
      </c>
      <c r="F306" s="26">
        <v>210</v>
      </c>
      <c r="G306" s="26">
        <v>157</v>
      </c>
      <c r="H306" s="27">
        <f t="shared" si="9"/>
        <v>183.5</v>
      </c>
      <c r="I306" s="13">
        <v>206</v>
      </c>
      <c r="J306" s="30">
        <v>5</v>
      </c>
      <c r="K306" s="14">
        <v>1</v>
      </c>
    </row>
    <row r="307" spans="1:11" ht="12.75">
      <c r="A307" s="22">
        <v>302</v>
      </c>
      <c r="B307" s="23" t="s">
        <v>1018</v>
      </c>
      <c r="C307" s="24">
        <v>185767400</v>
      </c>
      <c r="D307" s="29">
        <v>324</v>
      </c>
      <c r="E307" s="25">
        <f t="shared" si="8"/>
        <v>573356.1728395062</v>
      </c>
      <c r="F307" s="26">
        <v>16</v>
      </c>
      <c r="G307" s="26">
        <v>346</v>
      </c>
      <c r="H307" s="27">
        <f t="shared" si="9"/>
        <v>181</v>
      </c>
      <c r="I307" s="13">
        <v>199</v>
      </c>
      <c r="J307" s="30">
        <v>5</v>
      </c>
      <c r="K307" s="14">
        <v>1</v>
      </c>
    </row>
    <row r="308" spans="1:11" ht="12.75">
      <c r="A308" s="22">
        <v>303</v>
      </c>
      <c r="B308" s="23" t="s">
        <v>1019</v>
      </c>
      <c r="C308" s="24">
        <v>1070552100</v>
      </c>
      <c r="D308" s="29">
        <v>7640</v>
      </c>
      <c r="E308" s="25">
        <f t="shared" si="8"/>
        <v>140124.62041884818</v>
      </c>
      <c r="F308" s="26">
        <v>170</v>
      </c>
      <c r="G308" s="26">
        <v>210</v>
      </c>
      <c r="H308" s="27">
        <f t="shared" si="9"/>
        <v>190</v>
      </c>
      <c r="I308" s="13">
        <v>217</v>
      </c>
      <c r="J308" s="30">
        <v>4</v>
      </c>
      <c r="K308" s="14">
        <v>1.1</v>
      </c>
    </row>
    <row r="309" spans="1:11" ht="12.75">
      <c r="A309" s="22">
        <v>304</v>
      </c>
      <c r="B309" s="23" t="s">
        <v>1020</v>
      </c>
      <c r="C309" s="24">
        <v>1568501600</v>
      </c>
      <c r="D309" s="29">
        <v>13560</v>
      </c>
      <c r="E309" s="25">
        <f t="shared" si="8"/>
        <v>115671.20943952803</v>
      </c>
      <c r="F309" s="26">
        <v>237</v>
      </c>
      <c r="G309" s="26">
        <v>146</v>
      </c>
      <c r="H309" s="27">
        <f t="shared" si="9"/>
        <v>191.5</v>
      </c>
      <c r="I309" s="13">
        <v>220</v>
      </c>
      <c r="J309" s="30">
        <v>4</v>
      </c>
      <c r="K309" s="14">
        <v>1.1</v>
      </c>
    </row>
    <row r="310" spans="1:11" ht="12.75">
      <c r="A310" s="22">
        <v>305</v>
      </c>
      <c r="B310" s="23" t="s">
        <v>1021</v>
      </c>
      <c r="C310" s="24">
        <v>4064741200</v>
      </c>
      <c r="D310" s="29">
        <v>25613</v>
      </c>
      <c r="E310" s="25">
        <f t="shared" si="8"/>
        <v>158698.3641119744</v>
      </c>
      <c r="F310" s="26">
        <v>128</v>
      </c>
      <c r="G310" s="26">
        <v>72</v>
      </c>
      <c r="H310" s="27">
        <f t="shared" si="9"/>
        <v>100</v>
      </c>
      <c r="I310" s="13">
        <v>50</v>
      </c>
      <c r="J310" s="30">
        <v>9</v>
      </c>
      <c r="K310" s="14">
        <v>0.6</v>
      </c>
    </row>
    <row r="311" spans="1:11" ht="12.75">
      <c r="A311" s="22">
        <v>306</v>
      </c>
      <c r="B311" s="23" t="s">
        <v>1022</v>
      </c>
      <c r="C311" s="24">
        <v>169483600</v>
      </c>
      <c r="D311" s="29">
        <v>1864</v>
      </c>
      <c r="E311" s="25">
        <f t="shared" si="8"/>
        <v>90924.67811158799</v>
      </c>
      <c r="F311" s="26">
        <v>302</v>
      </c>
      <c r="G311" s="26">
        <v>296</v>
      </c>
      <c r="H311" s="27">
        <f t="shared" si="9"/>
        <v>299</v>
      </c>
      <c r="I311" s="13">
        <v>347</v>
      </c>
      <c r="J311" s="30">
        <v>1</v>
      </c>
      <c r="K311" s="14">
        <v>1.4</v>
      </c>
    </row>
    <row r="312" spans="1:11" ht="12.75">
      <c r="A312" s="22">
        <v>307</v>
      </c>
      <c r="B312" s="23" t="s">
        <v>1023</v>
      </c>
      <c r="C312" s="24">
        <v>3970862200</v>
      </c>
      <c r="D312" s="29">
        <v>24562</v>
      </c>
      <c r="E312" s="25">
        <f t="shared" si="8"/>
        <v>161666.89194690986</v>
      </c>
      <c r="F312" s="26">
        <v>126</v>
      </c>
      <c r="G312" s="26">
        <v>78</v>
      </c>
      <c r="H312" s="27">
        <f t="shared" si="9"/>
        <v>102</v>
      </c>
      <c r="I312" s="13">
        <v>53</v>
      </c>
      <c r="J312" s="30">
        <v>9</v>
      </c>
      <c r="K312" s="14">
        <v>0.6</v>
      </c>
    </row>
    <row r="313" spans="1:11" ht="12.75">
      <c r="A313" s="22">
        <v>308</v>
      </c>
      <c r="B313" s="23" t="s">
        <v>1024</v>
      </c>
      <c r="C313" s="24">
        <v>9286495800</v>
      </c>
      <c r="D313" s="29">
        <v>61918</v>
      </c>
      <c r="E313" s="25">
        <f t="shared" si="8"/>
        <v>149980.55169740625</v>
      </c>
      <c r="F313" s="26">
        <v>142</v>
      </c>
      <c r="G313" s="26">
        <v>15</v>
      </c>
      <c r="H313" s="27">
        <f t="shared" si="9"/>
        <v>78.5</v>
      </c>
      <c r="I313" s="13">
        <v>23</v>
      </c>
      <c r="J313" s="30">
        <v>10</v>
      </c>
      <c r="K313" s="14">
        <v>0.5</v>
      </c>
    </row>
    <row r="314" spans="1:11" ht="12.75">
      <c r="A314" s="22">
        <v>309</v>
      </c>
      <c r="B314" s="23" t="s">
        <v>1025</v>
      </c>
      <c r="C314" s="24">
        <v>795704500</v>
      </c>
      <c r="D314" s="29">
        <v>9859</v>
      </c>
      <c r="E314" s="25">
        <f t="shared" si="8"/>
        <v>80708.43898975555</v>
      </c>
      <c r="F314" s="26">
        <v>324</v>
      </c>
      <c r="G314" s="26">
        <v>180</v>
      </c>
      <c r="H314" s="27">
        <f t="shared" si="9"/>
        <v>252</v>
      </c>
      <c r="I314" s="13">
        <v>301</v>
      </c>
      <c r="J314" s="30">
        <v>2</v>
      </c>
      <c r="K314" s="14">
        <v>1.3</v>
      </c>
    </row>
    <row r="315" spans="1:11" ht="12.75">
      <c r="A315" s="22">
        <v>310</v>
      </c>
      <c r="B315" s="23" t="s">
        <v>1026</v>
      </c>
      <c r="C315" s="24">
        <v>3542545300</v>
      </c>
      <c r="D315" s="29">
        <v>22339</v>
      </c>
      <c r="E315" s="25">
        <f t="shared" si="8"/>
        <v>158581.19432382827</v>
      </c>
      <c r="F315" s="26">
        <v>129</v>
      </c>
      <c r="G315" s="26">
        <v>87</v>
      </c>
      <c r="H315" s="27">
        <f t="shared" si="9"/>
        <v>108</v>
      </c>
      <c r="I315" s="13">
        <v>62</v>
      </c>
      <c r="J315" s="30">
        <v>9</v>
      </c>
      <c r="K315" s="14">
        <v>0.6</v>
      </c>
    </row>
    <row r="316" spans="1:11" ht="12.75">
      <c r="A316" s="22">
        <v>311</v>
      </c>
      <c r="B316" s="23" t="s">
        <v>1027</v>
      </c>
      <c r="C316" s="24">
        <v>361936100</v>
      </c>
      <c r="D316" s="29">
        <v>5142</v>
      </c>
      <c r="E316" s="25">
        <f t="shared" si="8"/>
        <v>70388.19525476468</v>
      </c>
      <c r="F316" s="26">
        <v>331</v>
      </c>
      <c r="G316" s="26">
        <v>243</v>
      </c>
      <c r="H316" s="27">
        <f t="shared" si="9"/>
        <v>287</v>
      </c>
      <c r="I316" s="13">
        <v>338</v>
      </c>
      <c r="J316" s="30">
        <v>1</v>
      </c>
      <c r="K316" s="14">
        <v>1.4</v>
      </c>
    </row>
    <row r="317" spans="1:11" ht="12.75">
      <c r="A317" s="22">
        <v>312</v>
      </c>
      <c r="B317" s="23" t="s">
        <v>1028</v>
      </c>
      <c r="C317" s="24">
        <v>84917100</v>
      </c>
      <c r="D317" s="29">
        <v>779</v>
      </c>
      <c r="E317" s="25">
        <f t="shared" si="8"/>
        <v>109007.83055198973</v>
      </c>
      <c r="F317" s="26">
        <v>253</v>
      </c>
      <c r="G317" s="26">
        <v>333</v>
      </c>
      <c r="H317" s="27">
        <f t="shared" si="9"/>
        <v>293</v>
      </c>
      <c r="I317" s="13">
        <v>343</v>
      </c>
      <c r="J317" s="30">
        <v>1</v>
      </c>
      <c r="K317" s="14">
        <v>1.4</v>
      </c>
    </row>
    <row r="318" spans="1:11" ht="12.75">
      <c r="A318" s="22">
        <v>313</v>
      </c>
      <c r="B318" s="23" t="s">
        <v>1029</v>
      </c>
      <c r="C318" s="24">
        <v>76028600</v>
      </c>
      <c r="D318" s="29">
        <v>535</v>
      </c>
      <c r="E318" s="25">
        <f t="shared" si="8"/>
        <v>142109.5327102804</v>
      </c>
      <c r="F318" s="26">
        <v>161</v>
      </c>
      <c r="G318" s="26">
        <v>340</v>
      </c>
      <c r="H318" s="27">
        <f t="shared" si="9"/>
        <v>250.5</v>
      </c>
      <c r="I318" s="13">
        <v>297</v>
      </c>
      <c r="J318" s="30">
        <v>2</v>
      </c>
      <c r="K318" s="14">
        <v>1.3</v>
      </c>
    </row>
    <row r="319" spans="1:11" ht="12.75">
      <c r="A319" s="22">
        <v>314</v>
      </c>
      <c r="B319" s="23" t="s">
        <v>1030</v>
      </c>
      <c r="C319" s="24">
        <v>5397317000</v>
      </c>
      <c r="D319" s="29">
        <v>32863</v>
      </c>
      <c r="E319" s="25">
        <f t="shared" si="8"/>
        <v>164236.89255393605</v>
      </c>
      <c r="F319" s="26">
        <v>120</v>
      </c>
      <c r="G319" s="26">
        <v>50</v>
      </c>
      <c r="H319" s="27">
        <f t="shared" si="9"/>
        <v>85</v>
      </c>
      <c r="I319" s="13">
        <v>27</v>
      </c>
      <c r="J319" s="30">
        <v>10</v>
      </c>
      <c r="K319" s="14">
        <v>0.5</v>
      </c>
    </row>
    <row r="320" spans="1:11" ht="12.75">
      <c r="A320" s="22">
        <v>315</v>
      </c>
      <c r="B320" s="23" t="s">
        <v>1031</v>
      </c>
      <c r="C320" s="24">
        <v>3103338600</v>
      </c>
      <c r="D320" s="29">
        <v>13285</v>
      </c>
      <c r="E320" s="25">
        <f t="shared" si="8"/>
        <v>233597.18479488144</v>
      </c>
      <c r="F320" s="26">
        <v>60</v>
      </c>
      <c r="G320" s="26">
        <v>150</v>
      </c>
      <c r="H320" s="27">
        <f t="shared" si="9"/>
        <v>105</v>
      </c>
      <c r="I320" s="13">
        <v>57</v>
      </c>
      <c r="J320" s="30">
        <v>9</v>
      </c>
      <c r="K320" s="14">
        <v>0.6</v>
      </c>
    </row>
    <row r="321" spans="1:11" ht="12.75">
      <c r="A321" s="22">
        <v>316</v>
      </c>
      <c r="B321" s="23" t="s">
        <v>1032</v>
      </c>
      <c r="C321" s="24">
        <v>1544288200</v>
      </c>
      <c r="D321" s="29">
        <v>16812</v>
      </c>
      <c r="E321" s="25">
        <f t="shared" si="8"/>
        <v>91856.30502022365</v>
      </c>
      <c r="F321" s="26">
        <v>301</v>
      </c>
      <c r="G321" s="26">
        <v>114</v>
      </c>
      <c r="H321" s="27">
        <f t="shared" si="9"/>
        <v>207.5</v>
      </c>
      <c r="I321" s="13">
        <v>237</v>
      </c>
      <c r="J321" s="30">
        <v>4</v>
      </c>
      <c r="K321" s="14">
        <v>1.1</v>
      </c>
    </row>
    <row r="322" spans="1:11" ht="12.75">
      <c r="A322" s="22">
        <v>317</v>
      </c>
      <c r="B322" s="23" t="s">
        <v>1033</v>
      </c>
      <c r="C322" s="24">
        <v>9773806800</v>
      </c>
      <c r="D322" s="29">
        <v>28748</v>
      </c>
      <c r="E322" s="25">
        <f t="shared" si="8"/>
        <v>339982.14832336165</v>
      </c>
      <c r="F322" s="26">
        <v>35</v>
      </c>
      <c r="G322" s="26">
        <v>60</v>
      </c>
      <c r="H322" s="27">
        <f t="shared" si="9"/>
        <v>47.5</v>
      </c>
      <c r="I322" s="13">
        <v>6</v>
      </c>
      <c r="J322" s="30">
        <v>10</v>
      </c>
      <c r="K322" s="14">
        <v>0.5</v>
      </c>
    </row>
    <row r="323" spans="1:11" ht="12.75">
      <c r="A323" s="22">
        <v>318</v>
      </c>
      <c r="B323" s="23" t="s">
        <v>1034</v>
      </c>
      <c r="C323" s="24">
        <v>2439397200</v>
      </c>
      <c r="D323" s="29">
        <v>2742</v>
      </c>
      <c r="E323" s="25">
        <f t="shared" si="8"/>
        <v>889641.5754923413</v>
      </c>
      <c r="F323" s="26">
        <v>9</v>
      </c>
      <c r="G323" s="26">
        <v>282</v>
      </c>
      <c r="H323" s="27">
        <f t="shared" si="9"/>
        <v>145.5</v>
      </c>
      <c r="I323" s="13">
        <v>111</v>
      </c>
      <c r="J323" s="30">
        <v>7</v>
      </c>
      <c r="K323" s="14">
        <v>0.8</v>
      </c>
    </row>
    <row r="324" spans="1:11" ht="12.75">
      <c r="A324" s="22">
        <v>319</v>
      </c>
      <c r="B324" s="23" t="s">
        <v>1035</v>
      </c>
      <c r="C324" s="24">
        <v>93891000</v>
      </c>
      <c r="D324" s="29">
        <v>866</v>
      </c>
      <c r="E324" s="25">
        <f t="shared" si="8"/>
        <v>108419.16859122402</v>
      </c>
      <c r="F324" s="26">
        <v>254</v>
      </c>
      <c r="G324" s="26">
        <v>330</v>
      </c>
      <c r="H324" s="27">
        <f t="shared" si="9"/>
        <v>292</v>
      </c>
      <c r="I324" s="13">
        <v>342</v>
      </c>
      <c r="J324" s="30">
        <v>1</v>
      </c>
      <c r="K324" s="14">
        <v>1.4</v>
      </c>
    </row>
    <row r="325" spans="1:11" ht="12.75">
      <c r="A325" s="22">
        <v>320</v>
      </c>
      <c r="B325" s="23" t="s">
        <v>1036</v>
      </c>
      <c r="C325" s="24">
        <v>707381000</v>
      </c>
      <c r="D325" s="29">
        <v>4993</v>
      </c>
      <c r="E325" s="25">
        <f t="shared" si="8"/>
        <v>141674.54436210694</v>
      </c>
      <c r="F325" s="26">
        <v>162</v>
      </c>
      <c r="G325" s="26">
        <v>248</v>
      </c>
      <c r="H325" s="27">
        <f t="shared" si="9"/>
        <v>205</v>
      </c>
      <c r="I325" s="13">
        <v>233</v>
      </c>
      <c r="J325" s="30">
        <v>4</v>
      </c>
      <c r="K325" s="14">
        <v>1.1</v>
      </c>
    </row>
    <row r="326" spans="1:11" ht="12.75">
      <c r="A326" s="22">
        <v>321</v>
      </c>
      <c r="B326" s="23" t="s">
        <v>1037</v>
      </c>
      <c r="C326" s="24">
        <v>885118900</v>
      </c>
      <c r="D326" s="29">
        <v>7779</v>
      </c>
      <c r="E326" s="25">
        <f aca="true" t="shared" si="10" ref="E326:E356">C326/D326</f>
        <v>113783.12122380768</v>
      </c>
      <c r="F326" s="26">
        <v>241</v>
      </c>
      <c r="G326" s="26">
        <v>207</v>
      </c>
      <c r="H326" s="27">
        <f aca="true" t="shared" si="11" ref="H326:H356">(F326+G326)/2</f>
        <v>224</v>
      </c>
      <c r="I326" s="13">
        <v>266</v>
      </c>
      <c r="J326" s="30">
        <v>3</v>
      </c>
      <c r="K326" s="14">
        <v>1.2</v>
      </c>
    </row>
    <row r="327" spans="1:11" ht="12.75">
      <c r="A327" s="22">
        <v>322</v>
      </c>
      <c r="B327" s="23" t="s">
        <v>665</v>
      </c>
      <c r="C327" s="24">
        <v>995122700</v>
      </c>
      <c r="D327" s="29">
        <v>6941</v>
      </c>
      <c r="E327" s="25">
        <f t="shared" si="10"/>
        <v>143368.7797147385</v>
      </c>
      <c r="F327" s="26">
        <v>154</v>
      </c>
      <c r="G327" s="26">
        <v>217</v>
      </c>
      <c r="H327" s="27">
        <f t="shared" si="11"/>
        <v>185.5</v>
      </c>
      <c r="I327" s="13">
        <v>211</v>
      </c>
      <c r="J327" s="30">
        <v>4</v>
      </c>
      <c r="K327" s="14">
        <v>1.1</v>
      </c>
    </row>
    <row r="328" spans="1:11" ht="12.75">
      <c r="A328" s="22">
        <v>323</v>
      </c>
      <c r="B328" s="23" t="s">
        <v>667</v>
      </c>
      <c r="C328" s="24">
        <v>363571800</v>
      </c>
      <c r="D328" s="29">
        <v>3731</v>
      </c>
      <c r="E328" s="25">
        <f t="shared" si="10"/>
        <v>97446.2074510855</v>
      </c>
      <c r="F328" s="26">
        <v>283</v>
      </c>
      <c r="G328" s="26">
        <v>262</v>
      </c>
      <c r="H328" s="27">
        <f t="shared" si="11"/>
        <v>272.5</v>
      </c>
      <c r="I328" s="13">
        <v>324</v>
      </c>
      <c r="J328" s="30">
        <v>1</v>
      </c>
      <c r="K328" s="14">
        <v>1.4</v>
      </c>
    </row>
    <row r="329" spans="1:11" ht="12.75">
      <c r="A329" s="22">
        <v>324</v>
      </c>
      <c r="B329" s="23" t="s">
        <v>1038</v>
      </c>
      <c r="C329" s="24">
        <v>761418600</v>
      </c>
      <c r="D329" s="29">
        <v>4367</v>
      </c>
      <c r="E329" s="25">
        <f t="shared" si="10"/>
        <v>174357.36203343255</v>
      </c>
      <c r="F329" s="26">
        <v>104</v>
      </c>
      <c r="G329" s="26">
        <v>258</v>
      </c>
      <c r="H329" s="27">
        <f t="shared" si="11"/>
        <v>181</v>
      </c>
      <c r="I329" s="13">
        <v>198</v>
      </c>
      <c r="J329" s="30">
        <v>5</v>
      </c>
      <c r="K329" s="14">
        <v>1</v>
      </c>
    </row>
    <row r="330" spans="1:11" ht="12.75">
      <c r="A330" s="22">
        <v>325</v>
      </c>
      <c r="B330" s="23" t="s">
        <v>671</v>
      </c>
      <c r="C330" s="24">
        <v>2654717200</v>
      </c>
      <c r="D330" s="29">
        <v>28574</v>
      </c>
      <c r="E330" s="25">
        <f t="shared" si="10"/>
        <v>92906.7403933646</v>
      </c>
      <c r="F330" s="26">
        <v>296</v>
      </c>
      <c r="G330" s="26">
        <v>63</v>
      </c>
      <c r="H330" s="27">
        <f t="shared" si="11"/>
        <v>179.5</v>
      </c>
      <c r="I330" s="13">
        <v>192</v>
      </c>
      <c r="J330" s="30">
        <v>5</v>
      </c>
      <c r="K330" s="14">
        <v>1</v>
      </c>
    </row>
    <row r="331" spans="1:11" ht="12.75">
      <c r="A331" s="22">
        <v>326</v>
      </c>
      <c r="B331" s="23" t="s">
        <v>673</v>
      </c>
      <c r="C331" s="24">
        <v>396858800</v>
      </c>
      <c r="D331" s="29">
        <v>1295</v>
      </c>
      <c r="E331" s="25">
        <f t="shared" si="10"/>
        <v>306454.67181467183</v>
      </c>
      <c r="F331" s="26">
        <v>39</v>
      </c>
      <c r="G331" s="26">
        <v>314</v>
      </c>
      <c r="H331" s="27">
        <f t="shared" si="11"/>
        <v>176.5</v>
      </c>
      <c r="I331" s="13">
        <v>184</v>
      </c>
      <c r="J331" s="30">
        <v>5</v>
      </c>
      <c r="K331" s="14">
        <v>1</v>
      </c>
    </row>
    <row r="332" spans="1:11" ht="12.75">
      <c r="A332" s="22">
        <v>327</v>
      </c>
      <c r="B332" s="23" t="s">
        <v>1039</v>
      </c>
      <c r="C332" s="24">
        <v>2553445600</v>
      </c>
      <c r="D332" s="29">
        <v>2828</v>
      </c>
      <c r="E332" s="25">
        <f t="shared" si="10"/>
        <v>902915.7001414427</v>
      </c>
      <c r="F332" s="26">
        <v>8</v>
      </c>
      <c r="G332" s="26">
        <v>281</v>
      </c>
      <c r="H332" s="27">
        <f t="shared" si="11"/>
        <v>144.5</v>
      </c>
      <c r="I332" s="13">
        <v>110</v>
      </c>
      <c r="J332" s="30">
        <v>7</v>
      </c>
      <c r="K332" s="14">
        <v>0.8</v>
      </c>
    </row>
    <row r="333" spans="1:11" ht="12.75">
      <c r="A333" s="22">
        <v>328</v>
      </c>
      <c r="B333" s="23" t="s">
        <v>1040</v>
      </c>
      <c r="C333" s="24">
        <v>3440866400</v>
      </c>
      <c r="D333" s="29">
        <v>18455</v>
      </c>
      <c r="E333" s="25">
        <f t="shared" si="10"/>
        <v>186446.29639664048</v>
      </c>
      <c r="F333" s="26">
        <v>93</v>
      </c>
      <c r="G333" s="26">
        <v>99</v>
      </c>
      <c r="H333" s="27">
        <f t="shared" si="11"/>
        <v>96</v>
      </c>
      <c r="I333" s="13">
        <v>46</v>
      </c>
      <c r="J333" s="30">
        <v>9</v>
      </c>
      <c r="K333" s="14">
        <v>0.6</v>
      </c>
    </row>
    <row r="334" spans="1:11" ht="12.75">
      <c r="A334" s="22">
        <v>329</v>
      </c>
      <c r="B334" s="23" t="s">
        <v>1041</v>
      </c>
      <c r="C334" s="24">
        <v>3383487400</v>
      </c>
      <c r="D334" s="29">
        <v>41399</v>
      </c>
      <c r="E334" s="25">
        <f t="shared" si="10"/>
        <v>81728.72291601247</v>
      </c>
      <c r="F334" s="26">
        <v>318</v>
      </c>
      <c r="G334" s="26">
        <v>34</v>
      </c>
      <c r="H334" s="27">
        <f t="shared" si="11"/>
        <v>176</v>
      </c>
      <c r="I334" s="13">
        <v>178</v>
      </c>
      <c r="J334" s="30">
        <v>5</v>
      </c>
      <c r="K334" s="14">
        <v>1</v>
      </c>
    </row>
    <row r="335" spans="1:11" ht="12.75">
      <c r="A335" s="22">
        <v>330</v>
      </c>
      <c r="B335" s="23" t="s">
        <v>1042</v>
      </c>
      <c r="C335" s="24">
        <v>4000201300</v>
      </c>
      <c r="D335" s="29">
        <v>22851</v>
      </c>
      <c r="E335" s="25">
        <f t="shared" si="10"/>
        <v>175055.85313553017</v>
      </c>
      <c r="F335" s="26">
        <v>103</v>
      </c>
      <c r="G335" s="26">
        <v>84</v>
      </c>
      <c r="H335" s="27">
        <f t="shared" si="11"/>
        <v>93.5</v>
      </c>
      <c r="I335" s="13">
        <v>43</v>
      </c>
      <c r="J335" s="30">
        <v>9</v>
      </c>
      <c r="K335" s="14">
        <v>0.6</v>
      </c>
    </row>
    <row r="336" spans="1:11" ht="12.75">
      <c r="A336" s="22">
        <v>331</v>
      </c>
      <c r="B336" s="23" t="s">
        <v>1043</v>
      </c>
      <c r="C336" s="24">
        <v>229599500</v>
      </c>
      <c r="D336" s="29">
        <v>1603</v>
      </c>
      <c r="E336" s="25">
        <f t="shared" si="10"/>
        <v>143231.12913287585</v>
      </c>
      <c r="F336" s="26">
        <v>155</v>
      </c>
      <c r="G336" s="26">
        <v>306</v>
      </c>
      <c r="H336" s="27">
        <f t="shared" si="11"/>
        <v>230.5</v>
      </c>
      <c r="I336" s="13">
        <v>273</v>
      </c>
      <c r="J336" s="30">
        <v>3</v>
      </c>
      <c r="K336" s="14">
        <v>1.2</v>
      </c>
    </row>
    <row r="337" spans="1:11" ht="12.75">
      <c r="A337" s="22">
        <v>332</v>
      </c>
      <c r="B337" s="23" t="s">
        <v>1044</v>
      </c>
      <c r="C337" s="24">
        <v>889315600</v>
      </c>
      <c r="D337" s="29">
        <v>7339</v>
      </c>
      <c r="E337" s="25">
        <f t="shared" si="10"/>
        <v>121176.67257119498</v>
      </c>
      <c r="F337" s="26">
        <v>221</v>
      </c>
      <c r="G337" s="26">
        <v>213</v>
      </c>
      <c r="H337" s="27">
        <f t="shared" si="11"/>
        <v>217</v>
      </c>
      <c r="I337" s="13">
        <v>254</v>
      </c>
      <c r="J337" s="30">
        <v>3</v>
      </c>
      <c r="K337" s="14">
        <v>1.2</v>
      </c>
    </row>
    <row r="338" spans="1:11" ht="12.75">
      <c r="A338" s="22">
        <v>333</v>
      </c>
      <c r="B338" s="23" t="s">
        <v>1045</v>
      </c>
      <c r="C338" s="24">
        <v>5604872400</v>
      </c>
      <c r="D338" s="29">
        <v>11737</v>
      </c>
      <c r="E338" s="25">
        <f t="shared" si="10"/>
        <v>477538.7577745591</v>
      </c>
      <c r="F338" s="26">
        <v>20</v>
      </c>
      <c r="G338" s="26">
        <v>162</v>
      </c>
      <c r="H338" s="27">
        <f t="shared" si="11"/>
        <v>91</v>
      </c>
      <c r="I338" s="13">
        <v>36</v>
      </c>
      <c r="J338" s="30">
        <v>9</v>
      </c>
      <c r="K338" s="14">
        <v>0.6</v>
      </c>
    </row>
    <row r="339" spans="1:11" ht="12.75">
      <c r="A339" s="22">
        <v>334</v>
      </c>
      <c r="B339" s="23" t="s">
        <v>1046</v>
      </c>
      <c r="C339" s="24">
        <v>3141088000</v>
      </c>
      <c r="D339" s="29">
        <v>15655</v>
      </c>
      <c r="E339" s="25">
        <f t="shared" si="10"/>
        <v>200644.39476205685</v>
      </c>
      <c r="F339" s="26">
        <v>75</v>
      </c>
      <c r="G339" s="26">
        <v>126</v>
      </c>
      <c r="H339" s="27">
        <f t="shared" si="11"/>
        <v>100.5</v>
      </c>
      <c r="I339" s="13">
        <v>52</v>
      </c>
      <c r="J339" s="30">
        <v>9</v>
      </c>
      <c r="K339" s="14">
        <v>0.6</v>
      </c>
    </row>
    <row r="340" spans="1:11" ht="12.75">
      <c r="A340" s="22">
        <v>335</v>
      </c>
      <c r="B340" s="23" t="s">
        <v>1047</v>
      </c>
      <c r="C340" s="24">
        <v>3702302900</v>
      </c>
      <c r="D340" s="29">
        <v>14768</v>
      </c>
      <c r="E340" s="25">
        <f t="shared" si="10"/>
        <v>250697.6503250271</v>
      </c>
      <c r="F340" s="26">
        <v>56</v>
      </c>
      <c r="G340" s="26">
        <v>130</v>
      </c>
      <c r="H340" s="27">
        <f t="shared" si="11"/>
        <v>93</v>
      </c>
      <c r="I340" s="13">
        <v>42</v>
      </c>
      <c r="J340" s="30">
        <v>9</v>
      </c>
      <c r="K340" s="14">
        <v>0.6</v>
      </c>
    </row>
    <row r="341" spans="1:11" ht="12.75">
      <c r="A341" s="22">
        <v>336</v>
      </c>
      <c r="B341" s="23" t="s">
        <v>1048</v>
      </c>
      <c r="C341" s="24">
        <v>6541975500</v>
      </c>
      <c r="D341" s="29">
        <v>54906</v>
      </c>
      <c r="E341" s="25">
        <f t="shared" si="10"/>
        <v>119148.64495683531</v>
      </c>
      <c r="F341" s="26">
        <v>226</v>
      </c>
      <c r="G341" s="26">
        <v>23</v>
      </c>
      <c r="H341" s="27">
        <f t="shared" si="11"/>
        <v>124.5</v>
      </c>
      <c r="I341" s="13">
        <v>86</v>
      </c>
      <c r="J341" s="30">
        <v>8</v>
      </c>
      <c r="K341" s="14">
        <v>0.7</v>
      </c>
    </row>
    <row r="342" spans="1:11" ht="12.75">
      <c r="A342" s="22">
        <v>337</v>
      </c>
      <c r="B342" s="23" t="s">
        <v>1049</v>
      </c>
      <c r="C342" s="24">
        <v>251776500</v>
      </c>
      <c r="D342" s="29">
        <v>1506</v>
      </c>
      <c r="E342" s="25">
        <f t="shared" si="10"/>
        <v>167182.27091633467</v>
      </c>
      <c r="F342" s="26">
        <v>117</v>
      </c>
      <c r="G342" s="26">
        <v>308</v>
      </c>
      <c r="H342" s="27">
        <f t="shared" si="11"/>
        <v>212.5</v>
      </c>
      <c r="I342" s="13">
        <v>245</v>
      </c>
      <c r="J342" s="30">
        <v>4</v>
      </c>
      <c r="K342" s="14">
        <v>1.1</v>
      </c>
    </row>
    <row r="343" spans="1:11" ht="12.75">
      <c r="A343" s="22">
        <v>338</v>
      </c>
      <c r="B343" s="23" t="s">
        <v>1050</v>
      </c>
      <c r="C343" s="24">
        <v>1407346900</v>
      </c>
      <c r="D343" s="29">
        <v>14609</v>
      </c>
      <c r="E343" s="25">
        <f t="shared" si="10"/>
        <v>96334.23916763639</v>
      </c>
      <c r="F343" s="26">
        <v>288</v>
      </c>
      <c r="G343" s="26">
        <v>133</v>
      </c>
      <c r="H343" s="27">
        <f t="shared" si="11"/>
        <v>210.5</v>
      </c>
      <c r="I343" s="13">
        <v>244</v>
      </c>
      <c r="J343" s="30">
        <v>4</v>
      </c>
      <c r="K343" s="14">
        <v>1.1</v>
      </c>
    </row>
    <row r="344" spans="1:11" ht="12.75">
      <c r="A344" s="22">
        <v>339</v>
      </c>
      <c r="B344" s="23" t="s">
        <v>1051</v>
      </c>
      <c r="C344" s="24">
        <v>1698579100</v>
      </c>
      <c r="D344" s="29">
        <v>14337</v>
      </c>
      <c r="E344" s="25">
        <f t="shared" si="10"/>
        <v>118475.2109925368</v>
      </c>
      <c r="F344" s="26">
        <v>228</v>
      </c>
      <c r="G344" s="26">
        <v>134</v>
      </c>
      <c r="H344" s="27">
        <f t="shared" si="11"/>
        <v>181</v>
      </c>
      <c r="I344" s="13">
        <v>197</v>
      </c>
      <c r="J344" s="30">
        <v>5</v>
      </c>
      <c r="K344" s="14">
        <v>1</v>
      </c>
    </row>
    <row r="345" spans="1:11" ht="12.75">
      <c r="A345" s="22">
        <v>340</v>
      </c>
      <c r="B345" s="23" t="s">
        <v>1052</v>
      </c>
      <c r="C345" s="24">
        <v>325344000</v>
      </c>
      <c r="D345" s="29">
        <v>2476</v>
      </c>
      <c r="E345" s="25">
        <f t="shared" si="10"/>
        <v>131399.03069466882</v>
      </c>
      <c r="F345" s="26">
        <v>196</v>
      </c>
      <c r="G345" s="26">
        <v>284</v>
      </c>
      <c r="H345" s="27">
        <f t="shared" si="11"/>
        <v>240</v>
      </c>
      <c r="I345" s="13">
        <v>283</v>
      </c>
      <c r="J345" s="30">
        <v>2</v>
      </c>
      <c r="K345" s="14">
        <v>1.3</v>
      </c>
    </row>
    <row r="346" spans="1:11" ht="12.75">
      <c r="A346" s="22">
        <v>341</v>
      </c>
      <c r="B346" s="23" t="s">
        <v>1053</v>
      </c>
      <c r="C346" s="24">
        <v>1101167500</v>
      </c>
      <c r="D346" s="29">
        <v>7700</v>
      </c>
      <c r="E346" s="25">
        <f t="shared" si="10"/>
        <v>143008.76623376625</v>
      </c>
      <c r="F346" s="26">
        <v>156</v>
      </c>
      <c r="G346" s="26">
        <v>208</v>
      </c>
      <c r="H346" s="27">
        <f t="shared" si="11"/>
        <v>182</v>
      </c>
      <c r="I346" s="13">
        <v>201</v>
      </c>
      <c r="J346" s="30">
        <v>5</v>
      </c>
      <c r="K346" s="14">
        <v>1</v>
      </c>
    </row>
    <row r="347" spans="1:11" ht="12.75">
      <c r="A347" s="22">
        <v>342</v>
      </c>
      <c r="B347" s="23" t="s">
        <v>1054</v>
      </c>
      <c r="C347" s="24">
        <v>3798092500</v>
      </c>
      <c r="D347" s="29">
        <v>22936</v>
      </c>
      <c r="E347" s="25">
        <f t="shared" si="10"/>
        <v>165595.24328566444</v>
      </c>
      <c r="F347" s="26">
        <v>118</v>
      </c>
      <c r="G347" s="26">
        <v>83</v>
      </c>
      <c r="H347" s="27">
        <f t="shared" si="11"/>
        <v>100.5</v>
      </c>
      <c r="I347" s="13">
        <v>51</v>
      </c>
      <c r="J347" s="30">
        <v>9</v>
      </c>
      <c r="K347" s="14">
        <v>0.6</v>
      </c>
    </row>
    <row r="348" spans="1:11" ht="12.75">
      <c r="A348" s="22">
        <v>343</v>
      </c>
      <c r="B348" s="23" t="s">
        <v>1055</v>
      </c>
      <c r="C348" s="24">
        <v>696157200</v>
      </c>
      <c r="D348" s="29">
        <v>10472</v>
      </c>
      <c r="E348" s="25">
        <f t="shared" si="10"/>
        <v>66477.9602750191</v>
      </c>
      <c r="F348" s="26">
        <v>335</v>
      </c>
      <c r="G348" s="26">
        <v>174</v>
      </c>
      <c r="H348" s="27">
        <f t="shared" si="11"/>
        <v>254.5</v>
      </c>
      <c r="I348" s="13">
        <v>305</v>
      </c>
      <c r="J348" s="30">
        <v>2</v>
      </c>
      <c r="K348" s="14">
        <v>1.3</v>
      </c>
    </row>
    <row r="349" spans="1:11" ht="12.75">
      <c r="A349" s="22">
        <v>344</v>
      </c>
      <c r="B349" s="23" t="s">
        <v>1056</v>
      </c>
      <c r="C349" s="24">
        <v>5754163500</v>
      </c>
      <c r="D349" s="29">
        <v>21869</v>
      </c>
      <c r="E349" s="25">
        <f t="shared" si="10"/>
        <v>263119.64424527873</v>
      </c>
      <c r="F349" s="26">
        <v>54</v>
      </c>
      <c r="G349" s="26">
        <v>89</v>
      </c>
      <c r="H349" s="27">
        <f t="shared" si="11"/>
        <v>71.5</v>
      </c>
      <c r="I349" s="13">
        <v>18</v>
      </c>
      <c r="J349" s="30">
        <v>10</v>
      </c>
      <c r="K349" s="14">
        <v>0.5</v>
      </c>
    </row>
    <row r="350" spans="1:11" ht="12.75">
      <c r="A350" s="22">
        <v>345</v>
      </c>
      <c r="B350" s="23" t="s">
        <v>1057</v>
      </c>
      <c r="C350" s="24">
        <v>123842400</v>
      </c>
      <c r="D350" s="29">
        <v>902</v>
      </c>
      <c r="E350" s="25">
        <f t="shared" si="10"/>
        <v>137297.56097560975</v>
      </c>
      <c r="F350" s="26">
        <v>180</v>
      </c>
      <c r="G350" s="26">
        <v>327</v>
      </c>
      <c r="H350" s="27">
        <f t="shared" si="11"/>
        <v>253.5</v>
      </c>
      <c r="I350" s="13">
        <v>304</v>
      </c>
      <c r="J350" s="30">
        <v>2</v>
      </c>
      <c r="K350" s="14">
        <v>1.3</v>
      </c>
    </row>
    <row r="351" spans="1:11" ht="12.75">
      <c r="A351" s="22">
        <v>346</v>
      </c>
      <c r="B351" s="23" t="s">
        <v>1058</v>
      </c>
      <c r="C351" s="24">
        <v>1808109500</v>
      </c>
      <c r="D351" s="29">
        <v>17940</v>
      </c>
      <c r="E351" s="25">
        <f t="shared" si="10"/>
        <v>100786.48272017838</v>
      </c>
      <c r="F351" s="26">
        <v>273</v>
      </c>
      <c r="G351" s="26">
        <v>105</v>
      </c>
      <c r="H351" s="27">
        <f t="shared" si="11"/>
        <v>189</v>
      </c>
      <c r="I351" s="13">
        <v>216</v>
      </c>
      <c r="J351" s="30">
        <v>4</v>
      </c>
      <c r="K351" s="14">
        <v>1.1</v>
      </c>
    </row>
    <row r="352" spans="1:11" ht="12.75">
      <c r="A352" s="22">
        <v>347</v>
      </c>
      <c r="B352" s="23" t="s">
        <v>1059</v>
      </c>
      <c r="C352" s="24">
        <v>5944103000</v>
      </c>
      <c r="D352" s="29">
        <v>38949</v>
      </c>
      <c r="E352" s="25">
        <f t="shared" si="10"/>
        <v>152612.46758581736</v>
      </c>
      <c r="F352" s="26">
        <v>137</v>
      </c>
      <c r="G352" s="26">
        <v>41</v>
      </c>
      <c r="H352" s="27">
        <f t="shared" si="11"/>
        <v>89</v>
      </c>
      <c r="I352" s="13">
        <v>31</v>
      </c>
      <c r="J352" s="30">
        <v>10</v>
      </c>
      <c r="K352" s="14">
        <v>0.5</v>
      </c>
    </row>
    <row r="353" spans="1:11" ht="12.75">
      <c r="A353" s="22">
        <v>348</v>
      </c>
      <c r="B353" s="23" t="s">
        <v>1060</v>
      </c>
      <c r="C353" s="24">
        <v>12173645100</v>
      </c>
      <c r="D353" s="29">
        <v>182669</v>
      </c>
      <c r="E353" s="25">
        <f t="shared" si="10"/>
        <v>66643.1912366083</v>
      </c>
      <c r="F353" s="26">
        <v>334</v>
      </c>
      <c r="G353" s="26">
        <v>2</v>
      </c>
      <c r="H353" s="27">
        <f t="shared" si="11"/>
        <v>168</v>
      </c>
      <c r="I353" s="13">
        <v>154</v>
      </c>
      <c r="J353" s="30">
        <v>6</v>
      </c>
      <c r="K353" s="14">
        <v>0.9</v>
      </c>
    </row>
    <row r="354" spans="1:11" ht="12.75">
      <c r="A354" s="22">
        <v>349</v>
      </c>
      <c r="B354" s="23" t="s">
        <v>1061</v>
      </c>
      <c r="C354" s="24">
        <v>176258300</v>
      </c>
      <c r="D354" s="29">
        <v>1164</v>
      </c>
      <c r="E354" s="25">
        <f t="shared" si="10"/>
        <v>151424.6563573883</v>
      </c>
      <c r="F354" s="26">
        <v>140</v>
      </c>
      <c r="G354" s="26">
        <v>321</v>
      </c>
      <c r="H354" s="27">
        <f t="shared" si="11"/>
        <v>230.5</v>
      </c>
      <c r="I354" s="13">
        <v>274</v>
      </c>
      <c r="J354" s="30">
        <v>3</v>
      </c>
      <c r="K354" s="14">
        <v>1.2</v>
      </c>
    </row>
    <row r="355" spans="1:11" ht="12.75">
      <c r="A355" s="22">
        <v>350</v>
      </c>
      <c r="B355" s="23" t="s">
        <v>1062</v>
      </c>
      <c r="C355" s="24">
        <v>1870043500</v>
      </c>
      <c r="D355" s="29">
        <v>11118</v>
      </c>
      <c r="E355" s="25">
        <f t="shared" si="10"/>
        <v>168199.63122863823</v>
      </c>
      <c r="F355" s="26">
        <v>115</v>
      </c>
      <c r="G355" s="26">
        <v>167</v>
      </c>
      <c r="H355" s="27">
        <f t="shared" si="11"/>
        <v>141</v>
      </c>
      <c r="I355" s="13">
        <v>106</v>
      </c>
      <c r="J355" s="30">
        <v>7</v>
      </c>
      <c r="K355" s="14">
        <v>0.8</v>
      </c>
    </row>
    <row r="356" spans="1:11" ht="12.75">
      <c r="A356" s="22">
        <v>351</v>
      </c>
      <c r="B356" s="23" t="s">
        <v>1063</v>
      </c>
      <c r="C356" s="24">
        <v>5634791900</v>
      </c>
      <c r="D356" s="29">
        <v>23703</v>
      </c>
      <c r="E356" s="25">
        <f t="shared" si="10"/>
        <v>237724.8407374594</v>
      </c>
      <c r="F356" s="26">
        <v>59</v>
      </c>
      <c r="G356" s="26">
        <v>79</v>
      </c>
      <c r="H356" s="27">
        <f t="shared" si="11"/>
        <v>69</v>
      </c>
      <c r="I356" s="13">
        <v>13</v>
      </c>
      <c r="J356" s="30">
        <v>10</v>
      </c>
      <c r="K356" s="14">
        <v>0.5</v>
      </c>
    </row>
    <row r="357" spans="3:5" ht="12.75">
      <c r="C357" s="25"/>
      <c r="D357" s="25"/>
      <c r="E357" s="25"/>
    </row>
    <row r="358" spans="3:5" ht="12.75">
      <c r="C358" s="25">
        <f>SUM(C6:C356)</f>
        <v>975688844600</v>
      </c>
      <c r="D358" s="25">
        <f>SUM(D6:D356)</f>
        <v>6646144</v>
      </c>
      <c r="E358" s="25">
        <f>ROUND(C358/D358,0)</f>
        <v>146805</v>
      </c>
    </row>
  </sheetData>
  <sheetProtection/>
  <printOptions/>
  <pageMargins left="0.5" right="0.2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 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</dc:creator>
  <cp:keywords/>
  <dc:description/>
  <cp:lastModifiedBy>Krzywicki, Lisa J. (DOR)</cp:lastModifiedBy>
  <cp:lastPrinted>2007-09-12T17:49:23Z</cp:lastPrinted>
  <dcterms:created xsi:type="dcterms:W3CDTF">2005-08-08T14:54:59Z</dcterms:created>
  <dcterms:modified xsi:type="dcterms:W3CDTF">2022-11-16T20:57:46Z</dcterms:modified>
  <cp:category/>
  <cp:version/>
  <cp:contentType/>
  <cp:contentStatus/>
</cp:coreProperties>
</file>