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645" windowWidth="11475" windowHeight="2625" tabRatio="857" activeTab="3"/>
  </bookViews>
  <sheets>
    <sheet name="Introduction" sheetId="1" r:id="rId1"/>
    <sheet name="Overrides" sheetId="2" r:id="rId2"/>
    <sheet name="New Growth" sheetId="3" r:id="rId3"/>
    <sheet name="Levy Limit Base" sheetId="4" r:id="rId4"/>
    <sheet name="GRS" sheetId="5" r:id="rId5"/>
    <sheet name="Local Receipts" sheetId="6" r:id="rId6"/>
    <sheet name="MRGF Calculation" sheetId="7" r:id="rId7"/>
  </sheets>
  <definedNames>
    <definedName name="_xlnm._FilterDatabase" localSheetId="5" hidden="1">'Local Receipts'!$A$8:$K$8</definedName>
    <definedName name="_xlnm._FilterDatabase" localSheetId="6" hidden="1">'MRGF Calculation'!$A$8:$U$8</definedName>
    <definedName name="_Order1" hidden="1">255</definedName>
    <definedName name="_xlnm.Print_Area" localSheetId="4">GRS!$A$1:$J$9</definedName>
    <definedName name="_xlnm.Print_Area" localSheetId="5">'Local Receipts'!$A$1:$U$8</definedName>
    <definedName name="_xlnm.Print_Area" localSheetId="6">'MRGF Calculation'!$A$10:$U$362</definedName>
    <definedName name="_xlnm.Print_Titles" localSheetId="6">'MRGF Calculation'!$1:$9</definedName>
  </definedNames>
  <calcPr calcId="145621" fullCalcOnLoad="1"/>
</workbook>
</file>

<file path=xl/calcChain.xml><?xml version="1.0" encoding="utf-8"?>
<calcChain xmlns="http://schemas.openxmlformats.org/spreadsheetml/2006/main">
  <c r="O197" i="5" l="1"/>
  <c r="O313" i="5"/>
  <c r="O266" i="5"/>
  <c r="O233" i="5"/>
  <c r="O222" i="5"/>
  <c r="O164" i="5"/>
  <c r="O132" i="5"/>
  <c r="O52" i="5"/>
  <c r="O36" i="5"/>
  <c r="O20" i="5"/>
  <c r="O12" i="5"/>
  <c r="N360" i="5"/>
  <c r="O360" i="5"/>
  <c r="N359" i="5"/>
  <c r="O359" i="5"/>
  <c r="N358" i="5"/>
  <c r="O358" i="5"/>
  <c r="N357" i="5"/>
  <c r="O357" i="5"/>
  <c r="N356" i="5"/>
  <c r="O356" i="5"/>
  <c r="N355" i="5"/>
  <c r="O355" i="5"/>
  <c r="N354" i="5"/>
  <c r="O354" i="5"/>
  <c r="N353" i="5"/>
  <c r="O353" i="5"/>
  <c r="N352" i="5"/>
  <c r="O352" i="5"/>
  <c r="N351" i="5"/>
  <c r="O351" i="5"/>
  <c r="N350" i="5"/>
  <c r="O350" i="5"/>
  <c r="N349" i="5"/>
  <c r="O349" i="5"/>
  <c r="N348" i="5"/>
  <c r="O348" i="5"/>
  <c r="N347" i="5"/>
  <c r="O347" i="5"/>
  <c r="N346" i="5"/>
  <c r="O346" i="5"/>
  <c r="N345" i="5"/>
  <c r="O345" i="5"/>
  <c r="N344" i="5"/>
  <c r="O344" i="5"/>
  <c r="N343" i="5"/>
  <c r="O343" i="5"/>
  <c r="N342" i="5"/>
  <c r="O342" i="5"/>
  <c r="N341" i="5"/>
  <c r="O341" i="5"/>
  <c r="N340" i="5"/>
  <c r="O340" i="5"/>
  <c r="N339" i="5"/>
  <c r="O339" i="5"/>
  <c r="N338" i="5"/>
  <c r="O338" i="5"/>
  <c r="N337" i="5"/>
  <c r="O337" i="5"/>
  <c r="N336" i="5"/>
  <c r="O336" i="5"/>
  <c r="N335" i="5"/>
  <c r="O335" i="5"/>
  <c r="N334" i="5"/>
  <c r="N333" i="5"/>
  <c r="O333" i="5" s="1"/>
  <c r="N332" i="5"/>
  <c r="O332" i="5" s="1"/>
  <c r="N331" i="5"/>
  <c r="O331" i="5" s="1"/>
  <c r="N330" i="5"/>
  <c r="O330" i="5" s="1"/>
  <c r="N329" i="5"/>
  <c r="O329" i="5"/>
  <c r="N328" i="5"/>
  <c r="O328" i="5"/>
  <c r="N327" i="5"/>
  <c r="O327" i="5"/>
  <c r="N326" i="5"/>
  <c r="O326" i="5"/>
  <c r="N325" i="5"/>
  <c r="O325" i="5"/>
  <c r="N324" i="5"/>
  <c r="O324" i="5"/>
  <c r="N323" i="5"/>
  <c r="O323" i="5"/>
  <c r="N322" i="5"/>
  <c r="O322" i="5"/>
  <c r="N321" i="5"/>
  <c r="O321" i="5"/>
  <c r="N320" i="5"/>
  <c r="O320" i="5"/>
  <c r="N319" i="5"/>
  <c r="O319" i="5"/>
  <c r="N318" i="5"/>
  <c r="O318" i="5"/>
  <c r="N317" i="5"/>
  <c r="O317" i="5"/>
  <c r="N316" i="5"/>
  <c r="O316" i="5"/>
  <c r="N315" i="5"/>
  <c r="O315" i="5"/>
  <c r="N314" i="5"/>
  <c r="O314" i="5"/>
  <c r="N313" i="5"/>
  <c r="N312" i="5"/>
  <c r="O312" i="5" s="1"/>
  <c r="N311" i="5"/>
  <c r="O311" i="5" s="1"/>
  <c r="N310" i="5"/>
  <c r="N309" i="5"/>
  <c r="O309" i="5"/>
  <c r="N308" i="5"/>
  <c r="O308" i="5"/>
  <c r="N307" i="5"/>
  <c r="O307" i="5"/>
  <c r="N306" i="5"/>
  <c r="O306" i="5"/>
  <c r="N305" i="5"/>
  <c r="O305" i="5"/>
  <c r="N304" i="5"/>
  <c r="O304" i="5"/>
  <c r="N303" i="5"/>
  <c r="O303" i="5"/>
  <c r="N302" i="5"/>
  <c r="O302" i="5"/>
  <c r="N301" i="5"/>
  <c r="O301" i="5"/>
  <c r="N300" i="5"/>
  <c r="O300" i="5"/>
  <c r="N299" i="5"/>
  <c r="N298" i="5"/>
  <c r="O298" i="5" s="1"/>
  <c r="N297" i="5"/>
  <c r="O297" i="5" s="1"/>
  <c r="N296" i="5"/>
  <c r="O296" i="5" s="1"/>
  <c r="N295" i="5"/>
  <c r="O295" i="5" s="1"/>
  <c r="N294" i="5"/>
  <c r="O294" i="5" s="1"/>
  <c r="N293" i="5"/>
  <c r="O293" i="5" s="1"/>
  <c r="N292" i="5"/>
  <c r="O292" i="5" s="1"/>
  <c r="N291" i="5"/>
  <c r="O291" i="5" s="1"/>
  <c r="N290" i="5"/>
  <c r="O290" i="5" s="1"/>
  <c r="N289" i="5"/>
  <c r="O289" i="5" s="1"/>
  <c r="N288" i="5"/>
  <c r="O288" i="5" s="1"/>
  <c r="N287" i="5"/>
  <c r="O287" i="5" s="1"/>
  <c r="N286" i="5"/>
  <c r="O286" i="5" s="1"/>
  <c r="N285" i="5"/>
  <c r="O285" i="5" s="1"/>
  <c r="N284" i="5"/>
  <c r="O284" i="5" s="1"/>
  <c r="N283" i="5"/>
  <c r="O283" i="5" s="1"/>
  <c r="N282" i="5"/>
  <c r="O282" i="5" s="1"/>
  <c r="N281" i="5"/>
  <c r="O281" i="5" s="1"/>
  <c r="N280" i="5"/>
  <c r="O280" i="5"/>
  <c r="N279" i="5"/>
  <c r="O279" i="5"/>
  <c r="N278" i="5"/>
  <c r="O278" i="5"/>
  <c r="N277" i="5"/>
  <c r="O277" i="5"/>
  <c r="N276" i="5"/>
  <c r="O276" i="5"/>
  <c r="N275" i="5"/>
  <c r="O275" i="5"/>
  <c r="N274" i="5"/>
  <c r="O274" i="5"/>
  <c r="N273" i="5"/>
  <c r="O273" i="5"/>
  <c r="N272" i="5"/>
  <c r="O272" i="5"/>
  <c r="N271" i="5"/>
  <c r="O271" i="5"/>
  <c r="N270" i="5"/>
  <c r="O270" i="5"/>
  <c r="N269" i="5"/>
  <c r="O269" i="5"/>
  <c r="N268" i="5"/>
  <c r="O268" i="5"/>
  <c r="N267" i="5"/>
  <c r="N266" i="5"/>
  <c r="N265" i="5"/>
  <c r="O265" i="5"/>
  <c r="N264" i="5"/>
  <c r="O264" i="5"/>
  <c r="N263" i="5"/>
  <c r="O263" i="5"/>
  <c r="N262" i="5"/>
  <c r="O262" i="5"/>
  <c r="N261" i="5"/>
  <c r="O261" i="5"/>
  <c r="N260" i="5"/>
  <c r="O260" i="5"/>
  <c r="N259" i="5"/>
  <c r="O259" i="5"/>
  <c r="N258" i="5"/>
  <c r="O258" i="5"/>
  <c r="N257" i="5"/>
  <c r="O257" i="5" s="1"/>
  <c r="N256" i="5"/>
  <c r="O256" i="5" s="1"/>
  <c r="N255" i="5"/>
  <c r="O255" i="5" s="1"/>
  <c r="N254" i="5"/>
  <c r="O254" i="5" s="1"/>
  <c r="N253" i="5"/>
  <c r="O253" i="5" s="1"/>
  <c r="N252" i="5"/>
  <c r="O252" i="5" s="1"/>
  <c r="N251" i="5"/>
  <c r="N250" i="5"/>
  <c r="O250" i="5"/>
  <c r="N249" i="5"/>
  <c r="O249" i="5"/>
  <c r="N248" i="5"/>
  <c r="O248" i="5"/>
  <c r="N247" i="5"/>
  <c r="O247" i="5"/>
  <c r="N246" i="5"/>
  <c r="O246" i="5"/>
  <c r="N245" i="5"/>
  <c r="O245" i="5"/>
  <c r="N244" i="5"/>
  <c r="O244" i="5"/>
  <c r="N243" i="5"/>
  <c r="O243" i="5"/>
  <c r="N242" i="5"/>
  <c r="O242" i="5"/>
  <c r="N241" i="5"/>
  <c r="O241" i="5"/>
  <c r="N240" i="5"/>
  <c r="O240" i="5"/>
  <c r="N239" i="5"/>
  <c r="O239" i="5"/>
  <c r="N238" i="5"/>
  <c r="O238" i="5"/>
  <c r="N237" i="5"/>
  <c r="O237" i="5"/>
  <c r="N236" i="5"/>
  <c r="O236" i="5"/>
  <c r="N235" i="5"/>
  <c r="O235" i="5"/>
  <c r="N234" i="5"/>
  <c r="O234" i="5"/>
  <c r="N233" i="5"/>
  <c r="N232" i="5"/>
  <c r="O232" i="5" s="1"/>
  <c r="N231" i="5"/>
  <c r="O231" i="5" s="1"/>
  <c r="N230" i="5"/>
  <c r="O230" i="5" s="1"/>
  <c r="N229" i="5"/>
  <c r="O229" i="5" s="1"/>
  <c r="N228" i="5"/>
  <c r="O228" i="5" s="1"/>
  <c r="N227" i="5"/>
  <c r="O227" i="5"/>
  <c r="N226" i="5"/>
  <c r="O226" i="5"/>
  <c r="N225" i="5"/>
  <c r="O225" i="5"/>
  <c r="N224" i="5"/>
  <c r="O224" i="5"/>
  <c r="N223" i="5"/>
  <c r="O223" i="5"/>
  <c r="N222" i="5"/>
  <c r="N221" i="5"/>
  <c r="O221" i="5" s="1"/>
  <c r="N220" i="5"/>
  <c r="O220" i="5" s="1"/>
  <c r="N219" i="5"/>
  <c r="O219" i="5" s="1"/>
  <c r="N218" i="5"/>
  <c r="O218" i="5" s="1"/>
  <c r="N217" i="5"/>
  <c r="O217" i="5" s="1"/>
  <c r="N216" i="5"/>
  <c r="O216" i="5" s="1"/>
  <c r="N215" i="5"/>
  <c r="O215" i="5" s="1"/>
  <c r="N214" i="5"/>
  <c r="O214" i="5" s="1"/>
  <c r="N213" i="5"/>
  <c r="O213" i="5" s="1"/>
  <c r="N212" i="5"/>
  <c r="O212" i="5" s="1"/>
  <c r="N211" i="5"/>
  <c r="O211" i="5" s="1"/>
  <c r="N210" i="5"/>
  <c r="O210" i="5" s="1"/>
  <c r="N209" i="5"/>
  <c r="O209" i="5" s="1"/>
  <c r="N208" i="5"/>
  <c r="O208" i="5" s="1"/>
  <c r="N207" i="5"/>
  <c r="O207" i="5"/>
  <c r="N206" i="5"/>
  <c r="N205" i="5"/>
  <c r="N204" i="5"/>
  <c r="O204" i="5"/>
  <c r="N203" i="5"/>
  <c r="O203" i="5"/>
  <c r="N202" i="5"/>
  <c r="O202" i="5"/>
  <c r="N201" i="5"/>
  <c r="O201" i="5"/>
  <c r="N200" i="5"/>
  <c r="O200" i="5"/>
  <c r="N199" i="5"/>
  <c r="O199" i="5"/>
  <c r="N198" i="5"/>
  <c r="O198" i="5"/>
  <c r="N197" i="5"/>
  <c r="N196" i="5"/>
  <c r="O196" i="5" s="1"/>
  <c r="N195" i="5"/>
  <c r="O195" i="5"/>
  <c r="N194" i="5"/>
  <c r="O194" i="5"/>
  <c r="N193" i="5"/>
  <c r="O193" i="5"/>
  <c r="N192" i="5"/>
  <c r="O192" i="5"/>
  <c r="N191" i="5"/>
  <c r="O191" i="5"/>
  <c r="N190" i="5"/>
  <c r="O190" i="5"/>
  <c r="N189" i="5"/>
  <c r="O189" i="5"/>
  <c r="N188" i="5"/>
  <c r="O188" i="5"/>
  <c r="N187" i="5"/>
  <c r="O187" i="5"/>
  <c r="N186" i="5"/>
  <c r="O186" i="5"/>
  <c r="N185" i="5"/>
  <c r="O185" i="5" s="1"/>
  <c r="N184" i="5"/>
  <c r="O184" i="5" s="1"/>
  <c r="N183" i="5"/>
  <c r="N182" i="5"/>
  <c r="N181" i="5"/>
  <c r="O181" i="5" s="1"/>
  <c r="N180" i="5"/>
  <c r="O180" i="5" s="1"/>
  <c r="N179" i="5"/>
  <c r="O179" i="5"/>
  <c r="N178" i="5"/>
  <c r="O178" i="5"/>
  <c r="N177" i="5"/>
  <c r="O177" i="5"/>
  <c r="N176" i="5"/>
  <c r="O176" i="5"/>
  <c r="N175" i="5"/>
  <c r="O175" i="5"/>
  <c r="N174" i="5"/>
  <c r="O174" i="5"/>
  <c r="N173" i="5"/>
  <c r="O173" i="5"/>
  <c r="N172" i="5"/>
  <c r="O172" i="5"/>
  <c r="N171" i="5"/>
  <c r="O171" i="5"/>
  <c r="N170" i="5"/>
  <c r="O170" i="5" s="1"/>
  <c r="N169" i="5"/>
  <c r="O169" i="5" s="1"/>
  <c r="N168" i="5"/>
  <c r="O168" i="5"/>
  <c r="N167" i="5"/>
  <c r="O167" i="5"/>
  <c r="N166" i="5"/>
  <c r="O166" i="5"/>
  <c r="N165" i="5"/>
  <c r="O165" i="5"/>
  <c r="N164" i="5"/>
  <c r="N163" i="5"/>
  <c r="O163" i="5" s="1"/>
  <c r="N162" i="5"/>
  <c r="O162" i="5" s="1"/>
  <c r="N161" i="5"/>
  <c r="O161" i="5" s="1"/>
  <c r="N160" i="5"/>
  <c r="O160" i="5" s="1"/>
  <c r="N159" i="5"/>
  <c r="O159" i="5" s="1"/>
  <c r="N158" i="5"/>
  <c r="O158" i="5" s="1"/>
  <c r="N157" i="5"/>
  <c r="O157" i="5"/>
  <c r="N156" i="5"/>
  <c r="O156" i="5"/>
  <c r="N155" i="5"/>
  <c r="N154" i="5"/>
  <c r="N153" i="5"/>
  <c r="O153" i="5" s="1"/>
  <c r="N152" i="5"/>
  <c r="O152" i="5" s="1"/>
  <c r="N151" i="5"/>
  <c r="N150" i="5"/>
  <c r="N149" i="5"/>
  <c r="O149" i="5" s="1"/>
  <c r="N148" i="5"/>
  <c r="O148" i="5" s="1"/>
  <c r="N147" i="5"/>
  <c r="O147" i="5"/>
  <c r="N146" i="5"/>
  <c r="O146" i="5"/>
  <c r="N145" i="5"/>
  <c r="O145" i="5"/>
  <c r="N144" i="5"/>
  <c r="O144" i="5"/>
  <c r="N143" i="5"/>
  <c r="O143" i="5"/>
  <c r="N142" i="5"/>
  <c r="O142" i="5"/>
  <c r="N141" i="5"/>
  <c r="O141" i="5"/>
  <c r="N140" i="5"/>
  <c r="O140" i="5"/>
  <c r="N139" i="5"/>
  <c r="O139" i="5"/>
  <c r="N138" i="5"/>
  <c r="N137" i="5"/>
  <c r="O137" i="5" s="1"/>
  <c r="N136" i="5"/>
  <c r="O136" i="5"/>
  <c r="N135" i="5"/>
  <c r="O135" i="5"/>
  <c r="N134" i="5"/>
  <c r="O134" i="5"/>
  <c r="N133" i="5"/>
  <c r="O133" i="5"/>
  <c r="N132" i="5"/>
  <c r="N131" i="5"/>
  <c r="O131" i="5" s="1"/>
  <c r="N130" i="5"/>
  <c r="N129" i="5"/>
  <c r="O129" i="5"/>
  <c r="N128" i="5"/>
  <c r="O128" i="5"/>
  <c r="N127" i="5"/>
  <c r="O127" i="5"/>
  <c r="N126" i="5"/>
  <c r="O126" i="5"/>
  <c r="N125" i="5"/>
  <c r="O125" i="5"/>
  <c r="N124" i="5"/>
  <c r="O124" i="5"/>
  <c r="N123" i="5"/>
  <c r="O123" i="5"/>
  <c r="N122" i="5"/>
  <c r="O122" i="5"/>
  <c r="N121" i="5"/>
  <c r="O121" i="5" s="1"/>
  <c r="N120" i="5"/>
  <c r="O120" i="5" s="1"/>
  <c r="N119" i="5"/>
  <c r="O119" i="5" s="1"/>
  <c r="N118" i="5"/>
  <c r="O118" i="5" s="1"/>
  <c r="N117" i="5"/>
  <c r="O117" i="5" s="1"/>
  <c r="N116" i="5"/>
  <c r="O116" i="5" s="1"/>
  <c r="N115" i="5"/>
  <c r="O115" i="5"/>
  <c r="N114" i="5"/>
  <c r="N113" i="5"/>
  <c r="O113" i="5" s="1"/>
  <c r="N112" i="5"/>
  <c r="O112" i="5" s="1"/>
  <c r="N111" i="5"/>
  <c r="O111" i="5" s="1"/>
  <c r="N110" i="5"/>
  <c r="O110" i="5" s="1"/>
  <c r="N109" i="5"/>
  <c r="O109" i="5" s="1"/>
  <c r="N108" i="5"/>
  <c r="O108" i="5"/>
  <c r="N107" i="5"/>
  <c r="O107" i="5"/>
  <c r="N106" i="5"/>
  <c r="O106" i="5"/>
  <c r="N105" i="5"/>
  <c r="O105" i="5" s="1"/>
  <c r="N104" i="5"/>
  <c r="O104" i="5" s="1"/>
  <c r="N103" i="5"/>
  <c r="O103" i="5" s="1"/>
  <c r="N102" i="5"/>
  <c r="O102" i="5" s="1"/>
  <c r="N101" i="5"/>
  <c r="O101" i="5" s="1"/>
  <c r="N100" i="5"/>
  <c r="O100" i="5" s="1"/>
  <c r="N99" i="5"/>
  <c r="O99" i="5"/>
  <c r="N98" i="5"/>
  <c r="O98" i="5"/>
  <c r="N97" i="5"/>
  <c r="O97" i="5"/>
  <c r="N96" i="5"/>
  <c r="O96" i="5"/>
  <c r="N95" i="5"/>
  <c r="O95" i="5"/>
  <c r="N94" i="5"/>
  <c r="N93" i="5"/>
  <c r="O93" i="5" s="1"/>
  <c r="N92" i="5"/>
  <c r="O92" i="5" s="1"/>
  <c r="N91" i="5"/>
  <c r="O91" i="5" s="1"/>
  <c r="N90" i="5"/>
  <c r="O90" i="5" s="1"/>
  <c r="N89" i="5"/>
  <c r="O89" i="5" s="1"/>
  <c r="N88" i="5"/>
  <c r="O88" i="5"/>
  <c r="N87" i="5"/>
  <c r="O87" i="5"/>
  <c r="N86" i="5"/>
  <c r="N85" i="5"/>
  <c r="O85" i="5" s="1"/>
  <c r="N84" i="5"/>
  <c r="O84" i="5" s="1"/>
  <c r="N83" i="5"/>
  <c r="O83" i="5"/>
  <c r="N82" i="5"/>
  <c r="O82" i="5"/>
  <c r="N81" i="5"/>
  <c r="O81" i="5"/>
  <c r="N80" i="5"/>
  <c r="O80" i="5"/>
  <c r="N79" i="5"/>
  <c r="O79" i="5"/>
  <c r="N78" i="5"/>
  <c r="N77" i="5"/>
  <c r="O77" i="5" s="1"/>
  <c r="N76" i="5"/>
  <c r="O76" i="5" s="1"/>
  <c r="N75" i="5"/>
  <c r="O75" i="5" s="1"/>
  <c r="N74" i="5"/>
  <c r="O74" i="5" s="1"/>
  <c r="N73" i="5"/>
  <c r="O73" i="5" s="1"/>
  <c r="N72" i="5"/>
  <c r="O72" i="5"/>
  <c r="N71" i="5"/>
  <c r="O71" i="5"/>
  <c r="N70" i="5"/>
  <c r="N69" i="5"/>
  <c r="O69" i="5" s="1"/>
  <c r="N68" i="5"/>
  <c r="O68" i="5" s="1"/>
  <c r="N67" i="5"/>
  <c r="O67" i="5"/>
  <c r="N66" i="5"/>
  <c r="O66" i="5"/>
  <c r="N65" i="5"/>
  <c r="O65" i="5"/>
  <c r="N64" i="5"/>
  <c r="O64" i="5"/>
  <c r="N63" i="5"/>
  <c r="O63" i="5"/>
  <c r="N62" i="5"/>
  <c r="O62" i="5"/>
  <c r="N61" i="5"/>
  <c r="O61" i="5"/>
  <c r="N60" i="5"/>
  <c r="O60" i="5"/>
  <c r="N59" i="5"/>
  <c r="O59" i="5"/>
  <c r="N58" i="5"/>
  <c r="N57" i="5"/>
  <c r="O57" i="5" s="1"/>
  <c r="N56" i="5"/>
  <c r="O56" i="5"/>
  <c r="N55" i="5"/>
  <c r="O55" i="5"/>
  <c r="N54" i="5"/>
  <c r="N53" i="5"/>
  <c r="O53" i="5" s="1"/>
  <c r="N52" i="5"/>
  <c r="N51" i="5"/>
  <c r="O51" i="5"/>
  <c r="N50" i="5"/>
  <c r="N49" i="5"/>
  <c r="O49" i="5" s="1"/>
  <c r="N48" i="5"/>
  <c r="O48" i="5" s="1"/>
  <c r="N47" i="5"/>
  <c r="O47" i="5" s="1"/>
  <c r="N46" i="5"/>
  <c r="O46" i="5" s="1"/>
  <c r="N45" i="5"/>
  <c r="N44" i="5"/>
  <c r="O44" i="5"/>
  <c r="N43" i="5"/>
  <c r="O43" i="5"/>
  <c r="N42" i="5"/>
  <c r="O42" i="5"/>
  <c r="N41" i="5"/>
  <c r="O41" i="5" s="1"/>
  <c r="N40" i="5"/>
  <c r="O40" i="5" s="1"/>
  <c r="N39" i="5"/>
  <c r="O39" i="5" s="1"/>
  <c r="N38" i="5"/>
  <c r="O38" i="5" s="1"/>
  <c r="N37" i="5"/>
  <c r="O37" i="5" s="1"/>
  <c r="N36" i="5"/>
  <c r="N35" i="5"/>
  <c r="O35" i="5"/>
  <c r="N34" i="5"/>
  <c r="O34" i="5"/>
  <c r="N33" i="5"/>
  <c r="O33" i="5"/>
  <c r="N32" i="5"/>
  <c r="O32" i="5"/>
  <c r="N31" i="5"/>
  <c r="O31" i="5"/>
  <c r="N30" i="5"/>
  <c r="O30" i="5"/>
  <c r="N29" i="5"/>
  <c r="O29" i="5"/>
  <c r="N28" i="5"/>
  <c r="O28" i="5"/>
  <c r="N27" i="5"/>
  <c r="O27" i="5"/>
  <c r="N26" i="5"/>
  <c r="O26" i="5"/>
  <c r="N25" i="5"/>
  <c r="O25" i="5" s="1"/>
  <c r="N24" i="5"/>
  <c r="O24" i="5" s="1"/>
  <c r="N23" i="5"/>
  <c r="O23" i="5" s="1"/>
  <c r="N22" i="5"/>
  <c r="N21" i="5"/>
  <c r="O21" i="5"/>
  <c r="N20" i="5"/>
  <c r="N19" i="5"/>
  <c r="O19" i="5" s="1"/>
  <c r="N18" i="5"/>
  <c r="O18" i="5" s="1"/>
  <c r="N17" i="5"/>
  <c r="O17" i="5" s="1"/>
  <c r="N16" i="5"/>
  <c r="O16" i="5" s="1"/>
  <c r="N15" i="5"/>
  <c r="O15" i="5"/>
  <c r="N14" i="5"/>
  <c r="O14" i="5"/>
  <c r="N13" i="5"/>
  <c r="O13" i="5"/>
  <c r="N12" i="5"/>
  <c r="N11" i="5"/>
  <c r="O11" i="5" s="1"/>
  <c r="N10" i="5"/>
  <c r="H362" i="5"/>
  <c r="M360" i="5"/>
  <c r="M359" i="5"/>
  <c r="I359" i="5" s="1"/>
  <c r="J359" i="5"/>
  <c r="M359" i="7" s="1"/>
  <c r="M358" i="5"/>
  <c r="M357" i="5"/>
  <c r="I357" i="5" s="1"/>
  <c r="J357" i="5" s="1"/>
  <c r="M356" i="5"/>
  <c r="I356" i="5"/>
  <c r="J356" i="5" s="1"/>
  <c r="M356" i="7" s="1"/>
  <c r="M355" i="5"/>
  <c r="I355" i="5" s="1"/>
  <c r="J355" i="5"/>
  <c r="M355" i="7" s="1"/>
  <c r="R355" i="7" s="1"/>
  <c r="M354" i="5"/>
  <c r="M353" i="5"/>
  <c r="I353" i="5" s="1"/>
  <c r="M352" i="5"/>
  <c r="I352" i="5" s="1"/>
  <c r="J352" i="5"/>
  <c r="M352" i="7" s="1"/>
  <c r="M351" i="5"/>
  <c r="I351" i="5"/>
  <c r="J351" i="5" s="1"/>
  <c r="M351" i="7" s="1"/>
  <c r="M350" i="5"/>
  <c r="M349" i="5"/>
  <c r="M348" i="5"/>
  <c r="I348" i="5"/>
  <c r="J348" i="5" s="1"/>
  <c r="M348" i="7" s="1"/>
  <c r="M347" i="5"/>
  <c r="I347" i="5" s="1"/>
  <c r="J347" i="5" s="1"/>
  <c r="M347" i="7" s="1"/>
  <c r="M346" i="5"/>
  <c r="M345" i="5"/>
  <c r="I345" i="5" s="1"/>
  <c r="M344" i="5"/>
  <c r="I344" i="5" s="1"/>
  <c r="J344" i="5" s="1"/>
  <c r="M344" i="7" s="1"/>
  <c r="M343" i="5"/>
  <c r="I343" i="5"/>
  <c r="J343" i="5" s="1"/>
  <c r="M342" i="5"/>
  <c r="M341" i="5"/>
  <c r="I341" i="5"/>
  <c r="M340" i="5"/>
  <c r="I340" i="5"/>
  <c r="J340" i="5" s="1"/>
  <c r="M339" i="5"/>
  <c r="I339" i="5" s="1"/>
  <c r="J339" i="5"/>
  <c r="M339" i="7" s="1"/>
  <c r="M338" i="5"/>
  <c r="M337" i="5"/>
  <c r="M336" i="5"/>
  <c r="I336" i="5"/>
  <c r="J336" i="5" s="1"/>
  <c r="M336" i="7" s="1"/>
  <c r="M335" i="5"/>
  <c r="I335" i="5" s="1"/>
  <c r="J335" i="5" s="1"/>
  <c r="M335" i="7" s="1"/>
  <c r="M334" i="5"/>
  <c r="M333" i="5"/>
  <c r="M332" i="5"/>
  <c r="I332" i="5"/>
  <c r="J332" i="5" s="1"/>
  <c r="M331" i="5"/>
  <c r="I331" i="5" s="1"/>
  <c r="J331" i="5"/>
  <c r="M331" i="7" s="1"/>
  <c r="M330" i="5"/>
  <c r="M329" i="5"/>
  <c r="M328" i="5"/>
  <c r="I328" i="5"/>
  <c r="J328" i="5" s="1"/>
  <c r="M327" i="5"/>
  <c r="I327" i="5" s="1"/>
  <c r="J327" i="5" s="1"/>
  <c r="M327" i="7" s="1"/>
  <c r="M326" i="5"/>
  <c r="M325" i="5"/>
  <c r="M324" i="5"/>
  <c r="M323" i="5"/>
  <c r="I323" i="5" s="1"/>
  <c r="J323" i="5" s="1"/>
  <c r="M323" i="7" s="1"/>
  <c r="M322" i="5"/>
  <c r="M321" i="5"/>
  <c r="I321" i="5" s="1"/>
  <c r="J321" i="5" s="1"/>
  <c r="M321" i="7" s="1"/>
  <c r="M320" i="5"/>
  <c r="I320" i="5"/>
  <c r="J320" i="5" s="1"/>
  <c r="M320" i="7" s="1"/>
  <c r="M319" i="5"/>
  <c r="I319" i="5" s="1"/>
  <c r="J319" i="5"/>
  <c r="M319" i="7" s="1"/>
  <c r="M318" i="5"/>
  <c r="M317" i="5"/>
  <c r="M316" i="5"/>
  <c r="I316" i="5"/>
  <c r="J316" i="5" s="1"/>
  <c r="M316" i="7" s="1"/>
  <c r="M315" i="5"/>
  <c r="I315" i="5" s="1"/>
  <c r="J315" i="5" s="1"/>
  <c r="M315" i="7" s="1"/>
  <c r="M314" i="5"/>
  <c r="M313" i="5"/>
  <c r="I313" i="5" s="1"/>
  <c r="J313" i="5" s="1"/>
  <c r="M313" i="7" s="1"/>
  <c r="M312" i="5"/>
  <c r="I312" i="5"/>
  <c r="J312" i="5" s="1"/>
  <c r="M311" i="5"/>
  <c r="I311" i="5" s="1"/>
  <c r="J311" i="5"/>
  <c r="M311" i="7" s="1"/>
  <c r="M310" i="5"/>
  <c r="M309" i="5"/>
  <c r="M308" i="5"/>
  <c r="I308" i="5"/>
  <c r="M307" i="5"/>
  <c r="I307" i="5"/>
  <c r="J307" i="5" s="1"/>
  <c r="M307" i="7" s="1"/>
  <c r="M306" i="5"/>
  <c r="M305" i="5"/>
  <c r="M304" i="5"/>
  <c r="I304" i="5" s="1"/>
  <c r="J304" i="5" s="1"/>
  <c r="M304" i="7" s="1"/>
  <c r="M303" i="5"/>
  <c r="I303" i="5"/>
  <c r="J303" i="5" s="1"/>
  <c r="M303" i="7" s="1"/>
  <c r="M302" i="5"/>
  <c r="I302" i="5" s="1"/>
  <c r="J302" i="5" s="1"/>
  <c r="M302" i="7" s="1"/>
  <c r="M301" i="5"/>
  <c r="M300" i="5"/>
  <c r="I300" i="5" s="1"/>
  <c r="J300" i="5"/>
  <c r="M299" i="5"/>
  <c r="I299" i="5"/>
  <c r="J299" i="5" s="1"/>
  <c r="M298" i="5"/>
  <c r="M297" i="5"/>
  <c r="M296" i="5"/>
  <c r="M295" i="5"/>
  <c r="I295" i="5"/>
  <c r="J295" i="5" s="1"/>
  <c r="M295" i="7" s="1"/>
  <c r="M294" i="5"/>
  <c r="I294" i="5" s="1"/>
  <c r="M293" i="5"/>
  <c r="M292" i="5"/>
  <c r="I292" i="5" s="1"/>
  <c r="J292" i="5"/>
  <c r="M292" i="7" s="1"/>
  <c r="M291" i="5"/>
  <c r="I291" i="5"/>
  <c r="J291" i="5" s="1"/>
  <c r="M290" i="5"/>
  <c r="M289" i="5"/>
  <c r="M288" i="5"/>
  <c r="I288" i="5" s="1"/>
  <c r="J288" i="5"/>
  <c r="M288" i="7" s="1"/>
  <c r="M287" i="5"/>
  <c r="M286" i="5"/>
  <c r="M285" i="5"/>
  <c r="M284" i="5"/>
  <c r="I284" i="5" s="1"/>
  <c r="J284" i="5" s="1"/>
  <c r="M284" i="7" s="1"/>
  <c r="M283" i="5"/>
  <c r="I283" i="5"/>
  <c r="J283" i="5" s="1"/>
  <c r="M283" i="7" s="1"/>
  <c r="M282" i="5"/>
  <c r="I282" i="5" s="1"/>
  <c r="J282" i="5" s="1"/>
  <c r="M282" i="7" s="1"/>
  <c r="M281" i="5"/>
  <c r="M280" i="5"/>
  <c r="I280" i="5" s="1"/>
  <c r="J280" i="5"/>
  <c r="M280" i="7" s="1"/>
  <c r="M279" i="5"/>
  <c r="I279" i="5"/>
  <c r="J279" i="5" s="1"/>
  <c r="M279" i="7"/>
  <c r="M278" i="5"/>
  <c r="M277" i="5"/>
  <c r="M276" i="5"/>
  <c r="M275" i="5"/>
  <c r="I275" i="5" s="1"/>
  <c r="J275" i="5"/>
  <c r="M275" i="7" s="1"/>
  <c r="M274" i="5"/>
  <c r="M273" i="5"/>
  <c r="M272" i="5"/>
  <c r="I272" i="5"/>
  <c r="M271" i="5"/>
  <c r="I271" i="5"/>
  <c r="J271" i="5" s="1"/>
  <c r="M270" i="5"/>
  <c r="M269" i="5"/>
  <c r="M268" i="5"/>
  <c r="I268" i="5" s="1"/>
  <c r="J268" i="5" s="1"/>
  <c r="M268" i="7" s="1"/>
  <c r="M267" i="5"/>
  <c r="I267" i="5"/>
  <c r="J267" i="5" s="1"/>
  <c r="M267" i="7" s="1"/>
  <c r="M266" i="5"/>
  <c r="M265" i="5"/>
  <c r="M264" i="5"/>
  <c r="I264" i="5"/>
  <c r="J264" i="5" s="1"/>
  <c r="M264" i="7" s="1"/>
  <c r="M263" i="5"/>
  <c r="I263" i="5" s="1"/>
  <c r="J263" i="5"/>
  <c r="M263" i="7" s="1"/>
  <c r="M262" i="5"/>
  <c r="M261" i="5"/>
  <c r="I261" i="5" s="1"/>
  <c r="M260" i="5"/>
  <c r="I260" i="5"/>
  <c r="J260" i="5" s="1"/>
  <c r="M260" i="7" s="1"/>
  <c r="M259" i="5"/>
  <c r="I259" i="5" s="1"/>
  <c r="J259" i="5" s="1"/>
  <c r="M259" i="7" s="1"/>
  <c r="M258" i="5"/>
  <c r="M257" i="5"/>
  <c r="M256" i="5"/>
  <c r="M255" i="5"/>
  <c r="I255" i="5" s="1"/>
  <c r="J255" i="5" s="1"/>
  <c r="M255" i="7" s="1"/>
  <c r="M254" i="5"/>
  <c r="M253" i="5"/>
  <c r="I253" i="5" s="1"/>
  <c r="J253" i="5" s="1"/>
  <c r="M253" i="7" s="1"/>
  <c r="M252" i="5"/>
  <c r="I252" i="5"/>
  <c r="J252" i="5" s="1"/>
  <c r="M252" i="7" s="1"/>
  <c r="M251" i="5"/>
  <c r="I251" i="5" s="1"/>
  <c r="J251" i="5"/>
  <c r="M251" i="7" s="1"/>
  <c r="M250" i="5"/>
  <c r="M249" i="5"/>
  <c r="M248" i="5"/>
  <c r="M247" i="5"/>
  <c r="I247" i="5" s="1"/>
  <c r="J247" i="5"/>
  <c r="M247" i="7" s="1"/>
  <c r="M246" i="5"/>
  <c r="M245" i="5"/>
  <c r="M244" i="5"/>
  <c r="I244" i="5" s="1"/>
  <c r="J244" i="5"/>
  <c r="M244" i="7" s="1"/>
  <c r="M243" i="5"/>
  <c r="M242" i="5"/>
  <c r="M241" i="5"/>
  <c r="M240" i="5"/>
  <c r="I240" i="5" s="1"/>
  <c r="J240" i="5" s="1"/>
  <c r="M239" i="5"/>
  <c r="I239" i="5"/>
  <c r="J239" i="5" s="1"/>
  <c r="M239" i="7" s="1"/>
  <c r="M238" i="5"/>
  <c r="I238" i="5" s="1"/>
  <c r="J238" i="5" s="1"/>
  <c r="M238" i="7" s="1"/>
  <c r="N238" i="7" s="1"/>
  <c r="M237" i="5"/>
  <c r="M236" i="5"/>
  <c r="I236" i="5" s="1"/>
  <c r="J236" i="5"/>
  <c r="M236" i="7" s="1"/>
  <c r="M235" i="5"/>
  <c r="I235" i="5"/>
  <c r="J235" i="5" s="1"/>
  <c r="M235" i="7" s="1"/>
  <c r="M234" i="5"/>
  <c r="M233" i="5"/>
  <c r="M232" i="5"/>
  <c r="I232" i="5" s="1"/>
  <c r="J232" i="5"/>
  <c r="M232" i="7" s="1"/>
  <c r="M231" i="5"/>
  <c r="I231" i="5"/>
  <c r="J231" i="5"/>
  <c r="M231" i="7" s="1"/>
  <c r="M230" i="5"/>
  <c r="M229" i="5"/>
  <c r="M228" i="5"/>
  <c r="I228" i="5"/>
  <c r="J228" i="5"/>
  <c r="M227" i="5"/>
  <c r="I227" i="5"/>
  <c r="J227" i="5"/>
  <c r="M227" i="7" s="1"/>
  <c r="M226" i="5"/>
  <c r="I226" i="5" s="1"/>
  <c r="J226" i="5" s="1"/>
  <c r="M225" i="5"/>
  <c r="M224" i="5"/>
  <c r="M223" i="5"/>
  <c r="I223" i="5"/>
  <c r="J223" i="5" s="1"/>
  <c r="M223" i="7" s="1"/>
  <c r="M222" i="5"/>
  <c r="M221" i="5"/>
  <c r="M220" i="5"/>
  <c r="I220" i="5" s="1"/>
  <c r="J220" i="5"/>
  <c r="M220" i="7" s="1"/>
  <c r="M219" i="5"/>
  <c r="I219" i="5"/>
  <c r="J219" i="5" s="1"/>
  <c r="M219" i="7" s="1"/>
  <c r="M218" i="5"/>
  <c r="I218" i="5" s="1"/>
  <c r="J218" i="5" s="1"/>
  <c r="M218" i="7" s="1"/>
  <c r="M217" i="5"/>
  <c r="I217" i="5" s="1"/>
  <c r="J217" i="5" s="1"/>
  <c r="M217" i="7" s="1"/>
  <c r="M216" i="5"/>
  <c r="I216" i="5" s="1"/>
  <c r="J216" i="5"/>
  <c r="M216" i="7" s="1"/>
  <c r="M215" i="5"/>
  <c r="I215" i="5"/>
  <c r="J215" i="5" s="1"/>
  <c r="M214" i="5"/>
  <c r="M213" i="5"/>
  <c r="I213" i="5" s="1"/>
  <c r="M212" i="5"/>
  <c r="I212" i="5" s="1"/>
  <c r="J212" i="5" s="1"/>
  <c r="M212" i="7" s="1"/>
  <c r="M211" i="5"/>
  <c r="I211" i="5" s="1"/>
  <c r="J211" i="5" s="1"/>
  <c r="M211" i="7" s="1"/>
  <c r="M210" i="5"/>
  <c r="M209" i="5"/>
  <c r="I209" i="5" s="1"/>
  <c r="M208" i="5"/>
  <c r="I208" i="5" s="1"/>
  <c r="J208" i="5" s="1"/>
  <c r="M208" i="7" s="1"/>
  <c r="M207" i="5"/>
  <c r="I207" i="5"/>
  <c r="J207" i="5"/>
  <c r="M207" i="7" s="1"/>
  <c r="M206" i="5"/>
  <c r="I206" i="5" s="1"/>
  <c r="J206" i="5" s="1"/>
  <c r="M206" i="7" s="1"/>
  <c r="M205" i="5"/>
  <c r="M204" i="5"/>
  <c r="I204" i="5"/>
  <c r="J204" i="5"/>
  <c r="M204" i="7" s="1"/>
  <c r="M203" i="5"/>
  <c r="I203" i="5"/>
  <c r="J203" i="5"/>
  <c r="M203" i="7" s="1"/>
  <c r="M202" i="5"/>
  <c r="I202" i="5" s="1"/>
  <c r="J202" i="5" s="1"/>
  <c r="M202" i="7" s="1"/>
  <c r="M201" i="5"/>
  <c r="M200" i="5"/>
  <c r="M199" i="5"/>
  <c r="I199" i="5"/>
  <c r="J199" i="5" s="1"/>
  <c r="M199" i="7" s="1"/>
  <c r="M198" i="5"/>
  <c r="M197" i="5"/>
  <c r="I197" i="5" s="1"/>
  <c r="J197" i="5" s="1"/>
  <c r="M197" i="7" s="1"/>
  <c r="M196" i="5"/>
  <c r="I196" i="5" s="1"/>
  <c r="J196" i="5" s="1"/>
  <c r="M196" i="7" s="1"/>
  <c r="M195" i="5"/>
  <c r="I195" i="5" s="1"/>
  <c r="J195" i="5" s="1"/>
  <c r="M195" i="7" s="1"/>
  <c r="M194" i="5"/>
  <c r="M193" i="5"/>
  <c r="I193" i="5" s="1"/>
  <c r="J193" i="5" s="1"/>
  <c r="M193" i="7" s="1"/>
  <c r="M192" i="5"/>
  <c r="I192" i="5" s="1"/>
  <c r="J192" i="5" s="1"/>
  <c r="M192" i="7" s="1"/>
  <c r="M191" i="5"/>
  <c r="I191" i="5"/>
  <c r="J191" i="5"/>
  <c r="M191" i="7" s="1"/>
  <c r="M190" i="5"/>
  <c r="I190" i="5" s="1"/>
  <c r="J190" i="5" s="1"/>
  <c r="M190" i="7" s="1"/>
  <c r="M189" i="5"/>
  <c r="M188" i="5"/>
  <c r="M187" i="5"/>
  <c r="I187" i="5"/>
  <c r="J187" i="5" s="1"/>
  <c r="M187" i="7" s="1"/>
  <c r="M186" i="5"/>
  <c r="M185" i="5"/>
  <c r="I185" i="5" s="1"/>
  <c r="J185" i="5" s="1"/>
  <c r="M185" i="7" s="1"/>
  <c r="M184" i="5"/>
  <c r="I184" i="5" s="1"/>
  <c r="J184" i="5" s="1"/>
  <c r="M184" i="7" s="1"/>
  <c r="M183" i="5"/>
  <c r="I183" i="5" s="1"/>
  <c r="J183" i="5" s="1"/>
  <c r="M182" i="5"/>
  <c r="M181" i="5"/>
  <c r="I181" i="5" s="1"/>
  <c r="J181" i="5" s="1"/>
  <c r="M181" i="7" s="1"/>
  <c r="M180" i="5"/>
  <c r="I180" i="5" s="1"/>
  <c r="J180" i="5" s="1"/>
  <c r="M180" i="7" s="1"/>
  <c r="M179" i="5"/>
  <c r="I179" i="5" s="1"/>
  <c r="J179" i="5" s="1"/>
  <c r="M179" i="7" s="1"/>
  <c r="M178" i="5"/>
  <c r="M177" i="5"/>
  <c r="I177" i="5" s="1"/>
  <c r="J177" i="5" s="1"/>
  <c r="M177" i="7" s="1"/>
  <c r="M176" i="5"/>
  <c r="I176" i="5" s="1"/>
  <c r="J176" i="5" s="1"/>
  <c r="M176" i="7" s="1"/>
  <c r="M175" i="5"/>
  <c r="I175" i="5"/>
  <c r="J175" i="5" s="1"/>
  <c r="M175" i="7" s="1"/>
  <c r="M174" i="5"/>
  <c r="M173" i="5"/>
  <c r="I173" i="5" s="1"/>
  <c r="J173" i="5" s="1"/>
  <c r="M172" i="5"/>
  <c r="M171" i="5"/>
  <c r="I171" i="5"/>
  <c r="J171" i="5"/>
  <c r="M171" i="7" s="1"/>
  <c r="M170" i="5"/>
  <c r="I170" i="5" s="1"/>
  <c r="J170" i="5" s="1"/>
  <c r="M169" i="5"/>
  <c r="M168" i="5"/>
  <c r="I168" i="5"/>
  <c r="J168" i="5" s="1"/>
  <c r="M168" i="7" s="1"/>
  <c r="M167" i="5"/>
  <c r="I167" i="5"/>
  <c r="J167" i="5"/>
  <c r="M167" i="7" s="1"/>
  <c r="M166" i="5"/>
  <c r="I166" i="5" s="1"/>
  <c r="M165" i="5"/>
  <c r="M164" i="5"/>
  <c r="I164" i="5"/>
  <c r="J164" i="5" s="1"/>
  <c r="M163" i="5"/>
  <c r="I163" i="5"/>
  <c r="J163" i="5"/>
  <c r="M163" i="7" s="1"/>
  <c r="M162" i="5"/>
  <c r="I162" i="5" s="1"/>
  <c r="M161" i="5"/>
  <c r="M160" i="5"/>
  <c r="I160" i="5"/>
  <c r="J160" i="5" s="1"/>
  <c r="M160" i="7" s="1"/>
  <c r="M159" i="5"/>
  <c r="I159" i="5"/>
  <c r="J159" i="5"/>
  <c r="M159" i="7" s="1"/>
  <c r="M158" i="5"/>
  <c r="I158" i="5" s="1"/>
  <c r="M157" i="5"/>
  <c r="M156" i="5"/>
  <c r="I156" i="5"/>
  <c r="J156" i="5" s="1"/>
  <c r="M156" i="7" s="1"/>
  <c r="M155" i="5"/>
  <c r="I155" i="5"/>
  <c r="J155" i="5"/>
  <c r="M155" i="7" s="1"/>
  <c r="M154" i="5"/>
  <c r="I154" i="5" s="1"/>
  <c r="M153" i="5"/>
  <c r="M152" i="5"/>
  <c r="I152" i="5"/>
  <c r="J152" i="5" s="1"/>
  <c r="M152" i="7" s="1"/>
  <c r="M151" i="5"/>
  <c r="I151" i="5"/>
  <c r="J151" i="5"/>
  <c r="M151" i="7" s="1"/>
  <c r="M150" i="5"/>
  <c r="I150" i="5" s="1"/>
  <c r="M149" i="5"/>
  <c r="M148" i="5"/>
  <c r="I148" i="5"/>
  <c r="J148" i="5" s="1"/>
  <c r="M148" i="7" s="1"/>
  <c r="M147" i="5"/>
  <c r="I147" i="5"/>
  <c r="J147" i="5"/>
  <c r="M146" i="5"/>
  <c r="I146" i="5" s="1"/>
  <c r="M145" i="5"/>
  <c r="M144" i="5"/>
  <c r="I144" i="5"/>
  <c r="J144" i="5" s="1"/>
  <c r="M144" i="7" s="1"/>
  <c r="M143" i="5"/>
  <c r="I143" i="5"/>
  <c r="J143" i="5"/>
  <c r="M142" i="5"/>
  <c r="I142" i="5" s="1"/>
  <c r="J142" i="5" s="1"/>
  <c r="M142" i="7" s="1"/>
  <c r="M141" i="5"/>
  <c r="M140" i="5"/>
  <c r="I140" i="5"/>
  <c r="J140" i="5" s="1"/>
  <c r="M140" i="7" s="1"/>
  <c r="M139" i="5"/>
  <c r="I139" i="5"/>
  <c r="J139" i="5"/>
  <c r="M139" i="7" s="1"/>
  <c r="M138" i="5"/>
  <c r="I138" i="5" s="1"/>
  <c r="M137" i="5"/>
  <c r="M136" i="5"/>
  <c r="M135" i="5"/>
  <c r="I135" i="5" s="1"/>
  <c r="J135" i="5" s="1"/>
  <c r="M135" i="7" s="1"/>
  <c r="M134" i="5"/>
  <c r="M133" i="5"/>
  <c r="I133" i="5" s="1"/>
  <c r="J133" i="5" s="1"/>
  <c r="M133" i="7" s="1"/>
  <c r="M132" i="5"/>
  <c r="I132" i="5" s="1"/>
  <c r="J132" i="5" s="1"/>
  <c r="M132" i="7" s="1"/>
  <c r="M131" i="5"/>
  <c r="I131" i="5"/>
  <c r="J131" i="5" s="1"/>
  <c r="M131" i="7" s="1"/>
  <c r="M130" i="5"/>
  <c r="M129" i="5"/>
  <c r="I129" i="5" s="1"/>
  <c r="M128" i="5"/>
  <c r="I128" i="5" s="1"/>
  <c r="J128" i="5" s="1"/>
  <c r="M127" i="5"/>
  <c r="I127" i="5"/>
  <c r="J127" i="5" s="1"/>
  <c r="M127" i="7" s="1"/>
  <c r="M126" i="5"/>
  <c r="M125" i="5"/>
  <c r="M124" i="5"/>
  <c r="M123" i="5"/>
  <c r="I123" i="5" s="1"/>
  <c r="J123" i="5" s="1"/>
  <c r="M123" i="7" s="1"/>
  <c r="M122" i="5"/>
  <c r="M121" i="5"/>
  <c r="I121" i="5" s="1"/>
  <c r="J121" i="5" s="1"/>
  <c r="M121" i="7" s="1"/>
  <c r="M120" i="5"/>
  <c r="I120" i="5" s="1"/>
  <c r="M119" i="5"/>
  <c r="I119" i="5"/>
  <c r="J119" i="5"/>
  <c r="M119" i="7" s="1"/>
  <c r="M118" i="5"/>
  <c r="M117" i="5"/>
  <c r="M116" i="5"/>
  <c r="M115" i="5"/>
  <c r="I115" i="5" s="1"/>
  <c r="J115" i="5" s="1"/>
  <c r="M115" i="7" s="1"/>
  <c r="M114" i="5"/>
  <c r="M113" i="5"/>
  <c r="I113" i="5" s="1"/>
  <c r="J113" i="5" s="1"/>
  <c r="M113" i="7" s="1"/>
  <c r="M112" i="5"/>
  <c r="I112" i="5" s="1"/>
  <c r="J112" i="5" s="1"/>
  <c r="M112" i="7" s="1"/>
  <c r="M111" i="5"/>
  <c r="I111" i="5" s="1"/>
  <c r="J111" i="5" s="1"/>
  <c r="M111" i="7" s="1"/>
  <c r="M110" i="5"/>
  <c r="M109" i="5"/>
  <c r="M108" i="5"/>
  <c r="I108" i="5" s="1"/>
  <c r="J108" i="5" s="1"/>
  <c r="M108" i="7" s="1"/>
  <c r="M107" i="5"/>
  <c r="I107" i="5"/>
  <c r="J107" i="5" s="1"/>
  <c r="M107" i="7" s="1"/>
  <c r="M106" i="5"/>
  <c r="M105" i="5"/>
  <c r="M104" i="5"/>
  <c r="I104" i="5" s="1"/>
  <c r="J104" i="5" s="1"/>
  <c r="M104" i="7" s="1"/>
  <c r="M103" i="5"/>
  <c r="I103" i="5"/>
  <c r="J103" i="5"/>
  <c r="M102" i="5"/>
  <c r="M101" i="5"/>
  <c r="M100" i="5"/>
  <c r="I100" i="5"/>
  <c r="J100" i="5" s="1"/>
  <c r="M100" i="7" s="1"/>
  <c r="M99" i="5"/>
  <c r="I99" i="5"/>
  <c r="J99" i="5"/>
  <c r="M98" i="5"/>
  <c r="M97" i="5"/>
  <c r="M96" i="5"/>
  <c r="I96" i="5"/>
  <c r="J96" i="5" s="1"/>
  <c r="M96" i="7" s="1"/>
  <c r="M95" i="5"/>
  <c r="I95" i="5"/>
  <c r="J95" i="5"/>
  <c r="M95" i="7" s="1"/>
  <c r="M94" i="5"/>
  <c r="I94" i="5" s="1"/>
  <c r="M93" i="5"/>
  <c r="M92" i="5"/>
  <c r="M91" i="5"/>
  <c r="I91" i="5"/>
  <c r="J91" i="5" s="1"/>
  <c r="M91" i="7" s="1"/>
  <c r="M90" i="5"/>
  <c r="M89" i="5"/>
  <c r="I89" i="5" s="1"/>
  <c r="M88" i="5"/>
  <c r="I88" i="5" s="1"/>
  <c r="J88" i="5" s="1"/>
  <c r="M88" i="7" s="1"/>
  <c r="M87" i="5"/>
  <c r="I87" i="5"/>
  <c r="J87" i="5" s="1"/>
  <c r="M87" i="7" s="1"/>
  <c r="M86" i="5"/>
  <c r="M85" i="5"/>
  <c r="I85" i="5" s="1"/>
  <c r="M84" i="5"/>
  <c r="I84" i="5" s="1"/>
  <c r="J84" i="5" s="1"/>
  <c r="M84" i="7" s="1"/>
  <c r="M83" i="5"/>
  <c r="I83" i="5" s="1"/>
  <c r="J83" i="5" s="1"/>
  <c r="M83" i="7" s="1"/>
  <c r="M82" i="5"/>
  <c r="M81" i="5"/>
  <c r="I81" i="5" s="1"/>
  <c r="J81" i="5" s="1"/>
  <c r="M81" i="7" s="1"/>
  <c r="M80" i="5"/>
  <c r="I80" i="5" s="1"/>
  <c r="J80" i="5" s="1"/>
  <c r="M80" i="7" s="1"/>
  <c r="M79" i="5"/>
  <c r="I79" i="5" s="1"/>
  <c r="J79" i="5" s="1"/>
  <c r="M78" i="5"/>
  <c r="M77" i="5"/>
  <c r="I77" i="5" s="1"/>
  <c r="J77" i="5" s="1"/>
  <c r="M77" i="7" s="1"/>
  <c r="M76" i="5"/>
  <c r="M75" i="5"/>
  <c r="I75" i="5"/>
  <c r="J75" i="5"/>
  <c r="M75" i="7" s="1"/>
  <c r="N75" i="7" s="1"/>
  <c r="M74" i="5"/>
  <c r="M73" i="5"/>
  <c r="M72" i="5"/>
  <c r="I72" i="5"/>
  <c r="M71" i="5"/>
  <c r="M70" i="5"/>
  <c r="I70" i="5"/>
  <c r="J70" i="5"/>
  <c r="M70" i="7" s="1"/>
  <c r="M69" i="5"/>
  <c r="I69" i="5" s="1"/>
  <c r="M68" i="5"/>
  <c r="I68" i="5"/>
  <c r="J68" i="5"/>
  <c r="M67" i="5"/>
  <c r="I67" i="5" s="1"/>
  <c r="J67" i="5" s="1"/>
  <c r="M67" i="7" s="1"/>
  <c r="M66" i="5"/>
  <c r="I66" i="5"/>
  <c r="J66" i="5" s="1"/>
  <c r="M66" i="7" s="1"/>
  <c r="M65" i="5"/>
  <c r="M64" i="5"/>
  <c r="I64" i="5" s="1"/>
  <c r="J64" i="5" s="1"/>
  <c r="M64" i="7" s="1"/>
  <c r="M63" i="5"/>
  <c r="I63" i="5"/>
  <c r="J63" i="5" s="1"/>
  <c r="M63" i="7" s="1"/>
  <c r="M62" i="5"/>
  <c r="I62" i="5"/>
  <c r="J62" i="5"/>
  <c r="M62" i="7" s="1"/>
  <c r="M61" i="5"/>
  <c r="I61" i="5" s="1"/>
  <c r="M60" i="5"/>
  <c r="M59" i="5"/>
  <c r="I59" i="5"/>
  <c r="J59" i="5" s="1"/>
  <c r="M59" i="7" s="1"/>
  <c r="M58" i="5"/>
  <c r="I58" i="5"/>
  <c r="J58" i="5"/>
  <c r="M57" i="5"/>
  <c r="I57" i="5" s="1"/>
  <c r="M56" i="5"/>
  <c r="I56" i="5"/>
  <c r="J56" i="5"/>
  <c r="M56" i="7" s="1"/>
  <c r="M55" i="5"/>
  <c r="I55" i="5"/>
  <c r="J55" i="5"/>
  <c r="M55" i="7" s="1"/>
  <c r="M54" i="5"/>
  <c r="I54" i="5"/>
  <c r="J54" i="5"/>
  <c r="M54" i="7" s="1"/>
  <c r="M53" i="5"/>
  <c r="M52" i="5"/>
  <c r="I52" i="5"/>
  <c r="J52" i="5"/>
  <c r="M52" i="7" s="1"/>
  <c r="M51" i="5"/>
  <c r="I51" i="5" s="1"/>
  <c r="J51" i="5" s="1"/>
  <c r="M51" i="7" s="1"/>
  <c r="M50" i="5"/>
  <c r="I50" i="5"/>
  <c r="J50" i="5" s="1"/>
  <c r="M50" i="7" s="1"/>
  <c r="M49" i="5"/>
  <c r="M48" i="5"/>
  <c r="M47" i="5"/>
  <c r="I47" i="5" s="1"/>
  <c r="J47" i="5" s="1"/>
  <c r="M47" i="7" s="1"/>
  <c r="M46" i="5"/>
  <c r="I46" i="5"/>
  <c r="J46" i="5" s="1"/>
  <c r="M45" i="5"/>
  <c r="M44" i="5"/>
  <c r="M43" i="5"/>
  <c r="I43" i="5" s="1"/>
  <c r="J43" i="5" s="1"/>
  <c r="M43" i="7" s="1"/>
  <c r="M42" i="5"/>
  <c r="I42" i="5" s="1"/>
  <c r="J42" i="5" s="1"/>
  <c r="M42" i="7" s="1"/>
  <c r="M41" i="5"/>
  <c r="M40" i="5"/>
  <c r="I40" i="5" s="1"/>
  <c r="J40" i="5" s="1"/>
  <c r="M40" i="7" s="1"/>
  <c r="M39" i="5"/>
  <c r="I39" i="5"/>
  <c r="J39" i="5"/>
  <c r="M38" i="5"/>
  <c r="I38" i="5"/>
  <c r="M37" i="5"/>
  <c r="M36" i="5"/>
  <c r="I36" i="5" s="1"/>
  <c r="J36" i="5" s="1"/>
  <c r="M36" i="7" s="1"/>
  <c r="M35" i="5"/>
  <c r="I35" i="5"/>
  <c r="J35" i="5"/>
  <c r="M35" i="7" s="1"/>
  <c r="M34" i="5"/>
  <c r="I34" i="5" s="1"/>
  <c r="J34" i="5" s="1"/>
  <c r="M34" i="7" s="1"/>
  <c r="M33" i="5"/>
  <c r="I33" i="5" s="1"/>
  <c r="M32" i="5"/>
  <c r="I32" i="5" s="1"/>
  <c r="J32" i="5" s="1"/>
  <c r="M32" i="7" s="1"/>
  <c r="M31" i="5"/>
  <c r="I31" i="5"/>
  <c r="J31" i="5" s="1"/>
  <c r="M31" i="7" s="1"/>
  <c r="M30" i="5"/>
  <c r="I30" i="5"/>
  <c r="J30" i="5" s="1"/>
  <c r="M30" i="7" s="1"/>
  <c r="M29" i="5"/>
  <c r="M28" i="5"/>
  <c r="I28" i="5"/>
  <c r="J28" i="5" s="1"/>
  <c r="M28" i="7" s="1"/>
  <c r="M27" i="5"/>
  <c r="I27" i="5"/>
  <c r="J27" i="5"/>
  <c r="M26" i="5"/>
  <c r="I26" i="5" s="1"/>
  <c r="J26" i="5" s="1"/>
  <c r="M25" i="5"/>
  <c r="I25" i="5" s="1"/>
  <c r="J25" i="5" s="1"/>
  <c r="M25" i="7" s="1"/>
  <c r="M24" i="5"/>
  <c r="I24" i="5" s="1"/>
  <c r="J24" i="5" s="1"/>
  <c r="M24" i="7" s="1"/>
  <c r="M23" i="5"/>
  <c r="I23" i="5" s="1"/>
  <c r="J23" i="5" s="1"/>
  <c r="M23" i="7" s="1"/>
  <c r="M22" i="5"/>
  <c r="I22" i="5"/>
  <c r="J22" i="5" s="1"/>
  <c r="M22" i="7" s="1"/>
  <c r="M21" i="5"/>
  <c r="M20" i="5"/>
  <c r="I20" i="5"/>
  <c r="J20" i="5" s="1"/>
  <c r="M20" i="7" s="1"/>
  <c r="M19" i="5"/>
  <c r="I19" i="5"/>
  <c r="J19" i="5"/>
  <c r="M19" i="7" s="1"/>
  <c r="M18" i="5"/>
  <c r="I18" i="5" s="1"/>
  <c r="M17" i="5"/>
  <c r="M16" i="5"/>
  <c r="I16" i="5" s="1"/>
  <c r="J16" i="5" s="1"/>
  <c r="M16" i="7" s="1"/>
  <c r="M15" i="5"/>
  <c r="I15" i="5"/>
  <c r="J15" i="5"/>
  <c r="M15" i="7" s="1"/>
  <c r="M14" i="5"/>
  <c r="I14" i="5"/>
  <c r="J14" i="5"/>
  <c r="M13" i="5"/>
  <c r="I13" i="5" s="1"/>
  <c r="M12" i="5"/>
  <c r="M11" i="5"/>
  <c r="I11" i="5"/>
  <c r="J11" i="5"/>
  <c r="M11" i="7" s="1"/>
  <c r="M10" i="5"/>
  <c r="D362" i="5"/>
  <c r="S360" i="4"/>
  <c r="S359" i="4"/>
  <c r="S358" i="4"/>
  <c r="S357" i="4"/>
  <c r="S356" i="4"/>
  <c r="S355" i="4"/>
  <c r="S354" i="4"/>
  <c r="S353" i="4"/>
  <c r="S352" i="4"/>
  <c r="S351" i="4"/>
  <c r="S350" i="4"/>
  <c r="S349" i="4"/>
  <c r="S348" i="4"/>
  <c r="S347" i="4"/>
  <c r="S346" i="4"/>
  <c r="S345" i="4"/>
  <c r="S344" i="4"/>
  <c r="S343" i="4"/>
  <c r="S342" i="4"/>
  <c r="S341" i="4"/>
  <c r="S340" i="4"/>
  <c r="S339" i="4"/>
  <c r="S338" i="4"/>
  <c r="S337" i="4"/>
  <c r="S336" i="4"/>
  <c r="S335" i="4"/>
  <c r="S334" i="4"/>
  <c r="S333" i="4"/>
  <c r="S332" i="4"/>
  <c r="S331" i="4"/>
  <c r="S330" i="4"/>
  <c r="S329" i="4"/>
  <c r="S328" i="4"/>
  <c r="S327" i="4"/>
  <c r="S326" i="4"/>
  <c r="S325" i="4"/>
  <c r="S324" i="4"/>
  <c r="S323" i="4"/>
  <c r="S322" i="4"/>
  <c r="S321" i="4"/>
  <c r="S320" i="4"/>
  <c r="S319" i="4"/>
  <c r="S318" i="4"/>
  <c r="S317" i="4"/>
  <c r="S316" i="4"/>
  <c r="S315" i="4"/>
  <c r="S314" i="4"/>
  <c r="S313" i="4"/>
  <c r="S312" i="4"/>
  <c r="S311" i="4"/>
  <c r="S310" i="4"/>
  <c r="S309" i="4"/>
  <c r="S308" i="4"/>
  <c r="S307" i="4"/>
  <c r="S306" i="4"/>
  <c r="S305" i="4"/>
  <c r="S304" i="4"/>
  <c r="S303" i="4"/>
  <c r="S302" i="4"/>
  <c r="S301" i="4"/>
  <c r="S300" i="4"/>
  <c r="S299" i="4"/>
  <c r="S298" i="4"/>
  <c r="S297" i="4"/>
  <c r="S296" i="4"/>
  <c r="S295" i="4"/>
  <c r="S294" i="4"/>
  <c r="S293" i="4"/>
  <c r="S292" i="4"/>
  <c r="S291" i="4"/>
  <c r="S290" i="4"/>
  <c r="S289" i="4"/>
  <c r="S288" i="4"/>
  <c r="S287" i="4"/>
  <c r="S286" i="4"/>
  <c r="S285" i="4"/>
  <c r="S284" i="4"/>
  <c r="S283" i="4"/>
  <c r="S282" i="4"/>
  <c r="S281" i="4"/>
  <c r="S280" i="4"/>
  <c r="S279" i="4"/>
  <c r="S278" i="4"/>
  <c r="S277" i="4"/>
  <c r="S276" i="4"/>
  <c r="S275" i="4"/>
  <c r="S274" i="4"/>
  <c r="S273" i="4"/>
  <c r="S272" i="4"/>
  <c r="S271" i="4"/>
  <c r="S270" i="4"/>
  <c r="S269" i="4"/>
  <c r="S268" i="4"/>
  <c r="S267" i="4"/>
  <c r="S266" i="4"/>
  <c r="S265" i="4"/>
  <c r="S264" i="4"/>
  <c r="S263" i="4"/>
  <c r="S262" i="4"/>
  <c r="S261" i="4"/>
  <c r="S260" i="4"/>
  <c r="S259" i="4"/>
  <c r="S258" i="4"/>
  <c r="S257" i="4"/>
  <c r="S256" i="4"/>
  <c r="S255" i="4"/>
  <c r="S254" i="4"/>
  <c r="S253" i="4"/>
  <c r="S252" i="4"/>
  <c r="S251" i="4"/>
  <c r="S250" i="4"/>
  <c r="S249" i="4"/>
  <c r="S248" i="4"/>
  <c r="S247" i="4"/>
  <c r="S246" i="4"/>
  <c r="S245" i="4"/>
  <c r="S244" i="4"/>
  <c r="S243" i="4"/>
  <c r="S242" i="4"/>
  <c r="S241" i="4"/>
  <c r="S240" i="4"/>
  <c r="S239" i="4"/>
  <c r="S238" i="4"/>
  <c r="S237" i="4"/>
  <c r="S236" i="4"/>
  <c r="S235" i="4"/>
  <c r="S234" i="4"/>
  <c r="S233" i="4"/>
  <c r="S232" i="4"/>
  <c r="S231" i="4"/>
  <c r="S230" i="4"/>
  <c r="S229" i="4"/>
  <c r="S228" i="4"/>
  <c r="S227" i="4"/>
  <c r="S226" i="4"/>
  <c r="S225" i="4"/>
  <c r="S224" i="4"/>
  <c r="S223" i="4"/>
  <c r="S222" i="4"/>
  <c r="S221" i="4"/>
  <c r="S220" i="4"/>
  <c r="S219" i="4"/>
  <c r="S218" i="4"/>
  <c r="S217" i="4"/>
  <c r="S216" i="4"/>
  <c r="S215" i="4"/>
  <c r="S214" i="4"/>
  <c r="S213" i="4"/>
  <c r="S212" i="4"/>
  <c r="S211" i="4"/>
  <c r="S210" i="4"/>
  <c r="S209" i="4"/>
  <c r="S208" i="4"/>
  <c r="S207" i="4"/>
  <c r="S206" i="4"/>
  <c r="S205" i="4"/>
  <c r="S204" i="4"/>
  <c r="S203" i="4"/>
  <c r="S202" i="4"/>
  <c r="S201" i="4"/>
  <c r="S200" i="4"/>
  <c r="S199" i="4"/>
  <c r="S198" i="4"/>
  <c r="S197" i="4"/>
  <c r="S196" i="4"/>
  <c r="S195" i="4"/>
  <c r="S194" i="4"/>
  <c r="S193" i="4"/>
  <c r="S192" i="4"/>
  <c r="S191" i="4"/>
  <c r="S190" i="4"/>
  <c r="S189" i="4"/>
  <c r="S188" i="4"/>
  <c r="S187" i="4"/>
  <c r="S186" i="4"/>
  <c r="S185" i="4"/>
  <c r="S184" i="4"/>
  <c r="S183" i="4"/>
  <c r="S182" i="4"/>
  <c r="S181" i="4"/>
  <c r="S180" i="4"/>
  <c r="S179" i="4"/>
  <c r="S178" i="4"/>
  <c r="S177" i="4"/>
  <c r="S176" i="4"/>
  <c r="S175" i="4"/>
  <c r="S174" i="4"/>
  <c r="S173" i="4"/>
  <c r="S172" i="4"/>
  <c r="S171" i="4"/>
  <c r="S170" i="4"/>
  <c r="S169" i="4"/>
  <c r="S168" i="4"/>
  <c r="S167" i="4"/>
  <c r="S166" i="4"/>
  <c r="S165" i="4"/>
  <c r="S164" i="4"/>
  <c r="S163" i="4"/>
  <c r="S162" i="4"/>
  <c r="S161" i="4"/>
  <c r="S160" i="4"/>
  <c r="S159" i="4"/>
  <c r="S158" i="4"/>
  <c r="S157" i="4"/>
  <c r="S156" i="4"/>
  <c r="S155" i="4"/>
  <c r="S154" i="4"/>
  <c r="S153" i="4"/>
  <c r="S152" i="4"/>
  <c r="S151" i="4"/>
  <c r="S150" i="4"/>
  <c r="S149" i="4"/>
  <c r="S148" i="4"/>
  <c r="S147" i="4"/>
  <c r="S146" i="4"/>
  <c r="S145" i="4"/>
  <c r="S144" i="4"/>
  <c r="S143" i="4"/>
  <c r="S142" i="4"/>
  <c r="S141" i="4"/>
  <c r="S140" i="4"/>
  <c r="S139" i="4"/>
  <c r="S138" i="4"/>
  <c r="S137" i="4"/>
  <c r="S136" i="4"/>
  <c r="S135" i="4"/>
  <c r="S134" i="4"/>
  <c r="S133" i="4"/>
  <c r="S132" i="4"/>
  <c r="S131" i="4"/>
  <c r="S130" i="4"/>
  <c r="S129" i="4"/>
  <c r="S128" i="4"/>
  <c r="S127" i="4"/>
  <c r="S126" i="4"/>
  <c r="S125" i="4"/>
  <c r="S124" i="4"/>
  <c r="S123" i="4"/>
  <c r="S122" i="4"/>
  <c r="S121" i="4"/>
  <c r="S120" i="4"/>
  <c r="S119" i="4"/>
  <c r="S118" i="4"/>
  <c r="S117" i="4"/>
  <c r="S116" i="4"/>
  <c r="S115" i="4"/>
  <c r="S114" i="4"/>
  <c r="S113" i="4"/>
  <c r="S112" i="4"/>
  <c r="S111" i="4"/>
  <c r="S110" i="4"/>
  <c r="S109" i="4"/>
  <c r="S108" i="4"/>
  <c r="S107" i="4"/>
  <c r="S106" i="4"/>
  <c r="S105" i="4"/>
  <c r="S104" i="4"/>
  <c r="S103" i="4"/>
  <c r="S102" i="4"/>
  <c r="S101" i="4"/>
  <c r="S100" i="4"/>
  <c r="S99" i="4"/>
  <c r="S98" i="4"/>
  <c r="S97" i="4"/>
  <c r="S96" i="4"/>
  <c r="S95" i="4"/>
  <c r="S94" i="4"/>
  <c r="S93" i="4"/>
  <c r="S92" i="4"/>
  <c r="S91" i="4"/>
  <c r="S90" i="4"/>
  <c r="S89" i="4"/>
  <c r="S88" i="4"/>
  <c r="S87" i="4"/>
  <c r="S86" i="4"/>
  <c r="S85" i="4"/>
  <c r="S84" i="4"/>
  <c r="S83" i="4"/>
  <c r="S82" i="4"/>
  <c r="S81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S67" i="4"/>
  <c r="S66" i="4"/>
  <c r="S65" i="4"/>
  <c r="S64" i="4"/>
  <c r="S63" i="4"/>
  <c r="S62" i="4"/>
  <c r="S61" i="4"/>
  <c r="S60" i="4"/>
  <c r="S59" i="4"/>
  <c r="S58" i="4"/>
  <c r="S57" i="4"/>
  <c r="S56" i="4"/>
  <c r="S55" i="4"/>
  <c r="S54" i="4"/>
  <c r="S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N360" i="4"/>
  <c r="N359" i="4"/>
  <c r="N358" i="4"/>
  <c r="N357" i="4"/>
  <c r="N356" i="4"/>
  <c r="N355" i="4"/>
  <c r="N354" i="4"/>
  <c r="N353" i="4"/>
  <c r="N352" i="4"/>
  <c r="N351" i="4"/>
  <c r="N350" i="4"/>
  <c r="N349" i="4"/>
  <c r="N348" i="4"/>
  <c r="N347" i="4"/>
  <c r="N346" i="4"/>
  <c r="N345" i="4"/>
  <c r="N344" i="4"/>
  <c r="N343" i="4"/>
  <c r="N342" i="4"/>
  <c r="N341" i="4"/>
  <c r="N340" i="4"/>
  <c r="N339" i="4"/>
  <c r="N338" i="4"/>
  <c r="N337" i="4"/>
  <c r="N336" i="4"/>
  <c r="N335" i="4"/>
  <c r="N334" i="4"/>
  <c r="N333" i="4"/>
  <c r="N332" i="4"/>
  <c r="N331" i="4"/>
  <c r="N330" i="4"/>
  <c r="N329" i="4"/>
  <c r="N328" i="4"/>
  <c r="N327" i="4"/>
  <c r="N326" i="4"/>
  <c r="N325" i="4"/>
  <c r="N324" i="4"/>
  <c r="N323" i="4"/>
  <c r="N322" i="4"/>
  <c r="N321" i="4"/>
  <c r="N320" i="4"/>
  <c r="N319" i="4"/>
  <c r="N318" i="4"/>
  <c r="N317" i="4"/>
  <c r="N316" i="4"/>
  <c r="N315" i="4"/>
  <c r="N314" i="4"/>
  <c r="N313" i="4"/>
  <c r="N312" i="4"/>
  <c r="N311" i="4"/>
  <c r="N310" i="4"/>
  <c r="N309" i="4"/>
  <c r="N308" i="4"/>
  <c r="N307" i="4"/>
  <c r="N306" i="4"/>
  <c r="N305" i="4"/>
  <c r="N304" i="4"/>
  <c r="N303" i="4"/>
  <c r="N302" i="4"/>
  <c r="N301" i="4"/>
  <c r="N300" i="4"/>
  <c r="N299" i="4"/>
  <c r="N298" i="4"/>
  <c r="N297" i="4"/>
  <c r="N296" i="4"/>
  <c r="N295" i="4"/>
  <c r="N294" i="4"/>
  <c r="N293" i="4"/>
  <c r="N292" i="4"/>
  <c r="N291" i="4"/>
  <c r="N290" i="4"/>
  <c r="N289" i="4"/>
  <c r="N288" i="4"/>
  <c r="N287" i="4"/>
  <c r="N286" i="4"/>
  <c r="N285" i="4"/>
  <c r="N284" i="4"/>
  <c r="N283" i="4"/>
  <c r="N282" i="4"/>
  <c r="N281" i="4"/>
  <c r="N280" i="4"/>
  <c r="N279" i="4"/>
  <c r="N278" i="4"/>
  <c r="N277" i="4"/>
  <c r="N276" i="4"/>
  <c r="N275" i="4"/>
  <c r="N274" i="4"/>
  <c r="N273" i="4"/>
  <c r="N272" i="4"/>
  <c r="N271" i="4"/>
  <c r="N270" i="4"/>
  <c r="N269" i="4"/>
  <c r="N268" i="4"/>
  <c r="N267" i="4"/>
  <c r="N266" i="4"/>
  <c r="N265" i="4"/>
  <c r="N264" i="4"/>
  <c r="N263" i="4"/>
  <c r="N262" i="4"/>
  <c r="N261" i="4"/>
  <c r="N260" i="4"/>
  <c r="N259" i="4"/>
  <c r="N258" i="4"/>
  <c r="N257" i="4"/>
  <c r="N256" i="4"/>
  <c r="N255" i="4"/>
  <c r="N254" i="4"/>
  <c r="N253" i="4"/>
  <c r="N252" i="4"/>
  <c r="N251" i="4"/>
  <c r="N250" i="4"/>
  <c r="N249" i="4"/>
  <c r="N248" i="4"/>
  <c r="N247" i="4"/>
  <c r="N246" i="4"/>
  <c r="N245" i="4"/>
  <c r="N244" i="4"/>
  <c r="N243" i="4"/>
  <c r="N242" i="4"/>
  <c r="N241" i="4"/>
  <c r="N240" i="4"/>
  <c r="N239" i="4"/>
  <c r="N238" i="4"/>
  <c r="N237" i="4"/>
  <c r="N236" i="4"/>
  <c r="N235" i="4"/>
  <c r="N234" i="4"/>
  <c r="N233" i="4"/>
  <c r="N232" i="4"/>
  <c r="N231" i="4"/>
  <c r="N230" i="4"/>
  <c r="N229" i="4"/>
  <c r="N228" i="4"/>
  <c r="N227" i="4"/>
  <c r="N226" i="4"/>
  <c r="N225" i="4"/>
  <c r="N224" i="4"/>
  <c r="N223" i="4"/>
  <c r="N222" i="4"/>
  <c r="N221" i="4"/>
  <c r="N220" i="4"/>
  <c r="N219" i="4"/>
  <c r="N218" i="4"/>
  <c r="N217" i="4"/>
  <c r="N216" i="4"/>
  <c r="N215" i="4"/>
  <c r="N214" i="4"/>
  <c r="N213" i="4"/>
  <c r="N212" i="4"/>
  <c r="N211" i="4"/>
  <c r="N210" i="4"/>
  <c r="N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J261" i="4"/>
  <c r="J233" i="4"/>
  <c r="O233" i="4"/>
  <c r="P233" i="4"/>
  <c r="G233" i="3"/>
  <c r="J230" i="4"/>
  <c r="J229" i="4"/>
  <c r="K229" i="4"/>
  <c r="F229" i="3"/>
  <c r="AB229" i="3"/>
  <c r="J226" i="4"/>
  <c r="J225" i="4"/>
  <c r="K225" i="4"/>
  <c r="F225" i="3"/>
  <c r="J222" i="4"/>
  <c r="J221" i="4"/>
  <c r="J217" i="4"/>
  <c r="J214" i="4"/>
  <c r="K214" i="4"/>
  <c r="F214" i="3"/>
  <c r="J213" i="4"/>
  <c r="J210" i="4"/>
  <c r="J209" i="4"/>
  <c r="J206" i="4"/>
  <c r="J205" i="4"/>
  <c r="K205" i="4"/>
  <c r="F205" i="3"/>
  <c r="J202" i="4"/>
  <c r="J201" i="4"/>
  <c r="K201" i="4"/>
  <c r="F201" i="3"/>
  <c r="J198" i="4"/>
  <c r="J197" i="4"/>
  <c r="J194" i="4"/>
  <c r="J193" i="4"/>
  <c r="K193" i="4"/>
  <c r="F193" i="3"/>
  <c r="J189" i="4"/>
  <c r="K189" i="4"/>
  <c r="F189" i="3"/>
  <c r="J186" i="4"/>
  <c r="J185" i="4"/>
  <c r="J182" i="4"/>
  <c r="J178" i="4"/>
  <c r="J177" i="4"/>
  <c r="K177" i="4"/>
  <c r="F177" i="3"/>
  <c r="J174" i="4"/>
  <c r="J173" i="4"/>
  <c r="J169" i="4"/>
  <c r="K169" i="4"/>
  <c r="F169" i="3"/>
  <c r="J166" i="4"/>
  <c r="J162" i="4"/>
  <c r="J161" i="4"/>
  <c r="K161" i="4"/>
  <c r="F161" i="3"/>
  <c r="J157" i="4"/>
  <c r="O157" i="4"/>
  <c r="P157" i="4"/>
  <c r="G157" i="3"/>
  <c r="J153" i="4"/>
  <c r="K153" i="4"/>
  <c r="F153" i="3"/>
  <c r="J150" i="4"/>
  <c r="K150" i="4"/>
  <c r="F150" i="3"/>
  <c r="J146" i="4"/>
  <c r="J145" i="4"/>
  <c r="K145" i="4"/>
  <c r="F145" i="3"/>
  <c r="J142" i="4"/>
  <c r="K142" i="4"/>
  <c r="F142" i="3"/>
  <c r="J141" i="4"/>
  <c r="K141" i="4"/>
  <c r="F141" i="3"/>
  <c r="AB141" i="3"/>
  <c r="J137" i="4"/>
  <c r="J134" i="4"/>
  <c r="J130" i="4"/>
  <c r="J129" i="4"/>
  <c r="K129" i="4"/>
  <c r="F129" i="3"/>
  <c r="AB129" i="3"/>
  <c r="J126" i="4"/>
  <c r="J125" i="4"/>
  <c r="K125" i="4"/>
  <c r="F125" i="3"/>
  <c r="J121" i="4"/>
  <c r="J118" i="4"/>
  <c r="J113" i="4"/>
  <c r="J110" i="4"/>
  <c r="J109" i="4"/>
  <c r="K109" i="4"/>
  <c r="F109" i="3"/>
  <c r="J105" i="4"/>
  <c r="J102" i="4"/>
  <c r="J98" i="4"/>
  <c r="J97" i="4"/>
  <c r="K97" i="4"/>
  <c r="F97" i="3"/>
  <c r="J94" i="4"/>
  <c r="K94" i="4"/>
  <c r="F94" i="3"/>
  <c r="J93" i="4"/>
  <c r="K93" i="4"/>
  <c r="F93" i="3"/>
  <c r="J89" i="4"/>
  <c r="K89" i="4"/>
  <c r="F89" i="3"/>
  <c r="J86" i="4"/>
  <c r="J81" i="4"/>
  <c r="J78" i="4"/>
  <c r="K78" i="4"/>
  <c r="F78" i="3"/>
  <c r="J77" i="4"/>
  <c r="J70" i="4"/>
  <c r="J66" i="4"/>
  <c r="J65" i="4"/>
  <c r="J62" i="4"/>
  <c r="J61" i="4"/>
  <c r="J57" i="4"/>
  <c r="O57" i="4"/>
  <c r="P57" i="4"/>
  <c r="G57" i="3"/>
  <c r="J50" i="4"/>
  <c r="J49" i="4"/>
  <c r="J46" i="4"/>
  <c r="J45" i="4"/>
  <c r="J41" i="4"/>
  <c r="J38" i="4"/>
  <c r="K38" i="4"/>
  <c r="F38" i="3"/>
  <c r="J34" i="4"/>
  <c r="J33" i="4"/>
  <c r="K33" i="4"/>
  <c r="F33" i="3"/>
  <c r="AB33" i="3"/>
  <c r="J29" i="4"/>
  <c r="J26" i="4"/>
  <c r="J25" i="4"/>
  <c r="J21" i="4"/>
  <c r="O21" i="4"/>
  <c r="P21" i="4"/>
  <c r="J18" i="4"/>
  <c r="J17" i="4"/>
  <c r="J14" i="4"/>
  <c r="J10" i="4"/>
  <c r="F10" i="4"/>
  <c r="F11" i="4"/>
  <c r="F12" i="4"/>
  <c r="F13" i="4"/>
  <c r="E13" i="3"/>
  <c r="AA13" i="3"/>
  <c r="F14" i="4"/>
  <c r="F15" i="4"/>
  <c r="F16" i="4"/>
  <c r="F17" i="4"/>
  <c r="E17" i="3"/>
  <c r="AA17" i="3"/>
  <c r="F18" i="4"/>
  <c r="F19" i="4"/>
  <c r="F20" i="4"/>
  <c r="E20" i="3"/>
  <c r="F21" i="4"/>
  <c r="E21" i="3"/>
  <c r="AA21" i="3"/>
  <c r="F22" i="4"/>
  <c r="F23" i="4"/>
  <c r="F24" i="4"/>
  <c r="F25" i="4"/>
  <c r="E25" i="3"/>
  <c r="AA25" i="3"/>
  <c r="F26" i="4"/>
  <c r="F27" i="4"/>
  <c r="F28" i="4"/>
  <c r="F29" i="4"/>
  <c r="E29" i="3"/>
  <c r="AA29" i="3"/>
  <c r="F30" i="4"/>
  <c r="F31" i="4"/>
  <c r="F32" i="4"/>
  <c r="F33" i="4"/>
  <c r="E33" i="3"/>
  <c r="AA33" i="3"/>
  <c r="F34" i="4"/>
  <c r="F35" i="4"/>
  <c r="F36" i="4"/>
  <c r="E36" i="3"/>
  <c r="F37" i="4"/>
  <c r="F38" i="4"/>
  <c r="F39" i="4"/>
  <c r="F40" i="4"/>
  <c r="F41" i="4"/>
  <c r="E41" i="3"/>
  <c r="AA41" i="3"/>
  <c r="F42" i="4"/>
  <c r="F43" i="4"/>
  <c r="F44" i="4"/>
  <c r="E44" i="3"/>
  <c r="F45" i="4"/>
  <c r="E45" i="3"/>
  <c r="AA45" i="3"/>
  <c r="F46" i="4"/>
  <c r="F47" i="4"/>
  <c r="F48" i="4"/>
  <c r="F49" i="4"/>
  <c r="E49" i="3"/>
  <c r="AA49" i="3"/>
  <c r="F50" i="4"/>
  <c r="F51" i="4"/>
  <c r="F52" i="4"/>
  <c r="E52" i="3"/>
  <c r="F53" i="4"/>
  <c r="F54" i="4"/>
  <c r="F55" i="4"/>
  <c r="F56" i="4"/>
  <c r="F57" i="4"/>
  <c r="E57" i="3"/>
  <c r="AA57" i="3"/>
  <c r="F58" i="4"/>
  <c r="F59" i="4"/>
  <c r="F60" i="4"/>
  <c r="E60" i="3"/>
  <c r="F61" i="4"/>
  <c r="E61" i="3"/>
  <c r="AA61" i="3"/>
  <c r="F62" i="4"/>
  <c r="F63" i="4"/>
  <c r="F64" i="4"/>
  <c r="F65" i="4"/>
  <c r="E65" i="3"/>
  <c r="AA65" i="3"/>
  <c r="F66" i="4"/>
  <c r="F67" i="4"/>
  <c r="F68" i="4"/>
  <c r="E68" i="3"/>
  <c r="F69" i="4"/>
  <c r="F70" i="4"/>
  <c r="F71" i="4"/>
  <c r="F72" i="4"/>
  <c r="F73" i="4"/>
  <c r="E73" i="3"/>
  <c r="AA73" i="3"/>
  <c r="F74" i="4"/>
  <c r="F75" i="4"/>
  <c r="F76" i="4"/>
  <c r="E76" i="3"/>
  <c r="F77" i="4"/>
  <c r="E77" i="3"/>
  <c r="AA77" i="3"/>
  <c r="F78" i="4"/>
  <c r="F79" i="4"/>
  <c r="F80" i="4"/>
  <c r="F81" i="4"/>
  <c r="E81" i="3"/>
  <c r="AA81" i="3"/>
  <c r="F82" i="4"/>
  <c r="F83" i="4"/>
  <c r="F84" i="4"/>
  <c r="E84" i="3"/>
  <c r="F85" i="4"/>
  <c r="F86" i="4"/>
  <c r="F87" i="4"/>
  <c r="F88" i="4"/>
  <c r="F89" i="4"/>
  <c r="E89" i="3"/>
  <c r="AA89" i="3"/>
  <c r="F90" i="4"/>
  <c r="F91" i="4"/>
  <c r="F92" i="4"/>
  <c r="E92" i="3"/>
  <c r="F93" i="4"/>
  <c r="E93" i="3"/>
  <c r="AA93" i="3"/>
  <c r="F94" i="4"/>
  <c r="F95" i="4"/>
  <c r="F96" i="4"/>
  <c r="F97" i="4"/>
  <c r="E97" i="3"/>
  <c r="AA97" i="3"/>
  <c r="F98" i="4"/>
  <c r="F99" i="4"/>
  <c r="F100" i="4"/>
  <c r="E100" i="3"/>
  <c r="F101" i="4"/>
  <c r="F102" i="4"/>
  <c r="F103" i="4"/>
  <c r="F104" i="4"/>
  <c r="F105" i="4"/>
  <c r="E105" i="3"/>
  <c r="AA105" i="3"/>
  <c r="F106" i="4"/>
  <c r="F107" i="4"/>
  <c r="F108" i="4"/>
  <c r="E108" i="3"/>
  <c r="F109" i="4"/>
  <c r="E109" i="3"/>
  <c r="AA109" i="3"/>
  <c r="F110" i="4"/>
  <c r="F111" i="4"/>
  <c r="F112" i="4"/>
  <c r="F113" i="4"/>
  <c r="E113" i="3"/>
  <c r="AA113" i="3"/>
  <c r="F114" i="4"/>
  <c r="F115" i="4"/>
  <c r="F116" i="4"/>
  <c r="E116" i="3"/>
  <c r="F117" i="4"/>
  <c r="F118" i="4"/>
  <c r="F119" i="4"/>
  <c r="F120" i="4"/>
  <c r="F121" i="4"/>
  <c r="E121" i="3"/>
  <c r="AA121" i="3"/>
  <c r="F122" i="4"/>
  <c r="F123" i="4"/>
  <c r="F124" i="4"/>
  <c r="E124" i="3"/>
  <c r="F125" i="4"/>
  <c r="E125" i="3"/>
  <c r="AA125" i="3"/>
  <c r="F126" i="4"/>
  <c r="F127" i="4"/>
  <c r="F128" i="4"/>
  <c r="F129" i="4"/>
  <c r="E129" i="3"/>
  <c r="AA129" i="3"/>
  <c r="F130" i="4"/>
  <c r="F131" i="4"/>
  <c r="F132" i="4"/>
  <c r="E132" i="3"/>
  <c r="F133" i="4"/>
  <c r="F134" i="4"/>
  <c r="F135" i="4"/>
  <c r="F136" i="4"/>
  <c r="F137" i="4"/>
  <c r="E137" i="3"/>
  <c r="AA137" i="3"/>
  <c r="F138" i="4"/>
  <c r="F139" i="4"/>
  <c r="F140" i="4"/>
  <c r="E140" i="3"/>
  <c r="F141" i="4"/>
  <c r="E141" i="3"/>
  <c r="AA141" i="3"/>
  <c r="F142" i="4"/>
  <c r="F143" i="4"/>
  <c r="F144" i="4"/>
  <c r="F145" i="4"/>
  <c r="E145" i="3"/>
  <c r="AA145" i="3"/>
  <c r="F146" i="4"/>
  <c r="F147" i="4"/>
  <c r="F148" i="4"/>
  <c r="E148" i="3"/>
  <c r="F149" i="4"/>
  <c r="F150" i="4"/>
  <c r="F151" i="4"/>
  <c r="F152" i="4"/>
  <c r="F153" i="4"/>
  <c r="E153" i="3"/>
  <c r="AA153" i="3"/>
  <c r="F154" i="4"/>
  <c r="F155" i="4"/>
  <c r="F156" i="4"/>
  <c r="E156" i="3"/>
  <c r="F157" i="4"/>
  <c r="E157" i="3"/>
  <c r="AA157" i="3"/>
  <c r="F158" i="4"/>
  <c r="F159" i="4"/>
  <c r="F160" i="4"/>
  <c r="F161" i="4"/>
  <c r="E161" i="3"/>
  <c r="AA161" i="3"/>
  <c r="F162" i="4"/>
  <c r="F163" i="4"/>
  <c r="F164" i="4"/>
  <c r="E164" i="3"/>
  <c r="F165" i="4"/>
  <c r="F166" i="4"/>
  <c r="F167" i="4"/>
  <c r="F168" i="4"/>
  <c r="F169" i="4"/>
  <c r="E169" i="3"/>
  <c r="AA169" i="3"/>
  <c r="F170" i="4"/>
  <c r="F171" i="4"/>
  <c r="F172" i="4"/>
  <c r="E172" i="3"/>
  <c r="F173" i="4"/>
  <c r="E173" i="3"/>
  <c r="AA173" i="3"/>
  <c r="F174" i="4"/>
  <c r="F175" i="4"/>
  <c r="F176" i="4"/>
  <c r="E176" i="3"/>
  <c r="F177" i="4"/>
  <c r="E177" i="3"/>
  <c r="AA177" i="3"/>
  <c r="F178" i="4"/>
  <c r="F179" i="4"/>
  <c r="F180" i="4"/>
  <c r="E180" i="3"/>
  <c r="F181" i="4"/>
  <c r="F182" i="4"/>
  <c r="F183" i="4"/>
  <c r="F184" i="4"/>
  <c r="E184" i="3"/>
  <c r="F185" i="4"/>
  <c r="E185" i="3"/>
  <c r="AA185" i="3"/>
  <c r="F186" i="4"/>
  <c r="F187" i="4"/>
  <c r="F188" i="4"/>
  <c r="E188" i="3"/>
  <c r="F189" i="4"/>
  <c r="E189" i="3"/>
  <c r="AA189" i="3"/>
  <c r="F190" i="4"/>
  <c r="F191" i="4"/>
  <c r="F192" i="4"/>
  <c r="F193" i="4"/>
  <c r="E193" i="3"/>
  <c r="AA193" i="3"/>
  <c r="F194" i="4"/>
  <c r="F195" i="4"/>
  <c r="F196" i="4"/>
  <c r="E196" i="3"/>
  <c r="F197" i="4"/>
  <c r="E197" i="3"/>
  <c r="AA197" i="3"/>
  <c r="F198" i="4"/>
  <c r="F199" i="4"/>
  <c r="F200" i="4"/>
  <c r="E200" i="3"/>
  <c r="F201" i="4"/>
  <c r="E201" i="3"/>
  <c r="AA201" i="3"/>
  <c r="F202" i="4"/>
  <c r="F203" i="4"/>
  <c r="F204" i="4"/>
  <c r="E204" i="3"/>
  <c r="F205" i="4"/>
  <c r="E205" i="3"/>
  <c r="AA205" i="3"/>
  <c r="F206" i="4"/>
  <c r="F207" i="4"/>
  <c r="F208" i="4"/>
  <c r="E208" i="3"/>
  <c r="F209" i="4"/>
  <c r="E209" i="3"/>
  <c r="AA209" i="3"/>
  <c r="F210" i="4"/>
  <c r="F211" i="4"/>
  <c r="F212" i="4"/>
  <c r="E212" i="3"/>
  <c r="F213" i="4"/>
  <c r="E213" i="3"/>
  <c r="AA213" i="3"/>
  <c r="F214" i="4"/>
  <c r="F215" i="4"/>
  <c r="F216" i="4"/>
  <c r="E216" i="3"/>
  <c r="F217" i="4"/>
  <c r="E217" i="3"/>
  <c r="AA217" i="3"/>
  <c r="F218" i="4"/>
  <c r="F219" i="4"/>
  <c r="F220" i="4"/>
  <c r="E220" i="3"/>
  <c r="F221" i="4"/>
  <c r="E221" i="3"/>
  <c r="AA221" i="3"/>
  <c r="F222" i="4"/>
  <c r="F223" i="4"/>
  <c r="F224" i="4"/>
  <c r="F225" i="4"/>
  <c r="E225" i="3"/>
  <c r="AA225" i="3"/>
  <c r="F226" i="4"/>
  <c r="F227" i="4"/>
  <c r="F228" i="4"/>
  <c r="E228" i="3"/>
  <c r="F229" i="4"/>
  <c r="E229" i="3"/>
  <c r="AA229" i="3"/>
  <c r="F230" i="4"/>
  <c r="F231" i="4"/>
  <c r="F232" i="4"/>
  <c r="E232" i="3"/>
  <c r="F233" i="4"/>
  <c r="E233" i="3"/>
  <c r="AA233" i="3"/>
  <c r="F234" i="4"/>
  <c r="F235" i="4"/>
  <c r="F236" i="4"/>
  <c r="E236" i="3"/>
  <c r="F237" i="4"/>
  <c r="F238" i="4"/>
  <c r="F239" i="4"/>
  <c r="F240" i="4"/>
  <c r="E240" i="3"/>
  <c r="F241" i="4"/>
  <c r="F242" i="4"/>
  <c r="F243" i="4"/>
  <c r="F244" i="4"/>
  <c r="E244" i="3"/>
  <c r="F245" i="4"/>
  <c r="F246" i="4"/>
  <c r="F247" i="4"/>
  <c r="F248" i="4"/>
  <c r="E248" i="3"/>
  <c r="F249" i="4"/>
  <c r="F250" i="4"/>
  <c r="F251" i="4"/>
  <c r="F252" i="4"/>
  <c r="E252" i="3"/>
  <c r="F253" i="4"/>
  <c r="F254" i="4"/>
  <c r="F255" i="4"/>
  <c r="F256" i="4"/>
  <c r="E256" i="3"/>
  <c r="F257" i="4"/>
  <c r="F258" i="4"/>
  <c r="F259" i="4"/>
  <c r="F260" i="4"/>
  <c r="E260" i="3"/>
  <c r="F261" i="4"/>
  <c r="E261" i="3"/>
  <c r="AA261" i="3"/>
  <c r="F262" i="4"/>
  <c r="F263" i="4"/>
  <c r="F264" i="4"/>
  <c r="E264" i="3"/>
  <c r="F265" i="4"/>
  <c r="F266" i="4"/>
  <c r="F267" i="4"/>
  <c r="F268" i="4"/>
  <c r="E268" i="3"/>
  <c r="F269" i="4"/>
  <c r="F270" i="4"/>
  <c r="F271" i="4"/>
  <c r="F272" i="4"/>
  <c r="E272" i="3"/>
  <c r="F273" i="4"/>
  <c r="F274" i="4"/>
  <c r="F275" i="4"/>
  <c r="F276" i="4"/>
  <c r="E276" i="3"/>
  <c r="F277" i="4"/>
  <c r="F278" i="4"/>
  <c r="F279" i="4"/>
  <c r="F280" i="4"/>
  <c r="E280" i="3"/>
  <c r="F281" i="4"/>
  <c r="F282" i="4"/>
  <c r="F283" i="4"/>
  <c r="F284" i="4"/>
  <c r="E284" i="3"/>
  <c r="F285" i="4"/>
  <c r="F286" i="4"/>
  <c r="F287" i="4"/>
  <c r="F288" i="4"/>
  <c r="E288" i="3"/>
  <c r="F289" i="4"/>
  <c r="F290" i="4"/>
  <c r="F291" i="4"/>
  <c r="F292" i="4"/>
  <c r="E292" i="3"/>
  <c r="F293" i="4"/>
  <c r="F294" i="4"/>
  <c r="F295" i="4"/>
  <c r="F296" i="4"/>
  <c r="E296" i="3"/>
  <c r="F297" i="4"/>
  <c r="F298" i="4"/>
  <c r="F299" i="4"/>
  <c r="F300" i="4"/>
  <c r="E300" i="3"/>
  <c r="F301" i="4"/>
  <c r="F302" i="4"/>
  <c r="F303" i="4"/>
  <c r="F304" i="4"/>
  <c r="E304" i="3"/>
  <c r="F305" i="4"/>
  <c r="F306" i="4"/>
  <c r="F307" i="4"/>
  <c r="F308" i="4"/>
  <c r="E308" i="3"/>
  <c r="F309" i="4"/>
  <c r="F310" i="4"/>
  <c r="F311" i="4"/>
  <c r="F312" i="4"/>
  <c r="E312" i="3"/>
  <c r="F313" i="4"/>
  <c r="F314" i="4"/>
  <c r="F315" i="4"/>
  <c r="F316" i="4"/>
  <c r="E316" i="3"/>
  <c r="F317" i="4"/>
  <c r="F318" i="4"/>
  <c r="F319" i="4"/>
  <c r="F320" i="4"/>
  <c r="E320" i="3"/>
  <c r="F321" i="4"/>
  <c r="F322" i="4"/>
  <c r="F323" i="4"/>
  <c r="F324" i="4"/>
  <c r="E324" i="3"/>
  <c r="F325" i="4"/>
  <c r="F326" i="4"/>
  <c r="F327" i="4"/>
  <c r="F328" i="4"/>
  <c r="E328" i="3"/>
  <c r="F329" i="4"/>
  <c r="F330" i="4"/>
  <c r="F331" i="4"/>
  <c r="F332" i="4"/>
  <c r="E332" i="3"/>
  <c r="F333" i="4"/>
  <c r="F334" i="4"/>
  <c r="F335" i="4"/>
  <c r="F336" i="4"/>
  <c r="E336" i="3"/>
  <c r="F337" i="4"/>
  <c r="F338" i="4"/>
  <c r="F339" i="4"/>
  <c r="F340" i="4"/>
  <c r="E340" i="3"/>
  <c r="F341" i="4"/>
  <c r="F342" i="4"/>
  <c r="F343" i="4"/>
  <c r="F344" i="4"/>
  <c r="E344" i="3"/>
  <c r="F345" i="4"/>
  <c r="F346" i="4"/>
  <c r="F347" i="4"/>
  <c r="F348" i="4"/>
  <c r="E348" i="3"/>
  <c r="F349" i="4"/>
  <c r="F350" i="4"/>
  <c r="F351" i="4"/>
  <c r="F352" i="4"/>
  <c r="E352" i="3"/>
  <c r="F353" i="4"/>
  <c r="F354" i="4"/>
  <c r="F355" i="4"/>
  <c r="F356" i="4"/>
  <c r="E356" i="3"/>
  <c r="F357" i="4"/>
  <c r="F358" i="4"/>
  <c r="F359" i="4"/>
  <c r="F360" i="4"/>
  <c r="E360" i="3"/>
  <c r="E325" i="3"/>
  <c r="AA325" i="3"/>
  <c r="E210" i="3"/>
  <c r="E202" i="3"/>
  <c r="E187" i="3"/>
  <c r="E183" i="3"/>
  <c r="E167" i="3"/>
  <c r="E151" i="3"/>
  <c r="E135" i="3"/>
  <c r="E103" i="3"/>
  <c r="E87" i="3"/>
  <c r="E71" i="3"/>
  <c r="E55" i="3"/>
  <c r="E39" i="3"/>
  <c r="E27" i="3"/>
  <c r="E19" i="3"/>
  <c r="E14" i="3"/>
  <c r="Y362" i="2"/>
  <c r="F10" i="5"/>
  <c r="F11" i="5"/>
  <c r="F12" i="5"/>
  <c r="E12" i="7" s="1"/>
  <c r="F13" i="5"/>
  <c r="E13" i="7" s="1"/>
  <c r="F14" i="5"/>
  <c r="E14" i="7"/>
  <c r="F15" i="5"/>
  <c r="F16" i="5"/>
  <c r="F17" i="5"/>
  <c r="E17" i="7" s="1"/>
  <c r="F18" i="5"/>
  <c r="E18" i="7"/>
  <c r="F19" i="5"/>
  <c r="E19" i="7" s="1"/>
  <c r="F20" i="5"/>
  <c r="F21" i="5"/>
  <c r="E21" i="7"/>
  <c r="H21" i="7" s="1"/>
  <c r="F22" i="5"/>
  <c r="F23" i="5"/>
  <c r="E23" i="7"/>
  <c r="F24" i="5"/>
  <c r="F25" i="5"/>
  <c r="E123" i="7"/>
  <c r="F26" i="5"/>
  <c r="F27" i="5"/>
  <c r="E27" i="7"/>
  <c r="H27" i="7" s="1"/>
  <c r="F28" i="5"/>
  <c r="F29" i="5"/>
  <c r="F30" i="5"/>
  <c r="E30" i="7" s="1"/>
  <c r="F31" i="5"/>
  <c r="F32" i="5"/>
  <c r="F33" i="5"/>
  <c r="F34" i="5"/>
  <c r="E34" i="7" s="1"/>
  <c r="F35" i="5"/>
  <c r="E35" i="7" s="1"/>
  <c r="F36" i="5"/>
  <c r="F37" i="5"/>
  <c r="F38" i="5"/>
  <c r="E38" i="7" s="1"/>
  <c r="F39" i="5"/>
  <c r="E39" i="7" s="1"/>
  <c r="H39" i="7" s="1"/>
  <c r="F40" i="5"/>
  <c r="E40" i="7" s="1"/>
  <c r="F41" i="5"/>
  <c r="E41" i="7" s="1"/>
  <c r="F42" i="5"/>
  <c r="F43" i="5"/>
  <c r="E43" i="7" s="1"/>
  <c r="H43" i="7" s="1"/>
  <c r="F44" i="5"/>
  <c r="E44" i="7" s="1"/>
  <c r="F45" i="5"/>
  <c r="E45" i="7"/>
  <c r="F46" i="5"/>
  <c r="F47" i="5"/>
  <c r="F48" i="5"/>
  <c r="E48" i="7"/>
  <c r="F49" i="5"/>
  <c r="E49" i="7" s="1"/>
  <c r="F50" i="5"/>
  <c r="F51" i="5"/>
  <c r="E51" i="7" s="1"/>
  <c r="F52" i="5"/>
  <c r="F53" i="5"/>
  <c r="F54" i="5"/>
  <c r="F55" i="5"/>
  <c r="F56" i="5"/>
  <c r="E56" i="7" s="1"/>
  <c r="F57" i="5"/>
  <c r="F58" i="5"/>
  <c r="F59" i="5"/>
  <c r="E59" i="7" s="1"/>
  <c r="H59" i="7" s="1"/>
  <c r="F60" i="5"/>
  <c r="E60" i="7" s="1"/>
  <c r="F61" i="5"/>
  <c r="E61" i="7"/>
  <c r="F62" i="5"/>
  <c r="E62" i="7" s="1"/>
  <c r="F63" i="5"/>
  <c r="F64" i="5"/>
  <c r="F65" i="5"/>
  <c r="E65" i="7"/>
  <c r="F66" i="5"/>
  <c r="F67" i="5"/>
  <c r="E67" i="7"/>
  <c r="F68" i="5"/>
  <c r="F69" i="5"/>
  <c r="E69" i="7"/>
  <c r="F70" i="5"/>
  <c r="E70" i="7" s="1"/>
  <c r="F71" i="5"/>
  <c r="E71" i="7" s="1"/>
  <c r="N71" i="7" s="1"/>
  <c r="F72" i="5"/>
  <c r="F73" i="5"/>
  <c r="F74" i="5"/>
  <c r="E74" i="7" s="1"/>
  <c r="F75" i="5"/>
  <c r="F76" i="5"/>
  <c r="F77" i="5"/>
  <c r="F78" i="5"/>
  <c r="E78" i="7" s="1"/>
  <c r="F79" i="5"/>
  <c r="F80" i="5"/>
  <c r="F81" i="5"/>
  <c r="E81" i="7" s="1"/>
  <c r="F82" i="5"/>
  <c r="F83" i="5"/>
  <c r="F84" i="5"/>
  <c r="F85" i="5"/>
  <c r="E85" i="7" s="1"/>
  <c r="F86" i="5"/>
  <c r="F87" i="5"/>
  <c r="F88" i="5"/>
  <c r="E301" i="7"/>
  <c r="F89" i="5"/>
  <c r="E28" i="7"/>
  <c r="F90" i="5"/>
  <c r="F91" i="5"/>
  <c r="E91" i="7" s="1"/>
  <c r="F92" i="5"/>
  <c r="F93" i="5"/>
  <c r="F94" i="5"/>
  <c r="E94" i="7" s="1"/>
  <c r="E106" i="7"/>
  <c r="F95" i="5"/>
  <c r="F96" i="5"/>
  <c r="F97" i="5"/>
  <c r="F98" i="5"/>
  <c r="F99" i="5"/>
  <c r="F100" i="5"/>
  <c r="F101" i="5"/>
  <c r="E101" i="7"/>
  <c r="F102" i="5"/>
  <c r="F103" i="5"/>
  <c r="E103" i="7" s="1"/>
  <c r="F104" i="5"/>
  <c r="E104" i="7" s="1"/>
  <c r="F105" i="5"/>
  <c r="E105" i="7" s="1"/>
  <c r="F106" i="5"/>
  <c r="F107" i="5"/>
  <c r="F108" i="5"/>
  <c r="E108" i="7" s="1"/>
  <c r="F109" i="5"/>
  <c r="F110" i="5"/>
  <c r="F111" i="5"/>
  <c r="F112" i="5"/>
  <c r="F113" i="5"/>
  <c r="F114" i="5"/>
  <c r="F115" i="5"/>
  <c r="F116" i="5"/>
  <c r="E116" i="7" s="1"/>
  <c r="F117" i="5"/>
  <c r="E117" i="7" s="1"/>
  <c r="F118" i="5"/>
  <c r="F119" i="5"/>
  <c r="E119" i="7" s="1"/>
  <c r="H119" i="7" s="1"/>
  <c r="F120" i="5"/>
  <c r="F121" i="5"/>
  <c r="F122" i="5"/>
  <c r="F123" i="5"/>
  <c r="F124" i="5"/>
  <c r="E124" i="7"/>
  <c r="F125" i="5"/>
  <c r="F126" i="5"/>
  <c r="F127" i="5"/>
  <c r="F128" i="5"/>
  <c r="F129" i="5"/>
  <c r="F130" i="5"/>
  <c r="E130" i="7"/>
  <c r="F131" i="5"/>
  <c r="F132" i="5"/>
  <c r="F133" i="5"/>
  <c r="F134" i="5"/>
  <c r="F135" i="5"/>
  <c r="F136" i="5"/>
  <c r="F137" i="5"/>
  <c r="F138" i="5"/>
  <c r="F139" i="5"/>
  <c r="E139" i="7" s="1"/>
  <c r="F140" i="5"/>
  <c r="F141" i="5"/>
  <c r="E141" i="7" s="1"/>
  <c r="F142" i="5"/>
  <c r="F143" i="5"/>
  <c r="E143" i="7" s="1"/>
  <c r="F144" i="5"/>
  <c r="E144" i="7" s="1"/>
  <c r="F145" i="5"/>
  <c r="F146" i="5"/>
  <c r="F147" i="5"/>
  <c r="F148" i="5"/>
  <c r="E148" i="7" s="1"/>
  <c r="F149" i="5"/>
  <c r="E149" i="7" s="1"/>
  <c r="F150" i="5"/>
  <c r="E150" i="7" s="1"/>
  <c r="F151" i="5"/>
  <c r="F152" i="5"/>
  <c r="E152" i="7" s="1"/>
  <c r="F153" i="5"/>
  <c r="F154" i="5"/>
  <c r="F155" i="5"/>
  <c r="F156" i="5"/>
  <c r="E156" i="7" s="1"/>
  <c r="F157" i="5"/>
  <c r="F158" i="5"/>
  <c r="F159" i="5"/>
  <c r="E159" i="7" s="1"/>
  <c r="F160" i="5"/>
  <c r="E160" i="7" s="1"/>
  <c r="F161" i="5"/>
  <c r="E122" i="7"/>
  <c r="F162" i="5"/>
  <c r="F163" i="5"/>
  <c r="F164" i="5"/>
  <c r="F165" i="5"/>
  <c r="F166" i="5"/>
  <c r="E166" i="7" s="1"/>
  <c r="F167" i="5"/>
  <c r="F168" i="5"/>
  <c r="E168" i="7" s="1"/>
  <c r="F169" i="5"/>
  <c r="F170" i="5"/>
  <c r="E170" i="7" s="1"/>
  <c r="F171" i="5"/>
  <c r="F172" i="5"/>
  <c r="F173" i="5"/>
  <c r="F174" i="5"/>
  <c r="F175" i="5"/>
  <c r="F176" i="5"/>
  <c r="F177" i="5"/>
  <c r="E177" i="7" s="1"/>
  <c r="F178" i="5"/>
  <c r="F179" i="5"/>
  <c r="F180" i="5"/>
  <c r="E180" i="7" s="1"/>
  <c r="F181" i="5"/>
  <c r="E181" i="7" s="1"/>
  <c r="F182" i="5"/>
  <c r="F183" i="5"/>
  <c r="F184" i="5"/>
  <c r="E184" i="7" s="1"/>
  <c r="F185" i="5"/>
  <c r="E185" i="7" s="1"/>
  <c r="F186" i="5"/>
  <c r="E186" i="7"/>
  <c r="F187" i="5"/>
  <c r="F188" i="5"/>
  <c r="E188" i="7"/>
  <c r="F189" i="5"/>
  <c r="F190" i="5"/>
  <c r="E190" i="7"/>
  <c r="H190" i="7"/>
  <c r="F191" i="5"/>
  <c r="F192" i="5"/>
  <c r="F193" i="5"/>
  <c r="F194" i="5"/>
  <c r="F195" i="5"/>
  <c r="E195" i="7" s="1"/>
  <c r="F196" i="5"/>
  <c r="F197" i="5"/>
  <c r="F198" i="5"/>
  <c r="F199" i="5"/>
  <c r="E199" i="7" s="1"/>
  <c r="F200" i="5"/>
  <c r="F201" i="5"/>
  <c r="E169" i="7"/>
  <c r="E201" i="7"/>
  <c r="F202" i="5"/>
  <c r="F203" i="5"/>
  <c r="F204" i="5"/>
  <c r="E204" i="7" s="1"/>
  <c r="F205" i="5"/>
  <c r="F206" i="5"/>
  <c r="F207" i="5"/>
  <c r="F208" i="5"/>
  <c r="F209" i="5"/>
  <c r="F210" i="5"/>
  <c r="F211" i="5"/>
  <c r="E211" i="7" s="1"/>
  <c r="F212" i="5"/>
  <c r="E212" i="7"/>
  <c r="F213" i="5"/>
  <c r="F214" i="5"/>
  <c r="F215" i="5"/>
  <c r="F216" i="5"/>
  <c r="E216" i="7"/>
  <c r="F217" i="5"/>
  <c r="F218" i="5"/>
  <c r="E218" i="7" s="1"/>
  <c r="F219" i="5"/>
  <c r="F220" i="5"/>
  <c r="E220" i="7" s="1"/>
  <c r="F221" i="5"/>
  <c r="E221" i="7" s="1"/>
  <c r="F222" i="5"/>
  <c r="E222" i="7"/>
  <c r="F223" i="5"/>
  <c r="F224" i="5"/>
  <c r="E224" i="7" s="1"/>
  <c r="F225" i="5"/>
  <c r="F226" i="5"/>
  <c r="E226" i="7" s="1"/>
  <c r="F227" i="5"/>
  <c r="E227" i="7" s="1"/>
  <c r="F228" i="5"/>
  <c r="F229" i="5"/>
  <c r="E229" i="7" s="1"/>
  <c r="F230" i="5"/>
  <c r="F231" i="5"/>
  <c r="F232" i="5"/>
  <c r="F233" i="5"/>
  <c r="F234" i="5"/>
  <c r="E114" i="7"/>
  <c r="F235" i="5"/>
  <c r="F236" i="5"/>
  <c r="F237" i="5"/>
  <c r="F238" i="5"/>
  <c r="E238" i="7" s="1"/>
  <c r="F239" i="5"/>
  <c r="F240" i="5"/>
  <c r="F241" i="5"/>
  <c r="F242" i="5"/>
  <c r="F243" i="5"/>
  <c r="F244" i="5"/>
  <c r="F245" i="5"/>
  <c r="F246" i="5"/>
  <c r="E246" i="7"/>
  <c r="F247" i="5"/>
  <c r="E247" i="7" s="1"/>
  <c r="F248" i="5"/>
  <c r="F249" i="5"/>
  <c r="E249" i="7"/>
  <c r="F250" i="5"/>
  <c r="E250" i="7" s="1"/>
  <c r="F251" i="5"/>
  <c r="F252" i="5"/>
  <c r="F253" i="5"/>
  <c r="F254" i="5"/>
  <c r="F255" i="5"/>
  <c r="F256" i="5"/>
  <c r="F257" i="5"/>
  <c r="E257" i="7"/>
  <c r="F258" i="5"/>
  <c r="F259" i="5"/>
  <c r="F260" i="5"/>
  <c r="F261" i="5"/>
  <c r="E261" i="7" s="1"/>
  <c r="F262" i="5"/>
  <c r="E243" i="7"/>
  <c r="F263" i="5"/>
  <c r="E263" i="7"/>
  <c r="H263" i="7" s="1"/>
  <c r="F264" i="5"/>
  <c r="F265" i="5"/>
  <c r="F266" i="5"/>
  <c r="E266" i="7" s="1"/>
  <c r="F267" i="5"/>
  <c r="F268" i="5"/>
  <c r="F269" i="5"/>
  <c r="F270" i="5"/>
  <c r="E270" i="7"/>
  <c r="F271" i="5"/>
  <c r="F272" i="5"/>
  <c r="F273" i="5"/>
  <c r="F274" i="5"/>
  <c r="E274" i="7" s="1"/>
  <c r="F275" i="5"/>
  <c r="E102" i="7"/>
  <c r="F276" i="5"/>
  <c r="E269" i="7"/>
  <c r="F277" i="5"/>
  <c r="E277" i="7" s="1"/>
  <c r="F278" i="5"/>
  <c r="F279" i="5"/>
  <c r="F280" i="5"/>
  <c r="F281" i="5"/>
  <c r="F282" i="5"/>
  <c r="E282" i="7" s="1"/>
  <c r="F283" i="5"/>
  <c r="F284" i="5"/>
  <c r="E284" i="7" s="1"/>
  <c r="F285" i="5"/>
  <c r="E285" i="7" s="1"/>
  <c r="F286" i="5"/>
  <c r="E133" i="7"/>
  <c r="F287" i="5"/>
  <c r="E287" i="7"/>
  <c r="F288" i="5"/>
  <c r="F289" i="5"/>
  <c r="E289" i="7" s="1"/>
  <c r="F290" i="5"/>
  <c r="E290" i="7" s="1"/>
  <c r="F291" i="5"/>
  <c r="F292" i="5"/>
  <c r="E292" i="7" s="1"/>
  <c r="F293" i="5"/>
  <c r="E293" i="7"/>
  <c r="F294" i="5"/>
  <c r="E294" i="7" s="1"/>
  <c r="F295" i="5"/>
  <c r="F296" i="5"/>
  <c r="F297" i="5"/>
  <c r="E297" i="7" s="1"/>
  <c r="F298" i="5"/>
  <c r="F299" i="5"/>
  <c r="F300" i="5"/>
  <c r="E300" i="7"/>
  <c r="F301" i="5"/>
  <c r="F302" i="5"/>
  <c r="F303" i="5"/>
  <c r="F304" i="5"/>
  <c r="F305" i="5"/>
  <c r="F306" i="5"/>
  <c r="E66" i="7"/>
  <c r="F307" i="5"/>
  <c r="F308" i="5"/>
  <c r="F309" i="5"/>
  <c r="E309" i="7" s="1"/>
  <c r="F310" i="5"/>
  <c r="F311" i="5"/>
  <c r="F312" i="5"/>
  <c r="F313" i="5"/>
  <c r="E313" i="7"/>
  <c r="F314" i="5"/>
  <c r="F315" i="5"/>
  <c r="E315" i="7" s="1"/>
  <c r="F316" i="5"/>
  <c r="E316" i="7"/>
  <c r="F317" i="5"/>
  <c r="E317" i="7"/>
  <c r="F318" i="5"/>
  <c r="E318" i="7" s="1"/>
  <c r="F319" i="5"/>
  <c r="E319" i="7"/>
  <c r="F320" i="5"/>
  <c r="E320" i="7"/>
  <c r="F321" i="5"/>
  <c r="E321" i="7"/>
  <c r="F322" i="5"/>
  <c r="F323" i="5"/>
  <c r="E323" i="7" s="1"/>
  <c r="F324" i="5"/>
  <c r="E324" i="7"/>
  <c r="F325" i="5"/>
  <c r="E325" i="7" s="1"/>
  <c r="F326" i="5"/>
  <c r="E326" i="7" s="1"/>
  <c r="F327" i="5"/>
  <c r="F328" i="5"/>
  <c r="F329" i="5"/>
  <c r="E329" i="7"/>
  <c r="F330" i="5"/>
  <c r="E79" i="7"/>
  <c r="F331" i="5"/>
  <c r="F332" i="5"/>
  <c r="F333" i="5"/>
  <c r="E333" i="7"/>
  <c r="F334" i="5"/>
  <c r="E334" i="7"/>
  <c r="F335" i="5"/>
  <c r="F336" i="5"/>
  <c r="E336" i="7" s="1"/>
  <c r="F337" i="5"/>
  <c r="F338" i="5"/>
  <c r="F339" i="5"/>
  <c r="F340" i="5"/>
  <c r="E340" i="7" s="1"/>
  <c r="F341" i="5"/>
  <c r="F342" i="5"/>
  <c r="E342" i="7" s="1"/>
  <c r="F343" i="5"/>
  <c r="E343" i="7" s="1"/>
  <c r="F344" i="5"/>
  <c r="E344" i="7" s="1"/>
  <c r="F345" i="5"/>
  <c r="E345" i="7"/>
  <c r="F346" i="5"/>
  <c r="E346" i="7" s="1"/>
  <c r="F347" i="5"/>
  <c r="E347" i="7" s="1"/>
  <c r="F348" i="5"/>
  <c r="F349" i="5"/>
  <c r="F350" i="5"/>
  <c r="E350" i="7" s="1"/>
  <c r="F351" i="5"/>
  <c r="F352" i="5"/>
  <c r="E352" i="7" s="1"/>
  <c r="F353" i="5"/>
  <c r="E353" i="7" s="1"/>
  <c r="F354" i="5"/>
  <c r="F355" i="5"/>
  <c r="F356" i="5"/>
  <c r="E356" i="7" s="1"/>
  <c r="F357" i="5"/>
  <c r="E357" i="7" s="1"/>
  <c r="E145" i="7"/>
  <c r="F358" i="5"/>
  <c r="E358" i="7" s="1"/>
  <c r="F359" i="5"/>
  <c r="F360" i="5"/>
  <c r="E360" i="7" s="1"/>
  <c r="J360" i="4"/>
  <c r="K360" i="4"/>
  <c r="F360" i="3"/>
  <c r="J359" i="4"/>
  <c r="K359" i="4"/>
  <c r="F359" i="3"/>
  <c r="J356" i="4"/>
  <c r="J355" i="4"/>
  <c r="J352" i="4"/>
  <c r="J351" i="4"/>
  <c r="J348" i="4"/>
  <c r="J347" i="4"/>
  <c r="K347" i="4"/>
  <c r="F347" i="3"/>
  <c r="J344" i="4"/>
  <c r="J343" i="4"/>
  <c r="K343" i="4"/>
  <c r="F343" i="3"/>
  <c r="J340" i="4"/>
  <c r="J339" i="4"/>
  <c r="J336" i="4"/>
  <c r="J335" i="4"/>
  <c r="J332" i="4"/>
  <c r="J331" i="4"/>
  <c r="J328" i="4"/>
  <c r="K328" i="4"/>
  <c r="F328" i="3"/>
  <c r="J327" i="4"/>
  <c r="K327" i="4"/>
  <c r="F327" i="3"/>
  <c r="J324" i="4"/>
  <c r="J323" i="4"/>
  <c r="J320" i="4"/>
  <c r="J319" i="4"/>
  <c r="J316" i="4"/>
  <c r="J315" i="4"/>
  <c r="J312" i="4"/>
  <c r="K312" i="4"/>
  <c r="F312" i="3"/>
  <c r="J311" i="4"/>
  <c r="J308" i="4"/>
  <c r="J307" i="4"/>
  <c r="J304" i="4"/>
  <c r="K304" i="4"/>
  <c r="F304" i="3"/>
  <c r="J303" i="4"/>
  <c r="J300" i="4"/>
  <c r="J299" i="4"/>
  <c r="J296" i="4"/>
  <c r="K296" i="4"/>
  <c r="F296" i="3"/>
  <c r="J295" i="4"/>
  <c r="K295" i="4"/>
  <c r="F295" i="3"/>
  <c r="J292" i="4"/>
  <c r="J291" i="4"/>
  <c r="K291" i="4"/>
  <c r="F291" i="3"/>
  <c r="J288" i="4"/>
  <c r="J287" i="4"/>
  <c r="K287" i="4"/>
  <c r="F287" i="3"/>
  <c r="J284" i="4"/>
  <c r="J283" i="4"/>
  <c r="K283" i="4"/>
  <c r="F283" i="3"/>
  <c r="J280" i="4"/>
  <c r="J279" i="4"/>
  <c r="K279" i="4"/>
  <c r="F279" i="3"/>
  <c r="J276" i="4"/>
  <c r="J275" i="4"/>
  <c r="J272" i="4"/>
  <c r="J271" i="4"/>
  <c r="J268" i="4"/>
  <c r="K268" i="4"/>
  <c r="F268" i="3"/>
  <c r="J267" i="4"/>
  <c r="K267" i="4"/>
  <c r="F267" i="3"/>
  <c r="J264" i="4"/>
  <c r="K264" i="4"/>
  <c r="F264" i="3"/>
  <c r="J263" i="4"/>
  <c r="J260" i="4"/>
  <c r="J259" i="4"/>
  <c r="J256" i="4"/>
  <c r="J255" i="4"/>
  <c r="J252" i="4"/>
  <c r="K252" i="4"/>
  <c r="F252" i="3"/>
  <c r="J251" i="4"/>
  <c r="J248" i="4"/>
  <c r="K248" i="4"/>
  <c r="F248" i="3"/>
  <c r="J247" i="4"/>
  <c r="K247" i="4"/>
  <c r="F247" i="3"/>
  <c r="J244" i="4"/>
  <c r="K244" i="4"/>
  <c r="F244" i="3"/>
  <c r="J243" i="4"/>
  <c r="J240" i="4"/>
  <c r="J239" i="4"/>
  <c r="K239" i="4"/>
  <c r="F239" i="3"/>
  <c r="J236" i="4"/>
  <c r="J235" i="4"/>
  <c r="J232" i="4"/>
  <c r="J228" i="4"/>
  <c r="K228" i="4"/>
  <c r="F228" i="3"/>
  <c r="J227" i="4"/>
  <c r="J223" i="4"/>
  <c r="J220" i="4"/>
  <c r="K220" i="4"/>
  <c r="F220" i="3"/>
  <c r="J219" i="4"/>
  <c r="J216" i="4"/>
  <c r="J212" i="4"/>
  <c r="J211" i="4"/>
  <c r="K211" i="4"/>
  <c r="F211" i="3"/>
  <c r="J208" i="4"/>
  <c r="J207" i="4"/>
  <c r="O207" i="4"/>
  <c r="P207" i="4"/>
  <c r="G207" i="3"/>
  <c r="J204" i="4"/>
  <c r="K204" i="4"/>
  <c r="F204" i="3"/>
  <c r="J203" i="4"/>
  <c r="J200" i="4"/>
  <c r="J199" i="4"/>
  <c r="O199" i="4"/>
  <c r="P199" i="4"/>
  <c r="G199" i="3"/>
  <c r="J196" i="4"/>
  <c r="J195" i="4"/>
  <c r="J191" i="4"/>
  <c r="K191" i="4"/>
  <c r="F191" i="3"/>
  <c r="J190" i="4"/>
  <c r="J188" i="4"/>
  <c r="J187" i="4"/>
  <c r="J184" i="4"/>
  <c r="J183" i="4"/>
  <c r="O183" i="4"/>
  <c r="P183" i="4"/>
  <c r="G183" i="3"/>
  <c r="J180" i="4"/>
  <c r="J179" i="4"/>
  <c r="K179" i="4"/>
  <c r="F179" i="3"/>
  <c r="J176" i="4"/>
  <c r="J175" i="4"/>
  <c r="J172" i="4"/>
  <c r="J167" i="4"/>
  <c r="J164" i="4"/>
  <c r="J163" i="4"/>
  <c r="J159" i="4"/>
  <c r="K159" i="4"/>
  <c r="F159" i="3"/>
  <c r="J158" i="4"/>
  <c r="K158" i="4"/>
  <c r="F158" i="3"/>
  <c r="J156" i="4"/>
  <c r="J151" i="4"/>
  <c r="J148" i="4"/>
  <c r="J147" i="4"/>
  <c r="K147" i="4"/>
  <c r="F147" i="3"/>
  <c r="J143" i="4"/>
  <c r="J140" i="4"/>
  <c r="J135" i="4"/>
  <c r="J132" i="4"/>
  <c r="J131" i="4"/>
  <c r="K131" i="4"/>
  <c r="F131" i="3"/>
  <c r="J127" i="4"/>
  <c r="O127" i="4"/>
  <c r="P127" i="4"/>
  <c r="G127" i="3"/>
  <c r="J124" i="4"/>
  <c r="J119" i="4"/>
  <c r="J116" i="4"/>
  <c r="J115" i="4"/>
  <c r="K115" i="4"/>
  <c r="F115" i="3"/>
  <c r="AB115" i="3"/>
  <c r="J114" i="4"/>
  <c r="J111" i="4"/>
  <c r="K111" i="4"/>
  <c r="F111" i="3"/>
  <c r="J108" i="4"/>
  <c r="J103" i="4"/>
  <c r="J100" i="4"/>
  <c r="J99" i="4"/>
  <c r="J95" i="4"/>
  <c r="J92" i="4"/>
  <c r="J87" i="4"/>
  <c r="K87" i="4"/>
  <c r="F87" i="3"/>
  <c r="J84" i="4"/>
  <c r="J83" i="4"/>
  <c r="J82" i="4"/>
  <c r="J79" i="4"/>
  <c r="K79" i="4"/>
  <c r="F79" i="3"/>
  <c r="J76" i="4"/>
  <c r="K76" i="4"/>
  <c r="F76" i="3"/>
  <c r="J73" i="4"/>
  <c r="K73" i="4"/>
  <c r="F73" i="3"/>
  <c r="J71" i="4"/>
  <c r="K71" i="4"/>
  <c r="F71" i="3"/>
  <c r="AB71" i="3"/>
  <c r="J68" i="4"/>
  <c r="J67" i="4"/>
  <c r="K67" i="4"/>
  <c r="F67" i="3"/>
  <c r="J63" i="4"/>
  <c r="J60" i="4"/>
  <c r="J55" i="4"/>
  <c r="J54" i="4"/>
  <c r="K54" i="4"/>
  <c r="F54" i="3"/>
  <c r="J52" i="4"/>
  <c r="J51" i="4"/>
  <c r="K51" i="4"/>
  <c r="F51" i="3"/>
  <c r="AB51" i="3"/>
  <c r="J47" i="4"/>
  <c r="J44" i="4"/>
  <c r="K44" i="4"/>
  <c r="F44" i="3"/>
  <c r="J39" i="4"/>
  <c r="K39" i="4"/>
  <c r="F39" i="3"/>
  <c r="J36" i="4"/>
  <c r="J35" i="4"/>
  <c r="J31" i="4"/>
  <c r="K31" i="4"/>
  <c r="F31" i="3"/>
  <c r="J27" i="4"/>
  <c r="K27" i="4"/>
  <c r="J23" i="4"/>
  <c r="O23" i="4"/>
  <c r="P23" i="4"/>
  <c r="G23" i="3"/>
  <c r="J20" i="4"/>
  <c r="J15" i="4"/>
  <c r="K15" i="4"/>
  <c r="J13" i="4"/>
  <c r="J12" i="4"/>
  <c r="J11" i="4"/>
  <c r="J19" i="4"/>
  <c r="Z197" i="3"/>
  <c r="W360" i="3"/>
  <c r="W359" i="3"/>
  <c r="W358" i="3"/>
  <c r="W357" i="3"/>
  <c r="W356" i="3"/>
  <c r="W355" i="3"/>
  <c r="W354" i="3"/>
  <c r="W353" i="3"/>
  <c r="W352" i="3"/>
  <c r="AC352" i="3"/>
  <c r="W351" i="3"/>
  <c r="W350" i="3"/>
  <c r="W349" i="3"/>
  <c r="W348" i="3"/>
  <c r="W347" i="3"/>
  <c r="W346" i="3"/>
  <c r="W345" i="3"/>
  <c r="W344" i="3"/>
  <c r="W343" i="3"/>
  <c r="W342" i="3"/>
  <c r="W341" i="3"/>
  <c r="W340" i="3"/>
  <c r="W339" i="3"/>
  <c r="W338" i="3"/>
  <c r="W337" i="3"/>
  <c r="W336" i="3"/>
  <c r="AC336" i="3"/>
  <c r="W335" i="3"/>
  <c r="W334" i="3"/>
  <c r="W333" i="3"/>
  <c r="W332" i="3"/>
  <c r="W331" i="3"/>
  <c r="W330" i="3"/>
  <c r="W329" i="3"/>
  <c r="W328" i="3"/>
  <c r="W327" i="3"/>
  <c r="AC327" i="3"/>
  <c r="W326" i="3"/>
  <c r="W325" i="3"/>
  <c r="W324" i="3"/>
  <c r="W323" i="3"/>
  <c r="W322" i="3"/>
  <c r="W321" i="3"/>
  <c r="W320" i="3"/>
  <c r="W319" i="3"/>
  <c r="W318" i="3"/>
  <c r="W317" i="3"/>
  <c r="W316" i="3"/>
  <c r="W315" i="3"/>
  <c r="W314" i="3"/>
  <c r="W313" i="3"/>
  <c r="W312" i="3"/>
  <c r="W311" i="3"/>
  <c r="W310" i="3"/>
  <c r="W309" i="3"/>
  <c r="W308" i="3"/>
  <c r="W307" i="3"/>
  <c r="W306" i="3"/>
  <c r="W305" i="3"/>
  <c r="W304" i="3"/>
  <c r="W303" i="3"/>
  <c r="W302" i="3"/>
  <c r="W301" i="3"/>
  <c r="W300" i="3"/>
  <c r="W299" i="3"/>
  <c r="W298" i="3"/>
  <c r="W297" i="3"/>
  <c r="W296" i="3"/>
  <c r="W295" i="3"/>
  <c r="W294" i="3"/>
  <c r="W293" i="3"/>
  <c r="W292" i="3"/>
  <c r="W291" i="3"/>
  <c r="W290" i="3"/>
  <c r="W289" i="3"/>
  <c r="W288" i="3"/>
  <c r="W287" i="3"/>
  <c r="W286" i="3"/>
  <c r="W285" i="3"/>
  <c r="W284" i="3"/>
  <c r="W283" i="3"/>
  <c r="W282" i="3"/>
  <c r="W281" i="3"/>
  <c r="W280" i="3"/>
  <c r="W279" i="3"/>
  <c r="W278" i="3"/>
  <c r="W277" i="3"/>
  <c r="W276" i="3"/>
  <c r="W275" i="3"/>
  <c r="W274" i="3"/>
  <c r="W273" i="3"/>
  <c r="W272" i="3"/>
  <c r="W271" i="3"/>
  <c r="W270" i="3"/>
  <c r="W269" i="3"/>
  <c r="W268" i="3"/>
  <c r="W267" i="3"/>
  <c r="W266" i="3"/>
  <c r="W265" i="3"/>
  <c r="W264" i="3"/>
  <c r="W263" i="3"/>
  <c r="W262" i="3"/>
  <c r="W261" i="3"/>
  <c r="AC261" i="3"/>
  <c r="W260" i="3"/>
  <c r="W259" i="3"/>
  <c r="W258" i="3"/>
  <c r="W257" i="3"/>
  <c r="W256" i="3"/>
  <c r="W255" i="3"/>
  <c r="W254" i="3"/>
  <c r="W253" i="3"/>
  <c r="W252" i="3"/>
  <c r="W251" i="3"/>
  <c r="W250" i="3"/>
  <c r="W249" i="3"/>
  <c r="W248" i="3"/>
  <c r="W247" i="3"/>
  <c r="W246" i="3"/>
  <c r="AC246" i="3"/>
  <c r="W245" i="3"/>
  <c r="W244" i="3"/>
  <c r="W243" i="3"/>
  <c r="AC243" i="3"/>
  <c r="W242" i="3"/>
  <c r="W241" i="3"/>
  <c r="W240" i="3"/>
  <c r="W239" i="3"/>
  <c r="W238" i="3"/>
  <c r="W237" i="3"/>
  <c r="W236" i="3"/>
  <c r="W235" i="3"/>
  <c r="W234" i="3"/>
  <c r="W233" i="3"/>
  <c r="W232" i="3"/>
  <c r="AC232" i="3"/>
  <c r="W231" i="3"/>
  <c r="W230" i="3"/>
  <c r="W229" i="3"/>
  <c r="AC229" i="3"/>
  <c r="W228" i="3"/>
  <c r="W227" i="3"/>
  <c r="W226" i="3"/>
  <c r="W225" i="3"/>
  <c r="W224" i="3"/>
  <c r="W223" i="3"/>
  <c r="W222" i="3"/>
  <c r="W221" i="3"/>
  <c r="AC221" i="3"/>
  <c r="W220" i="3"/>
  <c r="W219" i="3"/>
  <c r="W218" i="3"/>
  <c r="W217" i="3"/>
  <c r="AC217" i="3"/>
  <c r="W216" i="3"/>
  <c r="W215" i="3"/>
  <c r="W214" i="3"/>
  <c r="W213" i="3"/>
  <c r="AC213" i="3"/>
  <c r="W212" i="3"/>
  <c r="W211" i="3"/>
  <c r="W210" i="3"/>
  <c r="W209" i="3"/>
  <c r="AC209" i="3"/>
  <c r="W208" i="3"/>
  <c r="W207" i="3"/>
  <c r="AC207" i="3"/>
  <c r="W206" i="3"/>
  <c r="W205" i="3"/>
  <c r="W204" i="3"/>
  <c r="W203" i="3"/>
  <c r="W202" i="3"/>
  <c r="W201" i="3"/>
  <c r="W200" i="3"/>
  <c r="W199" i="3"/>
  <c r="AC199" i="3"/>
  <c r="W198" i="3"/>
  <c r="W197" i="3"/>
  <c r="W196" i="3"/>
  <c r="W195" i="3"/>
  <c r="W194" i="3"/>
  <c r="W193" i="3"/>
  <c r="W192" i="3"/>
  <c r="W191" i="3"/>
  <c r="W190" i="3"/>
  <c r="W189" i="3"/>
  <c r="W188" i="3"/>
  <c r="W187" i="3"/>
  <c r="W186" i="3"/>
  <c r="W185" i="3"/>
  <c r="W184" i="3"/>
  <c r="W183" i="3"/>
  <c r="W182" i="3"/>
  <c r="W181" i="3"/>
  <c r="W180" i="3"/>
  <c r="W179" i="3"/>
  <c r="W178" i="3"/>
  <c r="W177" i="3"/>
  <c r="W176" i="3"/>
  <c r="W175" i="3"/>
  <c r="W174" i="3"/>
  <c r="W173" i="3"/>
  <c r="W172" i="3"/>
  <c r="W171" i="3"/>
  <c r="W170" i="3"/>
  <c r="W169" i="3"/>
  <c r="W168" i="3"/>
  <c r="W167" i="3"/>
  <c r="W166" i="3"/>
  <c r="W165" i="3"/>
  <c r="W164" i="3"/>
  <c r="W163" i="3"/>
  <c r="W162" i="3"/>
  <c r="W161" i="3"/>
  <c r="W160" i="3"/>
  <c r="W159" i="3"/>
  <c r="W158" i="3"/>
  <c r="W157" i="3"/>
  <c r="W156" i="3"/>
  <c r="W155" i="3"/>
  <c r="W154" i="3"/>
  <c r="W153" i="3"/>
  <c r="W152" i="3"/>
  <c r="W151" i="3"/>
  <c r="W150" i="3"/>
  <c r="AC150" i="3"/>
  <c r="W149" i="3"/>
  <c r="W148" i="3"/>
  <c r="W147" i="3"/>
  <c r="W146" i="3"/>
  <c r="W145" i="3"/>
  <c r="W144" i="3"/>
  <c r="W143" i="3"/>
  <c r="W142" i="3"/>
  <c r="W141" i="3"/>
  <c r="W140" i="3"/>
  <c r="W139" i="3"/>
  <c r="W138" i="3"/>
  <c r="W137" i="3"/>
  <c r="W136" i="3"/>
  <c r="W135" i="3"/>
  <c r="W134" i="3"/>
  <c r="W133" i="3"/>
  <c r="W132" i="3"/>
  <c r="W131" i="3"/>
  <c r="W130" i="3"/>
  <c r="W129" i="3"/>
  <c r="W128" i="3"/>
  <c r="W127" i="3"/>
  <c r="W126" i="3"/>
  <c r="W125" i="3"/>
  <c r="W124" i="3"/>
  <c r="W123" i="3"/>
  <c r="W122" i="3"/>
  <c r="W121" i="3"/>
  <c r="W120" i="3"/>
  <c r="W119" i="3"/>
  <c r="W118" i="3"/>
  <c r="W117" i="3"/>
  <c r="W116" i="3"/>
  <c r="W115" i="3"/>
  <c r="W114" i="3"/>
  <c r="W113" i="3"/>
  <c r="W112" i="3"/>
  <c r="W111" i="3"/>
  <c r="W110" i="3"/>
  <c r="W109" i="3"/>
  <c r="W108" i="3"/>
  <c r="W107" i="3"/>
  <c r="AC107" i="3"/>
  <c r="W106" i="3"/>
  <c r="W105" i="3"/>
  <c r="W104" i="3"/>
  <c r="W103" i="3"/>
  <c r="W102" i="3"/>
  <c r="W101" i="3"/>
  <c r="W100" i="3"/>
  <c r="W99" i="3"/>
  <c r="W98" i="3"/>
  <c r="W97" i="3"/>
  <c r="W96" i="3"/>
  <c r="W95" i="3"/>
  <c r="W94" i="3"/>
  <c r="W93" i="3"/>
  <c r="W92" i="3"/>
  <c r="W91" i="3"/>
  <c r="W90" i="3"/>
  <c r="W89" i="3"/>
  <c r="W88" i="3"/>
  <c r="W87" i="3"/>
  <c r="W86" i="3"/>
  <c r="W85" i="3"/>
  <c r="W84" i="3"/>
  <c r="W83" i="3"/>
  <c r="W82" i="3"/>
  <c r="W81" i="3"/>
  <c r="W80" i="3"/>
  <c r="W79" i="3"/>
  <c r="W78" i="3"/>
  <c r="W77" i="3"/>
  <c r="W76" i="3"/>
  <c r="W75" i="3"/>
  <c r="W74" i="3"/>
  <c r="W73" i="3"/>
  <c r="W72" i="3"/>
  <c r="W71" i="3"/>
  <c r="W70" i="3"/>
  <c r="W69" i="3"/>
  <c r="W68" i="3"/>
  <c r="W67" i="3"/>
  <c r="W66" i="3"/>
  <c r="W65" i="3"/>
  <c r="W64" i="3"/>
  <c r="W63" i="3"/>
  <c r="W62" i="3"/>
  <c r="W61" i="3"/>
  <c r="W60" i="3"/>
  <c r="W59" i="3"/>
  <c r="W58" i="3"/>
  <c r="W57" i="3"/>
  <c r="W56" i="3"/>
  <c r="W55" i="3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AC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AC14" i="3"/>
  <c r="W13" i="3"/>
  <c r="W12" i="3"/>
  <c r="W11" i="3"/>
  <c r="W362" i="3"/>
  <c r="W10" i="3"/>
  <c r="V360" i="3"/>
  <c r="V359" i="3"/>
  <c r="V358" i="3"/>
  <c r="V357" i="3"/>
  <c r="V356" i="3"/>
  <c r="V355" i="3"/>
  <c r="V354" i="3"/>
  <c r="V353" i="3"/>
  <c r="V352" i="3"/>
  <c r="V351" i="3"/>
  <c r="V350" i="3"/>
  <c r="V349" i="3"/>
  <c r="V348" i="3"/>
  <c r="V347" i="3"/>
  <c r="V346" i="3"/>
  <c r="V345" i="3"/>
  <c r="V344" i="3"/>
  <c r="V343" i="3"/>
  <c r="V342" i="3"/>
  <c r="V341" i="3"/>
  <c r="V340" i="3"/>
  <c r="V339" i="3"/>
  <c r="V338" i="3"/>
  <c r="V337" i="3"/>
  <c r="V336" i="3"/>
  <c r="V335" i="3"/>
  <c r="V334" i="3"/>
  <c r="V333" i="3"/>
  <c r="V332" i="3"/>
  <c r="V331" i="3"/>
  <c r="V330" i="3"/>
  <c r="V329" i="3"/>
  <c r="V328" i="3"/>
  <c r="V327" i="3"/>
  <c r="V326" i="3"/>
  <c r="V325" i="3"/>
  <c r="V324" i="3"/>
  <c r="V323" i="3"/>
  <c r="V322" i="3"/>
  <c r="V321" i="3"/>
  <c r="V320" i="3"/>
  <c r="V319" i="3"/>
  <c r="V318" i="3"/>
  <c r="V317" i="3"/>
  <c r="V316" i="3"/>
  <c r="V315" i="3"/>
  <c r="V314" i="3"/>
  <c r="V313" i="3"/>
  <c r="V312" i="3"/>
  <c r="V311" i="3"/>
  <c r="V310" i="3"/>
  <c r="V309" i="3"/>
  <c r="V308" i="3"/>
  <c r="V307" i="3"/>
  <c r="V306" i="3"/>
  <c r="V305" i="3"/>
  <c r="V304" i="3"/>
  <c r="V303" i="3"/>
  <c r="V302" i="3"/>
  <c r="V301" i="3"/>
  <c r="V300" i="3"/>
  <c r="V299" i="3"/>
  <c r="V298" i="3"/>
  <c r="V297" i="3"/>
  <c r="V296" i="3"/>
  <c r="V295" i="3"/>
  <c r="V294" i="3"/>
  <c r="V293" i="3"/>
  <c r="V292" i="3"/>
  <c r="V291" i="3"/>
  <c r="V290" i="3"/>
  <c r="V289" i="3"/>
  <c r="V288" i="3"/>
  <c r="V287" i="3"/>
  <c r="V286" i="3"/>
  <c r="V285" i="3"/>
  <c r="V284" i="3"/>
  <c r="V283" i="3"/>
  <c r="V282" i="3"/>
  <c r="V281" i="3"/>
  <c r="V280" i="3"/>
  <c r="V279" i="3"/>
  <c r="V278" i="3"/>
  <c r="V277" i="3"/>
  <c r="V276" i="3"/>
  <c r="V275" i="3"/>
  <c r="V274" i="3"/>
  <c r="V273" i="3"/>
  <c r="V272" i="3"/>
  <c r="V271" i="3"/>
  <c r="V270" i="3"/>
  <c r="V269" i="3"/>
  <c r="V268" i="3"/>
  <c r="V267" i="3"/>
  <c r="V266" i="3"/>
  <c r="V265" i="3"/>
  <c r="V264" i="3"/>
  <c r="V263" i="3"/>
  <c r="V262" i="3"/>
  <c r="V261" i="3"/>
  <c r="V260" i="3"/>
  <c r="V259" i="3"/>
  <c r="V258" i="3"/>
  <c r="V257" i="3"/>
  <c r="V256" i="3"/>
  <c r="V255" i="3"/>
  <c r="V254" i="3"/>
  <c r="V253" i="3"/>
  <c r="V252" i="3"/>
  <c r="V251" i="3"/>
  <c r="V250" i="3"/>
  <c r="V249" i="3"/>
  <c r="V248" i="3"/>
  <c r="V247" i="3"/>
  <c r="V246" i="3"/>
  <c r="V245" i="3"/>
  <c r="V244" i="3"/>
  <c r="V243" i="3"/>
  <c r="V242" i="3"/>
  <c r="V241" i="3"/>
  <c r="V240" i="3"/>
  <c r="V239" i="3"/>
  <c r="V238" i="3"/>
  <c r="V237" i="3"/>
  <c r="V236" i="3"/>
  <c r="V235" i="3"/>
  <c r="V234" i="3"/>
  <c r="V233" i="3"/>
  <c r="V232" i="3"/>
  <c r="V231" i="3"/>
  <c r="V230" i="3"/>
  <c r="V229" i="3"/>
  <c r="V228" i="3"/>
  <c r="V227" i="3"/>
  <c r="V226" i="3"/>
  <c r="V225" i="3"/>
  <c r="V224" i="3"/>
  <c r="V223" i="3"/>
  <c r="V222" i="3"/>
  <c r="V221" i="3"/>
  <c r="V220" i="3"/>
  <c r="V219" i="3"/>
  <c r="V218" i="3"/>
  <c r="V217" i="3"/>
  <c r="V216" i="3"/>
  <c r="V215" i="3"/>
  <c r="V214" i="3"/>
  <c r="V213" i="3"/>
  <c r="V212" i="3"/>
  <c r="V211" i="3"/>
  <c r="V210" i="3"/>
  <c r="V209" i="3"/>
  <c r="V208" i="3"/>
  <c r="V207" i="3"/>
  <c r="V206" i="3"/>
  <c r="V205" i="3"/>
  <c r="V204" i="3"/>
  <c r="V203" i="3"/>
  <c r="V202" i="3"/>
  <c r="V201" i="3"/>
  <c r="V200" i="3"/>
  <c r="V199" i="3"/>
  <c r="V198" i="3"/>
  <c r="V197" i="3"/>
  <c r="V196" i="3"/>
  <c r="V195" i="3"/>
  <c r="V194" i="3"/>
  <c r="V193" i="3"/>
  <c r="V192" i="3"/>
  <c r="V191" i="3"/>
  <c r="V190" i="3"/>
  <c r="V189" i="3"/>
  <c r="V188" i="3"/>
  <c r="V187" i="3"/>
  <c r="V186" i="3"/>
  <c r="V185" i="3"/>
  <c r="V184" i="3"/>
  <c r="V183" i="3"/>
  <c r="V182" i="3"/>
  <c r="V181" i="3"/>
  <c r="V180" i="3"/>
  <c r="V179" i="3"/>
  <c r="V178" i="3"/>
  <c r="V177" i="3"/>
  <c r="V176" i="3"/>
  <c r="V175" i="3"/>
  <c r="V174" i="3"/>
  <c r="V173" i="3"/>
  <c r="V172" i="3"/>
  <c r="V171" i="3"/>
  <c r="V170" i="3"/>
  <c r="V169" i="3"/>
  <c r="V168" i="3"/>
  <c r="V167" i="3"/>
  <c r="V166" i="3"/>
  <c r="V165" i="3"/>
  <c r="V164" i="3"/>
  <c r="V163" i="3"/>
  <c r="V162" i="3"/>
  <c r="V161" i="3"/>
  <c r="V160" i="3"/>
  <c r="V159" i="3"/>
  <c r="V158" i="3"/>
  <c r="V157" i="3"/>
  <c r="V156" i="3"/>
  <c r="V155" i="3"/>
  <c r="V154" i="3"/>
  <c r="V153" i="3"/>
  <c r="V152" i="3"/>
  <c r="V151" i="3"/>
  <c r="V150" i="3"/>
  <c r="V149" i="3"/>
  <c r="V148" i="3"/>
  <c r="V147" i="3"/>
  <c r="V146" i="3"/>
  <c r="V145" i="3"/>
  <c r="V144" i="3"/>
  <c r="V143" i="3"/>
  <c r="V142" i="3"/>
  <c r="AB142" i="3"/>
  <c r="V141" i="3"/>
  <c r="V140" i="3"/>
  <c r="V139" i="3"/>
  <c r="V138" i="3"/>
  <c r="V137" i="3"/>
  <c r="V136" i="3"/>
  <c r="V135" i="3"/>
  <c r="V134" i="3"/>
  <c r="V133" i="3"/>
  <c r="V132" i="3"/>
  <c r="V131" i="3"/>
  <c r="V130" i="3"/>
  <c r="V129" i="3"/>
  <c r="V128" i="3"/>
  <c r="V127" i="3"/>
  <c r="V126" i="3"/>
  <c r="V125" i="3"/>
  <c r="V124" i="3"/>
  <c r="V123" i="3"/>
  <c r="V122" i="3"/>
  <c r="V121" i="3"/>
  <c r="V120" i="3"/>
  <c r="V119" i="3"/>
  <c r="V118" i="3"/>
  <c r="V117" i="3"/>
  <c r="V116" i="3"/>
  <c r="V115" i="3"/>
  <c r="V114" i="3"/>
  <c r="V113" i="3"/>
  <c r="V112" i="3"/>
  <c r="V111" i="3"/>
  <c r="V110" i="3"/>
  <c r="V109" i="3"/>
  <c r="V108" i="3"/>
  <c r="V107" i="3"/>
  <c r="V106" i="3"/>
  <c r="V105" i="3"/>
  <c r="V104" i="3"/>
  <c r="V103" i="3"/>
  <c r="V102" i="3"/>
  <c r="V101" i="3"/>
  <c r="V100" i="3"/>
  <c r="V99" i="3"/>
  <c r="V98" i="3"/>
  <c r="V97" i="3"/>
  <c r="V96" i="3"/>
  <c r="V95" i="3"/>
  <c r="V94" i="3"/>
  <c r="V93" i="3"/>
  <c r="V92" i="3"/>
  <c r="V91" i="3"/>
  <c r="V90" i="3"/>
  <c r="V89" i="3"/>
  <c r="V88" i="3"/>
  <c r="V87" i="3"/>
  <c r="V86" i="3"/>
  <c r="V85" i="3"/>
  <c r="V84" i="3"/>
  <c r="V83" i="3"/>
  <c r="V82" i="3"/>
  <c r="V81" i="3"/>
  <c r="V80" i="3"/>
  <c r="V79" i="3"/>
  <c r="V78" i="3"/>
  <c r="V77" i="3"/>
  <c r="V76" i="3"/>
  <c r="V75" i="3"/>
  <c r="V74" i="3"/>
  <c r="V73" i="3"/>
  <c r="V72" i="3"/>
  <c r="V71" i="3"/>
  <c r="V70" i="3"/>
  <c r="V69" i="3"/>
  <c r="V68" i="3"/>
  <c r="V67" i="3"/>
  <c r="V66" i="3"/>
  <c r="V65" i="3"/>
  <c r="V64" i="3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U360" i="3"/>
  <c r="U359" i="3"/>
  <c r="U358" i="3"/>
  <c r="U357" i="3"/>
  <c r="U356" i="3"/>
  <c r="U355" i="3"/>
  <c r="U354" i="3"/>
  <c r="U353" i="3"/>
  <c r="U352" i="3"/>
  <c r="U351" i="3"/>
  <c r="U350" i="3"/>
  <c r="U349" i="3"/>
  <c r="U348" i="3"/>
  <c r="U347" i="3"/>
  <c r="U346" i="3"/>
  <c r="U345" i="3"/>
  <c r="U344" i="3"/>
  <c r="U343" i="3"/>
  <c r="U342" i="3"/>
  <c r="U341" i="3"/>
  <c r="U340" i="3"/>
  <c r="U339" i="3"/>
  <c r="U338" i="3"/>
  <c r="U337" i="3"/>
  <c r="U336" i="3"/>
  <c r="U335" i="3"/>
  <c r="U334" i="3"/>
  <c r="U333" i="3"/>
  <c r="U332" i="3"/>
  <c r="U331" i="3"/>
  <c r="AA331" i="3"/>
  <c r="U330" i="3"/>
  <c r="U329" i="3"/>
  <c r="U328" i="3"/>
  <c r="U327" i="3"/>
  <c r="U326" i="3"/>
  <c r="U325" i="3"/>
  <c r="U324" i="3"/>
  <c r="U323" i="3"/>
  <c r="U322" i="3"/>
  <c r="U321" i="3"/>
  <c r="U320" i="3"/>
  <c r="U319" i="3"/>
  <c r="U318" i="3"/>
  <c r="U317" i="3"/>
  <c r="U316" i="3"/>
  <c r="U315" i="3"/>
  <c r="U314" i="3"/>
  <c r="U313" i="3"/>
  <c r="U312" i="3"/>
  <c r="U311" i="3"/>
  <c r="U310" i="3"/>
  <c r="U309" i="3"/>
  <c r="U308" i="3"/>
  <c r="U307" i="3"/>
  <c r="U306" i="3"/>
  <c r="U305" i="3"/>
  <c r="U304" i="3"/>
  <c r="U303" i="3"/>
  <c r="AA303" i="3"/>
  <c r="U302" i="3"/>
  <c r="U301" i="3"/>
  <c r="U300" i="3"/>
  <c r="U299" i="3"/>
  <c r="U298" i="3"/>
  <c r="U297" i="3"/>
  <c r="U296" i="3"/>
  <c r="U295" i="3"/>
  <c r="AA295" i="3"/>
  <c r="U294" i="3"/>
  <c r="U293" i="3"/>
  <c r="U292" i="3"/>
  <c r="U291" i="3"/>
  <c r="U290" i="3"/>
  <c r="U289" i="3"/>
  <c r="U288" i="3"/>
  <c r="U287" i="3"/>
  <c r="U286" i="3"/>
  <c r="U285" i="3"/>
  <c r="U284" i="3"/>
  <c r="U283" i="3"/>
  <c r="AA283" i="3"/>
  <c r="U282" i="3"/>
  <c r="U281" i="3"/>
  <c r="U280" i="3"/>
  <c r="U279" i="3"/>
  <c r="U278" i="3"/>
  <c r="U277" i="3"/>
  <c r="U276" i="3"/>
  <c r="U275" i="3"/>
  <c r="U274" i="3"/>
  <c r="U273" i="3"/>
  <c r="U272" i="3"/>
  <c r="U271" i="3"/>
  <c r="U270" i="3"/>
  <c r="U269" i="3"/>
  <c r="U268" i="3"/>
  <c r="U267" i="3"/>
  <c r="U266" i="3"/>
  <c r="U265" i="3"/>
  <c r="U264" i="3"/>
  <c r="U263" i="3"/>
  <c r="U262" i="3"/>
  <c r="U261" i="3"/>
  <c r="U260" i="3"/>
  <c r="U259" i="3"/>
  <c r="AA259" i="3"/>
  <c r="U258" i="3"/>
  <c r="U257" i="3"/>
  <c r="U256" i="3"/>
  <c r="U255" i="3"/>
  <c r="U254" i="3"/>
  <c r="U253" i="3"/>
  <c r="U252" i="3"/>
  <c r="U251" i="3"/>
  <c r="U250" i="3"/>
  <c r="U249" i="3"/>
  <c r="U248" i="3"/>
  <c r="U247" i="3"/>
  <c r="U246" i="3"/>
  <c r="U245" i="3"/>
  <c r="U244" i="3"/>
  <c r="U243" i="3"/>
  <c r="AA243" i="3"/>
  <c r="U242" i="3"/>
  <c r="U241" i="3"/>
  <c r="U240" i="3"/>
  <c r="U239" i="3"/>
  <c r="U238" i="3"/>
  <c r="U237" i="3"/>
  <c r="U236" i="3"/>
  <c r="U235" i="3"/>
  <c r="U234" i="3"/>
  <c r="U233" i="3"/>
  <c r="U232" i="3"/>
  <c r="U231" i="3"/>
  <c r="U230" i="3"/>
  <c r="U229" i="3"/>
  <c r="U228" i="3"/>
  <c r="U227" i="3"/>
  <c r="U226" i="3"/>
  <c r="U225" i="3"/>
  <c r="U224" i="3"/>
  <c r="U223" i="3"/>
  <c r="AA223" i="3"/>
  <c r="U222" i="3"/>
  <c r="U221" i="3"/>
  <c r="U220" i="3"/>
  <c r="U219" i="3"/>
  <c r="U218" i="3"/>
  <c r="U217" i="3"/>
  <c r="U216" i="3"/>
  <c r="U215" i="3"/>
  <c r="U214" i="3"/>
  <c r="U213" i="3"/>
  <c r="U212" i="3"/>
  <c r="U211" i="3"/>
  <c r="U210" i="3"/>
  <c r="U209" i="3"/>
  <c r="U208" i="3"/>
  <c r="U207" i="3"/>
  <c r="U206" i="3"/>
  <c r="U205" i="3"/>
  <c r="U204" i="3"/>
  <c r="U203" i="3"/>
  <c r="U202" i="3"/>
  <c r="U201" i="3"/>
  <c r="U200" i="3"/>
  <c r="U199" i="3"/>
  <c r="U198" i="3"/>
  <c r="U197" i="3"/>
  <c r="U196" i="3"/>
  <c r="U195" i="3"/>
  <c r="AA195" i="3"/>
  <c r="U194" i="3"/>
  <c r="U193" i="3"/>
  <c r="U192" i="3"/>
  <c r="U191" i="3"/>
  <c r="U190" i="3"/>
  <c r="U189" i="3"/>
  <c r="U188" i="3"/>
  <c r="U187" i="3"/>
  <c r="U186" i="3"/>
  <c r="U185" i="3"/>
  <c r="U184" i="3"/>
  <c r="U183" i="3"/>
  <c r="U182" i="3"/>
  <c r="U181" i="3"/>
  <c r="U180" i="3"/>
  <c r="U179" i="3"/>
  <c r="U178" i="3"/>
  <c r="U177" i="3"/>
  <c r="U176" i="3"/>
  <c r="U175" i="3"/>
  <c r="U174" i="3"/>
  <c r="U173" i="3"/>
  <c r="U172" i="3"/>
  <c r="U171" i="3"/>
  <c r="U170" i="3"/>
  <c r="U169" i="3"/>
  <c r="U168" i="3"/>
  <c r="U167" i="3"/>
  <c r="U166" i="3"/>
  <c r="U165" i="3"/>
  <c r="U164" i="3"/>
  <c r="U163" i="3"/>
  <c r="AA163" i="3"/>
  <c r="U162" i="3"/>
  <c r="U161" i="3"/>
  <c r="U160" i="3"/>
  <c r="U159" i="3"/>
  <c r="U158" i="3"/>
  <c r="U157" i="3"/>
  <c r="U156" i="3"/>
  <c r="U155" i="3"/>
  <c r="U154" i="3"/>
  <c r="U153" i="3"/>
  <c r="U152" i="3"/>
  <c r="U151" i="3"/>
  <c r="U150" i="3"/>
  <c r="U149" i="3"/>
  <c r="U148" i="3"/>
  <c r="U147" i="3"/>
  <c r="U146" i="3"/>
  <c r="U145" i="3"/>
  <c r="U144" i="3"/>
  <c r="U143" i="3"/>
  <c r="U142" i="3"/>
  <c r="U141" i="3"/>
  <c r="U140" i="3"/>
  <c r="U139" i="3"/>
  <c r="U138" i="3"/>
  <c r="U137" i="3"/>
  <c r="U136" i="3"/>
  <c r="U135" i="3"/>
  <c r="U134" i="3"/>
  <c r="U133" i="3"/>
  <c r="U132" i="3"/>
  <c r="U131" i="3"/>
  <c r="U130" i="3"/>
  <c r="U129" i="3"/>
  <c r="U128" i="3"/>
  <c r="U127" i="3"/>
  <c r="U126" i="3"/>
  <c r="U125" i="3"/>
  <c r="U124" i="3"/>
  <c r="U123" i="3"/>
  <c r="U122" i="3"/>
  <c r="U121" i="3"/>
  <c r="U120" i="3"/>
  <c r="U119" i="3"/>
  <c r="U118" i="3"/>
  <c r="AA118" i="3"/>
  <c r="U117" i="3"/>
  <c r="U116" i="3"/>
  <c r="U115" i="3"/>
  <c r="AA115" i="3"/>
  <c r="U114" i="3"/>
  <c r="U113" i="3"/>
  <c r="U112" i="3"/>
  <c r="U111" i="3"/>
  <c r="U110" i="3"/>
  <c r="U109" i="3"/>
  <c r="U108" i="3"/>
  <c r="U107" i="3"/>
  <c r="U106" i="3"/>
  <c r="U105" i="3"/>
  <c r="U104" i="3"/>
  <c r="U103" i="3"/>
  <c r="U102" i="3"/>
  <c r="U101" i="3"/>
  <c r="U100" i="3"/>
  <c r="U99" i="3"/>
  <c r="U98" i="3"/>
  <c r="U97" i="3"/>
  <c r="U96" i="3"/>
  <c r="U95" i="3"/>
  <c r="U94" i="3"/>
  <c r="U93" i="3"/>
  <c r="U92" i="3"/>
  <c r="U91" i="3"/>
  <c r="U90" i="3"/>
  <c r="U89" i="3"/>
  <c r="U88" i="3"/>
  <c r="U87" i="3"/>
  <c r="U86" i="3"/>
  <c r="U85" i="3"/>
  <c r="U84" i="3"/>
  <c r="U83" i="3"/>
  <c r="AA83" i="3"/>
  <c r="U82" i="3"/>
  <c r="U81" i="3"/>
  <c r="U80" i="3"/>
  <c r="U79" i="3"/>
  <c r="U78" i="3"/>
  <c r="U77" i="3"/>
  <c r="U76" i="3"/>
  <c r="U75" i="3"/>
  <c r="U74" i="3"/>
  <c r="U73" i="3"/>
  <c r="U72" i="3"/>
  <c r="U71" i="3"/>
  <c r="U70" i="3"/>
  <c r="U69" i="3"/>
  <c r="U68" i="3"/>
  <c r="U67" i="3"/>
  <c r="U66" i="3"/>
  <c r="U65" i="3"/>
  <c r="U64" i="3"/>
  <c r="U63" i="3"/>
  <c r="AA63" i="3"/>
  <c r="U62" i="3"/>
  <c r="U61" i="3"/>
  <c r="U60" i="3"/>
  <c r="U59" i="3"/>
  <c r="U58" i="3"/>
  <c r="U57" i="3"/>
  <c r="U56" i="3"/>
  <c r="U55" i="3"/>
  <c r="U54" i="3"/>
  <c r="U53" i="3"/>
  <c r="U52" i="3"/>
  <c r="U51" i="3"/>
  <c r="U50" i="3"/>
  <c r="U49" i="3"/>
  <c r="U48" i="3"/>
  <c r="U47" i="3"/>
  <c r="U46" i="3"/>
  <c r="U45" i="3"/>
  <c r="U44" i="3"/>
  <c r="U43" i="3"/>
  <c r="U42" i="3"/>
  <c r="U41" i="3"/>
  <c r="U40" i="3"/>
  <c r="U39" i="3"/>
  <c r="AA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AA15" i="3"/>
  <c r="U14" i="3"/>
  <c r="U13" i="3"/>
  <c r="U12" i="3"/>
  <c r="U11" i="3"/>
  <c r="U10" i="3"/>
  <c r="T360" i="3"/>
  <c r="Z360" i="3"/>
  <c r="T359" i="3"/>
  <c r="Z359" i="3"/>
  <c r="T358" i="3"/>
  <c r="Z358" i="3"/>
  <c r="T357" i="3"/>
  <c r="Z357" i="3"/>
  <c r="T356" i="3"/>
  <c r="Z356" i="3"/>
  <c r="T355" i="3"/>
  <c r="Z355" i="3"/>
  <c r="T354" i="3"/>
  <c r="Z354" i="3"/>
  <c r="T353" i="3"/>
  <c r="Z353" i="3"/>
  <c r="T352" i="3"/>
  <c r="Z352" i="3"/>
  <c r="T351" i="3"/>
  <c r="Z351" i="3"/>
  <c r="T350" i="3"/>
  <c r="Z350" i="3"/>
  <c r="T349" i="3"/>
  <c r="Z349" i="3"/>
  <c r="T348" i="3"/>
  <c r="Z348" i="3"/>
  <c r="T347" i="3"/>
  <c r="Z347" i="3"/>
  <c r="T346" i="3"/>
  <c r="Z346" i="3"/>
  <c r="T345" i="3"/>
  <c r="Z345" i="3"/>
  <c r="T344" i="3"/>
  <c r="Z344" i="3"/>
  <c r="T343" i="3"/>
  <c r="Z343" i="3"/>
  <c r="T342" i="3"/>
  <c r="Z342" i="3"/>
  <c r="T341" i="3"/>
  <c r="Z341" i="3"/>
  <c r="T340" i="3"/>
  <c r="Z340" i="3"/>
  <c r="T339" i="3"/>
  <c r="Z339" i="3"/>
  <c r="T338" i="3"/>
  <c r="Z338" i="3"/>
  <c r="T337" i="3"/>
  <c r="Z337" i="3"/>
  <c r="T336" i="3"/>
  <c r="Z336" i="3"/>
  <c r="T335" i="3"/>
  <c r="Z335" i="3"/>
  <c r="T334" i="3"/>
  <c r="Z334" i="3"/>
  <c r="T333" i="3"/>
  <c r="Z333" i="3"/>
  <c r="T332" i="3"/>
  <c r="Z332" i="3"/>
  <c r="T331" i="3"/>
  <c r="Z331" i="3"/>
  <c r="T330" i="3"/>
  <c r="Z330" i="3"/>
  <c r="T329" i="3"/>
  <c r="Z329" i="3"/>
  <c r="T328" i="3"/>
  <c r="Z328" i="3"/>
  <c r="T327" i="3"/>
  <c r="Z327" i="3"/>
  <c r="T326" i="3"/>
  <c r="Z326" i="3"/>
  <c r="T325" i="3"/>
  <c r="Z325" i="3"/>
  <c r="T324" i="3"/>
  <c r="Z324" i="3"/>
  <c r="T323" i="3"/>
  <c r="Z323" i="3"/>
  <c r="T322" i="3"/>
  <c r="Z322" i="3"/>
  <c r="T321" i="3"/>
  <c r="Z321" i="3"/>
  <c r="T320" i="3"/>
  <c r="Z320" i="3"/>
  <c r="T319" i="3"/>
  <c r="Z319" i="3"/>
  <c r="T318" i="3"/>
  <c r="Z318" i="3"/>
  <c r="T317" i="3"/>
  <c r="Z317" i="3"/>
  <c r="T316" i="3"/>
  <c r="Z316" i="3"/>
  <c r="T315" i="3"/>
  <c r="Z315" i="3"/>
  <c r="T314" i="3"/>
  <c r="Z314" i="3"/>
  <c r="T313" i="3"/>
  <c r="Z313" i="3"/>
  <c r="T312" i="3"/>
  <c r="Z312" i="3"/>
  <c r="T311" i="3"/>
  <c r="Z311" i="3"/>
  <c r="T310" i="3"/>
  <c r="Z310" i="3"/>
  <c r="T309" i="3"/>
  <c r="Z309" i="3"/>
  <c r="T308" i="3"/>
  <c r="Z308" i="3"/>
  <c r="T307" i="3"/>
  <c r="Z307" i="3"/>
  <c r="T306" i="3"/>
  <c r="Z306" i="3"/>
  <c r="T305" i="3"/>
  <c r="Z305" i="3"/>
  <c r="T304" i="3"/>
  <c r="Z304" i="3"/>
  <c r="T303" i="3"/>
  <c r="Z303" i="3"/>
  <c r="T302" i="3"/>
  <c r="Z302" i="3"/>
  <c r="T301" i="3"/>
  <c r="Z301" i="3"/>
  <c r="T300" i="3"/>
  <c r="Z300" i="3"/>
  <c r="T299" i="3"/>
  <c r="Z299" i="3"/>
  <c r="T298" i="3"/>
  <c r="Z298" i="3"/>
  <c r="T297" i="3"/>
  <c r="Z297" i="3"/>
  <c r="T296" i="3"/>
  <c r="Z296" i="3"/>
  <c r="T295" i="3"/>
  <c r="Z295" i="3"/>
  <c r="T294" i="3"/>
  <c r="Z294" i="3"/>
  <c r="T293" i="3"/>
  <c r="Z293" i="3"/>
  <c r="T292" i="3"/>
  <c r="Z292" i="3"/>
  <c r="T291" i="3"/>
  <c r="Z291" i="3"/>
  <c r="T290" i="3"/>
  <c r="Z290" i="3"/>
  <c r="T289" i="3"/>
  <c r="Z289" i="3"/>
  <c r="T288" i="3"/>
  <c r="Z288" i="3"/>
  <c r="T287" i="3"/>
  <c r="Z287" i="3"/>
  <c r="T286" i="3"/>
  <c r="Z286" i="3"/>
  <c r="T285" i="3"/>
  <c r="Z285" i="3"/>
  <c r="T284" i="3"/>
  <c r="Z284" i="3"/>
  <c r="T283" i="3"/>
  <c r="Z283" i="3"/>
  <c r="T282" i="3"/>
  <c r="Z282" i="3"/>
  <c r="T281" i="3"/>
  <c r="Z281" i="3"/>
  <c r="T280" i="3"/>
  <c r="Z280" i="3"/>
  <c r="T279" i="3"/>
  <c r="Z279" i="3"/>
  <c r="T278" i="3"/>
  <c r="Z278" i="3"/>
  <c r="T277" i="3"/>
  <c r="Z277" i="3"/>
  <c r="T276" i="3"/>
  <c r="Z276" i="3"/>
  <c r="T275" i="3"/>
  <c r="Z275" i="3"/>
  <c r="T274" i="3"/>
  <c r="Z274" i="3"/>
  <c r="T273" i="3"/>
  <c r="Z273" i="3"/>
  <c r="T272" i="3"/>
  <c r="Z272" i="3"/>
  <c r="T271" i="3"/>
  <c r="Z271" i="3"/>
  <c r="T270" i="3"/>
  <c r="Z270" i="3"/>
  <c r="T269" i="3"/>
  <c r="Z269" i="3"/>
  <c r="T268" i="3"/>
  <c r="Z268" i="3"/>
  <c r="T267" i="3"/>
  <c r="Z267" i="3"/>
  <c r="T266" i="3"/>
  <c r="Z266" i="3"/>
  <c r="T265" i="3"/>
  <c r="Z265" i="3"/>
  <c r="T264" i="3"/>
  <c r="Z264" i="3"/>
  <c r="T263" i="3"/>
  <c r="Z263" i="3"/>
  <c r="T262" i="3"/>
  <c r="Z262" i="3"/>
  <c r="T261" i="3"/>
  <c r="Z261" i="3"/>
  <c r="T260" i="3"/>
  <c r="Z260" i="3"/>
  <c r="T259" i="3"/>
  <c r="Z259" i="3"/>
  <c r="T258" i="3"/>
  <c r="Z258" i="3"/>
  <c r="T257" i="3"/>
  <c r="Z257" i="3"/>
  <c r="T256" i="3"/>
  <c r="Z256" i="3"/>
  <c r="T255" i="3"/>
  <c r="Z255" i="3"/>
  <c r="T254" i="3"/>
  <c r="Z254" i="3"/>
  <c r="T253" i="3"/>
  <c r="Z253" i="3"/>
  <c r="T252" i="3"/>
  <c r="Z252" i="3"/>
  <c r="T251" i="3"/>
  <c r="Z251" i="3"/>
  <c r="T250" i="3"/>
  <c r="Z250" i="3"/>
  <c r="T249" i="3"/>
  <c r="Z249" i="3"/>
  <c r="T248" i="3"/>
  <c r="Z248" i="3"/>
  <c r="T247" i="3"/>
  <c r="Z247" i="3"/>
  <c r="T246" i="3"/>
  <c r="Z246" i="3"/>
  <c r="T245" i="3"/>
  <c r="Z245" i="3"/>
  <c r="T244" i="3"/>
  <c r="Z244" i="3"/>
  <c r="T243" i="3"/>
  <c r="Z243" i="3"/>
  <c r="T242" i="3"/>
  <c r="Z242" i="3"/>
  <c r="T241" i="3"/>
  <c r="Z241" i="3"/>
  <c r="T240" i="3"/>
  <c r="Z240" i="3"/>
  <c r="T239" i="3"/>
  <c r="Z239" i="3"/>
  <c r="T238" i="3"/>
  <c r="Z238" i="3"/>
  <c r="T237" i="3"/>
  <c r="Z237" i="3"/>
  <c r="T236" i="3"/>
  <c r="Z236" i="3"/>
  <c r="T235" i="3"/>
  <c r="Z235" i="3"/>
  <c r="T234" i="3"/>
  <c r="Z234" i="3"/>
  <c r="T233" i="3"/>
  <c r="Z233" i="3"/>
  <c r="T232" i="3"/>
  <c r="Z232" i="3"/>
  <c r="T231" i="3"/>
  <c r="Z231" i="3"/>
  <c r="T230" i="3"/>
  <c r="Z230" i="3"/>
  <c r="T229" i="3"/>
  <c r="Z229" i="3"/>
  <c r="T228" i="3"/>
  <c r="Z228" i="3"/>
  <c r="T227" i="3"/>
  <c r="Z227" i="3"/>
  <c r="T226" i="3"/>
  <c r="Z226" i="3"/>
  <c r="T225" i="3"/>
  <c r="Z225" i="3"/>
  <c r="T224" i="3"/>
  <c r="Z224" i="3"/>
  <c r="T223" i="3"/>
  <c r="Z223" i="3"/>
  <c r="T222" i="3"/>
  <c r="Z222" i="3"/>
  <c r="T221" i="3"/>
  <c r="Z221" i="3"/>
  <c r="T220" i="3"/>
  <c r="Z220" i="3"/>
  <c r="T219" i="3"/>
  <c r="Z219" i="3"/>
  <c r="T218" i="3"/>
  <c r="Z218" i="3"/>
  <c r="T217" i="3"/>
  <c r="Z217" i="3"/>
  <c r="T216" i="3"/>
  <c r="Z216" i="3"/>
  <c r="T215" i="3"/>
  <c r="Z215" i="3"/>
  <c r="T214" i="3"/>
  <c r="Z214" i="3"/>
  <c r="T213" i="3"/>
  <c r="Z213" i="3"/>
  <c r="T212" i="3"/>
  <c r="Z212" i="3"/>
  <c r="T211" i="3"/>
  <c r="Z211" i="3"/>
  <c r="T210" i="3"/>
  <c r="Z210" i="3"/>
  <c r="T209" i="3"/>
  <c r="Z209" i="3"/>
  <c r="T208" i="3"/>
  <c r="Z208" i="3"/>
  <c r="T207" i="3"/>
  <c r="Z207" i="3"/>
  <c r="T206" i="3"/>
  <c r="Z206" i="3"/>
  <c r="T205" i="3"/>
  <c r="Z205" i="3"/>
  <c r="T204" i="3"/>
  <c r="Z204" i="3"/>
  <c r="T203" i="3"/>
  <c r="Z203" i="3"/>
  <c r="T202" i="3"/>
  <c r="Z202" i="3"/>
  <c r="T201" i="3"/>
  <c r="Z201" i="3"/>
  <c r="T200" i="3"/>
  <c r="Z200" i="3"/>
  <c r="T199" i="3"/>
  <c r="Z199" i="3"/>
  <c r="T198" i="3"/>
  <c r="Z198" i="3"/>
  <c r="T197" i="3"/>
  <c r="T196" i="3"/>
  <c r="Z196" i="3"/>
  <c r="T195" i="3"/>
  <c r="Z195" i="3"/>
  <c r="T194" i="3"/>
  <c r="Z194" i="3"/>
  <c r="T193" i="3"/>
  <c r="Z193" i="3"/>
  <c r="T192" i="3"/>
  <c r="Z192" i="3"/>
  <c r="T191" i="3"/>
  <c r="Z191" i="3"/>
  <c r="T190" i="3"/>
  <c r="Z190" i="3"/>
  <c r="T189" i="3"/>
  <c r="Z189" i="3"/>
  <c r="T188" i="3"/>
  <c r="Z188" i="3"/>
  <c r="T187" i="3"/>
  <c r="Z187" i="3"/>
  <c r="T186" i="3"/>
  <c r="Z186" i="3"/>
  <c r="T185" i="3"/>
  <c r="Z185" i="3"/>
  <c r="T184" i="3"/>
  <c r="Z184" i="3"/>
  <c r="T183" i="3"/>
  <c r="Z183" i="3"/>
  <c r="T182" i="3"/>
  <c r="Z182" i="3"/>
  <c r="T181" i="3"/>
  <c r="Z181" i="3"/>
  <c r="T180" i="3"/>
  <c r="Z180" i="3"/>
  <c r="T179" i="3"/>
  <c r="Z179" i="3"/>
  <c r="T178" i="3"/>
  <c r="Z178" i="3"/>
  <c r="T177" i="3"/>
  <c r="Z177" i="3"/>
  <c r="T176" i="3"/>
  <c r="Z176" i="3"/>
  <c r="T175" i="3"/>
  <c r="Z175" i="3"/>
  <c r="T174" i="3"/>
  <c r="Z174" i="3"/>
  <c r="T173" i="3"/>
  <c r="Z173" i="3"/>
  <c r="T172" i="3"/>
  <c r="Z172" i="3"/>
  <c r="T171" i="3"/>
  <c r="Z171" i="3"/>
  <c r="T170" i="3"/>
  <c r="Z170" i="3"/>
  <c r="T169" i="3"/>
  <c r="Z169" i="3"/>
  <c r="T168" i="3"/>
  <c r="Z168" i="3"/>
  <c r="T167" i="3"/>
  <c r="Z167" i="3"/>
  <c r="T166" i="3"/>
  <c r="Z166" i="3"/>
  <c r="T165" i="3"/>
  <c r="Z165" i="3"/>
  <c r="T164" i="3"/>
  <c r="Z164" i="3"/>
  <c r="T163" i="3"/>
  <c r="Z163" i="3"/>
  <c r="T162" i="3"/>
  <c r="Z162" i="3"/>
  <c r="T161" i="3"/>
  <c r="Z161" i="3"/>
  <c r="T160" i="3"/>
  <c r="Z160" i="3"/>
  <c r="T159" i="3"/>
  <c r="Z159" i="3"/>
  <c r="T158" i="3"/>
  <c r="Z158" i="3"/>
  <c r="T157" i="3"/>
  <c r="Z157" i="3"/>
  <c r="T156" i="3"/>
  <c r="Z156" i="3"/>
  <c r="T155" i="3"/>
  <c r="Z155" i="3"/>
  <c r="T154" i="3"/>
  <c r="Z154" i="3"/>
  <c r="T153" i="3"/>
  <c r="Z153" i="3"/>
  <c r="T152" i="3"/>
  <c r="Z152" i="3"/>
  <c r="T151" i="3"/>
  <c r="Z151" i="3"/>
  <c r="T150" i="3"/>
  <c r="Z150" i="3"/>
  <c r="T149" i="3"/>
  <c r="Z149" i="3"/>
  <c r="T148" i="3"/>
  <c r="Z148" i="3"/>
  <c r="T147" i="3"/>
  <c r="Z147" i="3"/>
  <c r="T146" i="3"/>
  <c r="Z146" i="3"/>
  <c r="T145" i="3"/>
  <c r="Z145" i="3"/>
  <c r="T144" i="3"/>
  <c r="Z144" i="3"/>
  <c r="T143" i="3"/>
  <c r="Z143" i="3"/>
  <c r="T142" i="3"/>
  <c r="Z142" i="3"/>
  <c r="T141" i="3"/>
  <c r="Z141" i="3"/>
  <c r="T140" i="3"/>
  <c r="Z140" i="3"/>
  <c r="T139" i="3"/>
  <c r="Z139" i="3"/>
  <c r="T138" i="3"/>
  <c r="Z138" i="3"/>
  <c r="T137" i="3"/>
  <c r="Z137" i="3"/>
  <c r="T136" i="3"/>
  <c r="Z136" i="3"/>
  <c r="T135" i="3"/>
  <c r="Z135" i="3"/>
  <c r="T134" i="3"/>
  <c r="Z134" i="3"/>
  <c r="T133" i="3"/>
  <c r="Z133" i="3"/>
  <c r="T132" i="3"/>
  <c r="Z132" i="3"/>
  <c r="T131" i="3"/>
  <c r="Z131" i="3"/>
  <c r="T130" i="3"/>
  <c r="Z130" i="3"/>
  <c r="T129" i="3"/>
  <c r="Z129" i="3"/>
  <c r="T128" i="3"/>
  <c r="Z128" i="3"/>
  <c r="T127" i="3"/>
  <c r="Z127" i="3"/>
  <c r="T126" i="3"/>
  <c r="Z126" i="3"/>
  <c r="T125" i="3"/>
  <c r="Z125" i="3"/>
  <c r="T124" i="3"/>
  <c r="Z124" i="3"/>
  <c r="T123" i="3"/>
  <c r="Z123" i="3"/>
  <c r="T122" i="3"/>
  <c r="Z122" i="3"/>
  <c r="T121" i="3"/>
  <c r="Z121" i="3"/>
  <c r="T120" i="3"/>
  <c r="Z120" i="3"/>
  <c r="T119" i="3"/>
  <c r="Z119" i="3"/>
  <c r="T118" i="3"/>
  <c r="Z118" i="3"/>
  <c r="T117" i="3"/>
  <c r="Z117" i="3"/>
  <c r="T116" i="3"/>
  <c r="Z116" i="3"/>
  <c r="T115" i="3"/>
  <c r="Z115" i="3"/>
  <c r="T114" i="3"/>
  <c r="Z114" i="3"/>
  <c r="T113" i="3"/>
  <c r="Z113" i="3"/>
  <c r="T112" i="3"/>
  <c r="Z112" i="3"/>
  <c r="T111" i="3"/>
  <c r="Z111" i="3"/>
  <c r="T110" i="3"/>
  <c r="Z110" i="3"/>
  <c r="T109" i="3"/>
  <c r="Z109" i="3"/>
  <c r="T108" i="3"/>
  <c r="Z108" i="3"/>
  <c r="T107" i="3"/>
  <c r="Z107" i="3"/>
  <c r="T106" i="3"/>
  <c r="Z106" i="3"/>
  <c r="T105" i="3"/>
  <c r="Z105" i="3"/>
  <c r="T104" i="3"/>
  <c r="Z104" i="3"/>
  <c r="T103" i="3"/>
  <c r="Z103" i="3"/>
  <c r="T102" i="3"/>
  <c r="Z102" i="3"/>
  <c r="T101" i="3"/>
  <c r="Z101" i="3"/>
  <c r="T100" i="3"/>
  <c r="Z100" i="3"/>
  <c r="T99" i="3"/>
  <c r="Z99" i="3"/>
  <c r="T98" i="3"/>
  <c r="Z98" i="3"/>
  <c r="T97" i="3"/>
  <c r="Z97" i="3"/>
  <c r="T96" i="3"/>
  <c r="Z96" i="3"/>
  <c r="T95" i="3"/>
  <c r="Z95" i="3"/>
  <c r="T94" i="3"/>
  <c r="Z94" i="3"/>
  <c r="T93" i="3"/>
  <c r="Z93" i="3"/>
  <c r="T92" i="3"/>
  <c r="Z92" i="3"/>
  <c r="T91" i="3"/>
  <c r="Z91" i="3"/>
  <c r="T90" i="3"/>
  <c r="Z90" i="3"/>
  <c r="T89" i="3"/>
  <c r="Z89" i="3"/>
  <c r="T88" i="3"/>
  <c r="Z88" i="3"/>
  <c r="T87" i="3"/>
  <c r="Z87" i="3"/>
  <c r="T86" i="3"/>
  <c r="Z86" i="3"/>
  <c r="T85" i="3"/>
  <c r="Z85" i="3"/>
  <c r="T84" i="3"/>
  <c r="Z84" i="3"/>
  <c r="T83" i="3"/>
  <c r="Z83" i="3"/>
  <c r="T82" i="3"/>
  <c r="Z82" i="3"/>
  <c r="T81" i="3"/>
  <c r="Z81" i="3"/>
  <c r="T80" i="3"/>
  <c r="Z80" i="3"/>
  <c r="T79" i="3"/>
  <c r="Z79" i="3"/>
  <c r="T78" i="3"/>
  <c r="Z78" i="3"/>
  <c r="T77" i="3"/>
  <c r="Z77" i="3"/>
  <c r="T76" i="3"/>
  <c r="Z76" i="3"/>
  <c r="T75" i="3"/>
  <c r="Z75" i="3"/>
  <c r="T74" i="3"/>
  <c r="Z74" i="3"/>
  <c r="T73" i="3"/>
  <c r="Z73" i="3"/>
  <c r="T72" i="3"/>
  <c r="Z72" i="3"/>
  <c r="T71" i="3"/>
  <c r="Z71" i="3"/>
  <c r="T70" i="3"/>
  <c r="Z70" i="3"/>
  <c r="T69" i="3"/>
  <c r="Z69" i="3"/>
  <c r="T68" i="3"/>
  <c r="Z68" i="3"/>
  <c r="T67" i="3"/>
  <c r="Z67" i="3"/>
  <c r="T66" i="3"/>
  <c r="Z66" i="3"/>
  <c r="T65" i="3"/>
  <c r="Z65" i="3"/>
  <c r="T64" i="3"/>
  <c r="Z64" i="3"/>
  <c r="T63" i="3"/>
  <c r="Z63" i="3"/>
  <c r="T62" i="3"/>
  <c r="Z62" i="3"/>
  <c r="T61" i="3"/>
  <c r="Z61" i="3"/>
  <c r="T60" i="3"/>
  <c r="Z60" i="3"/>
  <c r="T59" i="3"/>
  <c r="Z59" i="3"/>
  <c r="T58" i="3"/>
  <c r="Z58" i="3"/>
  <c r="T57" i="3"/>
  <c r="Z57" i="3"/>
  <c r="T56" i="3"/>
  <c r="Z56" i="3"/>
  <c r="T55" i="3"/>
  <c r="Z55" i="3"/>
  <c r="T54" i="3"/>
  <c r="Z54" i="3"/>
  <c r="T53" i="3"/>
  <c r="Z53" i="3"/>
  <c r="T52" i="3"/>
  <c r="Z52" i="3"/>
  <c r="T51" i="3"/>
  <c r="Z51" i="3"/>
  <c r="T50" i="3"/>
  <c r="Z50" i="3"/>
  <c r="T49" i="3"/>
  <c r="Z49" i="3"/>
  <c r="T48" i="3"/>
  <c r="Z48" i="3"/>
  <c r="T47" i="3"/>
  <c r="Z47" i="3"/>
  <c r="T46" i="3"/>
  <c r="Z46" i="3"/>
  <c r="T45" i="3"/>
  <c r="Z45" i="3"/>
  <c r="T44" i="3"/>
  <c r="Z44" i="3"/>
  <c r="T43" i="3"/>
  <c r="Z43" i="3"/>
  <c r="T42" i="3"/>
  <c r="Z42" i="3"/>
  <c r="T41" i="3"/>
  <c r="Z41" i="3"/>
  <c r="T40" i="3"/>
  <c r="Z40" i="3"/>
  <c r="T39" i="3"/>
  <c r="Z39" i="3"/>
  <c r="T38" i="3"/>
  <c r="Z38" i="3"/>
  <c r="T37" i="3"/>
  <c r="Z37" i="3"/>
  <c r="T36" i="3"/>
  <c r="Z36" i="3"/>
  <c r="T35" i="3"/>
  <c r="Z35" i="3"/>
  <c r="T34" i="3"/>
  <c r="Z34" i="3"/>
  <c r="T33" i="3"/>
  <c r="Z33" i="3"/>
  <c r="T32" i="3"/>
  <c r="Z32" i="3"/>
  <c r="T31" i="3"/>
  <c r="Z31" i="3"/>
  <c r="T30" i="3"/>
  <c r="Z30" i="3"/>
  <c r="T29" i="3"/>
  <c r="Z29" i="3"/>
  <c r="T28" i="3"/>
  <c r="Z28" i="3"/>
  <c r="T27" i="3"/>
  <c r="Z27" i="3"/>
  <c r="T26" i="3"/>
  <c r="Z26" i="3"/>
  <c r="T25" i="3"/>
  <c r="Z25" i="3"/>
  <c r="T24" i="3"/>
  <c r="Z24" i="3"/>
  <c r="T23" i="3"/>
  <c r="Z23" i="3"/>
  <c r="T22" i="3"/>
  <c r="Z22" i="3"/>
  <c r="T21" i="3"/>
  <c r="Z21" i="3"/>
  <c r="T20" i="3"/>
  <c r="Z20" i="3"/>
  <c r="T19" i="3"/>
  <c r="Z19" i="3"/>
  <c r="T18" i="3"/>
  <c r="Z18" i="3"/>
  <c r="T17" i="3"/>
  <c r="Z17" i="3"/>
  <c r="T16" i="3"/>
  <c r="Z16" i="3"/>
  <c r="T15" i="3"/>
  <c r="Z15" i="3"/>
  <c r="T14" i="3"/>
  <c r="Z14" i="3"/>
  <c r="T13" i="3"/>
  <c r="Z13" i="3"/>
  <c r="T12" i="3"/>
  <c r="Z12" i="3"/>
  <c r="T11" i="3"/>
  <c r="Z11" i="3"/>
  <c r="T10" i="3"/>
  <c r="S360" i="3"/>
  <c r="Y360" i="3"/>
  <c r="S359" i="3"/>
  <c r="Y359" i="3"/>
  <c r="S358" i="3"/>
  <c r="Y358" i="3"/>
  <c r="S357" i="3"/>
  <c r="Y357" i="3"/>
  <c r="S356" i="3"/>
  <c r="Y356" i="3"/>
  <c r="S355" i="3"/>
  <c r="Y355" i="3"/>
  <c r="S354" i="3"/>
  <c r="Y354" i="3"/>
  <c r="S353" i="3"/>
  <c r="Y353" i="3"/>
  <c r="S352" i="3"/>
  <c r="Y352" i="3"/>
  <c r="S351" i="3"/>
  <c r="Y351" i="3"/>
  <c r="S350" i="3"/>
  <c r="Y350" i="3"/>
  <c r="S349" i="3"/>
  <c r="Y349" i="3"/>
  <c r="S348" i="3"/>
  <c r="Y348" i="3"/>
  <c r="S347" i="3"/>
  <c r="Y347" i="3"/>
  <c r="S346" i="3"/>
  <c r="Y346" i="3"/>
  <c r="S345" i="3"/>
  <c r="Y345" i="3"/>
  <c r="S344" i="3"/>
  <c r="Y344" i="3"/>
  <c r="S343" i="3"/>
  <c r="Y343" i="3"/>
  <c r="S342" i="3"/>
  <c r="Y342" i="3"/>
  <c r="S341" i="3"/>
  <c r="Y341" i="3"/>
  <c r="S340" i="3"/>
  <c r="Y340" i="3"/>
  <c r="S339" i="3"/>
  <c r="Y339" i="3"/>
  <c r="S338" i="3"/>
  <c r="Y338" i="3"/>
  <c r="S337" i="3"/>
  <c r="Y337" i="3"/>
  <c r="S336" i="3"/>
  <c r="Y336" i="3"/>
  <c r="S335" i="3"/>
  <c r="Y335" i="3"/>
  <c r="S334" i="3"/>
  <c r="Y334" i="3"/>
  <c r="S333" i="3"/>
  <c r="Y333" i="3"/>
  <c r="S332" i="3"/>
  <c r="Y332" i="3"/>
  <c r="S331" i="3"/>
  <c r="Y331" i="3"/>
  <c r="S330" i="3"/>
  <c r="Y330" i="3"/>
  <c r="S329" i="3"/>
  <c r="Y329" i="3"/>
  <c r="S328" i="3"/>
  <c r="Y328" i="3"/>
  <c r="S327" i="3"/>
  <c r="Y327" i="3"/>
  <c r="S326" i="3"/>
  <c r="Y326" i="3"/>
  <c r="S325" i="3"/>
  <c r="Y325" i="3"/>
  <c r="S324" i="3"/>
  <c r="Y324" i="3"/>
  <c r="S323" i="3"/>
  <c r="Y323" i="3"/>
  <c r="S322" i="3"/>
  <c r="Y322" i="3"/>
  <c r="S321" i="3"/>
  <c r="Y321" i="3"/>
  <c r="S320" i="3"/>
  <c r="Y320" i="3"/>
  <c r="S319" i="3"/>
  <c r="Y319" i="3"/>
  <c r="S318" i="3"/>
  <c r="Y318" i="3"/>
  <c r="S317" i="3"/>
  <c r="Y317" i="3"/>
  <c r="S316" i="3"/>
  <c r="Y316" i="3"/>
  <c r="S315" i="3"/>
  <c r="Y315" i="3"/>
  <c r="S314" i="3"/>
  <c r="Y314" i="3"/>
  <c r="S313" i="3"/>
  <c r="Y313" i="3"/>
  <c r="S312" i="3"/>
  <c r="Y312" i="3"/>
  <c r="S311" i="3"/>
  <c r="Y311" i="3"/>
  <c r="S310" i="3"/>
  <c r="Y310" i="3"/>
  <c r="S309" i="3"/>
  <c r="Y309" i="3"/>
  <c r="S308" i="3"/>
  <c r="Y308" i="3"/>
  <c r="S307" i="3"/>
  <c r="Y307" i="3"/>
  <c r="S306" i="3"/>
  <c r="Y306" i="3"/>
  <c r="S305" i="3"/>
  <c r="Y305" i="3"/>
  <c r="S304" i="3"/>
  <c r="Y304" i="3"/>
  <c r="S303" i="3"/>
  <c r="Y303" i="3"/>
  <c r="S302" i="3"/>
  <c r="Y302" i="3"/>
  <c r="S301" i="3"/>
  <c r="Y301" i="3"/>
  <c r="S300" i="3"/>
  <c r="Y300" i="3"/>
  <c r="S299" i="3"/>
  <c r="Y299" i="3"/>
  <c r="S298" i="3"/>
  <c r="Y298" i="3"/>
  <c r="S297" i="3"/>
  <c r="Y297" i="3"/>
  <c r="S296" i="3"/>
  <c r="Y296" i="3"/>
  <c r="S295" i="3"/>
  <c r="Y295" i="3"/>
  <c r="S294" i="3"/>
  <c r="Y294" i="3"/>
  <c r="S293" i="3"/>
  <c r="Y293" i="3"/>
  <c r="S292" i="3"/>
  <c r="Y292" i="3"/>
  <c r="S291" i="3"/>
  <c r="Y291" i="3"/>
  <c r="S290" i="3"/>
  <c r="Y290" i="3"/>
  <c r="S289" i="3"/>
  <c r="Y289" i="3"/>
  <c r="S288" i="3"/>
  <c r="Y288" i="3"/>
  <c r="S287" i="3"/>
  <c r="Y287" i="3"/>
  <c r="S286" i="3"/>
  <c r="Y286" i="3"/>
  <c r="S285" i="3"/>
  <c r="Y285" i="3"/>
  <c r="S284" i="3"/>
  <c r="Y284" i="3"/>
  <c r="S283" i="3"/>
  <c r="Y283" i="3"/>
  <c r="S282" i="3"/>
  <c r="Y282" i="3"/>
  <c r="S281" i="3"/>
  <c r="Y281" i="3"/>
  <c r="S280" i="3"/>
  <c r="Y280" i="3"/>
  <c r="S279" i="3"/>
  <c r="Y279" i="3"/>
  <c r="S278" i="3"/>
  <c r="Y278" i="3"/>
  <c r="S277" i="3"/>
  <c r="Y277" i="3"/>
  <c r="S276" i="3"/>
  <c r="Y276" i="3"/>
  <c r="S275" i="3"/>
  <c r="Y275" i="3"/>
  <c r="S274" i="3"/>
  <c r="Y274" i="3"/>
  <c r="S273" i="3"/>
  <c r="Y273" i="3"/>
  <c r="S272" i="3"/>
  <c r="Y272" i="3"/>
  <c r="S271" i="3"/>
  <c r="Y271" i="3"/>
  <c r="S270" i="3"/>
  <c r="Y270" i="3"/>
  <c r="S269" i="3"/>
  <c r="Y269" i="3"/>
  <c r="S268" i="3"/>
  <c r="Y268" i="3"/>
  <c r="S267" i="3"/>
  <c r="Y267" i="3"/>
  <c r="S266" i="3"/>
  <c r="Y266" i="3"/>
  <c r="S265" i="3"/>
  <c r="Y265" i="3"/>
  <c r="S264" i="3"/>
  <c r="Y264" i="3"/>
  <c r="S263" i="3"/>
  <c r="Y263" i="3"/>
  <c r="S262" i="3"/>
  <c r="Y262" i="3"/>
  <c r="S261" i="3"/>
  <c r="Y261" i="3"/>
  <c r="S260" i="3"/>
  <c r="Y260" i="3"/>
  <c r="S259" i="3"/>
  <c r="Y259" i="3"/>
  <c r="S258" i="3"/>
  <c r="Y258" i="3"/>
  <c r="S257" i="3"/>
  <c r="Y257" i="3"/>
  <c r="S256" i="3"/>
  <c r="Y256" i="3"/>
  <c r="S255" i="3"/>
  <c r="Y255" i="3"/>
  <c r="S254" i="3"/>
  <c r="Y254" i="3"/>
  <c r="S253" i="3"/>
  <c r="Y253" i="3"/>
  <c r="S252" i="3"/>
  <c r="Y252" i="3"/>
  <c r="S251" i="3"/>
  <c r="Y251" i="3"/>
  <c r="S250" i="3"/>
  <c r="Y250" i="3"/>
  <c r="S249" i="3"/>
  <c r="Y249" i="3"/>
  <c r="S248" i="3"/>
  <c r="Y248" i="3"/>
  <c r="S247" i="3"/>
  <c r="Y247" i="3"/>
  <c r="S246" i="3"/>
  <c r="Y246" i="3"/>
  <c r="S245" i="3"/>
  <c r="Y245" i="3"/>
  <c r="S244" i="3"/>
  <c r="Y244" i="3"/>
  <c r="S243" i="3"/>
  <c r="Y243" i="3"/>
  <c r="S242" i="3"/>
  <c r="Y242" i="3"/>
  <c r="S241" i="3"/>
  <c r="Y241" i="3"/>
  <c r="S240" i="3"/>
  <c r="Y240" i="3"/>
  <c r="S239" i="3"/>
  <c r="Y239" i="3"/>
  <c r="S238" i="3"/>
  <c r="Y238" i="3"/>
  <c r="S237" i="3"/>
  <c r="Y237" i="3"/>
  <c r="S236" i="3"/>
  <c r="Y236" i="3"/>
  <c r="S235" i="3"/>
  <c r="Y235" i="3"/>
  <c r="S234" i="3"/>
  <c r="Y234" i="3"/>
  <c r="S233" i="3"/>
  <c r="Y233" i="3"/>
  <c r="S232" i="3"/>
  <c r="Y232" i="3"/>
  <c r="S231" i="3"/>
  <c r="Y231" i="3"/>
  <c r="S230" i="3"/>
  <c r="Y230" i="3"/>
  <c r="S229" i="3"/>
  <c r="Y229" i="3"/>
  <c r="S228" i="3"/>
  <c r="Y228" i="3"/>
  <c r="S227" i="3"/>
  <c r="Y227" i="3"/>
  <c r="S226" i="3"/>
  <c r="Y226" i="3"/>
  <c r="S225" i="3"/>
  <c r="Y225" i="3"/>
  <c r="S224" i="3"/>
  <c r="Y224" i="3"/>
  <c r="S223" i="3"/>
  <c r="Y223" i="3"/>
  <c r="S222" i="3"/>
  <c r="Y222" i="3"/>
  <c r="S221" i="3"/>
  <c r="Y221" i="3"/>
  <c r="S220" i="3"/>
  <c r="Y220" i="3"/>
  <c r="S219" i="3"/>
  <c r="Y219" i="3"/>
  <c r="S218" i="3"/>
  <c r="Y218" i="3"/>
  <c r="S217" i="3"/>
  <c r="Y217" i="3"/>
  <c r="S216" i="3"/>
  <c r="Y216" i="3"/>
  <c r="S215" i="3"/>
  <c r="Y215" i="3"/>
  <c r="S214" i="3"/>
  <c r="Y214" i="3"/>
  <c r="S213" i="3"/>
  <c r="Y213" i="3"/>
  <c r="S212" i="3"/>
  <c r="Y212" i="3"/>
  <c r="S211" i="3"/>
  <c r="Y211" i="3"/>
  <c r="S210" i="3"/>
  <c r="Y210" i="3"/>
  <c r="S209" i="3"/>
  <c r="Y209" i="3"/>
  <c r="S208" i="3"/>
  <c r="Y208" i="3"/>
  <c r="S207" i="3"/>
  <c r="Y207" i="3"/>
  <c r="S206" i="3"/>
  <c r="Y206" i="3"/>
  <c r="S205" i="3"/>
  <c r="Y205" i="3"/>
  <c r="S204" i="3"/>
  <c r="Y204" i="3"/>
  <c r="S203" i="3"/>
  <c r="Y203" i="3"/>
  <c r="S202" i="3"/>
  <c r="Y202" i="3"/>
  <c r="S201" i="3"/>
  <c r="Y201" i="3"/>
  <c r="S200" i="3"/>
  <c r="Y200" i="3"/>
  <c r="S199" i="3"/>
  <c r="Y199" i="3"/>
  <c r="S198" i="3"/>
  <c r="Y198" i="3"/>
  <c r="S197" i="3"/>
  <c r="Y197" i="3"/>
  <c r="S196" i="3"/>
  <c r="Y196" i="3"/>
  <c r="S195" i="3"/>
  <c r="Y195" i="3"/>
  <c r="S194" i="3"/>
  <c r="Y194" i="3"/>
  <c r="S193" i="3"/>
  <c r="Y193" i="3"/>
  <c r="S192" i="3"/>
  <c r="Y192" i="3"/>
  <c r="S191" i="3"/>
  <c r="Y191" i="3"/>
  <c r="S190" i="3"/>
  <c r="Y190" i="3"/>
  <c r="S189" i="3"/>
  <c r="Y189" i="3"/>
  <c r="S188" i="3"/>
  <c r="Y188" i="3"/>
  <c r="S187" i="3"/>
  <c r="Y187" i="3"/>
  <c r="S186" i="3"/>
  <c r="Y186" i="3"/>
  <c r="S185" i="3"/>
  <c r="Y185" i="3"/>
  <c r="S184" i="3"/>
  <c r="Y184" i="3"/>
  <c r="S183" i="3"/>
  <c r="Y183" i="3"/>
  <c r="S182" i="3"/>
  <c r="Y182" i="3"/>
  <c r="S181" i="3"/>
  <c r="Y181" i="3"/>
  <c r="S180" i="3"/>
  <c r="Y180" i="3"/>
  <c r="S179" i="3"/>
  <c r="Y179" i="3"/>
  <c r="S178" i="3"/>
  <c r="Y178" i="3"/>
  <c r="S177" i="3"/>
  <c r="Y177" i="3"/>
  <c r="S176" i="3"/>
  <c r="Y176" i="3"/>
  <c r="S175" i="3"/>
  <c r="Y175" i="3"/>
  <c r="S174" i="3"/>
  <c r="Y174" i="3"/>
  <c r="S173" i="3"/>
  <c r="Y173" i="3"/>
  <c r="S172" i="3"/>
  <c r="Y172" i="3"/>
  <c r="S171" i="3"/>
  <c r="Y171" i="3"/>
  <c r="S170" i="3"/>
  <c r="Y170" i="3"/>
  <c r="S169" i="3"/>
  <c r="Y169" i="3"/>
  <c r="S168" i="3"/>
  <c r="Y168" i="3"/>
  <c r="S167" i="3"/>
  <c r="Y167" i="3"/>
  <c r="S166" i="3"/>
  <c r="Y166" i="3"/>
  <c r="S165" i="3"/>
  <c r="Y165" i="3"/>
  <c r="S164" i="3"/>
  <c r="Y164" i="3"/>
  <c r="S163" i="3"/>
  <c r="Y163" i="3"/>
  <c r="S162" i="3"/>
  <c r="Y162" i="3"/>
  <c r="S161" i="3"/>
  <c r="Y161" i="3"/>
  <c r="S160" i="3"/>
  <c r="Y160" i="3"/>
  <c r="S159" i="3"/>
  <c r="Y159" i="3"/>
  <c r="S158" i="3"/>
  <c r="Y158" i="3"/>
  <c r="S157" i="3"/>
  <c r="Y157" i="3"/>
  <c r="S156" i="3"/>
  <c r="Y156" i="3"/>
  <c r="S155" i="3"/>
  <c r="Y155" i="3"/>
  <c r="S154" i="3"/>
  <c r="Y154" i="3"/>
  <c r="S153" i="3"/>
  <c r="Y153" i="3"/>
  <c r="S152" i="3"/>
  <c r="Y152" i="3"/>
  <c r="S151" i="3"/>
  <c r="Y151" i="3"/>
  <c r="S150" i="3"/>
  <c r="Y150" i="3"/>
  <c r="S149" i="3"/>
  <c r="Y149" i="3"/>
  <c r="S148" i="3"/>
  <c r="Y148" i="3"/>
  <c r="S147" i="3"/>
  <c r="Y147" i="3"/>
  <c r="S146" i="3"/>
  <c r="Y146" i="3"/>
  <c r="S145" i="3"/>
  <c r="Y145" i="3"/>
  <c r="S144" i="3"/>
  <c r="Y144" i="3"/>
  <c r="S143" i="3"/>
  <c r="Y143" i="3"/>
  <c r="S142" i="3"/>
  <c r="Y142" i="3"/>
  <c r="S141" i="3"/>
  <c r="Y141" i="3"/>
  <c r="S140" i="3"/>
  <c r="Y140" i="3"/>
  <c r="S139" i="3"/>
  <c r="Y139" i="3"/>
  <c r="S138" i="3"/>
  <c r="Y138" i="3"/>
  <c r="S137" i="3"/>
  <c r="Y137" i="3"/>
  <c r="S136" i="3"/>
  <c r="Y136" i="3"/>
  <c r="S135" i="3"/>
  <c r="Y135" i="3"/>
  <c r="S134" i="3"/>
  <c r="Y134" i="3"/>
  <c r="S133" i="3"/>
  <c r="Y133" i="3"/>
  <c r="S132" i="3"/>
  <c r="Y132" i="3"/>
  <c r="S131" i="3"/>
  <c r="Y131" i="3"/>
  <c r="S130" i="3"/>
  <c r="Y130" i="3"/>
  <c r="S129" i="3"/>
  <c r="Y129" i="3"/>
  <c r="S128" i="3"/>
  <c r="Y128" i="3"/>
  <c r="S127" i="3"/>
  <c r="Y127" i="3"/>
  <c r="S126" i="3"/>
  <c r="Y126" i="3"/>
  <c r="S125" i="3"/>
  <c r="Y125" i="3"/>
  <c r="S124" i="3"/>
  <c r="Y124" i="3"/>
  <c r="S123" i="3"/>
  <c r="Y123" i="3"/>
  <c r="S122" i="3"/>
  <c r="Y122" i="3"/>
  <c r="S121" i="3"/>
  <c r="Y121" i="3"/>
  <c r="S120" i="3"/>
  <c r="Y120" i="3"/>
  <c r="S119" i="3"/>
  <c r="Y119" i="3"/>
  <c r="S118" i="3"/>
  <c r="Y118" i="3"/>
  <c r="S117" i="3"/>
  <c r="Y117" i="3"/>
  <c r="S116" i="3"/>
  <c r="Y116" i="3"/>
  <c r="S115" i="3"/>
  <c r="Y115" i="3"/>
  <c r="S114" i="3"/>
  <c r="Y114" i="3"/>
  <c r="S113" i="3"/>
  <c r="Y113" i="3"/>
  <c r="S112" i="3"/>
  <c r="Y112" i="3"/>
  <c r="S111" i="3"/>
  <c r="Y111" i="3"/>
  <c r="S110" i="3"/>
  <c r="Y110" i="3"/>
  <c r="S109" i="3"/>
  <c r="Y109" i="3"/>
  <c r="S108" i="3"/>
  <c r="Y108" i="3"/>
  <c r="S107" i="3"/>
  <c r="Y107" i="3"/>
  <c r="S106" i="3"/>
  <c r="Y106" i="3"/>
  <c r="S105" i="3"/>
  <c r="Y105" i="3"/>
  <c r="S104" i="3"/>
  <c r="Y104" i="3"/>
  <c r="S103" i="3"/>
  <c r="Y103" i="3"/>
  <c r="S102" i="3"/>
  <c r="Y102" i="3"/>
  <c r="S101" i="3"/>
  <c r="Y101" i="3"/>
  <c r="S100" i="3"/>
  <c r="Y100" i="3"/>
  <c r="S99" i="3"/>
  <c r="Y99" i="3"/>
  <c r="S98" i="3"/>
  <c r="Y98" i="3"/>
  <c r="S97" i="3"/>
  <c r="Y97" i="3"/>
  <c r="S96" i="3"/>
  <c r="Y96" i="3"/>
  <c r="S95" i="3"/>
  <c r="Y95" i="3"/>
  <c r="S94" i="3"/>
  <c r="Y94" i="3"/>
  <c r="S93" i="3"/>
  <c r="Y93" i="3"/>
  <c r="S92" i="3"/>
  <c r="Y92" i="3"/>
  <c r="S91" i="3"/>
  <c r="Y91" i="3"/>
  <c r="S90" i="3"/>
  <c r="Y90" i="3"/>
  <c r="S89" i="3"/>
  <c r="Y89" i="3"/>
  <c r="S88" i="3"/>
  <c r="Y88" i="3"/>
  <c r="S87" i="3"/>
  <c r="Y87" i="3"/>
  <c r="S86" i="3"/>
  <c r="Y86" i="3"/>
  <c r="S85" i="3"/>
  <c r="Y85" i="3"/>
  <c r="S84" i="3"/>
  <c r="Y84" i="3"/>
  <c r="S83" i="3"/>
  <c r="Y83" i="3"/>
  <c r="S82" i="3"/>
  <c r="Y82" i="3"/>
  <c r="S81" i="3"/>
  <c r="Y81" i="3"/>
  <c r="S80" i="3"/>
  <c r="Y80" i="3"/>
  <c r="S79" i="3"/>
  <c r="Y79" i="3"/>
  <c r="S78" i="3"/>
  <c r="Y78" i="3"/>
  <c r="S77" i="3"/>
  <c r="Y77" i="3"/>
  <c r="S76" i="3"/>
  <c r="Y76" i="3"/>
  <c r="S75" i="3"/>
  <c r="Y75" i="3"/>
  <c r="S74" i="3"/>
  <c r="Y74" i="3"/>
  <c r="S73" i="3"/>
  <c r="Y73" i="3"/>
  <c r="S72" i="3"/>
  <c r="Y72" i="3"/>
  <c r="S71" i="3"/>
  <c r="Y71" i="3"/>
  <c r="S70" i="3"/>
  <c r="Y70" i="3"/>
  <c r="S69" i="3"/>
  <c r="Y69" i="3"/>
  <c r="S68" i="3"/>
  <c r="Y68" i="3"/>
  <c r="S67" i="3"/>
  <c r="Y67" i="3"/>
  <c r="S66" i="3"/>
  <c r="Y66" i="3"/>
  <c r="S65" i="3"/>
  <c r="Y65" i="3"/>
  <c r="S64" i="3"/>
  <c r="Y64" i="3"/>
  <c r="S63" i="3"/>
  <c r="Y63" i="3"/>
  <c r="S62" i="3"/>
  <c r="Y62" i="3"/>
  <c r="S61" i="3"/>
  <c r="Y61" i="3"/>
  <c r="S60" i="3"/>
  <c r="Y60" i="3"/>
  <c r="S59" i="3"/>
  <c r="Y59" i="3"/>
  <c r="S58" i="3"/>
  <c r="Y58" i="3"/>
  <c r="S57" i="3"/>
  <c r="Y57" i="3"/>
  <c r="S56" i="3"/>
  <c r="Y56" i="3"/>
  <c r="S55" i="3"/>
  <c r="Y55" i="3"/>
  <c r="S54" i="3"/>
  <c r="Y54" i="3"/>
  <c r="S53" i="3"/>
  <c r="Y53" i="3"/>
  <c r="S52" i="3"/>
  <c r="Y52" i="3"/>
  <c r="S51" i="3"/>
  <c r="Y51" i="3"/>
  <c r="S50" i="3"/>
  <c r="Y50" i="3"/>
  <c r="S49" i="3"/>
  <c r="Y49" i="3"/>
  <c r="S48" i="3"/>
  <c r="Y48" i="3"/>
  <c r="S47" i="3"/>
  <c r="Y47" i="3"/>
  <c r="S46" i="3"/>
  <c r="Y46" i="3"/>
  <c r="S45" i="3"/>
  <c r="Y45" i="3"/>
  <c r="S44" i="3"/>
  <c r="Y44" i="3"/>
  <c r="S43" i="3"/>
  <c r="Y43" i="3"/>
  <c r="S42" i="3"/>
  <c r="Y42" i="3"/>
  <c r="S41" i="3"/>
  <c r="Y41" i="3"/>
  <c r="S40" i="3"/>
  <c r="Y40" i="3"/>
  <c r="S39" i="3"/>
  <c r="Y39" i="3"/>
  <c r="S38" i="3"/>
  <c r="Y38" i="3"/>
  <c r="S37" i="3"/>
  <c r="Y37" i="3"/>
  <c r="S36" i="3"/>
  <c r="Y36" i="3"/>
  <c r="S35" i="3"/>
  <c r="Y35" i="3"/>
  <c r="S34" i="3"/>
  <c r="Y34" i="3"/>
  <c r="S33" i="3"/>
  <c r="Y33" i="3"/>
  <c r="S32" i="3"/>
  <c r="Y32" i="3"/>
  <c r="S31" i="3"/>
  <c r="Y31" i="3"/>
  <c r="S30" i="3"/>
  <c r="Y30" i="3"/>
  <c r="S29" i="3"/>
  <c r="Y29" i="3"/>
  <c r="S28" i="3"/>
  <c r="Y28" i="3"/>
  <c r="S27" i="3"/>
  <c r="Y27" i="3"/>
  <c r="S26" i="3"/>
  <c r="Y26" i="3"/>
  <c r="S25" i="3"/>
  <c r="Y25" i="3"/>
  <c r="S24" i="3"/>
  <c r="Y24" i="3"/>
  <c r="S23" i="3"/>
  <c r="Y23" i="3"/>
  <c r="S22" i="3"/>
  <c r="Y22" i="3"/>
  <c r="S21" i="3"/>
  <c r="Y21" i="3"/>
  <c r="S20" i="3"/>
  <c r="Y20" i="3"/>
  <c r="S19" i="3"/>
  <c r="Y19" i="3"/>
  <c r="S18" i="3"/>
  <c r="Y18" i="3"/>
  <c r="S17" i="3"/>
  <c r="Y17" i="3"/>
  <c r="S16" i="3"/>
  <c r="Y16" i="3"/>
  <c r="S15" i="3"/>
  <c r="Y15" i="3"/>
  <c r="S14" i="3"/>
  <c r="Y14" i="3"/>
  <c r="S13" i="3"/>
  <c r="Y13" i="3"/>
  <c r="S12" i="3"/>
  <c r="Y12" i="3"/>
  <c r="S11" i="3"/>
  <c r="S10" i="3"/>
  <c r="Y10" i="3"/>
  <c r="E10" i="3"/>
  <c r="E15" i="3"/>
  <c r="E18" i="3"/>
  <c r="AA18" i="3"/>
  <c r="E23" i="3"/>
  <c r="AA23" i="3"/>
  <c r="E26" i="3"/>
  <c r="E31" i="3"/>
  <c r="E34" i="3"/>
  <c r="E35" i="3"/>
  <c r="AA35" i="3"/>
  <c r="E38" i="3"/>
  <c r="AA38" i="3"/>
  <c r="E46" i="3"/>
  <c r="AA46" i="3"/>
  <c r="E47" i="3"/>
  <c r="E50" i="3"/>
  <c r="AA50" i="3"/>
  <c r="E51" i="3"/>
  <c r="E54" i="3"/>
  <c r="E62" i="3"/>
  <c r="E63" i="3"/>
  <c r="E66" i="3"/>
  <c r="E67" i="3"/>
  <c r="AA67" i="3"/>
  <c r="E70" i="3"/>
  <c r="E78" i="3"/>
  <c r="AA78" i="3"/>
  <c r="E79" i="3"/>
  <c r="E82" i="3"/>
  <c r="AA82" i="3"/>
  <c r="E83" i="3"/>
  <c r="AA84" i="3"/>
  <c r="E86" i="3"/>
  <c r="AA86" i="3"/>
  <c r="E94" i="3"/>
  <c r="E95" i="3"/>
  <c r="E98" i="3"/>
  <c r="AA98" i="3"/>
  <c r="E99" i="3"/>
  <c r="E102" i="3"/>
  <c r="AA102" i="3"/>
  <c r="E110" i="3"/>
  <c r="E111" i="3"/>
  <c r="AA111" i="3"/>
  <c r="E114" i="3"/>
  <c r="AA114" i="3"/>
  <c r="E115" i="3"/>
  <c r="E118" i="3"/>
  <c r="E119" i="3"/>
  <c r="AA119" i="3"/>
  <c r="E126" i="3"/>
  <c r="AA126" i="3"/>
  <c r="E127" i="3"/>
  <c r="AA127" i="3"/>
  <c r="E130" i="3"/>
  <c r="AA130" i="3"/>
  <c r="E131" i="3"/>
  <c r="AA131" i="3"/>
  <c r="E134" i="3"/>
  <c r="AA134" i="3"/>
  <c r="E142" i="3"/>
  <c r="AA142" i="3"/>
  <c r="E143" i="3"/>
  <c r="E146" i="3"/>
  <c r="AA146" i="3"/>
  <c r="E147" i="3"/>
  <c r="E150" i="3"/>
  <c r="E158" i="3"/>
  <c r="AA158" i="3"/>
  <c r="E159" i="3"/>
  <c r="AA159" i="3"/>
  <c r="E162" i="3"/>
  <c r="E163" i="3"/>
  <c r="E166" i="3"/>
  <c r="AA166" i="3"/>
  <c r="E174" i="3"/>
  <c r="AA174" i="3"/>
  <c r="E175" i="3"/>
  <c r="E178" i="3"/>
  <c r="E179" i="3"/>
  <c r="E182" i="3"/>
  <c r="AA182" i="3"/>
  <c r="E186" i="3"/>
  <c r="AA186" i="3"/>
  <c r="E190" i="3"/>
  <c r="AA190" i="3"/>
  <c r="E191" i="3"/>
  <c r="E194" i="3"/>
  <c r="AA194" i="3"/>
  <c r="E195" i="3"/>
  <c r="E198" i="3"/>
  <c r="AA198" i="3"/>
  <c r="E199" i="3"/>
  <c r="E203" i="3"/>
  <c r="AA203" i="3"/>
  <c r="E206" i="3"/>
  <c r="E207" i="3"/>
  <c r="AA207" i="3"/>
  <c r="E211" i="3"/>
  <c r="E214" i="3"/>
  <c r="AA214" i="3"/>
  <c r="E219" i="3"/>
  <c r="E222" i="3"/>
  <c r="AA222" i="3"/>
  <c r="E223" i="3"/>
  <c r="E226" i="3"/>
  <c r="AA226" i="3"/>
  <c r="E227" i="3"/>
  <c r="E230" i="3"/>
  <c r="AA230" i="3"/>
  <c r="E235" i="3"/>
  <c r="E239" i="3"/>
  <c r="AA239" i="3"/>
  <c r="E243" i="3"/>
  <c r="E247" i="3"/>
  <c r="E251" i="3"/>
  <c r="E255" i="3"/>
  <c r="AA255" i="3"/>
  <c r="E259" i="3"/>
  <c r="E263" i="3"/>
  <c r="E267" i="3"/>
  <c r="E271" i="3"/>
  <c r="AA271" i="3"/>
  <c r="E275" i="3"/>
  <c r="E279" i="3"/>
  <c r="AA279" i="3"/>
  <c r="E283" i="3"/>
  <c r="E287" i="3"/>
  <c r="AA287" i="3"/>
  <c r="E291" i="3"/>
  <c r="E295" i="3"/>
  <c r="E299" i="3"/>
  <c r="E303" i="3"/>
  <c r="E307" i="3"/>
  <c r="E311" i="3"/>
  <c r="AA311" i="3"/>
  <c r="E315" i="3"/>
  <c r="E319" i="3"/>
  <c r="AA319" i="3"/>
  <c r="E323" i="3"/>
  <c r="E327" i="3"/>
  <c r="AA327" i="3"/>
  <c r="E331" i="3"/>
  <c r="E335" i="3"/>
  <c r="AA335" i="3"/>
  <c r="E339" i="3"/>
  <c r="E343" i="3"/>
  <c r="AA343" i="3"/>
  <c r="E347" i="3"/>
  <c r="E351" i="3"/>
  <c r="AA351" i="3"/>
  <c r="E355" i="3"/>
  <c r="E359" i="3"/>
  <c r="AA359" i="3"/>
  <c r="N362" i="4"/>
  <c r="O142" i="4"/>
  <c r="O180" i="4"/>
  <c r="P180" i="4"/>
  <c r="G180" i="3"/>
  <c r="W362" i="2"/>
  <c r="U352" i="6"/>
  <c r="U336" i="6"/>
  <c r="O336" i="7"/>
  <c r="U283" i="6"/>
  <c r="U265" i="6"/>
  <c r="O265" i="7"/>
  <c r="U264" i="6"/>
  <c r="U262" i="6"/>
  <c r="U259" i="6"/>
  <c r="O259" i="7"/>
  <c r="U246" i="6"/>
  <c r="U235" i="6"/>
  <c r="U232" i="6"/>
  <c r="U199" i="6"/>
  <c r="U118" i="6"/>
  <c r="O118" i="7"/>
  <c r="Q118" i="7" s="1"/>
  <c r="U115" i="6"/>
  <c r="O115" i="7"/>
  <c r="U113" i="6"/>
  <c r="U107" i="6"/>
  <c r="O107" i="7"/>
  <c r="I360" i="5"/>
  <c r="J360" i="5" s="1"/>
  <c r="I358" i="5"/>
  <c r="J358" i="5"/>
  <c r="M358" i="7" s="1"/>
  <c r="I354" i="5"/>
  <c r="J354" i="5"/>
  <c r="M354" i="7" s="1"/>
  <c r="J353" i="5"/>
  <c r="M353" i="7" s="1"/>
  <c r="I350" i="5"/>
  <c r="J350" i="5" s="1"/>
  <c r="M350" i="7" s="1"/>
  <c r="I349" i="5"/>
  <c r="J349" i="5"/>
  <c r="M349" i="7" s="1"/>
  <c r="I346" i="5"/>
  <c r="J346" i="5" s="1"/>
  <c r="M346" i="7" s="1"/>
  <c r="I342" i="5"/>
  <c r="J342" i="5" s="1"/>
  <c r="M342" i="7" s="1"/>
  <c r="J341" i="5"/>
  <c r="M341" i="7" s="1"/>
  <c r="I338" i="5"/>
  <c r="J338" i="5"/>
  <c r="I337" i="5"/>
  <c r="J337" i="5" s="1"/>
  <c r="M337" i="7" s="1"/>
  <c r="I334" i="5"/>
  <c r="J334" i="5"/>
  <c r="M334" i="7" s="1"/>
  <c r="I333" i="5"/>
  <c r="J333" i="5" s="1"/>
  <c r="I330" i="5"/>
  <c r="I329" i="5"/>
  <c r="J329" i="5" s="1"/>
  <c r="M329" i="7" s="1"/>
  <c r="I326" i="5"/>
  <c r="J326" i="5" s="1"/>
  <c r="I325" i="5"/>
  <c r="J325" i="5"/>
  <c r="M325" i="7" s="1"/>
  <c r="I324" i="5"/>
  <c r="J324" i="5" s="1"/>
  <c r="I322" i="5"/>
  <c r="J322" i="5"/>
  <c r="I318" i="5"/>
  <c r="J318" i="5"/>
  <c r="M318" i="7" s="1"/>
  <c r="I317" i="5"/>
  <c r="J317" i="5" s="1"/>
  <c r="M317" i="7" s="1"/>
  <c r="N317" i="7" s="1"/>
  <c r="I314" i="5"/>
  <c r="J314" i="5"/>
  <c r="M314" i="7" s="1"/>
  <c r="I310" i="5"/>
  <c r="J310" i="5" s="1"/>
  <c r="M310" i="7" s="1"/>
  <c r="I309" i="5"/>
  <c r="J309" i="5" s="1"/>
  <c r="M309" i="7" s="1"/>
  <c r="J308" i="5"/>
  <c r="I306" i="5"/>
  <c r="J306" i="5" s="1"/>
  <c r="M306" i="7" s="1"/>
  <c r="I305" i="5"/>
  <c r="J305" i="5"/>
  <c r="M305" i="7" s="1"/>
  <c r="I301" i="5"/>
  <c r="J301" i="5"/>
  <c r="M301" i="7" s="1"/>
  <c r="I298" i="5"/>
  <c r="J298" i="5" s="1"/>
  <c r="M298" i="7" s="1"/>
  <c r="I297" i="5"/>
  <c r="I296" i="5"/>
  <c r="J296" i="5" s="1"/>
  <c r="M296" i="7" s="1"/>
  <c r="J294" i="5"/>
  <c r="M294" i="7" s="1"/>
  <c r="I293" i="5"/>
  <c r="J293" i="5" s="1"/>
  <c r="M293" i="7" s="1"/>
  <c r="I290" i="5"/>
  <c r="J290" i="5"/>
  <c r="M290" i="7" s="1"/>
  <c r="I289" i="5"/>
  <c r="J289" i="5" s="1"/>
  <c r="M289" i="7" s="1"/>
  <c r="I287" i="5"/>
  <c r="J287" i="5" s="1"/>
  <c r="M287" i="7" s="1"/>
  <c r="I286" i="5"/>
  <c r="J286" i="5" s="1"/>
  <c r="M286" i="7" s="1"/>
  <c r="I285" i="5"/>
  <c r="J285" i="5" s="1"/>
  <c r="I281" i="5"/>
  <c r="J281" i="5"/>
  <c r="M281" i="7" s="1"/>
  <c r="I278" i="5"/>
  <c r="J278" i="5" s="1"/>
  <c r="M278" i="7" s="1"/>
  <c r="I277" i="5"/>
  <c r="J277" i="5" s="1"/>
  <c r="M277" i="7" s="1"/>
  <c r="I276" i="5"/>
  <c r="J276" i="5" s="1"/>
  <c r="M276" i="7" s="1"/>
  <c r="I274" i="5"/>
  <c r="J274" i="5" s="1"/>
  <c r="M274" i="7" s="1"/>
  <c r="I273" i="5"/>
  <c r="J273" i="5" s="1"/>
  <c r="M273" i="7" s="1"/>
  <c r="J272" i="5"/>
  <c r="M272" i="7" s="1"/>
  <c r="I270" i="5"/>
  <c r="J270" i="5" s="1"/>
  <c r="M270" i="7" s="1"/>
  <c r="I269" i="5"/>
  <c r="J269" i="5"/>
  <c r="M269" i="7" s="1"/>
  <c r="I266" i="5"/>
  <c r="J266" i="5" s="1"/>
  <c r="M266" i="7" s="1"/>
  <c r="I265" i="5"/>
  <c r="J265" i="5"/>
  <c r="M265" i="7" s="1"/>
  <c r="I262" i="5"/>
  <c r="J262" i="5" s="1"/>
  <c r="J261" i="5"/>
  <c r="M261" i="7" s="1"/>
  <c r="I258" i="5"/>
  <c r="J258" i="5" s="1"/>
  <c r="M258" i="7" s="1"/>
  <c r="I257" i="5"/>
  <c r="J257" i="5"/>
  <c r="M257" i="7" s="1"/>
  <c r="I256" i="5"/>
  <c r="J256" i="5" s="1"/>
  <c r="M256" i="7" s="1"/>
  <c r="I254" i="5"/>
  <c r="J254" i="5" s="1"/>
  <c r="M254" i="7" s="1"/>
  <c r="I250" i="5"/>
  <c r="J250" i="5"/>
  <c r="M250" i="7" s="1"/>
  <c r="I249" i="5"/>
  <c r="J249" i="5" s="1"/>
  <c r="M249" i="7" s="1"/>
  <c r="I248" i="5"/>
  <c r="J248" i="5"/>
  <c r="M248" i="7" s="1"/>
  <c r="I246" i="5"/>
  <c r="J246" i="5" s="1"/>
  <c r="M246" i="7" s="1"/>
  <c r="I245" i="5"/>
  <c r="J245" i="5" s="1"/>
  <c r="M245" i="7" s="1"/>
  <c r="I243" i="5"/>
  <c r="J243" i="5"/>
  <c r="M243" i="7" s="1"/>
  <c r="M343" i="7"/>
  <c r="I242" i="5"/>
  <c r="J242" i="5" s="1"/>
  <c r="I241" i="5"/>
  <c r="J241" i="5"/>
  <c r="M241" i="7" s="1"/>
  <c r="M240" i="7"/>
  <c r="I237" i="5"/>
  <c r="J237" i="5"/>
  <c r="M237" i="7" s="1"/>
  <c r="I234" i="5"/>
  <c r="J234" i="5" s="1"/>
  <c r="M234" i="7" s="1"/>
  <c r="I233" i="5"/>
  <c r="J233" i="5"/>
  <c r="I230" i="5"/>
  <c r="J230" i="5" s="1"/>
  <c r="M230" i="7" s="1"/>
  <c r="I229" i="5"/>
  <c r="J229" i="5"/>
  <c r="M229" i="7" s="1"/>
  <c r="I225" i="5"/>
  <c r="J225" i="5"/>
  <c r="M225" i="7" s="1"/>
  <c r="I224" i="5"/>
  <c r="J224" i="5" s="1"/>
  <c r="I222" i="5"/>
  <c r="J222" i="5"/>
  <c r="M222" i="7"/>
  <c r="I221" i="5"/>
  <c r="J221" i="5" s="1"/>
  <c r="I214" i="5"/>
  <c r="J214" i="5" s="1"/>
  <c r="M214" i="7" s="1"/>
  <c r="J213" i="5"/>
  <c r="I210" i="5"/>
  <c r="J210" i="5" s="1"/>
  <c r="M210" i="7" s="1"/>
  <c r="I205" i="5"/>
  <c r="J205" i="5"/>
  <c r="M205" i="7" s="1"/>
  <c r="I201" i="5"/>
  <c r="J201" i="5" s="1"/>
  <c r="M201" i="7" s="1"/>
  <c r="I200" i="5"/>
  <c r="J200" i="5" s="1"/>
  <c r="I198" i="5"/>
  <c r="J198" i="5"/>
  <c r="I194" i="5"/>
  <c r="J194" i="5"/>
  <c r="I189" i="5"/>
  <c r="I188" i="5"/>
  <c r="J188" i="5" s="1"/>
  <c r="M188" i="7" s="1"/>
  <c r="I186" i="5"/>
  <c r="J186" i="5"/>
  <c r="M186" i="7" s="1"/>
  <c r="I182" i="5"/>
  <c r="J182" i="5"/>
  <c r="I178" i="5"/>
  <c r="J178" i="5"/>
  <c r="M178" i="7" s="1"/>
  <c r="I174" i="5"/>
  <c r="J174" i="5"/>
  <c r="I172" i="5"/>
  <c r="J172" i="5"/>
  <c r="M172" i="7" s="1"/>
  <c r="I169" i="5"/>
  <c r="J169" i="5"/>
  <c r="M169" i="7" s="1"/>
  <c r="J166" i="5"/>
  <c r="M166" i="7" s="1"/>
  <c r="I165" i="5"/>
  <c r="J165" i="5" s="1"/>
  <c r="M165" i="7" s="1"/>
  <c r="J162" i="5"/>
  <c r="M162" i="7" s="1"/>
  <c r="I161" i="5"/>
  <c r="J161" i="5" s="1"/>
  <c r="M161" i="7" s="1"/>
  <c r="J158" i="5"/>
  <c r="M158" i="7" s="1"/>
  <c r="I157" i="5"/>
  <c r="J157" i="5" s="1"/>
  <c r="M157" i="7" s="1"/>
  <c r="J154" i="5"/>
  <c r="M154" i="7" s="1"/>
  <c r="I153" i="5"/>
  <c r="J153" i="5" s="1"/>
  <c r="M153" i="7" s="1"/>
  <c r="J150" i="5"/>
  <c r="M150" i="7" s="1"/>
  <c r="I149" i="5"/>
  <c r="J149" i="5" s="1"/>
  <c r="I145" i="5"/>
  <c r="J145" i="5"/>
  <c r="M145" i="7" s="1"/>
  <c r="I141" i="5"/>
  <c r="J141" i="5" s="1"/>
  <c r="M141" i="7" s="1"/>
  <c r="J138" i="5"/>
  <c r="M138" i="7" s="1"/>
  <c r="I137" i="5"/>
  <c r="J137" i="5" s="1"/>
  <c r="M137" i="7" s="1"/>
  <c r="I136" i="5"/>
  <c r="J136" i="5"/>
  <c r="M136" i="7" s="1"/>
  <c r="I134" i="5"/>
  <c r="J134" i="5" s="1"/>
  <c r="M134" i="7" s="1"/>
  <c r="I130" i="5"/>
  <c r="J130" i="5" s="1"/>
  <c r="M130" i="7" s="1"/>
  <c r="J129" i="5"/>
  <c r="M129" i="7" s="1"/>
  <c r="I126" i="5"/>
  <c r="J126" i="5" s="1"/>
  <c r="M126" i="7" s="1"/>
  <c r="I125" i="5"/>
  <c r="J125" i="5"/>
  <c r="M125" i="7" s="1"/>
  <c r="I124" i="5"/>
  <c r="J124" i="5" s="1"/>
  <c r="M124" i="7" s="1"/>
  <c r="I122" i="5"/>
  <c r="J122" i="5"/>
  <c r="M122" i="7" s="1"/>
  <c r="J120" i="5"/>
  <c r="M120" i="7" s="1"/>
  <c r="I118" i="5"/>
  <c r="J118" i="5" s="1"/>
  <c r="M118" i="7" s="1"/>
  <c r="I117" i="5"/>
  <c r="J117" i="5"/>
  <c r="M117" i="7" s="1"/>
  <c r="I116" i="5"/>
  <c r="J116" i="5" s="1"/>
  <c r="M116" i="7" s="1"/>
  <c r="I114" i="5"/>
  <c r="J114" i="5"/>
  <c r="M114" i="7" s="1"/>
  <c r="I110" i="5"/>
  <c r="J110" i="5" s="1"/>
  <c r="I109" i="5"/>
  <c r="J109" i="5"/>
  <c r="M109" i="7" s="1"/>
  <c r="I106" i="5"/>
  <c r="J106" i="5" s="1"/>
  <c r="M106" i="7" s="1"/>
  <c r="I105" i="5"/>
  <c r="J105" i="5" s="1"/>
  <c r="M105" i="7" s="1"/>
  <c r="N105" i="7" s="1"/>
  <c r="I102" i="5"/>
  <c r="J102" i="5" s="1"/>
  <c r="I101" i="5"/>
  <c r="J101" i="5" s="1"/>
  <c r="M101" i="7" s="1"/>
  <c r="I98" i="5"/>
  <c r="J98" i="5" s="1"/>
  <c r="M98" i="7" s="1"/>
  <c r="I97" i="5"/>
  <c r="J97" i="5"/>
  <c r="M97" i="7" s="1"/>
  <c r="J94" i="5"/>
  <c r="M94" i="7" s="1"/>
  <c r="I93" i="5"/>
  <c r="J93" i="5" s="1"/>
  <c r="M93" i="7" s="1"/>
  <c r="I92" i="5"/>
  <c r="J92" i="5"/>
  <c r="M92" i="7" s="1"/>
  <c r="I90" i="5"/>
  <c r="J90" i="5" s="1"/>
  <c r="J89" i="5"/>
  <c r="M89" i="7" s="1"/>
  <c r="I86" i="5"/>
  <c r="J86" i="5" s="1"/>
  <c r="J85" i="5"/>
  <c r="M85" i="7" s="1"/>
  <c r="I82" i="5"/>
  <c r="J82" i="5" s="1"/>
  <c r="M82" i="7" s="1"/>
  <c r="I78" i="5"/>
  <c r="J78" i="5" s="1"/>
  <c r="M78" i="7" s="1"/>
  <c r="I76" i="5"/>
  <c r="J76" i="5" s="1"/>
  <c r="M76" i="7" s="1"/>
  <c r="I74" i="5"/>
  <c r="J74" i="5"/>
  <c r="M74" i="7" s="1"/>
  <c r="I73" i="5"/>
  <c r="J73" i="5" s="1"/>
  <c r="M73" i="7" s="1"/>
  <c r="J72" i="5"/>
  <c r="M72" i="7" s="1"/>
  <c r="I71" i="5"/>
  <c r="J71" i="5" s="1"/>
  <c r="M71" i="7" s="1"/>
  <c r="J69" i="5"/>
  <c r="M69" i="7" s="1"/>
  <c r="I65" i="5"/>
  <c r="J65" i="5" s="1"/>
  <c r="M65" i="7" s="1"/>
  <c r="J61" i="5"/>
  <c r="M61" i="7" s="1"/>
  <c r="N61" i="7" s="1"/>
  <c r="I60" i="5"/>
  <c r="J60" i="5" s="1"/>
  <c r="M60" i="7" s="1"/>
  <c r="J57" i="5"/>
  <c r="M57" i="7" s="1"/>
  <c r="I53" i="5"/>
  <c r="J53" i="5" s="1"/>
  <c r="M53" i="7" s="1"/>
  <c r="I49" i="5"/>
  <c r="J49" i="5" s="1"/>
  <c r="M49" i="7" s="1"/>
  <c r="I48" i="5"/>
  <c r="J48" i="5"/>
  <c r="M48" i="7" s="1"/>
  <c r="I45" i="5"/>
  <c r="J45" i="5" s="1"/>
  <c r="M45" i="7" s="1"/>
  <c r="I44" i="5"/>
  <c r="J44" i="5" s="1"/>
  <c r="M44" i="7" s="1"/>
  <c r="I41" i="5"/>
  <c r="J38" i="5"/>
  <c r="I37" i="5"/>
  <c r="J37" i="5" s="1"/>
  <c r="M37" i="7" s="1"/>
  <c r="J33" i="5"/>
  <c r="M33" i="7" s="1"/>
  <c r="I29" i="5"/>
  <c r="J29" i="5" s="1"/>
  <c r="I21" i="5"/>
  <c r="J21" i="5"/>
  <c r="M21" i="7" s="1"/>
  <c r="J18" i="5"/>
  <c r="I17" i="5"/>
  <c r="J17" i="5" s="1"/>
  <c r="M17" i="7" s="1"/>
  <c r="I12" i="5"/>
  <c r="J12" i="5" s="1"/>
  <c r="M12" i="7" s="1"/>
  <c r="A6" i="7"/>
  <c r="F190" i="7"/>
  <c r="F206" i="7"/>
  <c r="F238" i="7"/>
  <c r="O319" i="7"/>
  <c r="O323" i="7"/>
  <c r="K10" i="6"/>
  <c r="F10" i="7"/>
  <c r="M10" i="6"/>
  <c r="U10" i="6"/>
  <c r="O10" i="7"/>
  <c r="K11" i="6"/>
  <c r="M11" i="6"/>
  <c r="U11" i="6"/>
  <c r="K12" i="6"/>
  <c r="F12" i="7"/>
  <c r="M12" i="6"/>
  <c r="U12" i="6"/>
  <c r="O12" i="7"/>
  <c r="K13" i="6"/>
  <c r="F13" i="7"/>
  <c r="M13" i="6"/>
  <c r="U13" i="6"/>
  <c r="O13" i="7"/>
  <c r="K14" i="6"/>
  <c r="F14" i="7"/>
  <c r="M14" i="6"/>
  <c r="U14" i="6"/>
  <c r="O14" i="7"/>
  <c r="K15" i="6"/>
  <c r="F15" i="7"/>
  <c r="M15" i="6"/>
  <c r="U15" i="6"/>
  <c r="O15" i="7"/>
  <c r="K16" i="6"/>
  <c r="F16" i="7"/>
  <c r="M16" i="6"/>
  <c r="U16" i="6"/>
  <c r="O16" i="7"/>
  <c r="Q16" i="7"/>
  <c r="K17" i="6"/>
  <c r="F17" i="7"/>
  <c r="M17" i="6"/>
  <c r="U17" i="6"/>
  <c r="O17" i="7"/>
  <c r="K18" i="6"/>
  <c r="F18" i="7"/>
  <c r="M18" i="6"/>
  <c r="U18" i="6"/>
  <c r="O18" i="7"/>
  <c r="K19" i="6"/>
  <c r="F19" i="7"/>
  <c r="M19" i="6"/>
  <c r="U19" i="6"/>
  <c r="O19" i="7"/>
  <c r="K20" i="6"/>
  <c r="F20" i="7"/>
  <c r="M20" i="6"/>
  <c r="U20" i="6"/>
  <c r="O20" i="7"/>
  <c r="K21" i="6"/>
  <c r="F21" i="7"/>
  <c r="M21" i="6"/>
  <c r="U21" i="6"/>
  <c r="O21" i="7"/>
  <c r="K22" i="6"/>
  <c r="F22" i="7"/>
  <c r="M22" i="6"/>
  <c r="U22" i="6"/>
  <c r="O22" i="7"/>
  <c r="K23" i="6"/>
  <c r="F23" i="7"/>
  <c r="M23" i="6"/>
  <c r="U23" i="6"/>
  <c r="O23" i="7"/>
  <c r="K24" i="6"/>
  <c r="F24" i="7"/>
  <c r="M24" i="6"/>
  <c r="U24" i="6"/>
  <c r="O24" i="7"/>
  <c r="K25" i="6"/>
  <c r="F25" i="7"/>
  <c r="M25" i="6"/>
  <c r="U25" i="6"/>
  <c r="O25" i="7"/>
  <c r="K26" i="6"/>
  <c r="F26" i="7"/>
  <c r="M26" i="6"/>
  <c r="U26" i="6"/>
  <c r="O26" i="7"/>
  <c r="K27" i="6"/>
  <c r="F27" i="7"/>
  <c r="M27" i="6"/>
  <c r="U27" i="6"/>
  <c r="O27" i="7"/>
  <c r="K28" i="6"/>
  <c r="F28" i="7"/>
  <c r="M28" i="6"/>
  <c r="U28" i="6"/>
  <c r="O28" i="7"/>
  <c r="K29" i="6"/>
  <c r="F29" i="7"/>
  <c r="M29" i="6"/>
  <c r="U29" i="6"/>
  <c r="O29" i="7"/>
  <c r="K30" i="6"/>
  <c r="F30" i="7"/>
  <c r="M30" i="6"/>
  <c r="U30" i="6"/>
  <c r="O30" i="7"/>
  <c r="K31" i="6"/>
  <c r="F31" i="7"/>
  <c r="M31" i="6"/>
  <c r="U31" i="6"/>
  <c r="O31" i="7"/>
  <c r="K32" i="6"/>
  <c r="F32" i="7"/>
  <c r="M32" i="6"/>
  <c r="U32" i="6"/>
  <c r="O32" i="7"/>
  <c r="K33" i="6"/>
  <c r="F33" i="7"/>
  <c r="M33" i="6"/>
  <c r="U33" i="6"/>
  <c r="O33" i="7"/>
  <c r="K34" i="6"/>
  <c r="F34" i="7"/>
  <c r="M34" i="6"/>
  <c r="U34" i="6"/>
  <c r="O34" i="7"/>
  <c r="K35" i="6"/>
  <c r="F35" i="7"/>
  <c r="M35" i="6"/>
  <c r="U35" i="6"/>
  <c r="O35" i="7"/>
  <c r="K36" i="6"/>
  <c r="F36" i="7"/>
  <c r="M36" i="6"/>
  <c r="U36" i="6"/>
  <c r="O36" i="7"/>
  <c r="K37" i="6"/>
  <c r="F37" i="7"/>
  <c r="M37" i="6"/>
  <c r="U37" i="6"/>
  <c r="O37" i="7"/>
  <c r="K38" i="6"/>
  <c r="F38" i="7"/>
  <c r="M38" i="6"/>
  <c r="U38" i="6"/>
  <c r="O38" i="7"/>
  <c r="K39" i="6"/>
  <c r="F39" i="7"/>
  <c r="M39" i="6"/>
  <c r="U39" i="6"/>
  <c r="O39" i="7"/>
  <c r="K40" i="6"/>
  <c r="F40" i="7"/>
  <c r="M40" i="6"/>
  <c r="U40" i="6"/>
  <c r="O40" i="7"/>
  <c r="K41" i="6"/>
  <c r="F41" i="7"/>
  <c r="M41" i="6"/>
  <c r="U41" i="6"/>
  <c r="O41" i="7"/>
  <c r="K42" i="6"/>
  <c r="F42" i="7"/>
  <c r="M42" i="6"/>
  <c r="U42" i="6"/>
  <c r="O42" i="7"/>
  <c r="K43" i="6"/>
  <c r="F43" i="7"/>
  <c r="M43" i="6"/>
  <c r="U43" i="6"/>
  <c r="O43" i="7"/>
  <c r="K44" i="6"/>
  <c r="F44" i="7"/>
  <c r="M44" i="6"/>
  <c r="U44" i="6"/>
  <c r="O44" i="7"/>
  <c r="K45" i="6"/>
  <c r="F45" i="7"/>
  <c r="M45" i="6"/>
  <c r="U45" i="6"/>
  <c r="O45" i="7"/>
  <c r="K46" i="6"/>
  <c r="F46" i="7"/>
  <c r="M46" i="6"/>
  <c r="U46" i="6"/>
  <c r="O46" i="7"/>
  <c r="K47" i="6"/>
  <c r="F47" i="7"/>
  <c r="M47" i="6"/>
  <c r="U47" i="6"/>
  <c r="O47" i="7"/>
  <c r="K48" i="6"/>
  <c r="F48" i="7"/>
  <c r="M48" i="6"/>
  <c r="U48" i="6"/>
  <c r="O48" i="7"/>
  <c r="K49" i="6"/>
  <c r="F49" i="7"/>
  <c r="M49" i="6"/>
  <c r="U49" i="6"/>
  <c r="O49" i="7"/>
  <c r="K50" i="6"/>
  <c r="F50" i="7"/>
  <c r="M50" i="6"/>
  <c r="U50" i="6"/>
  <c r="O50" i="7"/>
  <c r="K51" i="6"/>
  <c r="F51" i="7"/>
  <c r="M51" i="6"/>
  <c r="U51" i="6"/>
  <c r="O51" i="7"/>
  <c r="K52" i="6"/>
  <c r="F52" i="7"/>
  <c r="M52" i="6"/>
  <c r="U52" i="6"/>
  <c r="O52" i="7"/>
  <c r="K53" i="6"/>
  <c r="F53" i="7"/>
  <c r="M53" i="6"/>
  <c r="U53" i="6"/>
  <c r="O53" i="7"/>
  <c r="K54" i="6"/>
  <c r="F54" i="7"/>
  <c r="M54" i="6"/>
  <c r="U54" i="6"/>
  <c r="O54" i="7"/>
  <c r="K55" i="6"/>
  <c r="F55" i="7"/>
  <c r="M55" i="6"/>
  <c r="U55" i="6"/>
  <c r="O55" i="7"/>
  <c r="K56" i="6"/>
  <c r="F56" i="7"/>
  <c r="M56" i="6"/>
  <c r="U56" i="6"/>
  <c r="O56" i="7"/>
  <c r="K57" i="6"/>
  <c r="F57" i="7"/>
  <c r="M57" i="6"/>
  <c r="U57" i="6"/>
  <c r="O57" i="7"/>
  <c r="K58" i="6"/>
  <c r="F58" i="7"/>
  <c r="M58" i="6"/>
  <c r="U58" i="6"/>
  <c r="O58" i="7"/>
  <c r="K59" i="6"/>
  <c r="F59" i="7"/>
  <c r="M59" i="6"/>
  <c r="U59" i="6"/>
  <c r="O59" i="7"/>
  <c r="K60" i="6"/>
  <c r="F60" i="7"/>
  <c r="M60" i="6"/>
  <c r="U60" i="6"/>
  <c r="O60" i="7"/>
  <c r="K61" i="6"/>
  <c r="F61" i="7"/>
  <c r="M61" i="6"/>
  <c r="U61" i="6"/>
  <c r="O61" i="7"/>
  <c r="K62" i="6"/>
  <c r="F62" i="7"/>
  <c r="M62" i="6"/>
  <c r="U62" i="6"/>
  <c r="O62" i="7"/>
  <c r="K63" i="6"/>
  <c r="F63" i="7"/>
  <c r="M63" i="6"/>
  <c r="U63" i="6"/>
  <c r="O63" i="7"/>
  <c r="K64" i="6"/>
  <c r="F64" i="7"/>
  <c r="M64" i="6"/>
  <c r="U64" i="6"/>
  <c r="O64" i="7"/>
  <c r="K65" i="6"/>
  <c r="F65" i="7"/>
  <c r="M65" i="6"/>
  <c r="U65" i="6"/>
  <c r="O65" i="7"/>
  <c r="K66" i="6"/>
  <c r="F66" i="7"/>
  <c r="M66" i="6"/>
  <c r="U66" i="6"/>
  <c r="O66" i="7"/>
  <c r="K67" i="6"/>
  <c r="F67" i="7"/>
  <c r="M67" i="6"/>
  <c r="U67" i="6"/>
  <c r="O67" i="7"/>
  <c r="K68" i="6"/>
  <c r="F68" i="7"/>
  <c r="M68" i="6"/>
  <c r="U68" i="6"/>
  <c r="O68" i="7"/>
  <c r="K69" i="6"/>
  <c r="F69" i="7"/>
  <c r="M69" i="6"/>
  <c r="U69" i="6"/>
  <c r="O69" i="7"/>
  <c r="K70" i="6"/>
  <c r="F70" i="7"/>
  <c r="M70" i="6"/>
  <c r="U70" i="6"/>
  <c r="O70" i="7"/>
  <c r="K71" i="6"/>
  <c r="F71" i="7"/>
  <c r="M71" i="6"/>
  <c r="U71" i="6"/>
  <c r="O71" i="7"/>
  <c r="K72" i="6"/>
  <c r="F72" i="7"/>
  <c r="M72" i="6"/>
  <c r="U72" i="6"/>
  <c r="O72" i="7"/>
  <c r="K73" i="6"/>
  <c r="F73" i="7"/>
  <c r="M73" i="6"/>
  <c r="U73" i="6"/>
  <c r="O73" i="7"/>
  <c r="K74" i="6"/>
  <c r="F74" i="7"/>
  <c r="M74" i="6"/>
  <c r="U74" i="6"/>
  <c r="O74" i="7"/>
  <c r="K75" i="6"/>
  <c r="F75" i="7"/>
  <c r="M75" i="6"/>
  <c r="U75" i="6"/>
  <c r="O75" i="7"/>
  <c r="K76" i="6"/>
  <c r="F76" i="7"/>
  <c r="M76" i="6"/>
  <c r="U76" i="6"/>
  <c r="O76" i="7"/>
  <c r="K77" i="6"/>
  <c r="F77" i="7"/>
  <c r="M77" i="6"/>
  <c r="U77" i="6"/>
  <c r="O77" i="7"/>
  <c r="K78" i="6"/>
  <c r="F78" i="7"/>
  <c r="M78" i="6"/>
  <c r="U78" i="6"/>
  <c r="O78" i="7"/>
  <c r="K79" i="6"/>
  <c r="F79" i="7"/>
  <c r="M79" i="6"/>
  <c r="U79" i="6"/>
  <c r="O79" i="7"/>
  <c r="K80" i="6"/>
  <c r="F80" i="7"/>
  <c r="M80" i="6"/>
  <c r="U80" i="6"/>
  <c r="O80" i="7"/>
  <c r="K81" i="6"/>
  <c r="F81" i="7"/>
  <c r="M81" i="6"/>
  <c r="U81" i="6"/>
  <c r="O81" i="7"/>
  <c r="Q81" i="7" s="1"/>
  <c r="K82" i="6"/>
  <c r="F82" i="7"/>
  <c r="M82" i="6"/>
  <c r="U82" i="6"/>
  <c r="O82" i="7"/>
  <c r="K83" i="6"/>
  <c r="F83" i="7"/>
  <c r="Q83" i="7"/>
  <c r="M83" i="6"/>
  <c r="U83" i="6"/>
  <c r="O83" i="7"/>
  <c r="K84" i="6"/>
  <c r="F84" i="7"/>
  <c r="M84" i="6"/>
  <c r="U84" i="6"/>
  <c r="O84" i="7"/>
  <c r="K85" i="6"/>
  <c r="F85" i="7"/>
  <c r="Q85" i="7"/>
  <c r="M85" i="6"/>
  <c r="U85" i="6"/>
  <c r="O85" i="7"/>
  <c r="K86" i="6"/>
  <c r="F86" i="7"/>
  <c r="M86" i="6"/>
  <c r="U86" i="6"/>
  <c r="O86" i="7"/>
  <c r="K87" i="6"/>
  <c r="F87" i="7"/>
  <c r="M87" i="6"/>
  <c r="U87" i="6"/>
  <c r="O87" i="7"/>
  <c r="K88" i="6"/>
  <c r="F88" i="7"/>
  <c r="M88" i="6"/>
  <c r="U88" i="6"/>
  <c r="O88" i="7"/>
  <c r="K89" i="6"/>
  <c r="F89" i="7"/>
  <c r="M89" i="6"/>
  <c r="U89" i="6"/>
  <c r="O89" i="7"/>
  <c r="K90" i="6"/>
  <c r="F90" i="7"/>
  <c r="M90" i="6"/>
  <c r="U90" i="6"/>
  <c r="O90" i="7"/>
  <c r="K91" i="6"/>
  <c r="F91" i="7"/>
  <c r="M91" i="6"/>
  <c r="U91" i="6"/>
  <c r="O91" i="7"/>
  <c r="K92" i="6"/>
  <c r="F92" i="7"/>
  <c r="M92" i="6"/>
  <c r="U92" i="6"/>
  <c r="O92" i="7"/>
  <c r="K93" i="6"/>
  <c r="F93" i="7"/>
  <c r="M93" i="6"/>
  <c r="U93" i="6"/>
  <c r="O93" i="7"/>
  <c r="Q93" i="7"/>
  <c r="K94" i="6"/>
  <c r="F94" i="7"/>
  <c r="M94" i="6"/>
  <c r="U94" i="6"/>
  <c r="O94" i="7"/>
  <c r="K95" i="6"/>
  <c r="F95" i="7"/>
  <c r="M95" i="6"/>
  <c r="U95" i="6"/>
  <c r="O95" i="7"/>
  <c r="Q95" i="7"/>
  <c r="K96" i="6"/>
  <c r="F96" i="7"/>
  <c r="M96" i="6"/>
  <c r="U96" i="6"/>
  <c r="O96" i="7"/>
  <c r="K97" i="6"/>
  <c r="F97" i="7"/>
  <c r="M97" i="6"/>
  <c r="U97" i="6"/>
  <c r="O97" i="7"/>
  <c r="K98" i="6"/>
  <c r="F98" i="7"/>
  <c r="M98" i="6"/>
  <c r="U98" i="6"/>
  <c r="O98" i="7"/>
  <c r="K99" i="6"/>
  <c r="F99" i="7"/>
  <c r="M99" i="6"/>
  <c r="U99" i="6"/>
  <c r="O99" i="7"/>
  <c r="K100" i="6"/>
  <c r="F100" i="7"/>
  <c r="M100" i="6"/>
  <c r="U100" i="6"/>
  <c r="O100" i="7"/>
  <c r="K101" i="6"/>
  <c r="F101" i="7"/>
  <c r="M101" i="6"/>
  <c r="U101" i="6"/>
  <c r="O101" i="7"/>
  <c r="K102" i="6"/>
  <c r="F102" i="7"/>
  <c r="M102" i="6"/>
  <c r="U102" i="6"/>
  <c r="O102" i="7"/>
  <c r="K103" i="6"/>
  <c r="F103" i="7"/>
  <c r="M103" i="6"/>
  <c r="U103" i="6"/>
  <c r="O103" i="7"/>
  <c r="K104" i="6"/>
  <c r="F104" i="7"/>
  <c r="M104" i="6"/>
  <c r="U104" i="6"/>
  <c r="O104" i="7"/>
  <c r="K105" i="6"/>
  <c r="F105" i="7"/>
  <c r="M105" i="6"/>
  <c r="U105" i="6"/>
  <c r="O105" i="7"/>
  <c r="K106" i="6"/>
  <c r="F106" i="7"/>
  <c r="Q106" i="7"/>
  <c r="M106" i="6"/>
  <c r="U106" i="6"/>
  <c r="O106" i="7"/>
  <c r="K107" i="6"/>
  <c r="F107" i="7"/>
  <c r="M107" i="6"/>
  <c r="K108" i="6"/>
  <c r="F108" i="7"/>
  <c r="M108" i="6"/>
  <c r="U108" i="6"/>
  <c r="O108" i="7"/>
  <c r="K109" i="6"/>
  <c r="F109" i="7"/>
  <c r="M109" i="6"/>
  <c r="U109" i="6"/>
  <c r="O109" i="7"/>
  <c r="Q109" i="7"/>
  <c r="K110" i="6"/>
  <c r="F110" i="7"/>
  <c r="M110" i="6"/>
  <c r="U110" i="6"/>
  <c r="O110" i="7"/>
  <c r="K111" i="6"/>
  <c r="F111" i="7"/>
  <c r="M111" i="6"/>
  <c r="U111" i="6"/>
  <c r="O111" i="7"/>
  <c r="K112" i="6"/>
  <c r="F112" i="7"/>
  <c r="M112" i="6"/>
  <c r="U112" i="6"/>
  <c r="O112" i="7"/>
  <c r="K113" i="6"/>
  <c r="F113" i="7"/>
  <c r="M113" i="6"/>
  <c r="K114" i="6"/>
  <c r="F114" i="7"/>
  <c r="M114" i="6"/>
  <c r="U114" i="6"/>
  <c r="O114" i="7"/>
  <c r="K115" i="6"/>
  <c r="F115" i="7"/>
  <c r="M115" i="6"/>
  <c r="K116" i="6"/>
  <c r="F116" i="7"/>
  <c r="M116" i="6"/>
  <c r="U116" i="6"/>
  <c r="O116" i="7"/>
  <c r="K117" i="6"/>
  <c r="F117" i="7"/>
  <c r="M117" i="6"/>
  <c r="U117" i="6"/>
  <c r="O117" i="7"/>
  <c r="K118" i="6"/>
  <c r="F118" i="7"/>
  <c r="M118" i="6"/>
  <c r="K119" i="6"/>
  <c r="F119" i="7"/>
  <c r="M119" i="6"/>
  <c r="U119" i="6"/>
  <c r="O119" i="7"/>
  <c r="K120" i="6"/>
  <c r="F120" i="7"/>
  <c r="M120" i="6"/>
  <c r="U120" i="6"/>
  <c r="O120" i="7"/>
  <c r="K121" i="6"/>
  <c r="F121" i="7"/>
  <c r="M121" i="6"/>
  <c r="U121" i="6"/>
  <c r="O121" i="7"/>
  <c r="K122" i="6"/>
  <c r="F122" i="7"/>
  <c r="M122" i="6"/>
  <c r="U122" i="6"/>
  <c r="O122" i="7"/>
  <c r="K123" i="6"/>
  <c r="F123" i="7"/>
  <c r="M123" i="6"/>
  <c r="U123" i="6"/>
  <c r="O123" i="7"/>
  <c r="K124" i="6"/>
  <c r="F124" i="7"/>
  <c r="M124" i="6"/>
  <c r="U124" i="6"/>
  <c r="O124" i="7"/>
  <c r="Q124" i="7"/>
  <c r="K125" i="6"/>
  <c r="F125" i="7"/>
  <c r="M125" i="6"/>
  <c r="U125" i="6"/>
  <c r="O125" i="7"/>
  <c r="K126" i="6"/>
  <c r="F126" i="7"/>
  <c r="M126" i="6"/>
  <c r="U126" i="6"/>
  <c r="O126" i="7"/>
  <c r="K127" i="6"/>
  <c r="F127" i="7"/>
  <c r="M127" i="6"/>
  <c r="U127" i="6"/>
  <c r="O127" i="7"/>
  <c r="K128" i="6"/>
  <c r="F128" i="7"/>
  <c r="M128" i="6"/>
  <c r="U128" i="6"/>
  <c r="O128" i="7"/>
  <c r="K129" i="6"/>
  <c r="F129" i="7"/>
  <c r="M129" i="6"/>
  <c r="U129" i="6"/>
  <c r="O129" i="7"/>
  <c r="K130" i="6"/>
  <c r="F130" i="7"/>
  <c r="M130" i="6"/>
  <c r="U130" i="6"/>
  <c r="O130" i="7"/>
  <c r="K131" i="6"/>
  <c r="F131" i="7"/>
  <c r="M131" i="6"/>
  <c r="U131" i="6"/>
  <c r="O131" i="7"/>
  <c r="K132" i="6"/>
  <c r="F132" i="7"/>
  <c r="M132" i="6"/>
  <c r="U132" i="6"/>
  <c r="O132" i="7"/>
  <c r="Q132" i="7"/>
  <c r="K133" i="6"/>
  <c r="F133" i="7"/>
  <c r="M133" i="6"/>
  <c r="U133" i="6"/>
  <c r="O133" i="7"/>
  <c r="K134" i="6"/>
  <c r="F134" i="7"/>
  <c r="M134" i="6"/>
  <c r="U134" i="6"/>
  <c r="O134" i="7"/>
  <c r="K135" i="6"/>
  <c r="F135" i="7"/>
  <c r="M135" i="6"/>
  <c r="U135" i="6"/>
  <c r="O135" i="7"/>
  <c r="Q135" i="7"/>
  <c r="K136" i="6"/>
  <c r="F136" i="7"/>
  <c r="M136" i="6"/>
  <c r="U136" i="6"/>
  <c r="O136" i="7"/>
  <c r="Q136" i="7" s="1"/>
  <c r="K137" i="6"/>
  <c r="F137" i="7"/>
  <c r="M137" i="6"/>
  <c r="U137" i="6"/>
  <c r="O137" i="7"/>
  <c r="K138" i="6"/>
  <c r="F138" i="7"/>
  <c r="M138" i="6"/>
  <c r="U138" i="6"/>
  <c r="O138" i="7"/>
  <c r="K139" i="6"/>
  <c r="F139" i="7"/>
  <c r="M139" i="6"/>
  <c r="U139" i="6"/>
  <c r="O139" i="7"/>
  <c r="K140" i="6"/>
  <c r="F140" i="7"/>
  <c r="M140" i="6"/>
  <c r="U140" i="6"/>
  <c r="O140" i="7"/>
  <c r="K141" i="6"/>
  <c r="F141" i="7"/>
  <c r="Q141" i="7" s="1"/>
  <c r="M141" i="6"/>
  <c r="U141" i="6"/>
  <c r="O141" i="7"/>
  <c r="K142" i="6"/>
  <c r="F142" i="7"/>
  <c r="M142" i="6"/>
  <c r="U142" i="6"/>
  <c r="O142" i="7"/>
  <c r="K143" i="6"/>
  <c r="F143" i="7"/>
  <c r="M143" i="6"/>
  <c r="U143" i="6"/>
  <c r="O143" i="7"/>
  <c r="K144" i="6"/>
  <c r="F144" i="7"/>
  <c r="M144" i="6"/>
  <c r="U144" i="6"/>
  <c r="O144" i="7"/>
  <c r="K145" i="6"/>
  <c r="F145" i="7"/>
  <c r="M145" i="6"/>
  <c r="U145" i="6"/>
  <c r="O145" i="7"/>
  <c r="K146" i="6"/>
  <c r="F146" i="7"/>
  <c r="M146" i="6"/>
  <c r="U146" i="6"/>
  <c r="O146" i="7"/>
  <c r="K147" i="6"/>
  <c r="F147" i="7"/>
  <c r="M147" i="6"/>
  <c r="U147" i="6"/>
  <c r="O147" i="7"/>
  <c r="K148" i="6"/>
  <c r="F148" i="7"/>
  <c r="M148" i="6"/>
  <c r="U148" i="6"/>
  <c r="O148" i="7"/>
  <c r="Q148" i="7"/>
  <c r="K149" i="6"/>
  <c r="F149" i="7"/>
  <c r="M149" i="6"/>
  <c r="U149" i="6"/>
  <c r="O149" i="7"/>
  <c r="K150" i="6"/>
  <c r="F150" i="7"/>
  <c r="M150" i="6"/>
  <c r="U150" i="6"/>
  <c r="O150" i="7"/>
  <c r="K151" i="6"/>
  <c r="F151" i="7"/>
  <c r="M151" i="6"/>
  <c r="U151" i="6"/>
  <c r="O151" i="7"/>
  <c r="K152" i="6"/>
  <c r="F152" i="7"/>
  <c r="M152" i="6"/>
  <c r="U152" i="6"/>
  <c r="O152" i="7"/>
  <c r="K153" i="6"/>
  <c r="F153" i="7"/>
  <c r="M153" i="6"/>
  <c r="U153" i="6"/>
  <c r="O153" i="7"/>
  <c r="K154" i="6"/>
  <c r="F154" i="7"/>
  <c r="M154" i="6"/>
  <c r="U154" i="6"/>
  <c r="O154" i="7"/>
  <c r="K155" i="6"/>
  <c r="F155" i="7"/>
  <c r="M155" i="6"/>
  <c r="U155" i="6"/>
  <c r="O155" i="7"/>
  <c r="K156" i="6"/>
  <c r="F156" i="7"/>
  <c r="M156" i="6"/>
  <c r="U156" i="6"/>
  <c r="O156" i="7"/>
  <c r="K157" i="6"/>
  <c r="F157" i="7"/>
  <c r="M157" i="6"/>
  <c r="U157" i="6"/>
  <c r="O157" i="7"/>
  <c r="K158" i="6"/>
  <c r="F158" i="7"/>
  <c r="M158" i="6"/>
  <c r="U158" i="6"/>
  <c r="O158" i="7"/>
  <c r="K159" i="6"/>
  <c r="F159" i="7"/>
  <c r="M159" i="6"/>
  <c r="U159" i="6"/>
  <c r="O159" i="7"/>
  <c r="Q159" i="7"/>
  <c r="K160" i="6"/>
  <c r="F160" i="7"/>
  <c r="M160" i="6"/>
  <c r="U160" i="6"/>
  <c r="O160" i="7"/>
  <c r="K161" i="6"/>
  <c r="F161" i="7"/>
  <c r="M161" i="6"/>
  <c r="U161" i="6"/>
  <c r="O161" i="7"/>
  <c r="Q161" i="7" s="1"/>
  <c r="K162" i="6"/>
  <c r="F162" i="7"/>
  <c r="M162" i="6"/>
  <c r="U162" i="6"/>
  <c r="O162" i="7"/>
  <c r="K163" i="6"/>
  <c r="F163" i="7"/>
  <c r="M163" i="6"/>
  <c r="U163" i="6"/>
  <c r="O163" i="7"/>
  <c r="K164" i="6"/>
  <c r="F164" i="7"/>
  <c r="M164" i="6"/>
  <c r="U164" i="6"/>
  <c r="O164" i="7"/>
  <c r="K165" i="6"/>
  <c r="F165" i="7"/>
  <c r="M165" i="6"/>
  <c r="U165" i="6"/>
  <c r="O165" i="7"/>
  <c r="K166" i="6"/>
  <c r="F166" i="7"/>
  <c r="M166" i="6"/>
  <c r="U166" i="6"/>
  <c r="O166" i="7"/>
  <c r="K167" i="6"/>
  <c r="F167" i="7"/>
  <c r="M167" i="6"/>
  <c r="U167" i="6"/>
  <c r="O167" i="7"/>
  <c r="K168" i="6"/>
  <c r="F168" i="7"/>
  <c r="M168" i="6"/>
  <c r="U168" i="6"/>
  <c r="O168" i="7"/>
  <c r="K169" i="6"/>
  <c r="F169" i="7"/>
  <c r="M169" i="6"/>
  <c r="U169" i="6"/>
  <c r="O169" i="7"/>
  <c r="K170" i="6"/>
  <c r="F170" i="7"/>
  <c r="M170" i="6"/>
  <c r="U170" i="6"/>
  <c r="O170" i="7"/>
  <c r="K171" i="6"/>
  <c r="F171" i="7"/>
  <c r="M171" i="6"/>
  <c r="U171" i="6"/>
  <c r="O171" i="7"/>
  <c r="K172" i="6"/>
  <c r="F172" i="7"/>
  <c r="M172" i="6"/>
  <c r="U172" i="6"/>
  <c r="O172" i="7"/>
  <c r="K173" i="6"/>
  <c r="F173" i="7"/>
  <c r="M173" i="6"/>
  <c r="U173" i="6"/>
  <c r="O173" i="7"/>
  <c r="K174" i="6"/>
  <c r="F174" i="7"/>
  <c r="M174" i="6"/>
  <c r="U174" i="6"/>
  <c r="O174" i="7"/>
  <c r="K175" i="6"/>
  <c r="F175" i="7"/>
  <c r="M175" i="6"/>
  <c r="U175" i="6"/>
  <c r="O175" i="7"/>
  <c r="K176" i="6"/>
  <c r="F176" i="7"/>
  <c r="M176" i="6"/>
  <c r="U176" i="6"/>
  <c r="O176" i="7"/>
  <c r="Q176" i="7" s="1"/>
  <c r="K177" i="6"/>
  <c r="F177" i="7"/>
  <c r="M177" i="6"/>
  <c r="U177" i="6"/>
  <c r="O177" i="7"/>
  <c r="K178" i="6"/>
  <c r="F178" i="7"/>
  <c r="M178" i="6"/>
  <c r="U178" i="6"/>
  <c r="O178" i="7"/>
  <c r="K179" i="6"/>
  <c r="F179" i="7"/>
  <c r="M179" i="6"/>
  <c r="U179" i="6"/>
  <c r="O179" i="7"/>
  <c r="K180" i="6"/>
  <c r="F180" i="7"/>
  <c r="M180" i="6"/>
  <c r="U180" i="6"/>
  <c r="O180" i="7"/>
  <c r="K181" i="6"/>
  <c r="F181" i="7"/>
  <c r="M181" i="6"/>
  <c r="U181" i="6"/>
  <c r="O181" i="7"/>
  <c r="K182" i="6"/>
  <c r="F182" i="7"/>
  <c r="M182" i="6"/>
  <c r="U182" i="6"/>
  <c r="O182" i="7"/>
  <c r="K183" i="6"/>
  <c r="F183" i="7"/>
  <c r="M183" i="6"/>
  <c r="U183" i="6"/>
  <c r="O183" i="7"/>
  <c r="K184" i="6"/>
  <c r="F184" i="7"/>
  <c r="M184" i="6"/>
  <c r="U184" i="6"/>
  <c r="O184" i="7"/>
  <c r="K185" i="6"/>
  <c r="F185" i="7"/>
  <c r="M185" i="6"/>
  <c r="U185" i="6"/>
  <c r="O185" i="7"/>
  <c r="Q185" i="7"/>
  <c r="K186" i="6"/>
  <c r="F186" i="7"/>
  <c r="M186" i="6"/>
  <c r="U186" i="6"/>
  <c r="O186" i="7"/>
  <c r="K187" i="6"/>
  <c r="F187" i="7"/>
  <c r="M187" i="6"/>
  <c r="U187" i="6"/>
  <c r="O187" i="7"/>
  <c r="K188" i="6"/>
  <c r="F188" i="7"/>
  <c r="Q188" i="7"/>
  <c r="M188" i="6"/>
  <c r="U188" i="6"/>
  <c r="O188" i="7"/>
  <c r="K189" i="6"/>
  <c r="F189" i="7"/>
  <c r="M189" i="6"/>
  <c r="U189" i="6"/>
  <c r="O189" i="7"/>
  <c r="K190" i="6"/>
  <c r="M190" i="6"/>
  <c r="U190" i="6"/>
  <c r="O190" i="7"/>
  <c r="K191" i="6"/>
  <c r="F191" i="7"/>
  <c r="M191" i="6"/>
  <c r="U191" i="6"/>
  <c r="O191" i="7"/>
  <c r="Q191" i="7"/>
  <c r="K192" i="6"/>
  <c r="F192" i="7"/>
  <c r="M192" i="6"/>
  <c r="U192" i="6"/>
  <c r="O192" i="7"/>
  <c r="K193" i="6"/>
  <c r="F193" i="7"/>
  <c r="M193" i="6"/>
  <c r="U193" i="6"/>
  <c r="O193" i="7"/>
  <c r="K194" i="6"/>
  <c r="F194" i="7"/>
  <c r="M194" i="6"/>
  <c r="U194" i="6"/>
  <c r="O194" i="7"/>
  <c r="K195" i="6"/>
  <c r="F195" i="7"/>
  <c r="M195" i="6"/>
  <c r="U195" i="6"/>
  <c r="O195" i="7"/>
  <c r="K196" i="6"/>
  <c r="F196" i="7"/>
  <c r="M196" i="6"/>
  <c r="U196" i="6"/>
  <c r="O196" i="7"/>
  <c r="K197" i="6"/>
  <c r="F197" i="7"/>
  <c r="M197" i="6"/>
  <c r="U197" i="6"/>
  <c r="O197" i="7"/>
  <c r="K198" i="6"/>
  <c r="F198" i="7"/>
  <c r="M198" i="6"/>
  <c r="U198" i="6"/>
  <c r="O198" i="7"/>
  <c r="Q198" i="7"/>
  <c r="K199" i="6"/>
  <c r="F199" i="7"/>
  <c r="M199" i="6"/>
  <c r="O199" i="7"/>
  <c r="K200" i="6"/>
  <c r="F200" i="7"/>
  <c r="M200" i="6"/>
  <c r="U200" i="6"/>
  <c r="O200" i="7"/>
  <c r="K201" i="6"/>
  <c r="F201" i="7"/>
  <c r="M201" i="6"/>
  <c r="U201" i="6"/>
  <c r="O201" i="7"/>
  <c r="K202" i="6"/>
  <c r="F202" i="7"/>
  <c r="M202" i="6"/>
  <c r="U202" i="6"/>
  <c r="O202" i="7"/>
  <c r="K203" i="6"/>
  <c r="F203" i="7"/>
  <c r="M203" i="6"/>
  <c r="U203" i="6"/>
  <c r="O203" i="7"/>
  <c r="K204" i="6"/>
  <c r="F204" i="7"/>
  <c r="M204" i="6"/>
  <c r="U204" i="6"/>
  <c r="O204" i="7"/>
  <c r="K205" i="6"/>
  <c r="F205" i="7"/>
  <c r="M205" i="6"/>
  <c r="U205" i="6"/>
  <c r="O205" i="7"/>
  <c r="K206" i="6"/>
  <c r="M206" i="6"/>
  <c r="U206" i="6"/>
  <c r="O206" i="7"/>
  <c r="K207" i="6"/>
  <c r="F207" i="7"/>
  <c r="M207" i="6"/>
  <c r="U207" i="6"/>
  <c r="O207" i="7"/>
  <c r="K208" i="6"/>
  <c r="F208" i="7"/>
  <c r="M208" i="6"/>
  <c r="U208" i="6"/>
  <c r="O208" i="7"/>
  <c r="Q208" i="7"/>
  <c r="K209" i="6"/>
  <c r="F209" i="7"/>
  <c r="M209" i="6"/>
  <c r="U209" i="6"/>
  <c r="O209" i="7"/>
  <c r="K210" i="6"/>
  <c r="F210" i="7"/>
  <c r="M210" i="6"/>
  <c r="U210" i="6"/>
  <c r="O210" i="7"/>
  <c r="K211" i="6"/>
  <c r="F211" i="7"/>
  <c r="M211" i="6"/>
  <c r="U211" i="6"/>
  <c r="O211" i="7"/>
  <c r="K212" i="6"/>
  <c r="F212" i="7"/>
  <c r="M212" i="6"/>
  <c r="U212" i="6"/>
  <c r="O212" i="7"/>
  <c r="K213" i="6"/>
  <c r="F213" i="7"/>
  <c r="M213" i="6"/>
  <c r="U213" i="6"/>
  <c r="O213" i="7"/>
  <c r="K214" i="6"/>
  <c r="F214" i="7"/>
  <c r="M214" i="6"/>
  <c r="U214" i="6"/>
  <c r="O214" i="7"/>
  <c r="K215" i="6"/>
  <c r="F215" i="7"/>
  <c r="M215" i="6"/>
  <c r="U215" i="6"/>
  <c r="O215" i="7"/>
  <c r="Q215" i="7"/>
  <c r="K216" i="6"/>
  <c r="F216" i="7"/>
  <c r="M216" i="6"/>
  <c r="U216" i="6"/>
  <c r="O216" i="7"/>
  <c r="K217" i="6"/>
  <c r="F217" i="7"/>
  <c r="M217" i="6"/>
  <c r="U217" i="6"/>
  <c r="O217" i="7"/>
  <c r="K218" i="6"/>
  <c r="F218" i="7"/>
  <c r="M218" i="6"/>
  <c r="U218" i="6"/>
  <c r="O218" i="7"/>
  <c r="K219" i="6"/>
  <c r="F219" i="7"/>
  <c r="M219" i="6"/>
  <c r="U219" i="6"/>
  <c r="O219" i="7"/>
  <c r="K220" i="6"/>
  <c r="F220" i="7"/>
  <c r="M220" i="6"/>
  <c r="U220" i="6"/>
  <c r="O220" i="7"/>
  <c r="K221" i="6"/>
  <c r="F221" i="7"/>
  <c r="M221" i="6"/>
  <c r="U221" i="6"/>
  <c r="O221" i="7"/>
  <c r="K222" i="6"/>
  <c r="F222" i="7"/>
  <c r="M222" i="6"/>
  <c r="U222" i="6"/>
  <c r="O222" i="7"/>
  <c r="K223" i="6"/>
  <c r="F223" i="7"/>
  <c r="M223" i="6"/>
  <c r="U223" i="6"/>
  <c r="O223" i="7"/>
  <c r="K224" i="6"/>
  <c r="F224" i="7"/>
  <c r="M224" i="6"/>
  <c r="U224" i="6"/>
  <c r="O224" i="7"/>
  <c r="K225" i="6"/>
  <c r="F225" i="7"/>
  <c r="M225" i="6"/>
  <c r="U225" i="6"/>
  <c r="O225" i="7"/>
  <c r="K226" i="6"/>
  <c r="F226" i="7"/>
  <c r="M226" i="6"/>
  <c r="U226" i="6"/>
  <c r="O226" i="7"/>
  <c r="K227" i="6"/>
  <c r="F227" i="7"/>
  <c r="M227" i="6"/>
  <c r="U227" i="6"/>
  <c r="O227" i="7"/>
  <c r="K228" i="6"/>
  <c r="F228" i="7"/>
  <c r="M228" i="6"/>
  <c r="U228" i="6"/>
  <c r="O228" i="7"/>
  <c r="K229" i="6"/>
  <c r="F229" i="7"/>
  <c r="M229" i="6"/>
  <c r="U229" i="6"/>
  <c r="O229" i="7"/>
  <c r="K230" i="6"/>
  <c r="F230" i="7"/>
  <c r="Q230" i="7"/>
  <c r="M230" i="6"/>
  <c r="U230" i="6"/>
  <c r="O230" i="7"/>
  <c r="K231" i="6"/>
  <c r="F231" i="7"/>
  <c r="M231" i="6"/>
  <c r="U231" i="6"/>
  <c r="O231" i="7"/>
  <c r="K232" i="6"/>
  <c r="F232" i="7"/>
  <c r="M232" i="6"/>
  <c r="O232" i="7"/>
  <c r="K233" i="6"/>
  <c r="F233" i="7"/>
  <c r="M233" i="6"/>
  <c r="U233" i="6"/>
  <c r="O233" i="7"/>
  <c r="K234" i="6"/>
  <c r="F234" i="7"/>
  <c r="M234" i="6"/>
  <c r="U234" i="6"/>
  <c r="O234" i="7"/>
  <c r="K235" i="6"/>
  <c r="F235" i="7"/>
  <c r="Q235" i="7" s="1"/>
  <c r="M235" i="6"/>
  <c r="O235" i="7"/>
  <c r="K236" i="6"/>
  <c r="F236" i="7"/>
  <c r="M236" i="6"/>
  <c r="U236" i="6"/>
  <c r="O236" i="7"/>
  <c r="K237" i="6"/>
  <c r="F237" i="7"/>
  <c r="M237" i="6"/>
  <c r="U237" i="6"/>
  <c r="O237" i="7"/>
  <c r="K238" i="6"/>
  <c r="M238" i="6"/>
  <c r="U238" i="6"/>
  <c r="O238" i="7"/>
  <c r="K239" i="6"/>
  <c r="F239" i="7"/>
  <c r="M239" i="6"/>
  <c r="U239" i="6"/>
  <c r="O239" i="7"/>
  <c r="K240" i="6"/>
  <c r="F240" i="7"/>
  <c r="M240" i="6"/>
  <c r="U240" i="6"/>
  <c r="O240" i="7"/>
  <c r="K241" i="6"/>
  <c r="F241" i="7"/>
  <c r="M241" i="6"/>
  <c r="U241" i="6"/>
  <c r="O241" i="7"/>
  <c r="K242" i="6"/>
  <c r="F242" i="7"/>
  <c r="M242" i="6"/>
  <c r="U242" i="6"/>
  <c r="O242" i="7"/>
  <c r="K243" i="6"/>
  <c r="F243" i="7"/>
  <c r="M243" i="6"/>
  <c r="U243" i="6"/>
  <c r="O243" i="7"/>
  <c r="K244" i="6"/>
  <c r="F244" i="7"/>
  <c r="M244" i="6"/>
  <c r="U244" i="6"/>
  <c r="O244" i="7"/>
  <c r="K245" i="6"/>
  <c r="F245" i="7"/>
  <c r="M245" i="6"/>
  <c r="U245" i="6"/>
  <c r="O245" i="7"/>
  <c r="Q245" i="7" s="1"/>
  <c r="K246" i="6"/>
  <c r="F246" i="7"/>
  <c r="M246" i="6"/>
  <c r="O246" i="7"/>
  <c r="K247" i="6"/>
  <c r="F247" i="7"/>
  <c r="M247" i="6"/>
  <c r="U247" i="6"/>
  <c r="O247" i="7"/>
  <c r="K248" i="6"/>
  <c r="F248" i="7"/>
  <c r="M248" i="6"/>
  <c r="U248" i="6"/>
  <c r="O248" i="7"/>
  <c r="K249" i="6"/>
  <c r="F249" i="7"/>
  <c r="M249" i="6"/>
  <c r="U249" i="6"/>
  <c r="O249" i="7"/>
  <c r="K250" i="6"/>
  <c r="F250" i="7"/>
  <c r="M250" i="6"/>
  <c r="U250" i="6"/>
  <c r="O250" i="7"/>
  <c r="K251" i="6"/>
  <c r="F251" i="7"/>
  <c r="M251" i="6"/>
  <c r="U251" i="6"/>
  <c r="O251" i="7"/>
  <c r="K252" i="6"/>
  <c r="F252" i="7"/>
  <c r="M252" i="6"/>
  <c r="U252" i="6"/>
  <c r="O252" i="7"/>
  <c r="K253" i="6"/>
  <c r="F253" i="7"/>
  <c r="M253" i="6"/>
  <c r="U253" i="6"/>
  <c r="O253" i="7"/>
  <c r="Q253" i="7" s="1"/>
  <c r="K254" i="6"/>
  <c r="F254" i="7"/>
  <c r="M254" i="6"/>
  <c r="U254" i="6"/>
  <c r="O254" i="7"/>
  <c r="Q254" i="7"/>
  <c r="K255" i="6"/>
  <c r="F255" i="7"/>
  <c r="M255" i="6"/>
  <c r="U255" i="6"/>
  <c r="O255" i="7"/>
  <c r="Q255" i="7" s="1"/>
  <c r="K256" i="6"/>
  <c r="F256" i="7"/>
  <c r="M256" i="6"/>
  <c r="U256" i="6"/>
  <c r="O256" i="7"/>
  <c r="K257" i="6"/>
  <c r="F257" i="7"/>
  <c r="M257" i="6"/>
  <c r="U257" i="6"/>
  <c r="O257" i="7"/>
  <c r="K258" i="6"/>
  <c r="F258" i="7"/>
  <c r="M258" i="6"/>
  <c r="U258" i="6"/>
  <c r="O258" i="7"/>
  <c r="K259" i="6"/>
  <c r="F259" i="7"/>
  <c r="M259" i="6"/>
  <c r="K260" i="6"/>
  <c r="F260" i="7"/>
  <c r="M260" i="6"/>
  <c r="U260" i="6"/>
  <c r="O260" i="7"/>
  <c r="K261" i="6"/>
  <c r="F261" i="7"/>
  <c r="M261" i="6"/>
  <c r="U261" i="6"/>
  <c r="O261" i="7"/>
  <c r="Q261" i="7"/>
  <c r="K262" i="6"/>
  <c r="F262" i="7"/>
  <c r="Q262" i="7" s="1"/>
  <c r="M262" i="6"/>
  <c r="O262" i="7"/>
  <c r="K263" i="6"/>
  <c r="F263" i="7"/>
  <c r="M263" i="6"/>
  <c r="U263" i="6"/>
  <c r="O263" i="7"/>
  <c r="Q263" i="7" s="1"/>
  <c r="K264" i="6"/>
  <c r="F264" i="7"/>
  <c r="M264" i="6"/>
  <c r="O264" i="7"/>
  <c r="Q264" i="7" s="1"/>
  <c r="K265" i="6"/>
  <c r="F265" i="7"/>
  <c r="M265" i="6"/>
  <c r="K266" i="6"/>
  <c r="F266" i="7"/>
  <c r="Q266" i="7"/>
  <c r="M266" i="6"/>
  <c r="U266" i="6"/>
  <c r="O266" i="7"/>
  <c r="K267" i="6"/>
  <c r="F267" i="7"/>
  <c r="Q267" i="7"/>
  <c r="M267" i="6"/>
  <c r="U267" i="6"/>
  <c r="O267" i="7"/>
  <c r="K268" i="6"/>
  <c r="F268" i="7"/>
  <c r="M268" i="6"/>
  <c r="U268" i="6"/>
  <c r="O268" i="7"/>
  <c r="Q268" i="7" s="1"/>
  <c r="K269" i="6"/>
  <c r="F269" i="7"/>
  <c r="M269" i="6"/>
  <c r="U269" i="6"/>
  <c r="O269" i="7"/>
  <c r="K270" i="6"/>
  <c r="F270" i="7"/>
  <c r="M270" i="6"/>
  <c r="U270" i="6"/>
  <c r="O270" i="7"/>
  <c r="K271" i="6"/>
  <c r="F271" i="7"/>
  <c r="M271" i="6"/>
  <c r="U271" i="6"/>
  <c r="O271" i="7"/>
  <c r="K272" i="6"/>
  <c r="F272" i="7"/>
  <c r="M272" i="6"/>
  <c r="U272" i="6"/>
  <c r="O272" i="7"/>
  <c r="Q272" i="7" s="1"/>
  <c r="K273" i="6"/>
  <c r="F273" i="7"/>
  <c r="M273" i="6"/>
  <c r="U273" i="6"/>
  <c r="O273" i="7"/>
  <c r="K274" i="6"/>
  <c r="F274" i="7"/>
  <c r="M274" i="6"/>
  <c r="U274" i="6"/>
  <c r="O274" i="7"/>
  <c r="K275" i="6"/>
  <c r="F275" i="7"/>
  <c r="M275" i="6"/>
  <c r="U275" i="6"/>
  <c r="O275" i="7"/>
  <c r="K276" i="6"/>
  <c r="F276" i="7"/>
  <c r="M276" i="6"/>
  <c r="U276" i="6"/>
  <c r="O276" i="7"/>
  <c r="Q276" i="7" s="1"/>
  <c r="K277" i="6"/>
  <c r="F277" i="7"/>
  <c r="M277" i="6"/>
  <c r="U277" i="6"/>
  <c r="O277" i="7"/>
  <c r="K278" i="6"/>
  <c r="F278" i="7"/>
  <c r="M278" i="6"/>
  <c r="U278" i="6"/>
  <c r="O278" i="7"/>
  <c r="K279" i="6"/>
  <c r="F279" i="7"/>
  <c r="Q279" i="7" s="1"/>
  <c r="M279" i="6"/>
  <c r="U279" i="6"/>
  <c r="O279" i="7"/>
  <c r="K280" i="6"/>
  <c r="F280" i="7"/>
  <c r="M280" i="6"/>
  <c r="U280" i="6"/>
  <c r="O280" i="7"/>
  <c r="Q280" i="7" s="1"/>
  <c r="K281" i="6"/>
  <c r="F281" i="7"/>
  <c r="M281" i="6"/>
  <c r="U281" i="6"/>
  <c r="O281" i="7"/>
  <c r="Q281" i="7"/>
  <c r="K282" i="6"/>
  <c r="F282" i="7"/>
  <c r="Q282" i="7" s="1"/>
  <c r="M282" i="6"/>
  <c r="U282" i="6"/>
  <c r="O282" i="7"/>
  <c r="K283" i="6"/>
  <c r="F283" i="7"/>
  <c r="M283" i="6"/>
  <c r="O283" i="7"/>
  <c r="Q283" i="7" s="1"/>
  <c r="K284" i="6"/>
  <c r="F284" i="7"/>
  <c r="M284" i="6"/>
  <c r="U284" i="6"/>
  <c r="O284" i="7"/>
  <c r="Q284" i="7" s="1"/>
  <c r="K285" i="6"/>
  <c r="F285" i="7"/>
  <c r="M285" i="6"/>
  <c r="U285" i="6"/>
  <c r="O285" i="7"/>
  <c r="Q285" i="7"/>
  <c r="K286" i="6"/>
  <c r="F286" i="7"/>
  <c r="Q286" i="7" s="1"/>
  <c r="M286" i="6"/>
  <c r="U286" i="6"/>
  <c r="O286" i="7"/>
  <c r="K287" i="6"/>
  <c r="F287" i="7"/>
  <c r="M287" i="6"/>
  <c r="U287" i="6"/>
  <c r="O287" i="7"/>
  <c r="Q287" i="7" s="1"/>
  <c r="K288" i="6"/>
  <c r="F288" i="7"/>
  <c r="M288" i="6"/>
  <c r="U288" i="6"/>
  <c r="O288" i="7"/>
  <c r="Q288" i="7"/>
  <c r="K289" i="6"/>
  <c r="F289" i="7"/>
  <c r="M289" i="6"/>
  <c r="U289" i="6"/>
  <c r="O289" i="7"/>
  <c r="K290" i="6"/>
  <c r="F290" i="7"/>
  <c r="M290" i="6"/>
  <c r="U290" i="6"/>
  <c r="O290" i="7"/>
  <c r="K291" i="6"/>
  <c r="F291" i="7"/>
  <c r="M291" i="6"/>
  <c r="U291" i="6"/>
  <c r="O291" i="7"/>
  <c r="K292" i="6"/>
  <c r="F292" i="7"/>
  <c r="M292" i="6"/>
  <c r="U292" i="6"/>
  <c r="O292" i="7"/>
  <c r="K293" i="6"/>
  <c r="F293" i="7"/>
  <c r="M293" i="6"/>
  <c r="U293" i="6"/>
  <c r="O293" i="7"/>
  <c r="K294" i="6"/>
  <c r="F294" i="7"/>
  <c r="M294" i="6"/>
  <c r="U294" i="6"/>
  <c r="O294" i="7"/>
  <c r="K295" i="6"/>
  <c r="F295" i="7"/>
  <c r="M295" i="6"/>
  <c r="U295" i="6"/>
  <c r="O295" i="7"/>
  <c r="K296" i="6"/>
  <c r="F296" i="7"/>
  <c r="M296" i="6"/>
  <c r="U296" i="6"/>
  <c r="O296" i="7"/>
  <c r="Q296" i="7"/>
  <c r="K297" i="6"/>
  <c r="F297" i="7"/>
  <c r="M297" i="6"/>
  <c r="U297" i="6"/>
  <c r="O297" i="7"/>
  <c r="K298" i="6"/>
  <c r="F298" i="7"/>
  <c r="M298" i="6"/>
  <c r="U298" i="6"/>
  <c r="O298" i="7"/>
  <c r="K299" i="6"/>
  <c r="F299" i="7"/>
  <c r="M299" i="6"/>
  <c r="U299" i="6"/>
  <c r="O299" i="7"/>
  <c r="K300" i="6"/>
  <c r="F300" i="7"/>
  <c r="Q300" i="7"/>
  <c r="M300" i="6"/>
  <c r="U300" i="6"/>
  <c r="O300" i="7"/>
  <c r="K301" i="6"/>
  <c r="F301" i="7"/>
  <c r="M301" i="6"/>
  <c r="U301" i="6"/>
  <c r="O301" i="7"/>
  <c r="K302" i="6"/>
  <c r="F302" i="7"/>
  <c r="M302" i="6"/>
  <c r="U302" i="6"/>
  <c r="O302" i="7"/>
  <c r="K303" i="6"/>
  <c r="F303" i="7"/>
  <c r="M303" i="6"/>
  <c r="U303" i="6"/>
  <c r="O303" i="7"/>
  <c r="K304" i="6"/>
  <c r="F304" i="7"/>
  <c r="M304" i="6"/>
  <c r="U304" i="6"/>
  <c r="O304" i="7"/>
  <c r="K305" i="6"/>
  <c r="F305" i="7"/>
  <c r="M305" i="6"/>
  <c r="U305" i="6"/>
  <c r="O305" i="7"/>
  <c r="K306" i="6"/>
  <c r="F306" i="7"/>
  <c r="M306" i="6"/>
  <c r="U306" i="6"/>
  <c r="O306" i="7"/>
  <c r="K307" i="6"/>
  <c r="F307" i="7"/>
  <c r="M307" i="6"/>
  <c r="U307" i="6"/>
  <c r="O307" i="7"/>
  <c r="K308" i="6"/>
  <c r="F308" i="7"/>
  <c r="M308" i="6"/>
  <c r="U308" i="6"/>
  <c r="O308" i="7"/>
  <c r="K309" i="6"/>
  <c r="F309" i="7"/>
  <c r="M309" i="6"/>
  <c r="U309" i="6"/>
  <c r="O309" i="7"/>
  <c r="K310" i="6"/>
  <c r="F310" i="7"/>
  <c r="M310" i="6"/>
  <c r="U310" i="6"/>
  <c r="O310" i="7"/>
  <c r="K311" i="6"/>
  <c r="F311" i="7"/>
  <c r="M311" i="6"/>
  <c r="U311" i="6"/>
  <c r="O311" i="7"/>
  <c r="K312" i="6"/>
  <c r="F312" i="7"/>
  <c r="M312" i="6"/>
  <c r="U312" i="6"/>
  <c r="O312" i="7"/>
  <c r="K313" i="6"/>
  <c r="F313" i="7"/>
  <c r="M313" i="6"/>
  <c r="U313" i="6"/>
  <c r="O313" i="7"/>
  <c r="K314" i="6"/>
  <c r="F314" i="7"/>
  <c r="M314" i="6"/>
  <c r="U314" i="6"/>
  <c r="O314" i="7"/>
  <c r="K315" i="6"/>
  <c r="F315" i="7"/>
  <c r="Q315" i="7"/>
  <c r="M315" i="6"/>
  <c r="U315" i="6"/>
  <c r="O315" i="7"/>
  <c r="K316" i="6"/>
  <c r="F316" i="7"/>
  <c r="M316" i="6"/>
  <c r="U316" i="6"/>
  <c r="O316" i="7"/>
  <c r="K317" i="6"/>
  <c r="F317" i="7"/>
  <c r="M317" i="6"/>
  <c r="U317" i="6"/>
  <c r="O317" i="7"/>
  <c r="K318" i="6"/>
  <c r="F318" i="7"/>
  <c r="M318" i="6"/>
  <c r="U318" i="6"/>
  <c r="O318" i="7"/>
  <c r="K319" i="6"/>
  <c r="F319" i="7"/>
  <c r="Q319" i="7"/>
  <c r="M319" i="6"/>
  <c r="U319" i="6"/>
  <c r="K320" i="6"/>
  <c r="F320" i="7"/>
  <c r="M320" i="6"/>
  <c r="U320" i="6"/>
  <c r="O320" i="7"/>
  <c r="K321" i="6"/>
  <c r="F321" i="7"/>
  <c r="M321" i="6"/>
  <c r="U321" i="6"/>
  <c r="O321" i="7"/>
  <c r="K322" i="6"/>
  <c r="F322" i="7"/>
  <c r="M322" i="6"/>
  <c r="U322" i="6"/>
  <c r="O322" i="7"/>
  <c r="K323" i="6"/>
  <c r="F323" i="7"/>
  <c r="M323" i="6"/>
  <c r="U323" i="6"/>
  <c r="K324" i="6"/>
  <c r="F324" i="7"/>
  <c r="M324" i="6"/>
  <c r="U324" i="6"/>
  <c r="O324" i="7"/>
  <c r="K325" i="6"/>
  <c r="F325" i="7"/>
  <c r="M325" i="6"/>
  <c r="U325" i="6"/>
  <c r="O325" i="7"/>
  <c r="K326" i="6"/>
  <c r="F326" i="7"/>
  <c r="M326" i="6"/>
  <c r="U326" i="6"/>
  <c r="O326" i="7"/>
  <c r="K327" i="6"/>
  <c r="F327" i="7"/>
  <c r="M327" i="6"/>
  <c r="U327" i="6"/>
  <c r="O327" i="7"/>
  <c r="K328" i="6"/>
  <c r="F328" i="7"/>
  <c r="M328" i="6"/>
  <c r="U328" i="6"/>
  <c r="O328" i="7"/>
  <c r="K329" i="6"/>
  <c r="F329" i="7"/>
  <c r="M329" i="6"/>
  <c r="U329" i="6"/>
  <c r="O329" i="7"/>
  <c r="K330" i="6"/>
  <c r="F330" i="7"/>
  <c r="M330" i="6"/>
  <c r="U330" i="6"/>
  <c r="O330" i="7"/>
  <c r="K331" i="6"/>
  <c r="F331" i="7"/>
  <c r="M331" i="6"/>
  <c r="U331" i="6"/>
  <c r="O331" i="7"/>
  <c r="K332" i="6"/>
  <c r="F332" i="7"/>
  <c r="M332" i="6"/>
  <c r="U332" i="6"/>
  <c r="O332" i="7"/>
  <c r="K333" i="6"/>
  <c r="F333" i="7"/>
  <c r="M333" i="6"/>
  <c r="U333" i="6"/>
  <c r="O333" i="7"/>
  <c r="K334" i="6"/>
  <c r="F334" i="7"/>
  <c r="M334" i="6"/>
  <c r="U334" i="6"/>
  <c r="O334" i="7"/>
  <c r="K335" i="6"/>
  <c r="F335" i="7"/>
  <c r="M335" i="6"/>
  <c r="U335" i="6"/>
  <c r="O335" i="7"/>
  <c r="K336" i="6"/>
  <c r="F336" i="7"/>
  <c r="M336" i="6"/>
  <c r="K337" i="6"/>
  <c r="F337" i="7"/>
  <c r="M337" i="6"/>
  <c r="U337" i="6"/>
  <c r="O337" i="7"/>
  <c r="K338" i="6"/>
  <c r="F338" i="7"/>
  <c r="M338" i="6"/>
  <c r="U338" i="6"/>
  <c r="O338" i="7"/>
  <c r="K339" i="6"/>
  <c r="F339" i="7"/>
  <c r="M339" i="6"/>
  <c r="U339" i="6"/>
  <c r="O339" i="7"/>
  <c r="K340" i="6"/>
  <c r="F340" i="7"/>
  <c r="M340" i="6"/>
  <c r="U340" i="6"/>
  <c r="O340" i="7"/>
  <c r="K341" i="6"/>
  <c r="F341" i="7"/>
  <c r="M341" i="6"/>
  <c r="U341" i="6"/>
  <c r="O341" i="7"/>
  <c r="K342" i="6"/>
  <c r="F342" i="7"/>
  <c r="M342" i="6"/>
  <c r="U342" i="6"/>
  <c r="O342" i="7"/>
  <c r="K343" i="6"/>
  <c r="F343" i="7"/>
  <c r="M343" i="6"/>
  <c r="U343" i="6"/>
  <c r="O343" i="7"/>
  <c r="K344" i="6"/>
  <c r="F344" i="7"/>
  <c r="M344" i="6"/>
  <c r="U344" i="6"/>
  <c r="O344" i="7"/>
  <c r="K345" i="6"/>
  <c r="F345" i="7"/>
  <c r="M345" i="6"/>
  <c r="U345" i="6"/>
  <c r="O345" i="7"/>
  <c r="K346" i="6"/>
  <c r="F346" i="7"/>
  <c r="M346" i="6"/>
  <c r="U346" i="6"/>
  <c r="O346" i="7"/>
  <c r="K347" i="6"/>
  <c r="F347" i="7"/>
  <c r="M347" i="6"/>
  <c r="U347" i="6"/>
  <c r="O347" i="7"/>
  <c r="K348" i="6"/>
  <c r="F348" i="7"/>
  <c r="M348" i="6"/>
  <c r="U348" i="6"/>
  <c r="O348" i="7"/>
  <c r="K349" i="6"/>
  <c r="F349" i="7"/>
  <c r="M349" i="6"/>
  <c r="U349" i="6"/>
  <c r="O349" i="7"/>
  <c r="K350" i="6"/>
  <c r="F350" i="7"/>
  <c r="M350" i="6"/>
  <c r="U350" i="6"/>
  <c r="O350" i="7"/>
  <c r="K351" i="6"/>
  <c r="F351" i="7"/>
  <c r="M351" i="6"/>
  <c r="U351" i="6"/>
  <c r="O351" i="7"/>
  <c r="K352" i="6"/>
  <c r="F352" i="7"/>
  <c r="M352" i="6"/>
  <c r="O352" i="7"/>
  <c r="K353" i="6"/>
  <c r="F353" i="7"/>
  <c r="M353" i="6"/>
  <c r="U353" i="6"/>
  <c r="O353" i="7"/>
  <c r="K354" i="6"/>
  <c r="F354" i="7"/>
  <c r="M354" i="6"/>
  <c r="U354" i="6"/>
  <c r="O354" i="7"/>
  <c r="K355" i="6"/>
  <c r="F355" i="7"/>
  <c r="M355" i="6"/>
  <c r="U355" i="6"/>
  <c r="O355" i="7"/>
  <c r="K356" i="6"/>
  <c r="F356" i="7"/>
  <c r="M356" i="6"/>
  <c r="U356" i="6"/>
  <c r="O356" i="7"/>
  <c r="K357" i="6"/>
  <c r="F357" i="7"/>
  <c r="M357" i="6"/>
  <c r="U357" i="6"/>
  <c r="O357" i="7"/>
  <c r="K358" i="6"/>
  <c r="F358" i="7"/>
  <c r="M358" i="6"/>
  <c r="U358" i="6"/>
  <c r="O358" i="7"/>
  <c r="Q358" i="7"/>
  <c r="K359" i="6"/>
  <c r="F359" i="7"/>
  <c r="M359" i="6"/>
  <c r="U359" i="6"/>
  <c r="O359" i="7"/>
  <c r="K360" i="6"/>
  <c r="F360" i="7"/>
  <c r="M360" i="6"/>
  <c r="U360" i="6"/>
  <c r="O360" i="7"/>
  <c r="D362" i="6"/>
  <c r="E362" i="6"/>
  <c r="F362" i="6"/>
  <c r="G362" i="6"/>
  <c r="H362" i="6"/>
  <c r="I362" i="6"/>
  <c r="J362" i="6"/>
  <c r="N362" i="6"/>
  <c r="O362" i="6"/>
  <c r="P362" i="6"/>
  <c r="Q362" i="6"/>
  <c r="R362" i="6"/>
  <c r="S362" i="6"/>
  <c r="T362" i="6"/>
  <c r="E98" i="7"/>
  <c r="E131" i="7"/>
  <c r="E286" i="7"/>
  <c r="C362" i="5"/>
  <c r="E362" i="5"/>
  <c r="L362" i="5"/>
  <c r="AB10" i="4"/>
  <c r="AB11" i="4"/>
  <c r="AB12" i="4"/>
  <c r="AB13" i="4"/>
  <c r="AB14" i="4"/>
  <c r="AB15" i="4"/>
  <c r="AB16" i="4"/>
  <c r="AB17" i="4"/>
  <c r="AB18" i="4"/>
  <c r="AB19" i="4"/>
  <c r="AD19" i="4"/>
  <c r="AB20" i="4"/>
  <c r="AB21" i="4"/>
  <c r="AB22" i="4"/>
  <c r="AB23" i="4"/>
  <c r="AD23" i="4"/>
  <c r="C23" i="7"/>
  <c r="AB24" i="4"/>
  <c r="AB25" i="4"/>
  <c r="AB26" i="4"/>
  <c r="AB27" i="4"/>
  <c r="AD27" i="4"/>
  <c r="AB28" i="4"/>
  <c r="AB29" i="4"/>
  <c r="AB30" i="4"/>
  <c r="AB31" i="4"/>
  <c r="AD31" i="4"/>
  <c r="C31" i="7"/>
  <c r="J31" i="7"/>
  <c r="AB32" i="4"/>
  <c r="AB33" i="4"/>
  <c r="AB34" i="4"/>
  <c r="AB35" i="4"/>
  <c r="AB36" i="4"/>
  <c r="AB37" i="4"/>
  <c r="AB38" i="4"/>
  <c r="AB39" i="4"/>
  <c r="AD39" i="4"/>
  <c r="AM39" i="3"/>
  <c r="AB40" i="4"/>
  <c r="AB41" i="4"/>
  <c r="AB42" i="4"/>
  <c r="AB43" i="4"/>
  <c r="AD43" i="4"/>
  <c r="C43" i="7"/>
  <c r="AB44" i="4"/>
  <c r="AB45" i="4"/>
  <c r="AB46" i="4"/>
  <c r="AB47" i="4"/>
  <c r="AB48" i="4"/>
  <c r="AB49" i="4"/>
  <c r="AB50" i="4"/>
  <c r="AB51" i="4"/>
  <c r="AB52" i="4"/>
  <c r="AB53" i="4"/>
  <c r="AB54" i="4"/>
  <c r="AB55" i="4"/>
  <c r="AD55" i="4"/>
  <c r="C55" i="7"/>
  <c r="AB56" i="4"/>
  <c r="AB57" i="4"/>
  <c r="AB58" i="4"/>
  <c r="AB59" i="4"/>
  <c r="AD59" i="4"/>
  <c r="C59" i="7"/>
  <c r="J59" i="7"/>
  <c r="K59" i="7" s="1"/>
  <c r="AB60" i="4"/>
  <c r="AB61" i="4"/>
  <c r="AB62" i="4"/>
  <c r="AB63" i="4"/>
  <c r="AD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D75" i="4"/>
  <c r="C75" i="7"/>
  <c r="J75" i="7"/>
  <c r="L75" i="7" s="1"/>
  <c r="AB76" i="4"/>
  <c r="AB77" i="4"/>
  <c r="AB78" i="4"/>
  <c r="AB79" i="4"/>
  <c r="AB80" i="4"/>
  <c r="AB81" i="4"/>
  <c r="AB82" i="4"/>
  <c r="AB83" i="4"/>
  <c r="AD83" i="4"/>
  <c r="AB84" i="4"/>
  <c r="AB85" i="4"/>
  <c r="AB86" i="4"/>
  <c r="AB87" i="4"/>
  <c r="AB88" i="4"/>
  <c r="AB89" i="4"/>
  <c r="AB90" i="4"/>
  <c r="AB91" i="4"/>
  <c r="AD91" i="4"/>
  <c r="AB92" i="4"/>
  <c r="AB93" i="4"/>
  <c r="AB94" i="4"/>
  <c r="AB95" i="4"/>
  <c r="AD95" i="4"/>
  <c r="C95" i="7"/>
  <c r="J95" i="7" s="1"/>
  <c r="K95" i="7" s="1"/>
  <c r="AB96" i="4"/>
  <c r="AB97" i="4"/>
  <c r="AB98" i="4"/>
  <c r="AB99" i="4"/>
  <c r="AD99" i="4"/>
  <c r="C99" i="7"/>
  <c r="AB100" i="4"/>
  <c r="AB101" i="4"/>
  <c r="AB102" i="4"/>
  <c r="AB103" i="4"/>
  <c r="AB104" i="4"/>
  <c r="AB105" i="4"/>
  <c r="AB106" i="4"/>
  <c r="U107" i="4"/>
  <c r="D107" i="7"/>
  <c r="G107" i="7"/>
  <c r="P107" i="7" s="1"/>
  <c r="AB107" i="4"/>
  <c r="AB108" i="4"/>
  <c r="AB109" i="4"/>
  <c r="AD109" i="4"/>
  <c r="C109" i="7"/>
  <c r="J109" i="7"/>
  <c r="AB110" i="4"/>
  <c r="AB111" i="4"/>
  <c r="AB112" i="4"/>
  <c r="AB113" i="4"/>
  <c r="AD113" i="4"/>
  <c r="AB114" i="4"/>
  <c r="AB115" i="4"/>
  <c r="AB116" i="4"/>
  <c r="AB117" i="4"/>
  <c r="U118" i="4"/>
  <c r="D118" i="7"/>
  <c r="G118" i="7"/>
  <c r="P118" i="7"/>
  <c r="AB118" i="4"/>
  <c r="AB119" i="4"/>
  <c r="AB120" i="4"/>
  <c r="AB121" i="4"/>
  <c r="AB122" i="4"/>
  <c r="AB123" i="4"/>
  <c r="K124" i="4"/>
  <c r="F124" i="3"/>
  <c r="AB124" i="4"/>
  <c r="AB125" i="4"/>
  <c r="AB126" i="4"/>
  <c r="AB127" i="4"/>
  <c r="AB128" i="4"/>
  <c r="AB129" i="4"/>
  <c r="AB130" i="4"/>
  <c r="AD130" i="4"/>
  <c r="C130" i="7"/>
  <c r="AB131" i="4"/>
  <c r="AB132" i="4"/>
  <c r="AB133" i="4"/>
  <c r="AB134" i="4"/>
  <c r="AB135" i="4"/>
  <c r="AB136" i="4"/>
  <c r="AB137" i="4"/>
  <c r="AB138" i="4"/>
  <c r="AD138" i="4"/>
  <c r="AB139" i="4"/>
  <c r="AB140" i="4"/>
  <c r="AB141" i="4"/>
  <c r="AB142" i="4"/>
  <c r="AD142" i="4"/>
  <c r="C142" i="7"/>
  <c r="J142" i="7" s="1"/>
  <c r="AB143" i="4"/>
  <c r="AB144" i="4"/>
  <c r="AB145" i="4"/>
  <c r="AB146" i="4"/>
  <c r="AD146" i="4"/>
  <c r="AB147" i="4"/>
  <c r="AB148" i="4"/>
  <c r="AB149" i="4"/>
  <c r="AB150" i="4"/>
  <c r="AB151" i="4"/>
  <c r="AB152" i="4"/>
  <c r="AB153" i="4"/>
  <c r="AB154" i="4"/>
  <c r="AB155" i="4"/>
  <c r="AB156" i="4"/>
  <c r="AB157" i="4"/>
  <c r="AB158" i="4"/>
  <c r="AB159" i="4"/>
  <c r="AB160" i="4"/>
  <c r="AB161" i="4"/>
  <c r="AB162" i="4"/>
  <c r="AB163" i="4"/>
  <c r="AB164" i="4"/>
  <c r="AB165" i="4"/>
  <c r="AB166" i="4"/>
  <c r="AB167" i="4"/>
  <c r="AB168" i="4"/>
  <c r="AB169" i="4"/>
  <c r="AB170" i="4"/>
  <c r="AD170" i="4"/>
  <c r="AB171" i="4"/>
  <c r="AB172" i="4"/>
  <c r="AB173" i="4"/>
  <c r="AB174" i="4"/>
  <c r="AD174" i="4"/>
  <c r="C174" i="7"/>
  <c r="AB175" i="4"/>
  <c r="AB176" i="4"/>
  <c r="AB177" i="4"/>
  <c r="AB178" i="4"/>
  <c r="AB179" i="4"/>
  <c r="AB180" i="4"/>
  <c r="AB181" i="4"/>
  <c r="AB182" i="4"/>
  <c r="K183" i="4"/>
  <c r="F183" i="3"/>
  <c r="AB183" i="3"/>
  <c r="AB183" i="4"/>
  <c r="AB184" i="4"/>
  <c r="AB185" i="4"/>
  <c r="AB186" i="4"/>
  <c r="AB187" i="4"/>
  <c r="AD187" i="4"/>
  <c r="AB188" i="4"/>
  <c r="AB189" i="4"/>
  <c r="AB190" i="4"/>
  <c r="AB191" i="4"/>
  <c r="AB192" i="4"/>
  <c r="AB193" i="4"/>
  <c r="AB194" i="4"/>
  <c r="AB195" i="4"/>
  <c r="AB196" i="4"/>
  <c r="AB197" i="4"/>
  <c r="AB198" i="4"/>
  <c r="U199" i="4"/>
  <c r="H199" i="3"/>
  <c r="AB199" i="4"/>
  <c r="AB200" i="4"/>
  <c r="AB201" i="4"/>
  <c r="K202" i="4"/>
  <c r="F202" i="3"/>
  <c r="AB202" i="4"/>
  <c r="AB203" i="4"/>
  <c r="AB204" i="4"/>
  <c r="AD204" i="4"/>
  <c r="C204" i="7"/>
  <c r="AB205" i="4"/>
  <c r="AB206" i="4"/>
  <c r="AB207" i="4"/>
  <c r="AB208" i="4"/>
  <c r="AD208" i="4"/>
  <c r="C208" i="7"/>
  <c r="J208" i="7"/>
  <c r="AB209" i="4"/>
  <c r="AB210" i="4"/>
  <c r="AB211" i="4"/>
  <c r="AB212" i="4"/>
  <c r="AD212" i="4"/>
  <c r="C212" i="7"/>
  <c r="AB213" i="4"/>
  <c r="AB214" i="4"/>
  <c r="AB215" i="4"/>
  <c r="AB216" i="4"/>
  <c r="AD216" i="4"/>
  <c r="AB217" i="4"/>
  <c r="AB218" i="4"/>
  <c r="AB219" i="4"/>
  <c r="AB220" i="4"/>
  <c r="AD220" i="4"/>
  <c r="AB221" i="4"/>
  <c r="AB222" i="4"/>
  <c r="AB223" i="4"/>
  <c r="AB224" i="4"/>
  <c r="AB225" i="4"/>
  <c r="AB226" i="4"/>
  <c r="AB227" i="4"/>
  <c r="AB228" i="4"/>
  <c r="AB229" i="4"/>
  <c r="AB230" i="4"/>
  <c r="AB231" i="4"/>
  <c r="U232" i="4"/>
  <c r="AB232" i="4"/>
  <c r="AB233" i="4"/>
  <c r="AB234" i="4"/>
  <c r="K235" i="4"/>
  <c r="F235" i="3"/>
  <c r="AB235" i="3"/>
  <c r="U235" i="4"/>
  <c r="AB235" i="4"/>
  <c r="AB236" i="4"/>
  <c r="AB237" i="4"/>
  <c r="AB238" i="4"/>
  <c r="AB239" i="4"/>
  <c r="AD239" i="4"/>
  <c r="C239" i="7"/>
  <c r="AB240" i="4"/>
  <c r="AB241" i="4"/>
  <c r="AB242" i="4"/>
  <c r="AB243" i="4"/>
  <c r="AB244" i="4"/>
  <c r="AB245" i="4"/>
  <c r="AB246" i="4"/>
  <c r="AB247" i="4"/>
  <c r="AD247" i="4"/>
  <c r="C247" i="7"/>
  <c r="AB248" i="4"/>
  <c r="AB249" i="4"/>
  <c r="AB250" i="4"/>
  <c r="AB251" i="4"/>
  <c r="AB252" i="4"/>
  <c r="AB253" i="4"/>
  <c r="AB254" i="4"/>
  <c r="AB255" i="4"/>
  <c r="AD255" i="4"/>
  <c r="AB256" i="4"/>
  <c r="AB257" i="4"/>
  <c r="AB258" i="4"/>
  <c r="AB259" i="4"/>
  <c r="AB260" i="4"/>
  <c r="AB261" i="4"/>
  <c r="AB262" i="4"/>
  <c r="AB263" i="4"/>
  <c r="AD263" i="4"/>
  <c r="C263" i="7"/>
  <c r="AB264" i="4"/>
  <c r="AB265" i="4"/>
  <c r="AB266" i="4"/>
  <c r="AB267" i="4"/>
  <c r="AB268" i="4"/>
  <c r="AB269" i="4"/>
  <c r="AB270" i="4"/>
  <c r="AB271" i="4"/>
  <c r="AB272" i="4"/>
  <c r="AB273" i="4"/>
  <c r="AB274" i="4"/>
  <c r="AB275" i="4"/>
  <c r="AD275" i="4"/>
  <c r="AB276" i="4"/>
  <c r="AB277" i="4"/>
  <c r="AB278" i="4"/>
  <c r="AB279" i="4"/>
  <c r="AB280" i="4"/>
  <c r="AB281" i="4"/>
  <c r="AB282" i="4"/>
  <c r="AB283" i="4"/>
  <c r="AB284" i="4"/>
  <c r="AB285" i="4"/>
  <c r="AB286" i="4"/>
  <c r="AB287" i="4"/>
  <c r="AB288" i="4"/>
  <c r="AB289" i="4"/>
  <c r="AB290" i="4"/>
  <c r="AB291" i="4"/>
  <c r="AB292" i="4"/>
  <c r="AB293" i="4"/>
  <c r="AB294" i="4"/>
  <c r="AB295" i="4"/>
  <c r="AB296" i="4"/>
  <c r="AB297" i="4"/>
  <c r="AB298" i="4"/>
  <c r="AB299" i="4"/>
  <c r="AD299" i="4"/>
  <c r="C299" i="7"/>
  <c r="AB300" i="4"/>
  <c r="AB301" i="4"/>
  <c r="AB302" i="4"/>
  <c r="AB303" i="4"/>
  <c r="AD303" i="4"/>
  <c r="AB304" i="4"/>
  <c r="AB305" i="4"/>
  <c r="AB306" i="4"/>
  <c r="AB307" i="4"/>
  <c r="AD307" i="4"/>
  <c r="C307" i="7"/>
  <c r="AB308" i="4"/>
  <c r="AB309" i="4"/>
  <c r="AB310" i="4"/>
  <c r="AB311" i="4"/>
  <c r="AB312" i="4"/>
  <c r="AB313" i="4"/>
  <c r="AB314" i="4"/>
  <c r="AB315" i="4"/>
  <c r="AD315" i="4"/>
  <c r="AB316" i="4"/>
  <c r="AB317" i="4"/>
  <c r="AB318" i="4"/>
  <c r="AB319" i="4"/>
  <c r="AD319" i="4"/>
  <c r="C319" i="7"/>
  <c r="AB320" i="4"/>
  <c r="AB321" i="4"/>
  <c r="AB322" i="4"/>
  <c r="AB323" i="4"/>
  <c r="AD323" i="4"/>
  <c r="C323" i="7"/>
  <c r="J323" i="7"/>
  <c r="AB324" i="4"/>
  <c r="AB325" i="4"/>
  <c r="AB326" i="4"/>
  <c r="AB327" i="4"/>
  <c r="AB328" i="4"/>
  <c r="AB329" i="4"/>
  <c r="AB330" i="4"/>
  <c r="AB331" i="4"/>
  <c r="AD331" i="4"/>
  <c r="AB332" i="4"/>
  <c r="AB333" i="4"/>
  <c r="AB334" i="4"/>
  <c r="AB335" i="4"/>
  <c r="AD335" i="4"/>
  <c r="C335" i="7"/>
  <c r="AB336" i="4"/>
  <c r="AB337" i="4"/>
  <c r="AB338" i="4"/>
  <c r="AB339" i="4"/>
  <c r="AB340" i="4"/>
  <c r="AB341" i="4"/>
  <c r="AB342" i="4"/>
  <c r="AB343" i="4"/>
  <c r="K344" i="4"/>
  <c r="F344" i="3"/>
  <c r="AB344" i="4"/>
  <c r="AB345" i="4"/>
  <c r="AB346" i="4"/>
  <c r="AB347" i="4"/>
  <c r="AB348" i="4"/>
  <c r="AB349" i="4"/>
  <c r="AB350" i="4"/>
  <c r="AB351" i="4"/>
  <c r="AB352" i="4"/>
  <c r="AB353" i="4"/>
  <c r="AD353" i="4"/>
  <c r="AB354" i="4"/>
  <c r="AB355" i="4"/>
  <c r="AB356" i="4"/>
  <c r="AB357" i="4"/>
  <c r="AB358" i="4"/>
  <c r="AB359" i="4"/>
  <c r="AB360" i="4"/>
  <c r="C362" i="4"/>
  <c r="E362" i="4"/>
  <c r="H362" i="4"/>
  <c r="M362" i="4"/>
  <c r="R362" i="4"/>
  <c r="X362" i="4"/>
  <c r="Y362" i="4"/>
  <c r="Z362" i="4"/>
  <c r="AA362" i="4"/>
  <c r="AE362" i="4"/>
  <c r="AF362" i="4"/>
  <c r="H364" i="4"/>
  <c r="M364" i="4"/>
  <c r="R364" i="4"/>
  <c r="C362" i="3"/>
  <c r="D362" i="3"/>
  <c r="M362" i="3"/>
  <c r="N362" i="3"/>
  <c r="O362" i="3"/>
  <c r="P362" i="3"/>
  <c r="Q362" i="3"/>
  <c r="Q363" i="3"/>
  <c r="Z10" i="2"/>
  <c r="Z362" i="2"/>
  <c r="AA10" i="2"/>
  <c r="AA362" i="2"/>
  <c r="Z11" i="2"/>
  <c r="AA11" i="2"/>
  <c r="Z12" i="2"/>
  <c r="AA12" i="2"/>
  <c r="Z13" i="2"/>
  <c r="AA13" i="2"/>
  <c r="Z14" i="2"/>
  <c r="AA14" i="2"/>
  <c r="Z15" i="2"/>
  <c r="AA15" i="2"/>
  <c r="Z16" i="2"/>
  <c r="AA16" i="2"/>
  <c r="Z17" i="2"/>
  <c r="AA17" i="2"/>
  <c r="Z18" i="2"/>
  <c r="AA18" i="2"/>
  <c r="Z19" i="2"/>
  <c r="AA19" i="2"/>
  <c r="Z20" i="2"/>
  <c r="AA20" i="2"/>
  <c r="Z21" i="2"/>
  <c r="AA21" i="2"/>
  <c r="Z22" i="2"/>
  <c r="AA22" i="2"/>
  <c r="Z23" i="2"/>
  <c r="AA23" i="2"/>
  <c r="Z24" i="2"/>
  <c r="AA24" i="2"/>
  <c r="Z25" i="2"/>
  <c r="AA25" i="2"/>
  <c r="Z26" i="2"/>
  <c r="AA26" i="2"/>
  <c r="Z27" i="2"/>
  <c r="AA27" i="2"/>
  <c r="Z28" i="2"/>
  <c r="AA28" i="2"/>
  <c r="Z29" i="2"/>
  <c r="AA29" i="2"/>
  <c r="Z30" i="2"/>
  <c r="AA30" i="2"/>
  <c r="Z31" i="2"/>
  <c r="AA31" i="2"/>
  <c r="Z32" i="2"/>
  <c r="AA32" i="2"/>
  <c r="Z33" i="2"/>
  <c r="AA33" i="2"/>
  <c r="Z34" i="2"/>
  <c r="AA34" i="2"/>
  <c r="Z35" i="2"/>
  <c r="AA35" i="2"/>
  <c r="Z36" i="2"/>
  <c r="AA36" i="2"/>
  <c r="Z37" i="2"/>
  <c r="AA37" i="2"/>
  <c r="Z38" i="2"/>
  <c r="AA38" i="2"/>
  <c r="Z39" i="2"/>
  <c r="AA39" i="2"/>
  <c r="Z40" i="2"/>
  <c r="AA40" i="2"/>
  <c r="Z41" i="2"/>
  <c r="AA41" i="2"/>
  <c r="Z42" i="2"/>
  <c r="AA42" i="2"/>
  <c r="Z43" i="2"/>
  <c r="AA43" i="2"/>
  <c r="Z44" i="2"/>
  <c r="AA44" i="2"/>
  <c r="Z45" i="2"/>
  <c r="AA45" i="2"/>
  <c r="Z46" i="2"/>
  <c r="AA46" i="2"/>
  <c r="Z47" i="2"/>
  <c r="AA47" i="2"/>
  <c r="Z48" i="2"/>
  <c r="AA48" i="2"/>
  <c r="Z49" i="2"/>
  <c r="AA49" i="2"/>
  <c r="Z50" i="2"/>
  <c r="AA50" i="2"/>
  <c r="Z51" i="2"/>
  <c r="AA51" i="2"/>
  <c r="Z52" i="2"/>
  <c r="AA52" i="2"/>
  <c r="Z53" i="2"/>
  <c r="AA53" i="2"/>
  <c r="Z54" i="2"/>
  <c r="AA54" i="2"/>
  <c r="Z55" i="2"/>
  <c r="AA55" i="2"/>
  <c r="Z56" i="2"/>
  <c r="AA56" i="2"/>
  <c r="Z57" i="2"/>
  <c r="AA57" i="2"/>
  <c r="Z58" i="2"/>
  <c r="AA58" i="2"/>
  <c r="Z59" i="2"/>
  <c r="AA59" i="2"/>
  <c r="Z60" i="2"/>
  <c r="AA60" i="2"/>
  <c r="Z61" i="2"/>
  <c r="AA61" i="2"/>
  <c r="Z62" i="2"/>
  <c r="AA62" i="2"/>
  <c r="Z63" i="2"/>
  <c r="AA63" i="2"/>
  <c r="Z64" i="2"/>
  <c r="AA64" i="2"/>
  <c r="Z65" i="2"/>
  <c r="AA65" i="2"/>
  <c r="Z66" i="2"/>
  <c r="AA66" i="2"/>
  <c r="Z67" i="2"/>
  <c r="AA67" i="2"/>
  <c r="Z68" i="2"/>
  <c r="AA68" i="2"/>
  <c r="Z69" i="2"/>
  <c r="AA69" i="2"/>
  <c r="Z70" i="2"/>
  <c r="AA70" i="2"/>
  <c r="Z71" i="2"/>
  <c r="AA71" i="2"/>
  <c r="Z72" i="2"/>
  <c r="AA72" i="2"/>
  <c r="Z73" i="2"/>
  <c r="AA73" i="2"/>
  <c r="Z74" i="2"/>
  <c r="AA74" i="2"/>
  <c r="Z75" i="2"/>
  <c r="AA75" i="2"/>
  <c r="Z76" i="2"/>
  <c r="AA76" i="2"/>
  <c r="Z77" i="2"/>
  <c r="AA77" i="2"/>
  <c r="Z78" i="2"/>
  <c r="AA78" i="2"/>
  <c r="Z79" i="2"/>
  <c r="AA79" i="2"/>
  <c r="Z80" i="2"/>
  <c r="AA80" i="2"/>
  <c r="Z81" i="2"/>
  <c r="AA81" i="2"/>
  <c r="Z82" i="2"/>
  <c r="AA82" i="2"/>
  <c r="Z83" i="2"/>
  <c r="AA83" i="2"/>
  <c r="Z84" i="2"/>
  <c r="AA84" i="2"/>
  <c r="Z85" i="2"/>
  <c r="AA85" i="2"/>
  <c r="Z86" i="2"/>
  <c r="AA86" i="2"/>
  <c r="Z87" i="2"/>
  <c r="AA87" i="2"/>
  <c r="Z88" i="2"/>
  <c r="AA88" i="2"/>
  <c r="Z89" i="2"/>
  <c r="AA89" i="2"/>
  <c r="Z90" i="2"/>
  <c r="AA90" i="2"/>
  <c r="Z91" i="2"/>
  <c r="AA91" i="2"/>
  <c r="Z92" i="2"/>
  <c r="AA92" i="2"/>
  <c r="Z93" i="2"/>
  <c r="AA93" i="2"/>
  <c r="Z94" i="2"/>
  <c r="AA94" i="2"/>
  <c r="Z95" i="2"/>
  <c r="AA95" i="2"/>
  <c r="Z96" i="2"/>
  <c r="AA96" i="2"/>
  <c r="Z97" i="2"/>
  <c r="AA97" i="2"/>
  <c r="Z98" i="2"/>
  <c r="AA98" i="2"/>
  <c r="Z99" i="2"/>
  <c r="AA99" i="2"/>
  <c r="Z100" i="2"/>
  <c r="AA100" i="2"/>
  <c r="Z101" i="2"/>
  <c r="AA101" i="2"/>
  <c r="Z102" i="2"/>
  <c r="AA102" i="2"/>
  <c r="Z103" i="2"/>
  <c r="AA103" i="2"/>
  <c r="Z104" i="2"/>
  <c r="AA104" i="2"/>
  <c r="Z105" i="2"/>
  <c r="AA105" i="2"/>
  <c r="Z106" i="2"/>
  <c r="AA106" i="2"/>
  <c r="Z107" i="2"/>
  <c r="AA107" i="2"/>
  <c r="Z108" i="2"/>
  <c r="AA108" i="2"/>
  <c r="Z109" i="2"/>
  <c r="AA109" i="2"/>
  <c r="Z110" i="2"/>
  <c r="AA110" i="2"/>
  <c r="Z111" i="2"/>
  <c r="AA111" i="2"/>
  <c r="Z112" i="2"/>
  <c r="AA112" i="2"/>
  <c r="Z113" i="2"/>
  <c r="AA113" i="2"/>
  <c r="Z114" i="2"/>
  <c r="AA114" i="2"/>
  <c r="Z115" i="2"/>
  <c r="AA115" i="2"/>
  <c r="Z116" i="2"/>
  <c r="AA116" i="2"/>
  <c r="Z117" i="2"/>
  <c r="AA117" i="2"/>
  <c r="Z118" i="2"/>
  <c r="AA118" i="2"/>
  <c r="Z119" i="2"/>
  <c r="AA119" i="2"/>
  <c r="Z120" i="2"/>
  <c r="AA120" i="2"/>
  <c r="Z121" i="2"/>
  <c r="AA121" i="2"/>
  <c r="Z122" i="2"/>
  <c r="AA122" i="2"/>
  <c r="Z123" i="2"/>
  <c r="AA123" i="2"/>
  <c r="Z124" i="2"/>
  <c r="AA124" i="2"/>
  <c r="Z125" i="2"/>
  <c r="AA125" i="2"/>
  <c r="Z126" i="2"/>
  <c r="AA126" i="2"/>
  <c r="Z127" i="2"/>
  <c r="AA127" i="2"/>
  <c r="Z128" i="2"/>
  <c r="AA128" i="2"/>
  <c r="Z129" i="2"/>
  <c r="AA129" i="2"/>
  <c r="Z130" i="2"/>
  <c r="AA130" i="2"/>
  <c r="Z131" i="2"/>
  <c r="AA131" i="2"/>
  <c r="Z132" i="2"/>
  <c r="AA132" i="2"/>
  <c r="Z133" i="2"/>
  <c r="AA133" i="2"/>
  <c r="Z134" i="2"/>
  <c r="AA134" i="2"/>
  <c r="Z135" i="2"/>
  <c r="AA135" i="2"/>
  <c r="Z136" i="2"/>
  <c r="AA136" i="2"/>
  <c r="Z137" i="2"/>
  <c r="AA137" i="2"/>
  <c r="Z138" i="2"/>
  <c r="AA138" i="2"/>
  <c r="Z139" i="2"/>
  <c r="AA139" i="2"/>
  <c r="Z140" i="2"/>
  <c r="AA140" i="2"/>
  <c r="Z141" i="2"/>
  <c r="AA141" i="2"/>
  <c r="Z142" i="2"/>
  <c r="AA142" i="2"/>
  <c r="Z143" i="2"/>
  <c r="AA143" i="2"/>
  <c r="Z144" i="2"/>
  <c r="AA144" i="2"/>
  <c r="Z145" i="2"/>
  <c r="AA145" i="2"/>
  <c r="Z146" i="2"/>
  <c r="AA146" i="2"/>
  <c r="Z147" i="2"/>
  <c r="AA147" i="2"/>
  <c r="Z148" i="2"/>
  <c r="AA148" i="2"/>
  <c r="Z149" i="2"/>
  <c r="AA149" i="2"/>
  <c r="Z150" i="2"/>
  <c r="AA150" i="2"/>
  <c r="Z151" i="2"/>
  <c r="AA151" i="2"/>
  <c r="Z152" i="2"/>
  <c r="AA152" i="2"/>
  <c r="Z153" i="2"/>
  <c r="AA153" i="2"/>
  <c r="Z154" i="2"/>
  <c r="AA154" i="2"/>
  <c r="Z155" i="2"/>
  <c r="AA155" i="2"/>
  <c r="Z156" i="2"/>
  <c r="AA156" i="2"/>
  <c r="Z157" i="2"/>
  <c r="AA157" i="2"/>
  <c r="Z158" i="2"/>
  <c r="AA158" i="2"/>
  <c r="Z159" i="2"/>
  <c r="AA159" i="2"/>
  <c r="Z160" i="2"/>
  <c r="AA160" i="2"/>
  <c r="Z161" i="2"/>
  <c r="AA161" i="2"/>
  <c r="Z162" i="2"/>
  <c r="AA162" i="2"/>
  <c r="Z163" i="2"/>
  <c r="AA163" i="2"/>
  <c r="Z164" i="2"/>
  <c r="AA164" i="2"/>
  <c r="Z165" i="2"/>
  <c r="AA165" i="2"/>
  <c r="Z166" i="2"/>
  <c r="AA166" i="2"/>
  <c r="Z167" i="2"/>
  <c r="AA167" i="2"/>
  <c r="Z168" i="2"/>
  <c r="AA168" i="2"/>
  <c r="Z169" i="2"/>
  <c r="AA169" i="2"/>
  <c r="Z170" i="2"/>
  <c r="AA170" i="2"/>
  <c r="Z171" i="2"/>
  <c r="AA171" i="2"/>
  <c r="Z172" i="2"/>
  <c r="AA172" i="2"/>
  <c r="Z173" i="2"/>
  <c r="AA173" i="2"/>
  <c r="Z174" i="2"/>
  <c r="AA174" i="2"/>
  <c r="Z175" i="2"/>
  <c r="AA175" i="2"/>
  <c r="Z176" i="2"/>
  <c r="AA176" i="2"/>
  <c r="Z177" i="2"/>
  <c r="AA177" i="2"/>
  <c r="Z178" i="2"/>
  <c r="AA178" i="2"/>
  <c r="Z179" i="2"/>
  <c r="AA179" i="2"/>
  <c r="Z180" i="2"/>
  <c r="AA180" i="2"/>
  <c r="Z181" i="2"/>
  <c r="AA181" i="2"/>
  <c r="Z182" i="2"/>
  <c r="AA182" i="2"/>
  <c r="Z183" i="2"/>
  <c r="AA183" i="2"/>
  <c r="Z184" i="2"/>
  <c r="AA184" i="2"/>
  <c r="Z185" i="2"/>
  <c r="AA185" i="2"/>
  <c r="Z186" i="2"/>
  <c r="AA186" i="2"/>
  <c r="Z187" i="2"/>
  <c r="AA187" i="2"/>
  <c r="Z188" i="2"/>
  <c r="AA188" i="2"/>
  <c r="Z189" i="2"/>
  <c r="AA189" i="2"/>
  <c r="Z190" i="2"/>
  <c r="AA190" i="2"/>
  <c r="Z191" i="2"/>
  <c r="AA191" i="2"/>
  <c r="Z192" i="2"/>
  <c r="AA192" i="2"/>
  <c r="Z193" i="2"/>
  <c r="AA193" i="2"/>
  <c r="Z194" i="2"/>
  <c r="AA194" i="2"/>
  <c r="Z195" i="2"/>
  <c r="AA195" i="2"/>
  <c r="Z196" i="2"/>
  <c r="AA196" i="2"/>
  <c r="Z197" i="2"/>
  <c r="AA197" i="2"/>
  <c r="Z198" i="2"/>
  <c r="AA198" i="2"/>
  <c r="Z199" i="2"/>
  <c r="AA199" i="2"/>
  <c r="Z200" i="2"/>
  <c r="AA200" i="2"/>
  <c r="Z201" i="2"/>
  <c r="AA201" i="2"/>
  <c r="Z202" i="2"/>
  <c r="AA202" i="2"/>
  <c r="Z203" i="2"/>
  <c r="AA203" i="2"/>
  <c r="Z204" i="2"/>
  <c r="AA204" i="2"/>
  <c r="Z205" i="2"/>
  <c r="AA205" i="2"/>
  <c r="Z206" i="2"/>
  <c r="AA206" i="2"/>
  <c r="Z207" i="2"/>
  <c r="AA207" i="2"/>
  <c r="Z208" i="2"/>
  <c r="AA208" i="2"/>
  <c r="Z209" i="2"/>
  <c r="AA209" i="2"/>
  <c r="Z210" i="2"/>
  <c r="AA210" i="2"/>
  <c r="Z211" i="2"/>
  <c r="AA211" i="2"/>
  <c r="Z212" i="2"/>
  <c r="AA212" i="2"/>
  <c r="Z213" i="2"/>
  <c r="AA213" i="2"/>
  <c r="Z214" i="2"/>
  <c r="AA214" i="2"/>
  <c r="Z215" i="2"/>
  <c r="AA215" i="2"/>
  <c r="Z216" i="2"/>
  <c r="AA216" i="2"/>
  <c r="Z217" i="2"/>
  <c r="AA217" i="2"/>
  <c r="Z218" i="2"/>
  <c r="AA218" i="2"/>
  <c r="Z219" i="2"/>
  <c r="AA219" i="2"/>
  <c r="Z220" i="2"/>
  <c r="AA220" i="2"/>
  <c r="Z221" i="2"/>
  <c r="AA221" i="2"/>
  <c r="Z222" i="2"/>
  <c r="AA222" i="2"/>
  <c r="Z223" i="2"/>
  <c r="AA223" i="2"/>
  <c r="Z224" i="2"/>
  <c r="AA224" i="2"/>
  <c r="Z225" i="2"/>
  <c r="AA225" i="2"/>
  <c r="Z226" i="2"/>
  <c r="AA226" i="2"/>
  <c r="Z227" i="2"/>
  <c r="AA227" i="2"/>
  <c r="Z228" i="2"/>
  <c r="AA228" i="2"/>
  <c r="Z229" i="2"/>
  <c r="AA229" i="2"/>
  <c r="Z230" i="2"/>
  <c r="AA230" i="2"/>
  <c r="Z231" i="2"/>
  <c r="AA231" i="2"/>
  <c r="Z232" i="2"/>
  <c r="AA232" i="2"/>
  <c r="Z233" i="2"/>
  <c r="AA233" i="2"/>
  <c r="Z234" i="2"/>
  <c r="AA234" i="2"/>
  <c r="Z235" i="2"/>
  <c r="AA235" i="2"/>
  <c r="Z236" i="2"/>
  <c r="AA236" i="2"/>
  <c r="Z237" i="2"/>
  <c r="AA237" i="2"/>
  <c r="Z238" i="2"/>
  <c r="AA238" i="2"/>
  <c r="Z239" i="2"/>
  <c r="AA239" i="2"/>
  <c r="Z240" i="2"/>
  <c r="AA240" i="2"/>
  <c r="Z241" i="2"/>
  <c r="AA241" i="2"/>
  <c r="Z242" i="2"/>
  <c r="AA242" i="2"/>
  <c r="Z243" i="2"/>
  <c r="AA243" i="2"/>
  <c r="Z244" i="2"/>
  <c r="AA244" i="2"/>
  <c r="Z245" i="2"/>
  <c r="AA245" i="2"/>
  <c r="Z246" i="2"/>
  <c r="AA246" i="2"/>
  <c r="Z247" i="2"/>
  <c r="AA247" i="2"/>
  <c r="Z248" i="2"/>
  <c r="AA248" i="2"/>
  <c r="Z249" i="2"/>
  <c r="AA249" i="2"/>
  <c r="Z250" i="2"/>
  <c r="AA250" i="2"/>
  <c r="Z251" i="2"/>
  <c r="AA251" i="2"/>
  <c r="Z252" i="2"/>
  <c r="AA252" i="2"/>
  <c r="Z253" i="2"/>
  <c r="AA253" i="2"/>
  <c r="Z254" i="2"/>
  <c r="AA254" i="2"/>
  <c r="Z255" i="2"/>
  <c r="AA255" i="2"/>
  <c r="Z256" i="2"/>
  <c r="AA256" i="2"/>
  <c r="Z257" i="2"/>
  <c r="AA257" i="2"/>
  <c r="Z258" i="2"/>
  <c r="AA258" i="2"/>
  <c r="Z259" i="2"/>
  <c r="AA259" i="2"/>
  <c r="Z260" i="2"/>
  <c r="AA260" i="2"/>
  <c r="Z261" i="2"/>
  <c r="AA261" i="2"/>
  <c r="Z262" i="2"/>
  <c r="AA262" i="2"/>
  <c r="Z263" i="2"/>
  <c r="AA263" i="2"/>
  <c r="Z264" i="2"/>
  <c r="AA264" i="2"/>
  <c r="Z265" i="2"/>
  <c r="AA265" i="2"/>
  <c r="Z266" i="2"/>
  <c r="AA266" i="2"/>
  <c r="Z267" i="2"/>
  <c r="AA267" i="2"/>
  <c r="Z268" i="2"/>
  <c r="AA268" i="2"/>
  <c r="Z269" i="2"/>
  <c r="AA269" i="2"/>
  <c r="Z270" i="2"/>
  <c r="AA270" i="2"/>
  <c r="Z271" i="2"/>
  <c r="AA271" i="2"/>
  <c r="Z272" i="2"/>
  <c r="AA272" i="2"/>
  <c r="Z273" i="2"/>
  <c r="AA273" i="2"/>
  <c r="Z274" i="2"/>
  <c r="AA274" i="2"/>
  <c r="Z275" i="2"/>
  <c r="AA275" i="2"/>
  <c r="Z276" i="2"/>
  <c r="AA276" i="2"/>
  <c r="Z277" i="2"/>
  <c r="AA277" i="2"/>
  <c r="Z278" i="2"/>
  <c r="AA278" i="2"/>
  <c r="Z279" i="2"/>
  <c r="AA279" i="2"/>
  <c r="Z280" i="2"/>
  <c r="AA280" i="2"/>
  <c r="Z281" i="2"/>
  <c r="AA281" i="2"/>
  <c r="Z282" i="2"/>
  <c r="AA282" i="2"/>
  <c r="Z283" i="2"/>
  <c r="AA283" i="2"/>
  <c r="Z284" i="2"/>
  <c r="AA284" i="2"/>
  <c r="Z285" i="2"/>
  <c r="AA285" i="2"/>
  <c r="Z286" i="2"/>
  <c r="AA286" i="2"/>
  <c r="Z287" i="2"/>
  <c r="AA287" i="2"/>
  <c r="Z288" i="2"/>
  <c r="AA288" i="2"/>
  <c r="Z289" i="2"/>
  <c r="AA289" i="2"/>
  <c r="Z290" i="2"/>
  <c r="AA290" i="2"/>
  <c r="Z291" i="2"/>
  <c r="AA291" i="2"/>
  <c r="Z292" i="2"/>
  <c r="AA292" i="2"/>
  <c r="Z293" i="2"/>
  <c r="AA293" i="2"/>
  <c r="Z294" i="2"/>
  <c r="AA294" i="2"/>
  <c r="Z295" i="2"/>
  <c r="AA295" i="2"/>
  <c r="Z296" i="2"/>
  <c r="AA296" i="2"/>
  <c r="Z297" i="2"/>
  <c r="AA297" i="2"/>
  <c r="Z298" i="2"/>
  <c r="AA298" i="2"/>
  <c r="Z299" i="2"/>
  <c r="AA299" i="2"/>
  <c r="Z300" i="2"/>
  <c r="AA300" i="2"/>
  <c r="Z301" i="2"/>
  <c r="AA301" i="2"/>
  <c r="Z302" i="2"/>
  <c r="AA302" i="2"/>
  <c r="Z303" i="2"/>
  <c r="AA303" i="2"/>
  <c r="Z304" i="2"/>
  <c r="AA304" i="2"/>
  <c r="Z305" i="2"/>
  <c r="AA305" i="2"/>
  <c r="Z306" i="2"/>
  <c r="AA306" i="2"/>
  <c r="Z307" i="2"/>
  <c r="AA307" i="2"/>
  <c r="Z308" i="2"/>
  <c r="AA308" i="2"/>
  <c r="Z309" i="2"/>
  <c r="AA309" i="2"/>
  <c r="Z310" i="2"/>
  <c r="AA310" i="2"/>
  <c r="Z311" i="2"/>
  <c r="AA311" i="2"/>
  <c r="Z312" i="2"/>
  <c r="AA312" i="2"/>
  <c r="Z313" i="2"/>
  <c r="AA313" i="2"/>
  <c r="Z314" i="2"/>
  <c r="AA314" i="2"/>
  <c r="Z315" i="2"/>
  <c r="AA315" i="2"/>
  <c r="Z316" i="2"/>
  <c r="AA316" i="2"/>
  <c r="Z317" i="2"/>
  <c r="AA317" i="2"/>
  <c r="Z318" i="2"/>
  <c r="AA318" i="2"/>
  <c r="Z319" i="2"/>
  <c r="AA319" i="2"/>
  <c r="Z320" i="2"/>
  <c r="AA320" i="2"/>
  <c r="Z321" i="2"/>
  <c r="AA321" i="2"/>
  <c r="Z322" i="2"/>
  <c r="AA322" i="2"/>
  <c r="Z323" i="2"/>
  <c r="AA323" i="2"/>
  <c r="Z324" i="2"/>
  <c r="AA324" i="2"/>
  <c r="Z325" i="2"/>
  <c r="AA325" i="2"/>
  <c r="Z326" i="2"/>
  <c r="AA326" i="2"/>
  <c r="Z327" i="2"/>
  <c r="AA327" i="2"/>
  <c r="Z328" i="2"/>
  <c r="AA328" i="2"/>
  <c r="Z329" i="2"/>
  <c r="AA329" i="2"/>
  <c r="Z330" i="2"/>
  <c r="AA330" i="2"/>
  <c r="Z331" i="2"/>
  <c r="AA331" i="2"/>
  <c r="Z332" i="2"/>
  <c r="AA332" i="2"/>
  <c r="Z333" i="2"/>
  <c r="AA333" i="2"/>
  <c r="Z334" i="2"/>
  <c r="AA334" i="2"/>
  <c r="Z335" i="2"/>
  <c r="AA335" i="2"/>
  <c r="Z336" i="2"/>
  <c r="AA336" i="2"/>
  <c r="Z337" i="2"/>
  <c r="AA337" i="2"/>
  <c r="Z338" i="2"/>
  <c r="AA338" i="2"/>
  <c r="Z339" i="2"/>
  <c r="AA339" i="2"/>
  <c r="Z340" i="2"/>
  <c r="AA340" i="2"/>
  <c r="Z341" i="2"/>
  <c r="AA341" i="2"/>
  <c r="Z342" i="2"/>
  <c r="AA342" i="2"/>
  <c r="Z343" i="2"/>
  <c r="AA343" i="2"/>
  <c r="Z344" i="2"/>
  <c r="AA344" i="2"/>
  <c r="Z345" i="2"/>
  <c r="AA345" i="2"/>
  <c r="Z346" i="2"/>
  <c r="AA346" i="2"/>
  <c r="Z347" i="2"/>
  <c r="AA347" i="2"/>
  <c r="Z348" i="2"/>
  <c r="AA348" i="2"/>
  <c r="Z349" i="2"/>
  <c r="AA349" i="2"/>
  <c r="Z350" i="2"/>
  <c r="AA350" i="2"/>
  <c r="Z351" i="2"/>
  <c r="AA351" i="2"/>
  <c r="Z352" i="2"/>
  <c r="AA352" i="2"/>
  <c r="Z353" i="2"/>
  <c r="AA353" i="2"/>
  <c r="Z354" i="2"/>
  <c r="AA354" i="2"/>
  <c r="Z355" i="2"/>
  <c r="AA355" i="2"/>
  <c r="Z356" i="2"/>
  <c r="AA356" i="2"/>
  <c r="Z357" i="2"/>
  <c r="AA357" i="2"/>
  <c r="Z358" i="2"/>
  <c r="AA358" i="2"/>
  <c r="Z359" i="2"/>
  <c r="AA359" i="2"/>
  <c r="Z360" i="2"/>
  <c r="AA360" i="2"/>
  <c r="C362" i="2"/>
  <c r="D362" i="2"/>
  <c r="E362" i="2"/>
  <c r="F362" i="2"/>
  <c r="G362" i="2"/>
  <c r="H362" i="2"/>
  <c r="I362" i="2"/>
  <c r="J362" i="2"/>
  <c r="K362" i="2"/>
  <c r="L362" i="2"/>
  <c r="M362" i="2"/>
  <c r="N362" i="2"/>
  <c r="O362" i="2"/>
  <c r="P362" i="2"/>
  <c r="Q362" i="2"/>
  <c r="R362" i="2"/>
  <c r="S362" i="2"/>
  <c r="T362" i="2"/>
  <c r="U362" i="2"/>
  <c r="V362" i="2"/>
  <c r="X362" i="2"/>
  <c r="U71" i="4"/>
  <c r="U352" i="4"/>
  <c r="H352" i="3"/>
  <c r="K271" i="4"/>
  <c r="F271" i="3"/>
  <c r="AB271" i="3"/>
  <c r="O79" i="4"/>
  <c r="O344" i="4"/>
  <c r="P344" i="4"/>
  <c r="G344" i="3"/>
  <c r="O264" i="4"/>
  <c r="O304" i="4"/>
  <c r="P304" i="4"/>
  <c r="G304" i="3"/>
  <c r="AC304" i="3"/>
  <c r="K299" i="4"/>
  <c r="F299" i="3"/>
  <c r="AB299" i="3"/>
  <c r="K336" i="4"/>
  <c r="F336" i="3"/>
  <c r="U336" i="4"/>
  <c r="O312" i="4"/>
  <c r="P312" i="4"/>
  <c r="G312" i="3"/>
  <c r="AC312" i="3"/>
  <c r="O343" i="4"/>
  <c r="O283" i="4"/>
  <c r="P283" i="4"/>
  <c r="G283" i="3"/>
  <c r="O204" i="4"/>
  <c r="O228" i="4"/>
  <c r="P228" i="4"/>
  <c r="G228" i="3"/>
  <c r="AC228" i="3"/>
  <c r="AE228" i="3"/>
  <c r="O296" i="4"/>
  <c r="P296" i="4"/>
  <c r="G296" i="3"/>
  <c r="AC296" i="3"/>
  <c r="O247" i="4"/>
  <c r="P247" i="4"/>
  <c r="G247" i="3"/>
  <c r="D362" i="4"/>
  <c r="K272" i="4"/>
  <c r="F272" i="3"/>
  <c r="K355" i="4"/>
  <c r="F355" i="3"/>
  <c r="AB355" i="3"/>
  <c r="O259" i="4"/>
  <c r="P259" i="4"/>
  <c r="G259" i="3"/>
  <c r="K259" i="4"/>
  <c r="F259" i="3"/>
  <c r="AB259" i="3"/>
  <c r="O251" i="4"/>
  <c r="P251" i="4"/>
  <c r="G251" i="3"/>
  <c r="AC251" i="3"/>
  <c r="K251" i="4"/>
  <c r="F251" i="3"/>
  <c r="AB251" i="3"/>
  <c r="O243" i="4"/>
  <c r="K243" i="4"/>
  <c r="F243" i="3"/>
  <c r="AB243" i="3"/>
  <c r="K335" i="4"/>
  <c r="F335" i="3"/>
  <c r="AB335" i="3"/>
  <c r="O327" i="4"/>
  <c r="P327" i="4"/>
  <c r="G327" i="3"/>
  <c r="O307" i="4"/>
  <c r="P307" i="4"/>
  <c r="G307" i="3"/>
  <c r="AC307" i="3"/>
  <c r="K307" i="4"/>
  <c r="F307" i="3"/>
  <c r="AB307" i="3"/>
  <c r="K180" i="4"/>
  <c r="F180" i="3"/>
  <c r="K156" i="4"/>
  <c r="F156" i="3"/>
  <c r="O235" i="4"/>
  <c r="O191" i="4"/>
  <c r="P191" i="4"/>
  <c r="G191" i="3"/>
  <c r="O159" i="4"/>
  <c r="P159" i="4"/>
  <c r="G159" i="3"/>
  <c r="O68" i="4"/>
  <c r="K68" i="4"/>
  <c r="F68" i="3"/>
  <c r="O39" i="4"/>
  <c r="P39" i="4"/>
  <c r="G39" i="3"/>
  <c r="K100" i="4"/>
  <c r="F100" i="3"/>
  <c r="K35" i="4"/>
  <c r="F35" i="3"/>
  <c r="AB35" i="3"/>
  <c r="O35" i="4"/>
  <c r="P35" i="4"/>
  <c r="F27" i="3"/>
  <c r="AB27" i="3"/>
  <c r="O27" i="4"/>
  <c r="P27" i="4"/>
  <c r="G27" i="3"/>
  <c r="AC27" i="3"/>
  <c r="K13" i="4"/>
  <c r="F13" i="3"/>
  <c r="AB13" i="3"/>
  <c r="F11" i="7"/>
  <c r="U283" i="4"/>
  <c r="D283" i="7"/>
  <c r="G283" i="7" s="1"/>
  <c r="P283" i="7" s="1"/>
  <c r="P243" i="4"/>
  <c r="G243" i="3"/>
  <c r="U259" i="4"/>
  <c r="H259" i="3"/>
  <c r="U246" i="4"/>
  <c r="D246" i="7"/>
  <c r="G246" i="7"/>
  <c r="P246" i="7" s="1"/>
  <c r="U262" i="4"/>
  <c r="Q160" i="7"/>
  <c r="Q151" i="7"/>
  <c r="Z10" i="3"/>
  <c r="Y11" i="3"/>
  <c r="AA26" i="3"/>
  <c r="AA94" i="3"/>
  <c r="AB31" i="3"/>
  <c r="AB39" i="3"/>
  <c r="AB343" i="3"/>
  <c r="AA14" i="3"/>
  <c r="AC71" i="3"/>
  <c r="AF71" i="3"/>
  <c r="U362" i="3"/>
  <c r="AA31" i="3"/>
  <c r="AA47" i="3"/>
  <c r="AA71" i="3"/>
  <c r="AA95" i="3"/>
  <c r="AA147" i="3"/>
  <c r="AA167" i="3"/>
  <c r="AA219" i="3"/>
  <c r="AA227" i="3"/>
  <c r="AA247" i="3"/>
  <c r="AA263" i="3"/>
  <c r="AA291" i="3"/>
  <c r="AA299" i="3"/>
  <c r="AA323" i="3"/>
  <c r="AA347" i="3"/>
  <c r="AA34" i="3"/>
  <c r="AA54" i="3"/>
  <c r="AA62" i="3"/>
  <c r="AA66" i="3"/>
  <c r="AA70" i="3"/>
  <c r="AA110" i="3"/>
  <c r="AA150" i="3"/>
  <c r="AA162" i="3"/>
  <c r="AA178" i="3"/>
  <c r="AA202" i="3"/>
  <c r="AA206" i="3"/>
  <c r="AA210" i="3"/>
  <c r="AA148" i="3"/>
  <c r="AA228" i="3"/>
  <c r="AA300" i="3"/>
  <c r="K25" i="4"/>
  <c r="F25" i="3"/>
  <c r="AB25" i="3"/>
  <c r="K41" i="4"/>
  <c r="F41" i="3"/>
  <c r="AB41" i="3"/>
  <c r="K65" i="4"/>
  <c r="F65" i="3"/>
  <c r="AB65" i="3"/>
  <c r="O93" i="4"/>
  <c r="P93" i="4"/>
  <c r="G93" i="3"/>
  <c r="K121" i="4"/>
  <c r="F121" i="3"/>
  <c r="AB121" i="3"/>
  <c r="K137" i="4"/>
  <c r="F137" i="3"/>
  <c r="AB137" i="3"/>
  <c r="AB161" i="3"/>
  <c r="K173" i="4"/>
  <c r="F173" i="3"/>
  <c r="AB173" i="3"/>
  <c r="K197" i="4"/>
  <c r="F197" i="3"/>
  <c r="AB197" i="3"/>
  <c r="O201" i="4"/>
  <c r="P201" i="4"/>
  <c r="G201" i="3"/>
  <c r="O229" i="4"/>
  <c r="P229" i="4"/>
  <c r="G229" i="3"/>
  <c r="P235" i="4"/>
  <c r="G235" i="3"/>
  <c r="AC247" i="3"/>
  <c r="F15" i="3"/>
  <c r="AB15" i="3"/>
  <c r="O11" i="4"/>
  <c r="P11" i="4"/>
  <c r="K11" i="4"/>
  <c r="F11" i="3"/>
  <c r="J146" i="5"/>
  <c r="M146" i="7" s="1"/>
  <c r="Q134" i="7"/>
  <c r="O113" i="7"/>
  <c r="Q113" i="7" s="1"/>
  <c r="E155" i="7"/>
  <c r="E187" i="7"/>
  <c r="E87" i="7"/>
  <c r="E239" i="7"/>
  <c r="E47" i="7"/>
  <c r="E75" i="7"/>
  <c r="H75" i="7" s="1"/>
  <c r="E118" i="7"/>
  <c r="E10" i="7"/>
  <c r="E110" i="7"/>
  <c r="E154" i="7"/>
  <c r="N154" i="7" s="1"/>
  <c r="E355" i="7"/>
  <c r="E230" i="7"/>
  <c r="E234" i="7"/>
  <c r="E215" i="7"/>
  <c r="E191" i="7"/>
  <c r="E99" i="7"/>
  <c r="H99" i="7" s="1"/>
  <c r="E134" i="7"/>
  <c r="E351" i="7"/>
  <c r="N351" i="7" s="1"/>
  <c r="E158" i="7"/>
  <c r="E335" i="7"/>
  <c r="E322" i="7"/>
  <c r="E275" i="7"/>
  <c r="E151" i="7"/>
  <c r="E175" i="7"/>
  <c r="J41" i="5"/>
  <c r="M41" i="7" s="1"/>
  <c r="J189" i="5"/>
  <c r="M189" i="7" s="1"/>
  <c r="J297" i="5"/>
  <c r="M297" i="7" s="1"/>
  <c r="J345" i="5"/>
  <c r="M345" i="7" s="1"/>
  <c r="J209" i="5"/>
  <c r="M209" i="7" s="1"/>
  <c r="E182" i="7"/>
  <c r="E15" i="7"/>
  <c r="E115" i="7"/>
  <c r="E279" i="7"/>
  <c r="E214" i="7"/>
  <c r="E107" i="7"/>
  <c r="E163" i="7"/>
  <c r="E50" i="7"/>
  <c r="E314" i="7"/>
  <c r="E179" i="7"/>
  <c r="E262" i="7"/>
  <c r="J330" i="5"/>
  <c r="M330" i="7" s="1"/>
  <c r="AC23" i="3"/>
  <c r="AF327" i="3"/>
  <c r="AH229" i="3"/>
  <c r="AC39" i="3"/>
  <c r="AE39" i="3"/>
  <c r="AC191" i="3"/>
  <c r="AF191" i="3"/>
  <c r="AB94" i="3"/>
  <c r="AB150" i="3"/>
  <c r="AB156" i="3"/>
  <c r="AB344" i="3"/>
  <c r="AB73" i="3"/>
  <c r="AB97" i="3"/>
  <c r="AB109" i="3"/>
  <c r="AB153" i="3"/>
  <c r="AB177" i="3"/>
  <c r="AB205" i="3"/>
  <c r="V362" i="3"/>
  <c r="AB202" i="3"/>
  <c r="AC127" i="3"/>
  <c r="AF127" i="3"/>
  <c r="AC183" i="3"/>
  <c r="AH183" i="3"/>
  <c r="AB244" i="3"/>
  <c r="AB252" i="3"/>
  <c r="AB268" i="3"/>
  <c r="AA103" i="3"/>
  <c r="AA183" i="3"/>
  <c r="AC57" i="3"/>
  <c r="AB68" i="3"/>
  <c r="AB336" i="3"/>
  <c r="AB124" i="3"/>
  <c r="AA355" i="3"/>
  <c r="AA339" i="3"/>
  <c r="AA307" i="3"/>
  <c r="AH307" i="3"/>
  <c r="AA275" i="3"/>
  <c r="AA175" i="3"/>
  <c r="AA99" i="3"/>
  <c r="AA79" i="3"/>
  <c r="AA51" i="3"/>
  <c r="AC93" i="3"/>
  <c r="AH93" i="3"/>
  <c r="AB100" i="3"/>
  <c r="AC159" i="3"/>
  <c r="AB180" i="3"/>
  <c r="AB272" i="3"/>
  <c r="AA315" i="3"/>
  <c r="AA267" i="3"/>
  <c r="AA251" i="3"/>
  <c r="AA235" i="3"/>
  <c r="AA211" i="3"/>
  <c r="AA199" i="3"/>
  <c r="AA191" i="3"/>
  <c r="AA179" i="3"/>
  <c r="AA143" i="3"/>
  <c r="AB131" i="3"/>
  <c r="AB191" i="3"/>
  <c r="AB228" i="3"/>
  <c r="AB239" i="3"/>
  <c r="AB247" i="3"/>
  <c r="AE247" i="3"/>
  <c r="AB279" i="3"/>
  <c r="AB287" i="3"/>
  <c r="AB295" i="3"/>
  <c r="AB327" i="3"/>
  <c r="AB359" i="3"/>
  <c r="AB44" i="3"/>
  <c r="AB54" i="3"/>
  <c r="AB67" i="3"/>
  <c r="AB76" i="3"/>
  <c r="AB111" i="3"/>
  <c r="AB147" i="3"/>
  <c r="AB158" i="3"/>
  <c r="AB179" i="3"/>
  <c r="AB211" i="3"/>
  <c r="AB220" i="3"/>
  <c r="AB248" i="3"/>
  <c r="AB264" i="3"/>
  <c r="AB296" i="3"/>
  <c r="AB304" i="3"/>
  <c r="AB312" i="3"/>
  <c r="AB328" i="3"/>
  <c r="AB360" i="3"/>
  <c r="AA19" i="3"/>
  <c r="AA151" i="3"/>
  <c r="AB38" i="3"/>
  <c r="AB89" i="3"/>
  <c r="AB125" i="3"/>
  <c r="AB145" i="3"/>
  <c r="AC157" i="3"/>
  <c r="AB169" i="3"/>
  <c r="AB189" i="3"/>
  <c r="AB214" i="3"/>
  <c r="AB225" i="3"/>
  <c r="AC233" i="3"/>
  <c r="AB79" i="3"/>
  <c r="AB87" i="3"/>
  <c r="AB159" i="3"/>
  <c r="AB204" i="3"/>
  <c r="AB267" i="3"/>
  <c r="AB283" i="3"/>
  <c r="AB291" i="3"/>
  <c r="AB347" i="3"/>
  <c r="AB78" i="3"/>
  <c r="AB93" i="3"/>
  <c r="AB193" i="3"/>
  <c r="AB201" i="3"/>
  <c r="T362" i="3"/>
  <c r="Z362" i="3"/>
  <c r="S362" i="3"/>
  <c r="Y362" i="3"/>
  <c r="AA55" i="3"/>
  <c r="AA135" i="3"/>
  <c r="AA187" i="3"/>
  <c r="AA360" i="3"/>
  <c r="AA356" i="3"/>
  <c r="AA352" i="3"/>
  <c r="AA348" i="3"/>
  <c r="AA344" i="3"/>
  <c r="AA340" i="3"/>
  <c r="AA336" i="3"/>
  <c r="AE336" i="3"/>
  <c r="AA332" i="3"/>
  <c r="AA328" i="3"/>
  <c r="AA324" i="3"/>
  <c r="AA320" i="3"/>
  <c r="AA316" i="3"/>
  <c r="AA312" i="3"/>
  <c r="AA308" i="3"/>
  <c r="AA304" i="3"/>
  <c r="AA296" i="3"/>
  <c r="AA292" i="3"/>
  <c r="AA288" i="3"/>
  <c r="AA284" i="3"/>
  <c r="AA280" i="3"/>
  <c r="AA276" i="3"/>
  <c r="AA272" i="3"/>
  <c r="AA268" i="3"/>
  <c r="AA264" i="3"/>
  <c r="AA260" i="3"/>
  <c r="AA256" i="3"/>
  <c r="AA252" i="3"/>
  <c r="AA248" i="3"/>
  <c r="AA244" i="3"/>
  <c r="AA240" i="3"/>
  <c r="AA236" i="3"/>
  <c r="AA232" i="3"/>
  <c r="AA220" i="3"/>
  <c r="AA216" i="3"/>
  <c r="AA212" i="3"/>
  <c r="AA208" i="3"/>
  <c r="AA204" i="3"/>
  <c r="AA200" i="3"/>
  <c r="AA196" i="3"/>
  <c r="AA188" i="3"/>
  <c r="AA184" i="3"/>
  <c r="AA180" i="3"/>
  <c r="AA176" i="3"/>
  <c r="AA172" i="3"/>
  <c r="AA164" i="3"/>
  <c r="AA156" i="3"/>
  <c r="AA140" i="3"/>
  <c r="AA132" i="3"/>
  <c r="AA124" i="3"/>
  <c r="AA116" i="3"/>
  <c r="AA108" i="3"/>
  <c r="AA100" i="3"/>
  <c r="AA92" i="3"/>
  <c r="AA76" i="3"/>
  <c r="AA68" i="3"/>
  <c r="AA60" i="3"/>
  <c r="AA52" i="3"/>
  <c r="AA44" i="3"/>
  <c r="AA36" i="3"/>
  <c r="AA20" i="3"/>
  <c r="AA27" i="3"/>
  <c r="AE27" i="3"/>
  <c r="AA87" i="3"/>
  <c r="O36" i="4"/>
  <c r="P36" i="4"/>
  <c r="G36" i="3"/>
  <c r="AC36" i="3"/>
  <c r="O260" i="4"/>
  <c r="P260" i="4"/>
  <c r="G260" i="3"/>
  <c r="AC260" i="3"/>
  <c r="O118" i="4"/>
  <c r="P118" i="4"/>
  <c r="G118" i="3"/>
  <c r="O202" i="4"/>
  <c r="O31" i="4"/>
  <c r="P31" i="4"/>
  <c r="K127" i="4"/>
  <c r="F127" i="3"/>
  <c r="AB127" i="3"/>
  <c r="O211" i="4"/>
  <c r="O44" i="4"/>
  <c r="O328" i="4"/>
  <c r="P328" i="4"/>
  <c r="G328" i="3"/>
  <c r="AC328" i="3"/>
  <c r="O13" i="4"/>
  <c r="P13" i="4"/>
  <c r="G13" i="3"/>
  <c r="AC13" i="3"/>
  <c r="AE13" i="3"/>
  <c r="O156" i="4"/>
  <c r="P156" i="4"/>
  <c r="O335" i="4"/>
  <c r="O25" i="4"/>
  <c r="P25" i="4"/>
  <c r="G25" i="3"/>
  <c r="AC25" i="3"/>
  <c r="O61" i="4"/>
  <c r="P61" i="4"/>
  <c r="G61" i="3"/>
  <c r="AC61" i="3"/>
  <c r="O121" i="4"/>
  <c r="P121" i="4"/>
  <c r="G121" i="3"/>
  <c r="AC121" i="3"/>
  <c r="AE121" i="3"/>
  <c r="O197" i="4"/>
  <c r="P197" i="4"/>
  <c r="G197" i="3"/>
  <c r="AC197" i="3"/>
  <c r="O213" i="4"/>
  <c r="P213" i="4"/>
  <c r="G213" i="3"/>
  <c r="O272" i="4"/>
  <c r="O280" i="4"/>
  <c r="P280" i="4"/>
  <c r="G280" i="3"/>
  <c r="AC280" i="3"/>
  <c r="O336" i="4"/>
  <c r="T336" i="4"/>
  <c r="O26" i="4"/>
  <c r="P26" i="4"/>
  <c r="G26" i="3"/>
  <c r="O134" i="4"/>
  <c r="P134" i="4"/>
  <c r="G134" i="3"/>
  <c r="K26" i="4"/>
  <c r="F26" i="3"/>
  <c r="AB26" i="3"/>
  <c r="O179" i="4"/>
  <c r="P179" i="4"/>
  <c r="K280" i="4"/>
  <c r="F280" i="3"/>
  <c r="AB280" i="3"/>
  <c r="O220" i="4"/>
  <c r="P220" i="4"/>
  <c r="G220" i="3"/>
  <c r="AC220" i="3"/>
  <c r="O360" i="4"/>
  <c r="P360" i="4"/>
  <c r="G360" i="3"/>
  <c r="AC360" i="3"/>
  <c r="O100" i="4"/>
  <c r="P100" i="4"/>
  <c r="G100" i="3"/>
  <c r="AC100" i="3"/>
  <c r="O124" i="4"/>
  <c r="P124" i="4"/>
  <c r="G124" i="3"/>
  <c r="AC124" i="3"/>
  <c r="O41" i="4"/>
  <c r="P41" i="4"/>
  <c r="G41" i="3"/>
  <c r="AC41" i="3"/>
  <c r="AF41" i="3"/>
  <c r="O65" i="4"/>
  <c r="P65" i="4"/>
  <c r="G65" i="3"/>
  <c r="AC65" i="3"/>
  <c r="AH65" i="3"/>
  <c r="AI65" i="3"/>
  <c r="AJ65" i="3"/>
  <c r="O102" i="4"/>
  <c r="P102" i="4"/>
  <c r="G102" i="3"/>
  <c r="AC102" i="3"/>
  <c r="O113" i="4"/>
  <c r="P113" i="4"/>
  <c r="G113" i="3"/>
  <c r="AC113" i="3"/>
  <c r="O137" i="4"/>
  <c r="P137" i="4"/>
  <c r="G137" i="3"/>
  <c r="AC137" i="3"/>
  <c r="O173" i="4"/>
  <c r="P173" i="4"/>
  <c r="G173" i="3"/>
  <c r="AC173" i="3"/>
  <c r="AH173" i="3"/>
  <c r="O209" i="4"/>
  <c r="P209" i="4"/>
  <c r="G209" i="3"/>
  <c r="O261" i="4"/>
  <c r="P261" i="4"/>
  <c r="G261" i="3"/>
  <c r="O15" i="4"/>
  <c r="P15" i="4"/>
  <c r="G15" i="3"/>
  <c r="AC15" i="3"/>
  <c r="AF15" i="3"/>
  <c r="K23" i="4"/>
  <c r="F23" i="3"/>
  <c r="AB23" i="3"/>
  <c r="K118" i="4"/>
  <c r="F118" i="3"/>
  <c r="AB118" i="3"/>
  <c r="O214" i="4"/>
  <c r="P214" i="4"/>
  <c r="G214" i="3"/>
  <c r="AC214" i="3"/>
  <c r="AE214" i="3"/>
  <c r="O76" i="4"/>
  <c r="P76" i="4"/>
  <c r="K36" i="4"/>
  <c r="F36" i="3"/>
  <c r="AB36" i="3"/>
  <c r="O145" i="4"/>
  <c r="P145" i="4"/>
  <c r="G145" i="3"/>
  <c r="AC145" i="3"/>
  <c r="AE145" i="3"/>
  <c r="K260" i="4"/>
  <c r="F260" i="3"/>
  <c r="AB260" i="3"/>
  <c r="K29" i="4"/>
  <c r="F29" i="3"/>
  <c r="AB29" i="3"/>
  <c r="O29" i="4"/>
  <c r="P29" i="4"/>
  <c r="G29" i="3"/>
  <c r="AC29" i="3"/>
  <c r="O77" i="4"/>
  <c r="K77" i="4"/>
  <c r="F77" i="3"/>
  <c r="AB77" i="3"/>
  <c r="O81" i="4"/>
  <c r="P81" i="4"/>
  <c r="G81" i="3"/>
  <c r="AC81" i="3"/>
  <c r="K81" i="4"/>
  <c r="F81" i="3"/>
  <c r="AB81" i="3"/>
  <c r="O105" i="4"/>
  <c r="P105" i="4"/>
  <c r="G105" i="3"/>
  <c r="AC105" i="3"/>
  <c r="K105" i="4"/>
  <c r="F105" i="3"/>
  <c r="AB105" i="3"/>
  <c r="O18" i="4"/>
  <c r="P18" i="4"/>
  <c r="G18" i="3"/>
  <c r="K18" i="4"/>
  <c r="F18" i="3"/>
  <c r="AB18" i="3"/>
  <c r="O186" i="4"/>
  <c r="P186" i="4"/>
  <c r="G186" i="3"/>
  <c r="K186" i="4"/>
  <c r="F186" i="3"/>
  <c r="AB186" i="3"/>
  <c r="O45" i="4"/>
  <c r="P45" i="4"/>
  <c r="G45" i="3"/>
  <c r="AC45" i="3"/>
  <c r="K45" i="4"/>
  <c r="F45" i="3"/>
  <c r="AB45" i="3"/>
  <c r="O49" i="4"/>
  <c r="P49" i="4"/>
  <c r="G49" i="3"/>
  <c r="AC49" i="3"/>
  <c r="K49" i="4"/>
  <c r="F49" i="3"/>
  <c r="AB49" i="3"/>
  <c r="O185" i="4"/>
  <c r="K185" i="4"/>
  <c r="F185" i="3"/>
  <c r="AB185" i="3"/>
  <c r="K217" i="4"/>
  <c r="F217" i="3"/>
  <c r="AB217" i="3"/>
  <c r="O217" i="4"/>
  <c r="P217" i="4"/>
  <c r="G217" i="3"/>
  <c r="AE217" i="3"/>
  <c r="K221" i="4"/>
  <c r="F221" i="3"/>
  <c r="AB221" i="3"/>
  <c r="O221" i="4"/>
  <c r="P221" i="4"/>
  <c r="G221" i="3"/>
  <c r="O62" i="4"/>
  <c r="P62" i="4"/>
  <c r="G62" i="3"/>
  <c r="K62" i="4"/>
  <c r="F62" i="3"/>
  <c r="AB62" i="3"/>
  <c r="O86" i="4"/>
  <c r="K86" i="4"/>
  <c r="F86" i="3"/>
  <c r="AB86" i="3"/>
  <c r="K119" i="4"/>
  <c r="F119" i="3"/>
  <c r="AB119" i="3"/>
  <c r="O119" i="4"/>
  <c r="P119" i="4"/>
  <c r="G119" i="3"/>
  <c r="AC119" i="3"/>
  <c r="AE119" i="3"/>
  <c r="K132" i="4"/>
  <c r="F132" i="3"/>
  <c r="AB132" i="3"/>
  <c r="O132" i="4"/>
  <c r="P132" i="4"/>
  <c r="G132" i="3"/>
  <c r="AC132" i="3"/>
  <c r="K227" i="4"/>
  <c r="F227" i="3"/>
  <c r="AB227" i="3"/>
  <c r="O227" i="4"/>
  <c r="P227" i="4"/>
  <c r="G227" i="3"/>
  <c r="AC227" i="3"/>
  <c r="O225" i="4"/>
  <c r="P225" i="4"/>
  <c r="G225" i="3"/>
  <c r="O193" i="4"/>
  <c r="P193" i="4"/>
  <c r="G193" i="3"/>
  <c r="AC193" i="3"/>
  <c r="K113" i="4"/>
  <c r="F113" i="3"/>
  <c r="AB113" i="3"/>
  <c r="O89" i="4"/>
  <c r="P89" i="4"/>
  <c r="G89" i="3"/>
  <c r="AC89" i="3"/>
  <c r="K61" i="4"/>
  <c r="F61" i="3"/>
  <c r="AB61" i="3"/>
  <c r="O158" i="4"/>
  <c r="P158" i="4"/>
  <c r="G158" i="3"/>
  <c r="O252" i="4"/>
  <c r="T252" i="4"/>
  <c r="U252" i="4"/>
  <c r="K114" i="4"/>
  <c r="F114" i="3"/>
  <c r="AB114" i="3"/>
  <c r="O114" i="4"/>
  <c r="P114" i="4"/>
  <c r="G114" i="3"/>
  <c r="AC114" i="3"/>
  <c r="K190" i="4"/>
  <c r="F190" i="3"/>
  <c r="AB190" i="3"/>
  <c r="O190" i="4"/>
  <c r="P190" i="4"/>
  <c r="G190" i="3"/>
  <c r="O10" i="4"/>
  <c r="P10" i="4"/>
  <c r="G10" i="3"/>
  <c r="AC10" i="3"/>
  <c r="K10" i="4"/>
  <c r="F10" i="3"/>
  <c r="AB10" i="3"/>
  <c r="K66" i="4"/>
  <c r="F66" i="3"/>
  <c r="AB66" i="3"/>
  <c r="O66" i="4"/>
  <c r="P66" i="4"/>
  <c r="G66" i="3"/>
  <c r="O110" i="4"/>
  <c r="P110" i="4"/>
  <c r="G110" i="3"/>
  <c r="AC110" i="3"/>
  <c r="K110" i="4"/>
  <c r="F110" i="3"/>
  <c r="AB110" i="3"/>
  <c r="K174" i="4"/>
  <c r="F174" i="3"/>
  <c r="AB174" i="3"/>
  <c r="O174" i="4"/>
  <c r="P174" i="4"/>
  <c r="G174" i="3"/>
  <c r="T202" i="4"/>
  <c r="U202" i="4"/>
  <c r="P202" i="4"/>
  <c r="G202" i="3"/>
  <c r="AC202" i="3"/>
  <c r="AH202" i="3"/>
  <c r="AI202" i="3"/>
  <c r="O206" i="4"/>
  <c r="P206" i="4"/>
  <c r="G206" i="3"/>
  <c r="AC206" i="3"/>
  <c r="K206" i="4"/>
  <c r="F206" i="3"/>
  <c r="AB206" i="3"/>
  <c r="O210" i="4"/>
  <c r="P210" i="4"/>
  <c r="G210" i="3"/>
  <c r="AC210" i="3"/>
  <c r="K210" i="4"/>
  <c r="F210" i="3"/>
  <c r="AB210" i="3"/>
  <c r="K230" i="4"/>
  <c r="F230" i="3"/>
  <c r="AB230" i="3"/>
  <c r="O230" i="4"/>
  <c r="P230" i="4"/>
  <c r="G230" i="3"/>
  <c r="AC230" i="3"/>
  <c r="O189" i="4"/>
  <c r="P189" i="4"/>
  <c r="G189" i="3"/>
  <c r="AC189" i="3"/>
  <c r="AH189" i="3"/>
  <c r="O177" i="4"/>
  <c r="O169" i="4"/>
  <c r="P169" i="4"/>
  <c r="G169" i="3"/>
  <c r="AC169" i="3"/>
  <c r="K157" i="4"/>
  <c r="F157" i="3"/>
  <c r="AB157" i="3"/>
  <c r="O141" i="4"/>
  <c r="P141" i="4"/>
  <c r="G141" i="3"/>
  <c r="AC141" i="3"/>
  <c r="O109" i="4"/>
  <c r="O97" i="4"/>
  <c r="P97" i="4"/>
  <c r="G97" i="3"/>
  <c r="AC97" i="3"/>
  <c r="O73" i="4"/>
  <c r="P73" i="4"/>
  <c r="G73" i="3"/>
  <c r="AC73" i="3"/>
  <c r="AH73" i="3"/>
  <c r="O33" i="4"/>
  <c r="P33" i="4"/>
  <c r="G33" i="3"/>
  <c r="AC33" i="3"/>
  <c r="AE33" i="3"/>
  <c r="K21" i="4"/>
  <c r="F21" i="3"/>
  <c r="AB21" i="3"/>
  <c r="K102" i="4"/>
  <c r="F102" i="3"/>
  <c r="AB102" i="3"/>
  <c r="AF307" i="3"/>
  <c r="K207" i="4"/>
  <c r="F207" i="3"/>
  <c r="AB207" i="3"/>
  <c r="I362" i="4"/>
  <c r="O150" i="4"/>
  <c r="O87" i="4"/>
  <c r="P87" i="4"/>
  <c r="K199" i="4"/>
  <c r="F199" i="3"/>
  <c r="AB199" i="3"/>
  <c r="AH199" i="3"/>
  <c r="AI199" i="3"/>
  <c r="O95" i="4"/>
  <c r="P95" i="4"/>
  <c r="K95" i="4"/>
  <c r="F95" i="3"/>
  <c r="AB95" i="3"/>
  <c r="K140" i="4"/>
  <c r="F140" i="3"/>
  <c r="AB140" i="3"/>
  <c r="O140" i="4"/>
  <c r="P140" i="4"/>
  <c r="G140" i="3"/>
  <c r="AC140" i="3"/>
  <c r="K200" i="4"/>
  <c r="F200" i="3"/>
  <c r="AB200" i="3"/>
  <c r="O200" i="4"/>
  <c r="P200" i="4"/>
  <c r="K63" i="4"/>
  <c r="F63" i="3"/>
  <c r="AB63" i="3"/>
  <c r="O63" i="4"/>
  <c r="O17" i="4"/>
  <c r="P17" i="4"/>
  <c r="G17" i="3"/>
  <c r="AC17" i="3"/>
  <c r="K17" i="4"/>
  <c r="F17" i="3"/>
  <c r="AB17" i="3"/>
  <c r="O129" i="4"/>
  <c r="P129" i="4"/>
  <c r="G129" i="3"/>
  <c r="AC129" i="3"/>
  <c r="AE129" i="3"/>
  <c r="O19" i="4"/>
  <c r="K19" i="4"/>
  <c r="F19" i="3"/>
  <c r="AB19" i="3"/>
  <c r="O216" i="4"/>
  <c r="K216" i="4"/>
  <c r="F216" i="3"/>
  <c r="AB216" i="3"/>
  <c r="AF229" i="3"/>
  <c r="O50" i="4"/>
  <c r="P50" i="4"/>
  <c r="G50" i="3"/>
  <c r="AC50" i="3"/>
  <c r="K50" i="4"/>
  <c r="F50" i="3"/>
  <c r="AB50" i="3"/>
  <c r="O70" i="4"/>
  <c r="K70" i="4"/>
  <c r="F70" i="3"/>
  <c r="AB70" i="3"/>
  <c r="K126" i="4"/>
  <c r="F126" i="3"/>
  <c r="AB126" i="3"/>
  <c r="O126" i="4"/>
  <c r="P126" i="4"/>
  <c r="G126" i="3"/>
  <c r="K146" i="4"/>
  <c r="F146" i="3"/>
  <c r="AB146" i="3"/>
  <c r="O146" i="4"/>
  <c r="P146" i="4"/>
  <c r="K226" i="4"/>
  <c r="F226" i="3"/>
  <c r="AB226" i="3"/>
  <c r="O226" i="4"/>
  <c r="P226" i="4"/>
  <c r="K233" i="4"/>
  <c r="F233" i="3"/>
  <c r="AB233" i="3"/>
  <c r="K213" i="4"/>
  <c r="F213" i="3"/>
  <c r="AB213" i="3"/>
  <c r="O161" i="4"/>
  <c r="P161" i="4"/>
  <c r="G161" i="3"/>
  <c r="AC161" i="3"/>
  <c r="AE161" i="3"/>
  <c r="O153" i="4"/>
  <c r="P153" i="4"/>
  <c r="G153" i="3"/>
  <c r="AC153" i="3"/>
  <c r="K57" i="4"/>
  <c r="F57" i="3"/>
  <c r="AB57" i="3"/>
  <c r="O54" i="4"/>
  <c r="P54" i="4"/>
  <c r="G54" i="3"/>
  <c r="O244" i="4"/>
  <c r="P244" i="4"/>
  <c r="G244" i="3"/>
  <c r="AC244" i="3"/>
  <c r="K134" i="4"/>
  <c r="F134" i="3"/>
  <c r="AB134" i="3"/>
  <c r="K12" i="4"/>
  <c r="F12" i="3"/>
  <c r="AB12" i="3"/>
  <c r="O12" i="4"/>
  <c r="P12" i="4"/>
  <c r="G12" i="3"/>
  <c r="AC12" i="3"/>
  <c r="K99" i="4"/>
  <c r="F99" i="3"/>
  <c r="AB99" i="3"/>
  <c r="O99" i="4"/>
  <c r="O108" i="4"/>
  <c r="P108" i="4"/>
  <c r="G108" i="3"/>
  <c r="AC108" i="3"/>
  <c r="AH108" i="3"/>
  <c r="K108" i="4"/>
  <c r="F108" i="3"/>
  <c r="AB108" i="3"/>
  <c r="K164" i="4"/>
  <c r="F164" i="3"/>
  <c r="AB164" i="3"/>
  <c r="O164" i="4"/>
  <c r="O176" i="4"/>
  <c r="P176" i="4"/>
  <c r="G176" i="3"/>
  <c r="AC176" i="3"/>
  <c r="K176" i="4"/>
  <c r="F176" i="3"/>
  <c r="AB176" i="3"/>
  <c r="O275" i="4"/>
  <c r="P275" i="4"/>
  <c r="G275" i="3"/>
  <c r="AC275" i="3"/>
  <c r="K275" i="4"/>
  <c r="F275" i="3"/>
  <c r="AB275" i="3"/>
  <c r="O315" i="4"/>
  <c r="T315" i="4"/>
  <c r="U315" i="4"/>
  <c r="H315" i="3"/>
  <c r="K315" i="4"/>
  <c r="F315" i="3"/>
  <c r="AB315" i="3"/>
  <c r="O323" i="4"/>
  <c r="P323" i="4"/>
  <c r="G323" i="3"/>
  <c r="AC323" i="3"/>
  <c r="K323" i="4"/>
  <c r="F323" i="3"/>
  <c r="AB323" i="3"/>
  <c r="O331" i="4"/>
  <c r="P331" i="4"/>
  <c r="G331" i="3"/>
  <c r="AC331" i="3"/>
  <c r="AH331" i="3"/>
  <c r="AI331" i="3"/>
  <c r="K331" i="4"/>
  <c r="F331" i="3"/>
  <c r="AB331" i="3"/>
  <c r="O339" i="4"/>
  <c r="P339" i="4"/>
  <c r="K339" i="4"/>
  <c r="F339" i="3"/>
  <c r="AB339" i="3"/>
  <c r="O355" i="4"/>
  <c r="P355" i="4"/>
  <c r="G355" i="3"/>
  <c r="AC355" i="3"/>
  <c r="O347" i="4"/>
  <c r="P347" i="4"/>
  <c r="G347" i="3"/>
  <c r="AC347" i="3"/>
  <c r="AF347" i="3"/>
  <c r="O299" i="4"/>
  <c r="P299" i="4"/>
  <c r="G299" i="3"/>
  <c r="AC299" i="3"/>
  <c r="AF299" i="3"/>
  <c r="O291" i="4"/>
  <c r="P291" i="4"/>
  <c r="G291" i="3"/>
  <c r="AC291" i="3"/>
  <c r="O267" i="4"/>
  <c r="K195" i="4"/>
  <c r="F195" i="3"/>
  <c r="AB195" i="3"/>
  <c r="O195" i="4"/>
  <c r="T195" i="4"/>
  <c r="U195" i="4"/>
  <c r="O203" i="4"/>
  <c r="K203" i="4"/>
  <c r="F203" i="3"/>
  <c r="AB203" i="3"/>
  <c r="O276" i="4"/>
  <c r="P276" i="4"/>
  <c r="G276" i="3"/>
  <c r="AC276" i="3"/>
  <c r="K276" i="4"/>
  <c r="F276" i="3"/>
  <c r="AB276" i="3"/>
  <c r="K284" i="4"/>
  <c r="F284" i="3"/>
  <c r="AB284" i="3"/>
  <c r="O284" i="4"/>
  <c r="P284" i="4"/>
  <c r="G284" i="3"/>
  <c r="AC284" i="3"/>
  <c r="K324" i="4"/>
  <c r="F324" i="3"/>
  <c r="AB324" i="3"/>
  <c r="O324" i="4"/>
  <c r="T324" i="4"/>
  <c r="U324" i="4"/>
  <c r="K348" i="4"/>
  <c r="F348" i="3"/>
  <c r="AB348" i="3"/>
  <c r="O348" i="4"/>
  <c r="P348" i="4"/>
  <c r="G348" i="3"/>
  <c r="AC348" i="3"/>
  <c r="AH348" i="3"/>
  <c r="K163" i="4"/>
  <c r="F163" i="3"/>
  <c r="AB163" i="3"/>
  <c r="O163" i="4"/>
  <c r="P163" i="4"/>
  <c r="G163" i="3"/>
  <c r="AC163" i="3"/>
  <c r="K172" i="4"/>
  <c r="F172" i="3"/>
  <c r="AB172" i="3"/>
  <c r="O172" i="4"/>
  <c r="P172" i="4"/>
  <c r="G172" i="3"/>
  <c r="AC172" i="3"/>
  <c r="K196" i="4"/>
  <c r="F196" i="3"/>
  <c r="AB196" i="3"/>
  <c r="O196" i="4"/>
  <c r="P196" i="4"/>
  <c r="G196" i="3"/>
  <c r="AC196" i="3"/>
  <c r="K232" i="4"/>
  <c r="F232" i="3"/>
  <c r="AB232" i="3"/>
  <c r="O232" i="4"/>
  <c r="P232" i="4"/>
  <c r="G232" i="3"/>
  <c r="AE296" i="3"/>
  <c r="O125" i="4"/>
  <c r="P125" i="4"/>
  <c r="G125" i="3"/>
  <c r="AC125" i="3"/>
  <c r="AH125" i="3"/>
  <c r="AB11" i="3"/>
  <c r="AF199" i="3"/>
  <c r="AF121" i="3"/>
  <c r="H118" i="3"/>
  <c r="O263" i="4"/>
  <c r="K263" i="4"/>
  <c r="F263" i="3"/>
  <c r="AB263" i="3"/>
  <c r="O303" i="4"/>
  <c r="P303" i="4"/>
  <c r="G303" i="3"/>
  <c r="AC303" i="3"/>
  <c r="K303" i="4"/>
  <c r="F303" i="3"/>
  <c r="AB303" i="3"/>
  <c r="O319" i="4"/>
  <c r="K319" i="4"/>
  <c r="F319" i="3"/>
  <c r="AB319" i="3"/>
  <c r="E12" i="3"/>
  <c r="AA12" i="3"/>
  <c r="F362" i="4"/>
  <c r="O205" i="4"/>
  <c r="P205" i="4"/>
  <c r="G205" i="3"/>
  <c r="AH243" i="3"/>
  <c r="AI243" i="3"/>
  <c r="O248" i="4"/>
  <c r="O34" i="4"/>
  <c r="K34" i="4"/>
  <c r="F34" i="3"/>
  <c r="AB34" i="3"/>
  <c r="O47" i="4"/>
  <c r="P47" i="4"/>
  <c r="G47" i="3"/>
  <c r="AC47" i="3"/>
  <c r="K47" i="4"/>
  <c r="F47" i="3"/>
  <c r="AB47" i="3"/>
  <c r="O52" i="4"/>
  <c r="P52" i="4"/>
  <c r="G52" i="3"/>
  <c r="AC52" i="3"/>
  <c r="K52" i="4"/>
  <c r="F52" i="3"/>
  <c r="AB52" i="3"/>
  <c r="O60" i="4"/>
  <c r="P60" i="4"/>
  <c r="G60" i="3"/>
  <c r="AC60" i="3"/>
  <c r="K60" i="4"/>
  <c r="F60" i="3"/>
  <c r="AB60" i="3"/>
  <c r="O84" i="4"/>
  <c r="P84" i="4"/>
  <c r="G84" i="3"/>
  <c r="AC84" i="3"/>
  <c r="K84" i="4"/>
  <c r="F84" i="3"/>
  <c r="AB84" i="3"/>
  <c r="O92" i="4"/>
  <c r="P92" i="4"/>
  <c r="G92" i="3"/>
  <c r="AC92" i="3"/>
  <c r="K92" i="4"/>
  <c r="F92" i="3"/>
  <c r="AB92" i="3"/>
  <c r="O98" i="4"/>
  <c r="P98" i="4"/>
  <c r="G98" i="3"/>
  <c r="K98" i="4"/>
  <c r="F98" i="3"/>
  <c r="AB98" i="3"/>
  <c r="K103" i="4"/>
  <c r="F103" i="3"/>
  <c r="AB103" i="3"/>
  <c r="O103" i="4"/>
  <c r="P103" i="4"/>
  <c r="G103" i="3"/>
  <c r="AC103" i="3"/>
  <c r="O116" i="4"/>
  <c r="P116" i="4"/>
  <c r="G116" i="3"/>
  <c r="AC116" i="3"/>
  <c r="K116" i="4"/>
  <c r="F116" i="3"/>
  <c r="AB116" i="3"/>
  <c r="O130" i="4"/>
  <c r="T130" i="4"/>
  <c r="U130" i="4"/>
  <c r="K130" i="4"/>
  <c r="F130" i="3"/>
  <c r="AB130" i="3"/>
  <c r="O135" i="4"/>
  <c r="K135" i="4"/>
  <c r="F135" i="3"/>
  <c r="AB135" i="3"/>
  <c r="O143" i="4"/>
  <c r="P143" i="4"/>
  <c r="G143" i="3"/>
  <c r="AC143" i="3"/>
  <c r="K143" i="4"/>
  <c r="F143" i="3"/>
  <c r="AB143" i="3"/>
  <c r="K148" i="4"/>
  <c r="F148" i="3"/>
  <c r="AB148" i="3"/>
  <c r="O148" i="4"/>
  <c r="P148" i="4"/>
  <c r="G148" i="3"/>
  <c r="AC148" i="3"/>
  <c r="O162" i="4"/>
  <c r="P162" i="4"/>
  <c r="G162" i="3"/>
  <c r="AC162" i="3"/>
  <c r="K162" i="4"/>
  <c r="F162" i="3"/>
  <c r="AB162" i="3"/>
  <c r="K167" i="4"/>
  <c r="F167" i="3"/>
  <c r="AB167" i="3"/>
  <c r="O167" i="4"/>
  <c r="P167" i="4"/>
  <c r="G167" i="3"/>
  <c r="AC167" i="3"/>
  <c r="O175" i="4"/>
  <c r="P175" i="4"/>
  <c r="G175" i="3"/>
  <c r="AC175" i="3"/>
  <c r="K175" i="4"/>
  <c r="F175" i="3"/>
  <c r="AB175" i="3"/>
  <c r="K184" i="4"/>
  <c r="F184" i="3"/>
  <c r="AB184" i="3"/>
  <c r="O184" i="4"/>
  <c r="P184" i="4"/>
  <c r="G184" i="3"/>
  <c r="AC184" i="3"/>
  <c r="K188" i="4"/>
  <c r="F188" i="3"/>
  <c r="AB188" i="3"/>
  <c r="O188" i="4"/>
  <c r="K194" i="4"/>
  <c r="F194" i="3"/>
  <c r="AB194" i="3"/>
  <c r="O194" i="4"/>
  <c r="P194" i="4"/>
  <c r="G194" i="3"/>
  <c r="K198" i="4"/>
  <c r="F198" i="3"/>
  <c r="AB198" i="3"/>
  <c r="O198" i="4"/>
  <c r="P198" i="4"/>
  <c r="AH71" i="3"/>
  <c r="AE71" i="3"/>
  <c r="P79" i="4"/>
  <c r="G79" i="3"/>
  <c r="AC79" i="3"/>
  <c r="T79" i="4"/>
  <c r="U79" i="4"/>
  <c r="K219" i="4"/>
  <c r="F219" i="3"/>
  <c r="AB219" i="3"/>
  <c r="O219" i="4"/>
  <c r="P219" i="4"/>
  <c r="G219" i="3"/>
  <c r="AC219" i="3"/>
  <c r="K223" i="4"/>
  <c r="F223" i="3"/>
  <c r="AB223" i="3"/>
  <c r="O223" i="4"/>
  <c r="T223" i="4"/>
  <c r="U223" i="4"/>
  <c r="O240" i="4"/>
  <c r="P240" i="4"/>
  <c r="G240" i="3"/>
  <c r="AC240" i="3"/>
  <c r="AF240" i="3"/>
  <c r="K240" i="4"/>
  <c r="F240" i="3"/>
  <c r="AB240" i="3"/>
  <c r="O311" i="4"/>
  <c r="P311" i="4"/>
  <c r="G311" i="3"/>
  <c r="AC311" i="3"/>
  <c r="K311" i="4"/>
  <c r="F311" i="3"/>
  <c r="AB311" i="3"/>
  <c r="K351" i="4"/>
  <c r="F351" i="3"/>
  <c r="AB351" i="3"/>
  <c r="O351" i="4"/>
  <c r="P351" i="4"/>
  <c r="G351" i="3"/>
  <c r="AC351" i="3"/>
  <c r="AH336" i="3"/>
  <c r="AI336" i="3"/>
  <c r="AJ336" i="3"/>
  <c r="T251" i="4"/>
  <c r="U251" i="4"/>
  <c r="K209" i="4"/>
  <c r="F209" i="3"/>
  <c r="AB209" i="3"/>
  <c r="O295" i="4"/>
  <c r="P295" i="4"/>
  <c r="G295" i="3"/>
  <c r="AC295" i="3"/>
  <c r="T137" i="4"/>
  <c r="U137" i="4"/>
  <c r="H137" i="3"/>
  <c r="AA10" i="3"/>
  <c r="O14" i="4"/>
  <c r="P14" i="4"/>
  <c r="G14" i="3"/>
  <c r="K14" i="4"/>
  <c r="O20" i="4"/>
  <c r="P20" i="4"/>
  <c r="G20" i="3"/>
  <c r="AC20" i="3"/>
  <c r="K20" i="4"/>
  <c r="F20" i="3"/>
  <c r="AB20" i="3"/>
  <c r="O46" i="4"/>
  <c r="P46" i="4"/>
  <c r="G46" i="3"/>
  <c r="K46" i="4"/>
  <c r="F46" i="3"/>
  <c r="AB46" i="3"/>
  <c r="K166" i="4"/>
  <c r="F166" i="3"/>
  <c r="AB166" i="3"/>
  <c r="O166" i="4"/>
  <c r="P166" i="4"/>
  <c r="G166" i="3"/>
  <c r="AC166" i="3"/>
  <c r="O178" i="4"/>
  <c r="P178" i="4"/>
  <c r="G178" i="3"/>
  <c r="AC178" i="3"/>
  <c r="K178" i="4"/>
  <c r="F178" i="3"/>
  <c r="AB178" i="3"/>
  <c r="K187" i="4"/>
  <c r="F187" i="3"/>
  <c r="AB187" i="3"/>
  <c r="O187" i="4"/>
  <c r="P187" i="4"/>
  <c r="G187" i="3"/>
  <c r="AC187" i="3"/>
  <c r="K208" i="4"/>
  <c r="F208" i="3"/>
  <c r="AB208" i="3"/>
  <c r="O208" i="4"/>
  <c r="P208" i="4"/>
  <c r="G208" i="3"/>
  <c r="AC208" i="3"/>
  <c r="K212" i="4"/>
  <c r="F212" i="3"/>
  <c r="AB212" i="3"/>
  <c r="O212" i="4"/>
  <c r="P212" i="4"/>
  <c r="G212" i="3"/>
  <c r="AC212" i="3"/>
  <c r="K222" i="4"/>
  <c r="F222" i="3"/>
  <c r="AB222" i="3"/>
  <c r="O222" i="4"/>
  <c r="P222" i="4"/>
  <c r="G222" i="3"/>
  <c r="AC222" i="3"/>
  <c r="K255" i="4"/>
  <c r="F255" i="3"/>
  <c r="AB255" i="3"/>
  <c r="O255" i="4"/>
  <c r="O292" i="4"/>
  <c r="P292" i="4"/>
  <c r="G292" i="3"/>
  <c r="AC292" i="3"/>
  <c r="K292" i="4"/>
  <c r="F292" i="3"/>
  <c r="AB292" i="3"/>
  <c r="K308" i="4"/>
  <c r="F308" i="3"/>
  <c r="AB308" i="3"/>
  <c r="O308" i="4"/>
  <c r="P308" i="4"/>
  <c r="G308" i="3"/>
  <c r="AC308" i="3"/>
  <c r="K316" i="4"/>
  <c r="F316" i="3"/>
  <c r="AB316" i="3"/>
  <c r="O316" i="4"/>
  <c r="K340" i="4"/>
  <c r="F340" i="3"/>
  <c r="AB340" i="3"/>
  <c r="O340" i="4"/>
  <c r="P340" i="4"/>
  <c r="G340" i="3"/>
  <c r="AC340" i="3"/>
  <c r="AH340" i="3"/>
  <c r="K356" i="4"/>
  <c r="F356" i="3"/>
  <c r="AB356" i="3"/>
  <c r="O356" i="4"/>
  <c r="P356" i="4"/>
  <c r="G356" i="3"/>
  <c r="AC356" i="3"/>
  <c r="AE356" i="3"/>
  <c r="T196" i="4"/>
  <c r="U196" i="4"/>
  <c r="H196" i="3"/>
  <c r="T116" i="4"/>
  <c r="U116" i="4"/>
  <c r="H116" i="3"/>
  <c r="T295" i="4"/>
  <c r="U295" i="4"/>
  <c r="H295" i="3"/>
  <c r="T134" i="4"/>
  <c r="U134" i="4"/>
  <c r="D134" i="7"/>
  <c r="G134" i="7" s="1"/>
  <c r="P134" i="7" s="1"/>
  <c r="AD134" i="4"/>
  <c r="C134" i="7"/>
  <c r="J134" i="7" s="1"/>
  <c r="O359" i="4"/>
  <c r="P359" i="4"/>
  <c r="G359" i="3"/>
  <c r="AC359" i="3"/>
  <c r="AE359" i="3"/>
  <c r="O287" i="4"/>
  <c r="P287" i="4"/>
  <c r="G287" i="3"/>
  <c r="AC287" i="3"/>
  <c r="O279" i="4"/>
  <c r="P279" i="4"/>
  <c r="G279" i="3"/>
  <c r="AC279" i="3"/>
  <c r="AE279" i="3"/>
  <c r="O271" i="4"/>
  <c r="O239" i="4"/>
  <c r="P239" i="4"/>
  <c r="G239" i="3"/>
  <c r="AC239" i="3"/>
  <c r="AF239" i="3"/>
  <c r="O111" i="4"/>
  <c r="T283" i="4"/>
  <c r="T84" i="4"/>
  <c r="U84" i="4"/>
  <c r="O38" i="4"/>
  <c r="P38" i="4"/>
  <c r="G38" i="3"/>
  <c r="AE38" i="3"/>
  <c r="AF228" i="3"/>
  <c r="E273" i="3"/>
  <c r="AA273" i="3"/>
  <c r="J273" i="4"/>
  <c r="E353" i="3"/>
  <c r="AA353" i="3"/>
  <c r="J353" i="4"/>
  <c r="G35" i="3"/>
  <c r="AC35" i="3"/>
  <c r="AH35" i="3"/>
  <c r="G156" i="3"/>
  <c r="AC156" i="3"/>
  <c r="AH156" i="3"/>
  <c r="O268" i="4"/>
  <c r="P268" i="4"/>
  <c r="G268" i="3"/>
  <c r="AC268" i="3"/>
  <c r="E237" i="3"/>
  <c r="AA237" i="3"/>
  <c r="J237" i="4"/>
  <c r="E241" i="3"/>
  <c r="AA241" i="3"/>
  <c r="J241" i="4"/>
  <c r="E245" i="3"/>
  <c r="AA245" i="3"/>
  <c r="J245" i="4"/>
  <c r="E249" i="3"/>
  <c r="AA249" i="3"/>
  <c r="J249" i="4"/>
  <c r="E253" i="3"/>
  <c r="AA253" i="3"/>
  <c r="J253" i="4"/>
  <c r="E257" i="3"/>
  <c r="AA257" i="3"/>
  <c r="J257" i="4"/>
  <c r="E265" i="3"/>
  <c r="AA265" i="3"/>
  <c r="J265" i="4"/>
  <c r="E269" i="3"/>
  <c r="AA269" i="3"/>
  <c r="J269" i="4"/>
  <c r="E277" i="3"/>
  <c r="AA277" i="3"/>
  <c r="J277" i="4"/>
  <c r="E281" i="3"/>
  <c r="AA281" i="3"/>
  <c r="J281" i="4"/>
  <c r="E285" i="3"/>
  <c r="AA285" i="3"/>
  <c r="J285" i="4"/>
  <c r="E289" i="3"/>
  <c r="AA289" i="3"/>
  <c r="J289" i="4"/>
  <c r="E293" i="3"/>
  <c r="AA293" i="3"/>
  <c r="J293" i="4"/>
  <c r="E297" i="3"/>
  <c r="AA297" i="3"/>
  <c r="J297" i="4"/>
  <c r="E301" i="3"/>
  <c r="AA301" i="3"/>
  <c r="J301" i="4"/>
  <c r="E305" i="3"/>
  <c r="AA305" i="3"/>
  <c r="J305" i="4"/>
  <c r="E309" i="3"/>
  <c r="AA309" i="3"/>
  <c r="J309" i="4"/>
  <c r="E313" i="3"/>
  <c r="AA313" i="3"/>
  <c r="J313" i="4"/>
  <c r="E317" i="3"/>
  <c r="AA317" i="3"/>
  <c r="J317" i="4"/>
  <c r="E321" i="3"/>
  <c r="AA321" i="3"/>
  <c r="J321" i="4"/>
  <c r="E329" i="3"/>
  <c r="AA329" i="3"/>
  <c r="J329" i="4"/>
  <c r="E333" i="3"/>
  <c r="AA333" i="3"/>
  <c r="J333" i="4"/>
  <c r="E337" i="3"/>
  <c r="AA337" i="3"/>
  <c r="J337" i="4"/>
  <c r="E341" i="3"/>
  <c r="AA341" i="3"/>
  <c r="J341" i="4"/>
  <c r="E345" i="3"/>
  <c r="AA345" i="3"/>
  <c r="J345" i="4"/>
  <c r="E349" i="3"/>
  <c r="AA349" i="3"/>
  <c r="J349" i="4"/>
  <c r="E357" i="3"/>
  <c r="AA357" i="3"/>
  <c r="J357" i="4"/>
  <c r="J325" i="4"/>
  <c r="O332" i="4"/>
  <c r="T332" i="4"/>
  <c r="U332" i="4"/>
  <c r="K332" i="4"/>
  <c r="F332" i="3"/>
  <c r="AB332" i="3"/>
  <c r="K261" i="4"/>
  <c r="F261" i="3"/>
  <c r="AB261" i="3"/>
  <c r="AH191" i="3"/>
  <c r="O288" i="4"/>
  <c r="P288" i="4"/>
  <c r="G288" i="3"/>
  <c r="AC288" i="3"/>
  <c r="K288" i="4"/>
  <c r="F288" i="3"/>
  <c r="AB288" i="3"/>
  <c r="AE191" i="3"/>
  <c r="T211" i="4"/>
  <c r="U211" i="4"/>
  <c r="P211" i="4"/>
  <c r="G211" i="3"/>
  <c r="AC211" i="3"/>
  <c r="K352" i="4"/>
  <c r="F352" i="3"/>
  <c r="AB352" i="3"/>
  <c r="O352" i="4"/>
  <c r="P352" i="4"/>
  <c r="G352" i="3"/>
  <c r="K55" i="4"/>
  <c r="F55" i="3"/>
  <c r="AB55" i="3"/>
  <c r="O55" i="4"/>
  <c r="O82" i="4"/>
  <c r="P82" i="4"/>
  <c r="G82" i="3"/>
  <c r="AC82" i="3"/>
  <c r="K82" i="4"/>
  <c r="F82" i="3"/>
  <c r="AB82" i="3"/>
  <c r="O151" i="4"/>
  <c r="K151" i="4"/>
  <c r="F151" i="3"/>
  <c r="AB151" i="3"/>
  <c r="K182" i="4"/>
  <c r="F182" i="3"/>
  <c r="AB182" i="3"/>
  <c r="O182" i="4"/>
  <c r="P182" i="4"/>
  <c r="G182" i="3"/>
  <c r="K236" i="4"/>
  <c r="F236" i="3"/>
  <c r="AB236" i="3"/>
  <c r="O236" i="4"/>
  <c r="P236" i="4"/>
  <c r="G236" i="3"/>
  <c r="AC236" i="3"/>
  <c r="O320" i="4"/>
  <c r="K320" i="4"/>
  <c r="F320" i="3"/>
  <c r="AB320" i="3"/>
  <c r="J16" i="4"/>
  <c r="E16" i="3"/>
  <c r="AA16" i="3"/>
  <c r="E24" i="3"/>
  <c r="AA24" i="3"/>
  <c r="J24" i="4"/>
  <c r="E32" i="3"/>
  <c r="AA32" i="3"/>
  <c r="J32" i="4"/>
  <c r="E43" i="3"/>
  <c r="AA43" i="3"/>
  <c r="J43" i="4"/>
  <c r="J53" i="4"/>
  <c r="E53" i="3"/>
  <c r="AA53" i="3"/>
  <c r="E90" i="3"/>
  <c r="AA90" i="3"/>
  <c r="J90" i="4"/>
  <c r="E96" i="3"/>
  <c r="AA96" i="3"/>
  <c r="J96" i="4"/>
  <c r="E107" i="3"/>
  <c r="AA107" i="3"/>
  <c r="J107" i="4"/>
  <c r="K107" i="4"/>
  <c r="F107" i="3"/>
  <c r="AB107" i="3"/>
  <c r="J117" i="4"/>
  <c r="E117" i="3"/>
  <c r="AA117" i="3"/>
  <c r="E154" i="3"/>
  <c r="AA154" i="3"/>
  <c r="J154" i="4"/>
  <c r="K154" i="4"/>
  <c r="F154" i="3"/>
  <c r="AB154" i="3"/>
  <c r="E160" i="3"/>
  <c r="AA160" i="3"/>
  <c r="J160" i="4"/>
  <c r="E171" i="3"/>
  <c r="AA171" i="3"/>
  <c r="J171" i="4"/>
  <c r="J181" i="4"/>
  <c r="E181" i="3"/>
  <c r="AA181" i="3"/>
  <c r="J234" i="4"/>
  <c r="E234" i="3"/>
  <c r="AA234" i="3"/>
  <c r="T323" i="4"/>
  <c r="U323" i="4"/>
  <c r="H323" i="3"/>
  <c r="T307" i="4"/>
  <c r="U307" i="4"/>
  <c r="H307" i="3"/>
  <c r="T233" i="4"/>
  <c r="U233" i="4"/>
  <c r="D233" i="7"/>
  <c r="G233" i="7"/>
  <c r="P233" i="7" s="1"/>
  <c r="K256" i="4"/>
  <c r="F256" i="3"/>
  <c r="AB256" i="3"/>
  <c r="O256" i="4"/>
  <c r="K300" i="4"/>
  <c r="F300" i="3"/>
  <c r="AB300" i="3"/>
  <c r="O300" i="4"/>
  <c r="P300" i="4"/>
  <c r="G300" i="3"/>
  <c r="AC300" i="3"/>
  <c r="K83" i="4"/>
  <c r="F83" i="3"/>
  <c r="AB83" i="3"/>
  <c r="O83" i="4"/>
  <c r="E11" i="3"/>
  <c r="AA11" i="3"/>
  <c r="E22" i="3"/>
  <c r="AA22" i="3"/>
  <c r="J22" i="4"/>
  <c r="E30" i="3"/>
  <c r="AA30" i="3"/>
  <c r="J30" i="4"/>
  <c r="J37" i="4"/>
  <c r="E37" i="3"/>
  <c r="AA37" i="3"/>
  <c r="E74" i="3"/>
  <c r="AA74" i="3"/>
  <c r="J74" i="4"/>
  <c r="E80" i="3"/>
  <c r="AA80" i="3"/>
  <c r="J80" i="4"/>
  <c r="E91" i="3"/>
  <c r="AA91" i="3"/>
  <c r="J91" i="4"/>
  <c r="K91" i="4"/>
  <c r="F91" i="3"/>
  <c r="AB91" i="3"/>
  <c r="J101" i="4"/>
  <c r="E101" i="3"/>
  <c r="AA101" i="3"/>
  <c r="E138" i="3"/>
  <c r="AA138" i="3"/>
  <c r="J138" i="4"/>
  <c r="E144" i="3"/>
  <c r="AA144" i="3"/>
  <c r="J144" i="4"/>
  <c r="E155" i="3"/>
  <c r="AA155" i="3"/>
  <c r="J155" i="4"/>
  <c r="J165" i="4"/>
  <c r="E165" i="3"/>
  <c r="AA165" i="3"/>
  <c r="E224" i="3"/>
  <c r="AA224" i="3"/>
  <c r="J224" i="4"/>
  <c r="E231" i="3"/>
  <c r="AA231" i="3"/>
  <c r="J231" i="4"/>
  <c r="E238" i="3"/>
  <c r="AA238" i="3"/>
  <c r="J238" i="4"/>
  <c r="E242" i="3"/>
  <c r="AA242" i="3"/>
  <c r="J242" i="4"/>
  <c r="E246" i="3"/>
  <c r="AA246" i="3"/>
  <c r="J246" i="4"/>
  <c r="E250" i="3"/>
  <c r="AA250" i="3"/>
  <c r="J250" i="4"/>
  <c r="E254" i="3"/>
  <c r="AA254" i="3"/>
  <c r="J254" i="4"/>
  <c r="E258" i="3"/>
  <c r="AA258" i="3"/>
  <c r="J258" i="4"/>
  <c r="E262" i="3"/>
  <c r="AA262" i="3"/>
  <c r="J262" i="4"/>
  <c r="E266" i="3"/>
  <c r="AA266" i="3"/>
  <c r="J266" i="4"/>
  <c r="E270" i="3"/>
  <c r="AA270" i="3"/>
  <c r="J270" i="4"/>
  <c r="E274" i="3"/>
  <c r="AA274" i="3"/>
  <c r="J274" i="4"/>
  <c r="E278" i="3"/>
  <c r="AA278" i="3"/>
  <c r="J278" i="4"/>
  <c r="E282" i="3"/>
  <c r="AA282" i="3"/>
  <c r="J282" i="4"/>
  <c r="E286" i="3"/>
  <c r="AA286" i="3"/>
  <c r="J286" i="4"/>
  <c r="E290" i="3"/>
  <c r="AA290" i="3"/>
  <c r="J290" i="4"/>
  <c r="E294" i="3"/>
  <c r="AA294" i="3"/>
  <c r="J294" i="4"/>
  <c r="E298" i="3"/>
  <c r="AA298" i="3"/>
  <c r="J298" i="4"/>
  <c r="E302" i="3"/>
  <c r="AA302" i="3"/>
  <c r="J302" i="4"/>
  <c r="K302" i="4"/>
  <c r="F302" i="3"/>
  <c r="AB302" i="3"/>
  <c r="E306" i="3"/>
  <c r="AA306" i="3"/>
  <c r="J306" i="4"/>
  <c r="E310" i="3"/>
  <c r="AA310" i="3"/>
  <c r="J310" i="4"/>
  <c r="E314" i="3"/>
  <c r="AA314" i="3"/>
  <c r="J314" i="4"/>
  <c r="E318" i="3"/>
  <c r="AA318" i="3"/>
  <c r="J318" i="4"/>
  <c r="E322" i="3"/>
  <c r="AA322" i="3"/>
  <c r="J322" i="4"/>
  <c r="E326" i="3"/>
  <c r="AA326" i="3"/>
  <c r="J326" i="4"/>
  <c r="E330" i="3"/>
  <c r="AA330" i="3"/>
  <c r="J330" i="4"/>
  <c r="E334" i="3"/>
  <c r="AA334" i="3"/>
  <c r="J334" i="4"/>
  <c r="E338" i="3"/>
  <c r="AA338" i="3"/>
  <c r="J338" i="4"/>
  <c r="E342" i="3"/>
  <c r="AA342" i="3"/>
  <c r="J342" i="4"/>
  <c r="K342" i="4"/>
  <c r="F342" i="3"/>
  <c r="AB342" i="3"/>
  <c r="E346" i="3"/>
  <c r="AA346" i="3"/>
  <c r="J346" i="4"/>
  <c r="E350" i="3"/>
  <c r="AA350" i="3"/>
  <c r="J350" i="4"/>
  <c r="E354" i="3"/>
  <c r="AA354" i="3"/>
  <c r="J354" i="4"/>
  <c r="E358" i="3"/>
  <c r="AA358" i="3"/>
  <c r="J358" i="4"/>
  <c r="T356" i="4"/>
  <c r="U356" i="4"/>
  <c r="H356" i="3"/>
  <c r="T228" i="4"/>
  <c r="U228" i="4"/>
  <c r="T113" i="4"/>
  <c r="U113" i="4"/>
  <c r="C113" i="7"/>
  <c r="T344" i="4"/>
  <c r="U344" i="4"/>
  <c r="D344" i="7"/>
  <c r="G344" i="7" s="1"/>
  <c r="P344" i="7"/>
  <c r="T327" i="4"/>
  <c r="U327" i="4"/>
  <c r="T312" i="4"/>
  <c r="U312" i="4"/>
  <c r="AD312" i="4"/>
  <c r="C312" i="7"/>
  <c r="J312" i="7" s="1"/>
  <c r="T304" i="4"/>
  <c r="U304" i="4"/>
  <c r="H304" i="3"/>
  <c r="T268" i="4"/>
  <c r="U268" i="4"/>
  <c r="AD268" i="4"/>
  <c r="T261" i="4"/>
  <c r="U261" i="4"/>
  <c r="H261" i="3"/>
  <c r="T259" i="4"/>
  <c r="T206" i="4"/>
  <c r="U206" i="4"/>
  <c r="AD206" i="4"/>
  <c r="T190" i="4"/>
  <c r="U190" i="4"/>
  <c r="H190" i="3"/>
  <c r="T143" i="4"/>
  <c r="U143" i="4"/>
  <c r="H143" i="3"/>
  <c r="E58" i="3"/>
  <c r="AA58" i="3"/>
  <c r="J58" i="4"/>
  <c r="E64" i="3"/>
  <c r="AA64" i="3"/>
  <c r="J64" i="4"/>
  <c r="E75" i="3"/>
  <c r="AA75" i="3"/>
  <c r="J75" i="4"/>
  <c r="J85" i="4"/>
  <c r="E85" i="3"/>
  <c r="AA85" i="3"/>
  <c r="E122" i="3"/>
  <c r="AA122" i="3"/>
  <c r="J122" i="4"/>
  <c r="E128" i="3"/>
  <c r="AA128" i="3"/>
  <c r="J128" i="4"/>
  <c r="E139" i="3"/>
  <c r="AA139" i="3"/>
  <c r="J139" i="4"/>
  <c r="J149" i="4"/>
  <c r="E149" i="3"/>
  <c r="AA149" i="3"/>
  <c r="J218" i="4"/>
  <c r="K218" i="4"/>
  <c r="F218" i="3"/>
  <c r="AB218" i="3"/>
  <c r="E218" i="3"/>
  <c r="AA218" i="3"/>
  <c r="T296" i="4"/>
  <c r="U296" i="4"/>
  <c r="H296" i="3"/>
  <c r="T280" i="4"/>
  <c r="U280" i="4"/>
  <c r="D280" i="7"/>
  <c r="G280" i="7" s="1"/>
  <c r="P280" i="7" s="1"/>
  <c r="T247" i="4"/>
  <c r="U247" i="4"/>
  <c r="H247" i="3"/>
  <c r="T243" i="4"/>
  <c r="U243" i="4"/>
  <c r="T235" i="4"/>
  <c r="T191" i="4"/>
  <c r="U191" i="4"/>
  <c r="T172" i="4"/>
  <c r="U172" i="4"/>
  <c r="D172" i="7"/>
  <c r="G172" i="7"/>
  <c r="P172" i="7" s="1"/>
  <c r="T157" i="4"/>
  <c r="U157" i="4"/>
  <c r="H157" i="3"/>
  <c r="T93" i="4"/>
  <c r="U93" i="4"/>
  <c r="AD93" i="4"/>
  <c r="C93" i="7"/>
  <c r="J93" i="7" s="1"/>
  <c r="T36" i="4"/>
  <c r="U36" i="4"/>
  <c r="D36" i="7"/>
  <c r="G36" i="7" s="1"/>
  <c r="P36" i="7" s="1"/>
  <c r="T27" i="4"/>
  <c r="U27" i="4"/>
  <c r="E42" i="3"/>
  <c r="AA42" i="3"/>
  <c r="J42" i="4"/>
  <c r="E48" i="3"/>
  <c r="AA48" i="3"/>
  <c r="J48" i="4"/>
  <c r="E59" i="3"/>
  <c r="AA59" i="3"/>
  <c r="J59" i="4"/>
  <c r="K59" i="4"/>
  <c r="F59" i="3"/>
  <c r="AB59" i="3"/>
  <c r="J69" i="4"/>
  <c r="K69" i="4"/>
  <c r="F69" i="3"/>
  <c r="AB69" i="3"/>
  <c r="E69" i="3"/>
  <c r="AA69" i="3"/>
  <c r="E106" i="3"/>
  <c r="AA106" i="3"/>
  <c r="J106" i="4"/>
  <c r="E112" i="3"/>
  <c r="AA112" i="3"/>
  <c r="J112" i="4"/>
  <c r="E123" i="3"/>
  <c r="AA123" i="3"/>
  <c r="J123" i="4"/>
  <c r="K123" i="4"/>
  <c r="F123" i="3"/>
  <c r="AB123" i="3"/>
  <c r="J133" i="4"/>
  <c r="E133" i="3"/>
  <c r="AA133" i="3"/>
  <c r="E170" i="3"/>
  <c r="AA170" i="3"/>
  <c r="J170" i="4"/>
  <c r="T208" i="4"/>
  <c r="U208" i="4"/>
  <c r="H208" i="3"/>
  <c r="T201" i="4"/>
  <c r="U201" i="4"/>
  <c r="D201" i="7"/>
  <c r="G201" i="7" s="1"/>
  <c r="P201" i="7"/>
  <c r="T197" i="4"/>
  <c r="U197" i="4"/>
  <c r="AD197" i="4"/>
  <c r="T183" i="4"/>
  <c r="U183" i="4"/>
  <c r="T173" i="4"/>
  <c r="U173" i="4"/>
  <c r="T159" i="4"/>
  <c r="U159" i="4"/>
  <c r="D159" i="7"/>
  <c r="G159" i="7" s="1"/>
  <c r="P159" i="7" s="1"/>
  <c r="T23" i="4"/>
  <c r="U23" i="4"/>
  <c r="T21" i="4"/>
  <c r="U21" i="4"/>
  <c r="T17" i="4"/>
  <c r="U17" i="4"/>
  <c r="AD17" i="4"/>
  <c r="O147" i="4"/>
  <c r="P147" i="4"/>
  <c r="G147" i="3"/>
  <c r="AC147" i="3"/>
  <c r="O131" i="4"/>
  <c r="O115" i="4"/>
  <c r="P115" i="4"/>
  <c r="O107" i="4"/>
  <c r="P107" i="4"/>
  <c r="G107" i="3"/>
  <c r="O71" i="4"/>
  <c r="P71" i="4"/>
  <c r="G71" i="3"/>
  <c r="O67" i="4"/>
  <c r="P67" i="4"/>
  <c r="O51" i="4"/>
  <c r="P51" i="4"/>
  <c r="G51" i="3"/>
  <c r="AC51" i="3"/>
  <c r="AF51" i="3"/>
  <c r="E28" i="3"/>
  <c r="AA28" i="3"/>
  <c r="J28" i="4"/>
  <c r="E40" i="3"/>
  <c r="AA40" i="3"/>
  <c r="J40" i="4"/>
  <c r="E56" i="3"/>
  <c r="AA56" i="3"/>
  <c r="J56" i="4"/>
  <c r="E72" i="3"/>
  <c r="AA72" i="3"/>
  <c r="J72" i="4"/>
  <c r="E88" i="3"/>
  <c r="AA88" i="3"/>
  <c r="J88" i="4"/>
  <c r="E104" i="3"/>
  <c r="AA104" i="3"/>
  <c r="J104" i="4"/>
  <c r="E120" i="3"/>
  <c r="AA120" i="3"/>
  <c r="J120" i="4"/>
  <c r="E136" i="3"/>
  <c r="AA136" i="3"/>
  <c r="J136" i="4"/>
  <c r="E152" i="3"/>
  <c r="AA152" i="3"/>
  <c r="J152" i="4"/>
  <c r="E168" i="3"/>
  <c r="AA168" i="3"/>
  <c r="J168" i="4"/>
  <c r="E215" i="3"/>
  <c r="AA215" i="3"/>
  <c r="J215" i="4"/>
  <c r="T229" i="4"/>
  <c r="U229" i="4"/>
  <c r="H229" i="3"/>
  <c r="T222" i="4"/>
  <c r="U222" i="4"/>
  <c r="D222" i="7"/>
  <c r="G222" i="7" s="1"/>
  <c r="P222" i="7" s="1"/>
  <c r="T220" i="4"/>
  <c r="U220" i="4"/>
  <c r="D220" i="7"/>
  <c r="G220" i="7"/>
  <c r="P220" i="7" s="1"/>
  <c r="T207" i="4"/>
  <c r="U207" i="4"/>
  <c r="AD207" i="4"/>
  <c r="C207" i="7"/>
  <c r="J207" i="7" s="1"/>
  <c r="D207" i="7"/>
  <c r="G207" i="7"/>
  <c r="P207" i="7" s="1"/>
  <c r="T199" i="4"/>
  <c r="T182" i="4"/>
  <c r="U182" i="4"/>
  <c r="T180" i="4"/>
  <c r="U180" i="4"/>
  <c r="D180" i="7"/>
  <c r="G180" i="7"/>
  <c r="P180" i="7" s="1"/>
  <c r="H180" i="3"/>
  <c r="T175" i="4"/>
  <c r="U175" i="4"/>
  <c r="H175" i="3"/>
  <c r="T163" i="4"/>
  <c r="U163" i="4"/>
  <c r="H163" i="3"/>
  <c r="T156" i="4"/>
  <c r="U156" i="4"/>
  <c r="T127" i="4"/>
  <c r="U127" i="4"/>
  <c r="T124" i="4"/>
  <c r="U124" i="4"/>
  <c r="H124" i="3"/>
  <c r="T121" i="4"/>
  <c r="U121" i="4"/>
  <c r="D121" i="7"/>
  <c r="G121" i="7"/>
  <c r="P121" i="7"/>
  <c r="T118" i="4"/>
  <c r="T103" i="4"/>
  <c r="U103" i="4"/>
  <c r="AD103" i="4"/>
  <c r="C103" i="7"/>
  <c r="T41" i="4"/>
  <c r="U41" i="4"/>
  <c r="D41" i="7"/>
  <c r="G41" i="7" s="1"/>
  <c r="P41" i="7" s="1"/>
  <c r="T39" i="4"/>
  <c r="U39" i="4"/>
  <c r="D39" i="7"/>
  <c r="G39" i="7" s="1"/>
  <c r="P39" i="7" s="1"/>
  <c r="T35" i="4"/>
  <c r="U35" i="4"/>
  <c r="T26" i="4"/>
  <c r="U26" i="4"/>
  <c r="D26" i="7"/>
  <c r="G26" i="7" s="1"/>
  <c r="P26" i="7" s="1"/>
  <c r="O154" i="4"/>
  <c r="P154" i="4"/>
  <c r="G154" i="3"/>
  <c r="O94" i="4"/>
  <c r="P94" i="4"/>
  <c r="G94" i="3"/>
  <c r="O78" i="4"/>
  <c r="E192" i="3"/>
  <c r="AA192" i="3"/>
  <c r="J192" i="4"/>
  <c r="T57" i="4"/>
  <c r="U57" i="4"/>
  <c r="H57" i="3"/>
  <c r="D352" i="7"/>
  <c r="G352" i="7" s="1"/>
  <c r="P352" i="7" s="1"/>
  <c r="H107" i="3"/>
  <c r="H246" i="3"/>
  <c r="H283" i="3"/>
  <c r="D259" i="7"/>
  <c r="G259" i="7" s="1"/>
  <c r="P259" i="7" s="1"/>
  <c r="H134" i="3"/>
  <c r="T65" i="4"/>
  <c r="U65" i="4"/>
  <c r="AD65" i="4"/>
  <c r="C65" i="7"/>
  <c r="J65" i="7" s="1"/>
  <c r="T11" i="4"/>
  <c r="U11" i="4"/>
  <c r="D11" i="7"/>
  <c r="G11" i="7" s="1"/>
  <c r="P11" i="7" s="1"/>
  <c r="H280" i="3"/>
  <c r="AD280" i="4"/>
  <c r="C280" i="7"/>
  <c r="J280" i="7" s="1"/>
  <c r="D199" i="7"/>
  <c r="G199" i="7"/>
  <c r="P199" i="7" s="1"/>
  <c r="D262" i="7"/>
  <c r="G262" i="7"/>
  <c r="P262" i="7" s="1"/>
  <c r="H262" i="3"/>
  <c r="G11" i="3"/>
  <c r="AF251" i="3"/>
  <c r="AH251" i="3"/>
  <c r="AI251" i="3"/>
  <c r="AE251" i="3"/>
  <c r="AH27" i="3"/>
  <c r="AI27" i="3"/>
  <c r="AH39" i="3"/>
  <c r="AI39" i="3"/>
  <c r="AF39" i="3"/>
  <c r="G21" i="3"/>
  <c r="AC21" i="3"/>
  <c r="AE229" i="3"/>
  <c r="AF159" i="3"/>
  <c r="AF247" i="3"/>
  <c r="AE288" i="3"/>
  <c r="D21" i="7"/>
  <c r="G21" i="7"/>
  <c r="P21" i="7" s="1"/>
  <c r="AE243" i="3"/>
  <c r="AF243" i="3"/>
  <c r="P130" i="4"/>
  <c r="P150" i="4"/>
  <c r="T150" i="4"/>
  <c r="U150" i="4"/>
  <c r="T95" i="4"/>
  <c r="U95" i="4"/>
  <c r="T335" i="4"/>
  <c r="U335" i="4"/>
  <c r="P335" i="4"/>
  <c r="T339" i="4"/>
  <c r="U339" i="4"/>
  <c r="P142" i="4"/>
  <c r="T142" i="4"/>
  <c r="U142" i="4"/>
  <c r="T198" i="4"/>
  <c r="U198" i="4"/>
  <c r="P272" i="4"/>
  <c r="T272" i="4"/>
  <c r="U272" i="4"/>
  <c r="H272" i="3"/>
  <c r="T226" i="4"/>
  <c r="U226" i="4"/>
  <c r="P19" i="4"/>
  <c r="T19" i="4"/>
  <c r="U19" i="4"/>
  <c r="T68" i="4"/>
  <c r="U68" i="4"/>
  <c r="P68" i="4"/>
  <c r="P204" i="4"/>
  <c r="T204" i="4"/>
  <c r="U204" i="4"/>
  <c r="P195" i="4"/>
  <c r="T174" i="4"/>
  <c r="U174" i="4"/>
  <c r="P343" i="4"/>
  <c r="T343" i="4"/>
  <c r="U343" i="4"/>
  <c r="T44" i="4"/>
  <c r="U44" i="4"/>
  <c r="P44" i="4"/>
  <c r="P223" i="4"/>
  <c r="S362" i="4"/>
  <c r="P264" i="4"/>
  <c r="T264" i="4"/>
  <c r="U264" i="4"/>
  <c r="AH121" i="3"/>
  <c r="AI121" i="3"/>
  <c r="AJ121" i="3"/>
  <c r="AL121" i="3"/>
  <c r="V121" i="4"/>
  <c r="AF93" i="3"/>
  <c r="AE93" i="3"/>
  <c r="AE183" i="3"/>
  <c r="AH327" i="3"/>
  <c r="AI327" i="3"/>
  <c r="AF173" i="3"/>
  <c r="AE233" i="3"/>
  <c r="AH23" i="3"/>
  <c r="AE41" i="3"/>
  <c r="AH41" i="3"/>
  <c r="AI41" i="3"/>
  <c r="AF220" i="3"/>
  <c r="AF57" i="3"/>
  <c r="AF157" i="3"/>
  <c r="AE327" i="3"/>
  <c r="AH247" i="3"/>
  <c r="AI247" i="3"/>
  <c r="AJ247" i="3"/>
  <c r="AL247" i="3"/>
  <c r="AH153" i="3"/>
  <c r="AI153" i="3"/>
  <c r="AH97" i="3"/>
  <c r="AI97" i="3"/>
  <c r="AJ97" i="3"/>
  <c r="AE157" i="3"/>
  <c r="AH228" i="3"/>
  <c r="AH124" i="3"/>
  <c r="AI124" i="3"/>
  <c r="AH157" i="3"/>
  <c r="AI157" i="3"/>
  <c r="AE23" i="3"/>
  <c r="AF268" i="3"/>
  <c r="AF183" i="3"/>
  <c r="AF196" i="3"/>
  <c r="AE307" i="3"/>
  <c r="AF23" i="3"/>
  <c r="AE287" i="3"/>
  <c r="AE219" i="3"/>
  <c r="AH143" i="3"/>
  <c r="AF336" i="3"/>
  <c r="AE114" i="3"/>
  <c r="AE124" i="3"/>
  <c r="AH220" i="3"/>
  <c r="AI220" i="3"/>
  <c r="AJ220" i="3"/>
  <c r="AL220" i="3"/>
  <c r="V220" i="4"/>
  <c r="AE312" i="3"/>
  <c r="AF360" i="3"/>
  <c r="AE79" i="3"/>
  <c r="AF352" i="3"/>
  <c r="AI125" i="3"/>
  <c r="AJ125" i="3"/>
  <c r="AF176" i="3"/>
  <c r="AF108" i="3"/>
  <c r="AH213" i="3"/>
  <c r="AI213" i="3"/>
  <c r="AE207" i="3"/>
  <c r="AE189" i="3"/>
  <c r="AH89" i="3"/>
  <c r="AI89" i="3"/>
  <c r="AJ89" i="3"/>
  <c r="AL89" i="3"/>
  <c r="AE220" i="3"/>
  <c r="AE100" i="3"/>
  <c r="AF296" i="3"/>
  <c r="AF27" i="3"/>
  <c r="AH20" i="3"/>
  <c r="AH296" i="3"/>
  <c r="AJ296" i="3"/>
  <c r="AI296" i="3"/>
  <c r="AL296" i="3"/>
  <c r="V296" i="4"/>
  <c r="AF312" i="3"/>
  <c r="AH312" i="3"/>
  <c r="AI312" i="3"/>
  <c r="AJ312" i="3"/>
  <c r="AE244" i="3"/>
  <c r="AF100" i="3"/>
  <c r="AF260" i="3"/>
  <c r="AF124" i="3"/>
  <c r="AE360" i="3"/>
  <c r="AH328" i="3"/>
  <c r="AI328" i="3"/>
  <c r="AD296" i="4"/>
  <c r="C296" i="7"/>
  <c r="J296" i="7"/>
  <c r="AH299" i="3"/>
  <c r="AI299" i="3"/>
  <c r="AJ299" i="3"/>
  <c r="AE299" i="3"/>
  <c r="AL299" i="3"/>
  <c r="AF161" i="3"/>
  <c r="AH13" i="3"/>
  <c r="AI13" i="3"/>
  <c r="AJ13" i="3"/>
  <c r="AH161" i="3"/>
  <c r="AJ161" i="3"/>
  <c r="AL161" i="3"/>
  <c r="V161" i="4"/>
  <c r="AI161" i="3"/>
  <c r="AE173" i="3"/>
  <c r="H197" i="3"/>
  <c r="T13" i="4"/>
  <c r="U13" i="4"/>
  <c r="T76" i="4"/>
  <c r="U76" i="4"/>
  <c r="AD76" i="4"/>
  <c r="T260" i="4"/>
  <c r="U260" i="4"/>
  <c r="T29" i="4"/>
  <c r="U29" i="4"/>
  <c r="D29" i="7"/>
  <c r="G29" i="7" s="1"/>
  <c r="P29" i="7" s="1"/>
  <c r="T46" i="4"/>
  <c r="U46" i="4"/>
  <c r="D46" i="7"/>
  <c r="G46" i="7"/>
  <c r="P46" i="7" s="1"/>
  <c r="T146" i="4"/>
  <c r="U146" i="4"/>
  <c r="P252" i="4"/>
  <c r="G252" i="3"/>
  <c r="AC252" i="3"/>
  <c r="AH33" i="3"/>
  <c r="AI33" i="3"/>
  <c r="T14" i="4"/>
  <c r="U14" i="4"/>
  <c r="H14" i="3"/>
  <c r="AD233" i="4"/>
  <c r="C233" i="7"/>
  <c r="J233" i="7" s="1"/>
  <c r="T25" i="4"/>
  <c r="U25" i="4"/>
  <c r="D25" i="7"/>
  <c r="G25" i="7" s="1"/>
  <c r="T162" i="4"/>
  <c r="U162" i="4"/>
  <c r="H162" i="3"/>
  <c r="T60" i="4"/>
  <c r="U60" i="4"/>
  <c r="H60" i="3"/>
  <c r="T205" i="4"/>
  <c r="U205" i="4"/>
  <c r="D205" i="7"/>
  <c r="G205" i="7" s="1"/>
  <c r="P205" i="7" s="1"/>
  <c r="T331" i="4"/>
  <c r="U331" i="4"/>
  <c r="H331" i="3"/>
  <c r="T213" i="4"/>
  <c r="U213" i="4"/>
  <c r="AD213" i="4"/>
  <c r="C213" i="7"/>
  <c r="J213" i="7"/>
  <c r="AE73" i="3"/>
  <c r="AF328" i="3"/>
  <c r="AE65" i="3"/>
  <c r="AL65" i="3"/>
  <c r="T232" i="4"/>
  <c r="AH209" i="3"/>
  <c r="AI209" i="3"/>
  <c r="T292" i="4"/>
  <c r="U292" i="4"/>
  <c r="D292" i="7"/>
  <c r="G292" i="7" s="1"/>
  <c r="P292" i="7" s="1"/>
  <c r="T31" i="4"/>
  <c r="U31" i="4"/>
  <c r="H220" i="3"/>
  <c r="AD295" i="4"/>
  <c r="C295" i="7"/>
  <c r="T227" i="4"/>
  <c r="U227" i="4"/>
  <c r="H227" i="3"/>
  <c r="T81" i="4"/>
  <c r="U81" i="4"/>
  <c r="AD81" i="4"/>
  <c r="C81" i="7"/>
  <c r="J81" i="7" s="1"/>
  <c r="T66" i="4"/>
  <c r="U66" i="4"/>
  <c r="D66" i="7"/>
  <c r="G66" i="7" s="1"/>
  <c r="P66" i="7" s="1"/>
  <c r="T167" i="4"/>
  <c r="U167" i="4"/>
  <c r="D167" i="7"/>
  <c r="G167" i="7" s="1"/>
  <c r="P167" i="7" s="1"/>
  <c r="T73" i="4"/>
  <c r="U73" i="4"/>
  <c r="AD73" i="4"/>
  <c r="C73" i="7"/>
  <c r="J73" i="7"/>
  <c r="T221" i="4"/>
  <c r="U221" i="4"/>
  <c r="H221" i="3"/>
  <c r="T119" i="4"/>
  <c r="U119" i="4"/>
  <c r="AD119" i="4"/>
  <c r="C119" i="7"/>
  <c r="T287" i="4"/>
  <c r="U287" i="4"/>
  <c r="AH303" i="3"/>
  <c r="AI303" i="3"/>
  <c r="AJ303" i="3"/>
  <c r="AH110" i="3"/>
  <c r="AI110" i="3"/>
  <c r="AF211" i="3"/>
  <c r="AH129" i="3"/>
  <c r="AI129" i="3"/>
  <c r="AF145" i="3"/>
  <c r="AH49" i="3"/>
  <c r="AI49" i="3"/>
  <c r="AE105" i="3"/>
  <c r="AH145" i="3"/>
  <c r="AI145" i="3"/>
  <c r="AJ145" i="3"/>
  <c r="AL145" i="3"/>
  <c r="AF73" i="3"/>
  <c r="AH100" i="3"/>
  <c r="AI100" i="3"/>
  <c r="AJ100" i="3"/>
  <c r="AH162" i="3"/>
  <c r="AF143" i="3"/>
  <c r="AH92" i="3"/>
  <c r="AI92" i="3"/>
  <c r="AE153" i="3"/>
  <c r="AF172" i="3"/>
  <c r="AH347" i="3"/>
  <c r="AD124" i="4"/>
  <c r="C124" i="7"/>
  <c r="J124" i="7" s="1"/>
  <c r="T193" i="4"/>
  <c r="U193" i="4"/>
  <c r="D193" i="7"/>
  <c r="G193" i="7" s="1"/>
  <c r="P193" i="7"/>
  <c r="T276" i="4"/>
  <c r="U276" i="4"/>
  <c r="AH236" i="3"/>
  <c r="AI236" i="3"/>
  <c r="AJ236" i="3"/>
  <c r="AL236" i="3"/>
  <c r="V236" i="4"/>
  <c r="AF214" i="3"/>
  <c r="AI108" i="3"/>
  <c r="AF331" i="3"/>
  <c r="AF210" i="3"/>
  <c r="AF110" i="3"/>
  <c r="AH61" i="3"/>
  <c r="AI61" i="3"/>
  <c r="AJ61" i="3"/>
  <c r="AE49" i="3"/>
  <c r="AH260" i="3"/>
  <c r="AI260" i="3"/>
  <c r="AH15" i="3"/>
  <c r="AI15" i="3"/>
  <c r="AJ15" i="3"/>
  <c r="T179" i="4"/>
  <c r="U179" i="4"/>
  <c r="H179" i="3"/>
  <c r="D307" i="7"/>
  <c r="G307" i="7" s="1"/>
  <c r="P307" i="7" s="1"/>
  <c r="P332" i="4"/>
  <c r="G332" i="3"/>
  <c r="AC332" i="3"/>
  <c r="AF202" i="3"/>
  <c r="AF79" i="3"/>
  <c r="AF125" i="3"/>
  <c r="AE209" i="3"/>
  <c r="T12" i="4"/>
  <c r="U12" i="4"/>
  <c r="D12" i="7"/>
  <c r="G12" i="7" s="1"/>
  <c r="P12" i="7" s="1"/>
  <c r="T209" i="4"/>
  <c r="U209" i="4"/>
  <c r="D209" i="7"/>
  <c r="G209" i="7" s="1"/>
  <c r="P209" i="7"/>
  <c r="T129" i="4"/>
  <c r="U129" i="4"/>
  <c r="H129" i="3"/>
  <c r="T217" i="4"/>
  <c r="U217" i="4"/>
  <c r="T54" i="4"/>
  <c r="U54" i="4"/>
  <c r="T132" i="4"/>
  <c r="U132" i="4"/>
  <c r="H132" i="3"/>
  <c r="D132" i="7"/>
  <c r="G132" i="7"/>
  <c r="P132" i="7"/>
  <c r="T10" i="4"/>
  <c r="U10" i="4"/>
  <c r="AD10" i="4"/>
  <c r="C10" i="7"/>
  <c r="J10" i="7" s="1"/>
  <c r="T348" i="4"/>
  <c r="U348" i="4"/>
  <c r="AD348" i="4"/>
  <c r="C348" i="7"/>
  <c r="J348" i="7" s="1"/>
  <c r="K348" i="7" s="1"/>
  <c r="AH360" i="3"/>
  <c r="AI360" i="3"/>
  <c r="P315" i="4"/>
  <c r="G315" i="3"/>
  <c r="AC315" i="3"/>
  <c r="AF315" i="3"/>
  <c r="AE127" i="3"/>
  <c r="AH214" i="3"/>
  <c r="T108" i="4"/>
  <c r="U108" i="4"/>
  <c r="H108" i="3"/>
  <c r="T328" i="4"/>
  <c r="U328" i="4"/>
  <c r="AE328" i="3"/>
  <c r="AF213" i="3"/>
  <c r="AF65" i="3"/>
  <c r="AE15" i="3"/>
  <c r="AE61" i="3"/>
  <c r="P336" i="4"/>
  <c r="G336" i="3"/>
  <c r="AE199" i="3"/>
  <c r="AE125" i="3"/>
  <c r="AF163" i="3"/>
  <c r="AF132" i="3"/>
  <c r="T15" i="4"/>
  <c r="U15" i="4"/>
  <c r="T100" i="4"/>
  <c r="U100" i="4"/>
  <c r="AD100" i="4"/>
  <c r="C100" i="7"/>
  <c r="J100" i="7" s="1"/>
  <c r="AH127" i="3"/>
  <c r="AJ127" i="3"/>
  <c r="AI127" i="3"/>
  <c r="T214" i="4"/>
  <c r="U214" i="4"/>
  <c r="T102" i="4"/>
  <c r="U102" i="4"/>
  <c r="AE213" i="3"/>
  <c r="AF13" i="3"/>
  <c r="AH176" i="3"/>
  <c r="T355" i="4"/>
  <c r="U355" i="4"/>
  <c r="H355" i="3"/>
  <c r="AF217" i="3"/>
  <c r="T200" i="4"/>
  <c r="U200" i="4"/>
  <c r="H200" i="3"/>
  <c r="AH239" i="3"/>
  <c r="AI239" i="3"/>
  <c r="AJ239" i="3"/>
  <c r="AF359" i="3"/>
  <c r="AE202" i="3"/>
  <c r="T284" i="4"/>
  <c r="U284" i="4"/>
  <c r="H284" i="3"/>
  <c r="H65" i="3"/>
  <c r="AD344" i="4"/>
  <c r="C344" i="7"/>
  <c r="H344" i="7" s="1"/>
  <c r="J344" i="7"/>
  <c r="H36" i="3"/>
  <c r="D124" i="7"/>
  <c r="G124" i="7"/>
  <c r="P124" i="7"/>
  <c r="T176" i="4"/>
  <c r="U176" i="4"/>
  <c r="AD176" i="4"/>
  <c r="C176" i="7"/>
  <c r="J176" i="7" s="1"/>
  <c r="T61" i="4"/>
  <c r="U61" i="4"/>
  <c r="T360" i="4"/>
  <c r="U360" i="4"/>
  <c r="H360" i="3"/>
  <c r="AF311" i="3"/>
  <c r="AF116" i="3"/>
  <c r="AF52" i="3"/>
  <c r="AE347" i="3"/>
  <c r="AH276" i="3"/>
  <c r="AF140" i="3"/>
  <c r="T125" i="4"/>
  <c r="U125" i="4"/>
  <c r="AH102" i="3"/>
  <c r="AD21" i="4"/>
  <c r="C21" i="7"/>
  <c r="H21" i="3"/>
  <c r="D243" i="7"/>
  <c r="G243" i="7" s="1"/>
  <c r="P243" i="7" s="1"/>
  <c r="H243" i="3"/>
  <c r="D190" i="7"/>
  <c r="G190" i="7"/>
  <c r="P190" i="7" s="1"/>
  <c r="AD356" i="4"/>
  <c r="C356" i="7"/>
  <c r="J356" i="7" s="1"/>
  <c r="P324" i="4"/>
  <c r="G324" i="3"/>
  <c r="AC324" i="3"/>
  <c r="AE324" i="3"/>
  <c r="AF89" i="3"/>
  <c r="AE132" i="3"/>
  <c r="AE89" i="3"/>
  <c r="AD196" i="4"/>
  <c r="AE143" i="3"/>
  <c r="AE239" i="3"/>
  <c r="AH244" i="3"/>
  <c r="AE176" i="3"/>
  <c r="AE331" i="3"/>
  <c r="D197" i="7"/>
  <c r="G197" i="7" s="1"/>
  <c r="P197" i="7" s="1"/>
  <c r="AF49" i="3"/>
  <c r="T275" i="4"/>
  <c r="U275" i="4"/>
  <c r="H275" i="3"/>
  <c r="D295" i="7"/>
  <c r="G295" i="7" s="1"/>
  <c r="P295" i="7" s="1"/>
  <c r="P25" i="7"/>
  <c r="H233" i="3"/>
  <c r="T97" i="4"/>
  <c r="U97" i="4"/>
  <c r="D97" i="7"/>
  <c r="G97" i="7" s="1"/>
  <c r="P97" i="7" s="1"/>
  <c r="T187" i="4"/>
  <c r="U187" i="4"/>
  <c r="H187" i="3"/>
  <c r="O123" i="4"/>
  <c r="P123" i="4"/>
  <c r="G123" i="3"/>
  <c r="AC123" i="3"/>
  <c r="AF123" i="3"/>
  <c r="T49" i="4"/>
  <c r="U49" i="4"/>
  <c r="AD49" i="4"/>
  <c r="T161" i="4"/>
  <c r="U161" i="4"/>
  <c r="D161" i="7"/>
  <c r="G161" i="7" s="1"/>
  <c r="P161" i="7" s="1"/>
  <c r="T169" i="4"/>
  <c r="U169" i="4"/>
  <c r="T62" i="4"/>
  <c r="U62" i="4"/>
  <c r="H62" i="3"/>
  <c r="T145" i="4"/>
  <c r="U145" i="4"/>
  <c r="T210" i="4"/>
  <c r="U210" i="4"/>
  <c r="T340" i="4"/>
  <c r="U340" i="4"/>
  <c r="AD259" i="4"/>
  <c r="C259" i="7"/>
  <c r="J259" i="7"/>
  <c r="K259" i="7" s="1"/>
  <c r="AF102" i="3"/>
  <c r="T110" i="4"/>
  <c r="U110" i="4"/>
  <c r="T178" i="4"/>
  <c r="U178" i="4"/>
  <c r="AE110" i="3"/>
  <c r="AE260" i="3"/>
  <c r="AE311" i="3"/>
  <c r="AF97" i="3"/>
  <c r="AF209" i="3"/>
  <c r="T186" i="4"/>
  <c r="U186" i="4"/>
  <c r="AF50" i="3"/>
  <c r="AE210" i="3"/>
  <c r="AE97" i="3"/>
  <c r="AH114" i="3"/>
  <c r="AI114" i="3"/>
  <c r="AJ114" i="3"/>
  <c r="AL114" i="3"/>
  <c r="V114" i="4"/>
  <c r="AH132" i="3"/>
  <c r="T230" i="4"/>
  <c r="U230" i="4"/>
  <c r="H230" i="3"/>
  <c r="AH217" i="3"/>
  <c r="AI217" i="3"/>
  <c r="T308" i="4"/>
  <c r="U308" i="4"/>
  <c r="AD308" i="4"/>
  <c r="D276" i="7"/>
  <c r="G276" i="7"/>
  <c r="P276" i="7"/>
  <c r="AH359" i="3"/>
  <c r="AI359" i="3"/>
  <c r="T158" i="4"/>
  <c r="U158" i="4"/>
  <c r="H41" i="3"/>
  <c r="T140" i="4"/>
  <c r="U140" i="4"/>
  <c r="T50" i="4"/>
  <c r="U50" i="4"/>
  <c r="D50" i="7"/>
  <c r="G50" i="7"/>
  <c r="P50" i="7"/>
  <c r="T89" i="4"/>
  <c r="U89" i="4"/>
  <c r="AH29" i="3"/>
  <c r="T239" i="4"/>
  <c r="U239" i="4"/>
  <c r="AF356" i="3"/>
  <c r="AE292" i="3"/>
  <c r="AF208" i="3"/>
  <c r="AL336" i="3"/>
  <c r="V336" i="4"/>
  <c r="AF92" i="3"/>
  <c r="AE60" i="3"/>
  <c r="AE196" i="3"/>
  <c r="AH163" i="3"/>
  <c r="AJ163" i="3"/>
  <c r="AL163" i="3"/>
  <c r="V163" i="4"/>
  <c r="AI163" i="3"/>
  <c r="AF33" i="3"/>
  <c r="AH10" i="3"/>
  <c r="H312" i="3"/>
  <c r="D312" i="7"/>
  <c r="G312" i="7"/>
  <c r="P312" i="7"/>
  <c r="AE348" i="3"/>
  <c r="AI348" i="3"/>
  <c r="AF348" i="3"/>
  <c r="AE275" i="3"/>
  <c r="AF275" i="3"/>
  <c r="AH275" i="3"/>
  <c r="AI275" i="3"/>
  <c r="AJ275" i="3"/>
  <c r="P164" i="4"/>
  <c r="G164" i="3"/>
  <c r="AC164" i="3"/>
  <c r="T164" i="4"/>
  <c r="U164" i="4"/>
  <c r="P99" i="4"/>
  <c r="G99" i="3"/>
  <c r="AC99" i="3"/>
  <c r="AE99" i="3"/>
  <c r="T99" i="4"/>
  <c r="U99" i="4"/>
  <c r="D99" i="7"/>
  <c r="G99" i="7" s="1"/>
  <c r="P99" i="7" s="1"/>
  <c r="P109" i="4"/>
  <c r="G109" i="3"/>
  <c r="AC109" i="3"/>
  <c r="T109" i="4"/>
  <c r="U109" i="4"/>
  <c r="D23" i="7"/>
  <c r="G23" i="7" s="1"/>
  <c r="P23" i="7" s="1"/>
  <c r="T219" i="4"/>
  <c r="U219" i="4"/>
  <c r="H219" i="3"/>
  <c r="P151" i="4"/>
  <c r="G151" i="3"/>
  <c r="AC151" i="3"/>
  <c r="T151" i="4"/>
  <c r="U151" i="4"/>
  <c r="H151" i="3"/>
  <c r="H84" i="3"/>
  <c r="AD84" i="4"/>
  <c r="C84" i="7"/>
  <c r="J84" i="7"/>
  <c r="D84" i="7"/>
  <c r="G84" i="7" s="1"/>
  <c r="P84" i="7" s="1"/>
  <c r="AH219" i="3"/>
  <c r="AF232" i="3"/>
  <c r="AE232" i="3"/>
  <c r="AE172" i="3"/>
  <c r="AH172" i="3"/>
  <c r="AI172" i="3"/>
  <c r="AH207" i="3"/>
  <c r="AI207" i="3"/>
  <c r="AF207" i="3"/>
  <c r="AI173" i="3"/>
  <c r="AJ173" i="3"/>
  <c r="AL173" i="3"/>
  <c r="AH105" i="3"/>
  <c r="AI105" i="3"/>
  <c r="AJ105" i="3"/>
  <c r="AF105" i="3"/>
  <c r="P77" i="4"/>
  <c r="G77" i="3"/>
  <c r="AC77" i="3"/>
  <c r="T77" i="4"/>
  <c r="U77" i="4"/>
  <c r="H77" i="3"/>
  <c r="T105" i="4"/>
  <c r="U105" i="4"/>
  <c r="AD105" i="4"/>
  <c r="C105" i="7"/>
  <c r="J105" i="7" s="1"/>
  <c r="H23" i="3"/>
  <c r="H182" i="3"/>
  <c r="AD182" i="4"/>
  <c r="C182" i="7"/>
  <c r="AD193" i="4"/>
  <c r="C193" i="7"/>
  <c r="J193" i="7"/>
  <c r="AD143" i="4"/>
  <c r="C143" i="7"/>
  <c r="D143" i="7"/>
  <c r="G143" i="7"/>
  <c r="P143" i="7"/>
  <c r="H206" i="3"/>
  <c r="D206" i="7"/>
  <c r="G206" i="7"/>
  <c r="P206" i="7"/>
  <c r="P83" i="4"/>
  <c r="G83" i="3"/>
  <c r="AC83" i="3"/>
  <c r="AE83" i="3"/>
  <c r="T83" i="4"/>
  <c r="U83" i="4"/>
  <c r="D83" i="7"/>
  <c r="G83" i="7"/>
  <c r="P83" i="7" s="1"/>
  <c r="AH232" i="3"/>
  <c r="H79" i="3"/>
  <c r="D79" i="7"/>
  <c r="G79" i="7" s="1"/>
  <c r="P79" i="7" s="1"/>
  <c r="AE167" i="3"/>
  <c r="AH167" i="3"/>
  <c r="AF84" i="3"/>
  <c r="AH84" i="3"/>
  <c r="AH45" i="3"/>
  <c r="AI45" i="3"/>
  <c r="AF45" i="3"/>
  <c r="AE45" i="3"/>
  <c r="AE240" i="3"/>
  <c r="AH240" i="3"/>
  <c r="AI240" i="3"/>
  <c r="AE284" i="3"/>
  <c r="AF284" i="3"/>
  <c r="T203" i="4"/>
  <c r="U203" i="4"/>
  <c r="P203" i="4"/>
  <c r="AE323" i="3"/>
  <c r="P216" i="4"/>
  <c r="G216" i="3"/>
  <c r="AC216" i="3"/>
  <c r="T216" i="4"/>
  <c r="U216" i="4"/>
  <c r="P177" i="4"/>
  <c r="G177" i="3"/>
  <c r="AC177" i="3"/>
  <c r="T177" i="4"/>
  <c r="U177" i="4"/>
  <c r="D177" i="7"/>
  <c r="G177" i="7"/>
  <c r="P177" i="7" s="1"/>
  <c r="P271" i="4"/>
  <c r="G271" i="3"/>
  <c r="AC271" i="3"/>
  <c r="T271" i="4"/>
  <c r="U271" i="4"/>
  <c r="AH222" i="3"/>
  <c r="AI222" i="3"/>
  <c r="AJ222" i="3"/>
  <c r="AL222" i="3"/>
  <c r="AF222" i="3"/>
  <c r="AE222" i="3"/>
  <c r="P263" i="4"/>
  <c r="G263" i="3"/>
  <c r="AC263" i="3"/>
  <c r="T263" i="4"/>
  <c r="U263" i="4"/>
  <c r="H263" i="3"/>
  <c r="AH284" i="3"/>
  <c r="AI284" i="3"/>
  <c r="AJ284" i="3"/>
  <c r="AL284" i="3"/>
  <c r="V284" i="4"/>
  <c r="P267" i="4"/>
  <c r="G267" i="3"/>
  <c r="AC267" i="3"/>
  <c r="T267" i="4"/>
  <c r="U267" i="4"/>
  <c r="AF355" i="3"/>
  <c r="AE355" i="3"/>
  <c r="AH355" i="3"/>
  <c r="AI355" i="3"/>
  <c r="AJ355" i="3"/>
  <c r="AE57" i="3"/>
  <c r="AH57" i="3"/>
  <c r="AI57" i="3"/>
  <c r="AJ57" i="3"/>
  <c r="AH233" i="3"/>
  <c r="AI233" i="3"/>
  <c r="AJ233" i="3"/>
  <c r="AL233" i="3"/>
  <c r="AF233" i="3"/>
  <c r="P70" i="4"/>
  <c r="G70" i="3"/>
  <c r="AC70" i="3"/>
  <c r="T70" i="4"/>
  <c r="U70" i="4"/>
  <c r="D70" i="7"/>
  <c r="G70" i="7" s="1"/>
  <c r="P70" i="7" s="1"/>
  <c r="P63" i="4"/>
  <c r="G63" i="3"/>
  <c r="AC63" i="3"/>
  <c r="AH63" i="3"/>
  <c r="T63" i="4"/>
  <c r="U63" i="4"/>
  <c r="AE230" i="3"/>
  <c r="AH230" i="3"/>
  <c r="AH227" i="3"/>
  <c r="AI227" i="3"/>
  <c r="AJ227" i="3"/>
  <c r="AF227" i="3"/>
  <c r="AE227" i="3"/>
  <c r="AF119" i="3"/>
  <c r="AH119" i="3"/>
  <c r="AI119" i="3"/>
  <c r="P86" i="4"/>
  <c r="G86" i="3"/>
  <c r="AC86" i="3"/>
  <c r="T86" i="4"/>
  <c r="U86" i="4"/>
  <c r="AD86" i="4"/>
  <c r="AF221" i="3"/>
  <c r="AE221" i="3"/>
  <c r="AL221" i="3"/>
  <c r="AH221" i="3"/>
  <c r="AI221" i="3"/>
  <c r="AJ221" i="3"/>
  <c r="P185" i="4"/>
  <c r="G185" i="3"/>
  <c r="AC185" i="3"/>
  <c r="T185" i="4"/>
  <c r="U185" i="4"/>
  <c r="AF351" i="3"/>
  <c r="AF167" i="3"/>
  <c r="AE291" i="3"/>
  <c r="AH291" i="3"/>
  <c r="AI291" i="3"/>
  <c r="T291" i="4"/>
  <c r="U291" i="4"/>
  <c r="AF153" i="3"/>
  <c r="AF61" i="3"/>
  <c r="T51" i="4"/>
  <c r="U51" i="4"/>
  <c r="T87" i="4"/>
  <c r="U87" i="4"/>
  <c r="H87" i="3"/>
  <c r="D196" i="7"/>
  <c r="G196" i="7" s="1"/>
  <c r="P196" i="7"/>
  <c r="AE295" i="3"/>
  <c r="AF189" i="3"/>
  <c r="H327" i="3"/>
  <c r="T45" i="4"/>
  <c r="U45" i="4"/>
  <c r="T114" i="4"/>
  <c r="U114" i="4"/>
  <c r="T126" i="4"/>
  <c r="U126" i="4"/>
  <c r="AD126" i="4"/>
  <c r="C126" i="7"/>
  <c r="T153" i="4"/>
  <c r="U153" i="4"/>
  <c r="T189" i="4"/>
  <c r="U189" i="4"/>
  <c r="T33" i="4"/>
  <c r="U33" i="4"/>
  <c r="AD33" i="4"/>
  <c r="C33" i="7"/>
  <c r="T240" i="4"/>
  <c r="U240" i="4"/>
  <c r="T98" i="4"/>
  <c r="U98" i="4"/>
  <c r="AD98" i="4"/>
  <c r="C98" i="7"/>
  <c r="J98" i="7" s="1"/>
  <c r="T212" i="4"/>
  <c r="U212" i="4"/>
  <c r="D212" i="7"/>
  <c r="G212" i="7" s="1"/>
  <c r="P212" i="7" s="1"/>
  <c r="AH288" i="3"/>
  <c r="AI288" i="3"/>
  <c r="AI35" i="3"/>
  <c r="AJ35" i="3"/>
  <c r="T166" i="4"/>
  <c r="U166" i="4"/>
  <c r="T359" i="4"/>
  <c r="U359" i="4"/>
  <c r="AI340" i="3"/>
  <c r="AJ340" i="3"/>
  <c r="AL340" i="3"/>
  <c r="V340" i="4"/>
  <c r="AF308" i="3"/>
  <c r="AH166" i="3"/>
  <c r="AI166" i="3"/>
  <c r="AE20" i="3"/>
  <c r="AE50" i="3"/>
  <c r="AF114" i="3"/>
  <c r="AE51" i="3"/>
  <c r="AH210" i="3"/>
  <c r="AI210" i="3"/>
  <c r="AJ210" i="3"/>
  <c r="AL210" i="3"/>
  <c r="AF303" i="3"/>
  <c r="AF141" i="3"/>
  <c r="AH51" i="3"/>
  <c r="AI51" i="3"/>
  <c r="AJ51" i="3"/>
  <c r="AL51" i="3"/>
  <c r="AE352" i="3"/>
  <c r="AH196" i="3"/>
  <c r="AI196" i="3"/>
  <c r="AJ196" i="3"/>
  <c r="AL196" i="3"/>
  <c r="V196" i="4"/>
  <c r="AH140" i="3"/>
  <c r="AI140" i="3"/>
  <c r="AJ140" i="3"/>
  <c r="T244" i="4"/>
  <c r="U244" i="4"/>
  <c r="T299" i="4"/>
  <c r="U299" i="4"/>
  <c r="D299" i="7"/>
  <c r="AE108" i="3"/>
  <c r="AF81" i="3"/>
  <c r="AF129" i="3"/>
  <c r="AH184" i="3"/>
  <c r="AE163" i="3"/>
  <c r="AF244" i="3"/>
  <c r="D57" i="7"/>
  <c r="G57" i="7" s="1"/>
  <c r="P57" i="7" s="1"/>
  <c r="D261" i="7"/>
  <c r="G261" i="7"/>
  <c r="P261" i="7" s="1"/>
  <c r="AI189" i="3"/>
  <c r="D230" i="7"/>
  <c r="G230" i="7" s="1"/>
  <c r="P230" i="7" s="1"/>
  <c r="AD89" i="4"/>
  <c r="T52" i="4"/>
  <c r="U52" i="4"/>
  <c r="T18" i="4"/>
  <c r="U18" i="4"/>
  <c r="H18" i="3"/>
  <c r="T141" i="4"/>
  <c r="U141" i="4"/>
  <c r="T225" i="4"/>
  <c r="U225" i="4"/>
  <c r="H225" i="3"/>
  <c r="T115" i="4"/>
  <c r="U115" i="4"/>
  <c r="AD115" i="4"/>
  <c r="AF292" i="3"/>
  <c r="AH208" i="3"/>
  <c r="AI208" i="3"/>
  <c r="AJ208" i="3"/>
  <c r="AL208" i="3"/>
  <c r="AE178" i="3"/>
  <c r="AE140" i="3"/>
  <c r="AF291" i="3"/>
  <c r="T347" i="4"/>
  <c r="U347" i="4"/>
  <c r="AF230" i="3"/>
  <c r="AF10" i="3"/>
  <c r="AI156" i="3"/>
  <c r="AE187" i="3"/>
  <c r="AH187" i="3"/>
  <c r="AI187" i="3"/>
  <c r="AJ187" i="3"/>
  <c r="AL187" i="3"/>
  <c r="AF187" i="3"/>
  <c r="AH103" i="3"/>
  <c r="AI103" i="3"/>
  <c r="AJ103" i="3"/>
  <c r="AE103" i="3"/>
  <c r="AF103" i="3"/>
  <c r="AH60" i="3"/>
  <c r="AI60" i="3"/>
  <c r="AJ60" i="3"/>
  <c r="AL60" i="3"/>
  <c r="AD360" i="4"/>
  <c r="C360" i="7"/>
  <c r="D113" i="7"/>
  <c r="G113" i="7"/>
  <c r="P113" i="7"/>
  <c r="AD137" i="4"/>
  <c r="C137" i="7"/>
  <c r="J137" i="7"/>
  <c r="AD222" i="4"/>
  <c r="C222" i="7"/>
  <c r="H201" i="3"/>
  <c r="T20" i="4"/>
  <c r="U20" i="4"/>
  <c r="H20" i="3"/>
  <c r="P111" i="4"/>
  <c r="G111" i="3"/>
  <c r="AC111" i="3"/>
  <c r="T111" i="4"/>
  <c r="U111" i="4"/>
  <c r="T316" i="4"/>
  <c r="U316" i="4"/>
  <c r="P316" i="4"/>
  <c r="G316" i="3"/>
  <c r="AC316" i="3"/>
  <c r="AH316" i="3"/>
  <c r="AF287" i="3"/>
  <c r="T248" i="4"/>
  <c r="U248" i="4"/>
  <c r="AD248" i="4"/>
  <c r="C248" i="7"/>
  <c r="J248" i="7" s="1"/>
  <c r="P248" i="4"/>
  <c r="G248" i="3"/>
  <c r="AC248" i="3"/>
  <c r="AF236" i="3"/>
  <c r="AH116" i="3"/>
  <c r="AI116" i="3"/>
  <c r="AJ116" i="3"/>
  <c r="AF178" i="3"/>
  <c r="AD116" i="4"/>
  <c r="C116" i="7"/>
  <c r="D360" i="7"/>
  <c r="G360" i="7" s="1"/>
  <c r="P360" i="7" s="1"/>
  <c r="AE84" i="3"/>
  <c r="H113" i="3"/>
  <c r="H93" i="3"/>
  <c r="AD29" i="4"/>
  <c r="C29" i="7"/>
  <c r="AH287" i="3"/>
  <c r="AI287" i="3"/>
  <c r="AJ287" i="3"/>
  <c r="AL287" i="3"/>
  <c r="V287" i="4"/>
  <c r="AF261" i="3"/>
  <c r="D182" i="7"/>
  <c r="G182" i="7"/>
  <c r="P182" i="7" s="1"/>
  <c r="AD129" i="4"/>
  <c r="C129" i="7"/>
  <c r="J129" i="7" s="1"/>
  <c r="D156" i="7"/>
  <c r="G156" i="7" s="1"/>
  <c r="P156" i="7" s="1"/>
  <c r="AD121" i="4"/>
  <c r="C121" i="7"/>
  <c r="H159" i="3"/>
  <c r="AF147" i="3"/>
  <c r="AH147" i="3"/>
  <c r="AE147" i="3"/>
  <c r="T194" i="4"/>
  <c r="U194" i="4"/>
  <c r="T236" i="4"/>
  <c r="U236" i="4"/>
  <c r="T147" i="4"/>
  <c r="U147" i="4"/>
  <c r="T82" i="4"/>
  <c r="U82" i="4"/>
  <c r="J362" i="4"/>
  <c r="AE236" i="3"/>
  <c r="AE261" i="3"/>
  <c r="AJ199" i="3"/>
  <c r="T303" i="4"/>
  <c r="U303" i="4"/>
  <c r="AH279" i="3"/>
  <c r="AE308" i="3"/>
  <c r="AE351" i="3"/>
  <c r="T188" i="4"/>
  <c r="U188" i="4"/>
  <c r="P188" i="4"/>
  <c r="G188" i="3"/>
  <c r="AC188" i="3"/>
  <c r="AF175" i="3"/>
  <c r="AH175" i="3"/>
  <c r="AI175" i="3"/>
  <c r="P34" i="4"/>
  <c r="G34" i="3"/>
  <c r="AC34" i="3"/>
  <c r="T34" i="4"/>
  <c r="U34" i="4"/>
  <c r="AE116" i="3"/>
  <c r="AE156" i="3"/>
  <c r="P319" i="4"/>
  <c r="G319" i="3"/>
  <c r="AC319" i="3"/>
  <c r="T319" i="4"/>
  <c r="U319" i="4"/>
  <c r="H319" i="3"/>
  <c r="AF340" i="3"/>
  <c r="AH351" i="3"/>
  <c r="AE52" i="3"/>
  <c r="AE208" i="3"/>
  <c r="AF38" i="3"/>
  <c r="AH38" i="3"/>
  <c r="AE166" i="3"/>
  <c r="AF156" i="3"/>
  <c r="AH212" i="3"/>
  <c r="AI212" i="3"/>
  <c r="AD243" i="4"/>
  <c r="C243" i="7"/>
  <c r="J243" i="7"/>
  <c r="AD180" i="4"/>
  <c r="C180" i="7"/>
  <c r="J180" i="7"/>
  <c r="D251" i="7"/>
  <c r="G251" i="7" s="1"/>
  <c r="P251" i="7" s="1"/>
  <c r="AF288" i="3"/>
  <c r="H121" i="3"/>
  <c r="T148" i="4"/>
  <c r="U148" i="4"/>
  <c r="AD148" i="4"/>
  <c r="C148" i="7"/>
  <c r="T67" i="4"/>
  <c r="U67" i="4"/>
  <c r="D67" i="7"/>
  <c r="G67" i="7"/>
  <c r="P67" i="7" s="1"/>
  <c r="T311" i="4"/>
  <c r="U311" i="4"/>
  <c r="AE35" i="3"/>
  <c r="AF35" i="3"/>
  <c r="AF20" i="3"/>
  <c r="F14" i="3"/>
  <c r="AH308" i="3"/>
  <c r="AI308" i="3"/>
  <c r="AF279" i="3"/>
  <c r="T135" i="4"/>
  <c r="U135" i="4"/>
  <c r="P135" i="4"/>
  <c r="G135" i="3"/>
  <c r="AC135" i="3"/>
  <c r="AH261" i="3"/>
  <c r="AI261" i="3"/>
  <c r="AJ261" i="3"/>
  <c r="AL261" i="3"/>
  <c r="AE340" i="3"/>
  <c r="AE303" i="3"/>
  <c r="AH356" i="3"/>
  <c r="AI356" i="3"/>
  <c r="AH300" i="3"/>
  <c r="AH12" i="3"/>
  <c r="AI12" i="3"/>
  <c r="AH52" i="3"/>
  <c r="AI52" i="3"/>
  <c r="AE211" i="3"/>
  <c r="H207" i="3"/>
  <c r="D268" i="7"/>
  <c r="G268" i="7" s="1"/>
  <c r="P268" i="7" s="1"/>
  <c r="AH292" i="3"/>
  <c r="AI292" i="3"/>
  <c r="AJ292" i="3"/>
  <c r="AH311" i="3"/>
  <c r="AI311" i="3"/>
  <c r="H251" i="3"/>
  <c r="D137" i="7"/>
  <c r="G137" i="7" s="1"/>
  <c r="P137" i="7" s="1"/>
  <c r="H222" i="3"/>
  <c r="D356" i="7"/>
  <c r="G356" i="7" s="1"/>
  <c r="P356" i="7" s="1"/>
  <c r="H344" i="3"/>
  <c r="D103" i="7"/>
  <c r="G103" i="7" s="1"/>
  <c r="P103" i="7" s="1"/>
  <c r="D129" i="7"/>
  <c r="G129" i="7"/>
  <c r="P129" i="7" s="1"/>
  <c r="D116" i="7"/>
  <c r="G116" i="7"/>
  <c r="P116" i="7" s="1"/>
  <c r="AD190" i="4"/>
  <c r="C190" i="7"/>
  <c r="AD304" i="4"/>
  <c r="C304" i="7"/>
  <c r="J304" i="7" s="1"/>
  <c r="D93" i="7"/>
  <c r="G93" i="7"/>
  <c r="P93" i="7"/>
  <c r="H29" i="3"/>
  <c r="AD26" i="4"/>
  <c r="C26" i="7"/>
  <c r="J26" i="7"/>
  <c r="H17" i="3"/>
  <c r="AE10" i="3"/>
  <c r="T47" i="4"/>
  <c r="U47" i="4"/>
  <c r="AD47" i="4"/>
  <c r="AD159" i="4"/>
  <c r="C159" i="7"/>
  <c r="J159" i="7"/>
  <c r="K159" i="7" s="1"/>
  <c r="D163" i="7"/>
  <c r="G163" i="7"/>
  <c r="P163" i="7"/>
  <c r="D157" i="7"/>
  <c r="G157" i="7" s="1"/>
  <c r="P157" i="7" s="1"/>
  <c r="H103" i="3"/>
  <c r="D229" i="7"/>
  <c r="G229" i="7" s="1"/>
  <c r="P229" i="7" s="1"/>
  <c r="AD41" i="4"/>
  <c r="C41" i="7"/>
  <c r="J41" i="7" s="1"/>
  <c r="D296" i="7"/>
  <c r="G296" i="7"/>
  <c r="P296" i="7" s="1"/>
  <c r="AD66" i="4"/>
  <c r="T92" i="4"/>
  <c r="U92" i="4"/>
  <c r="O59" i="4"/>
  <c r="AE82" i="3"/>
  <c r="T279" i="4"/>
  <c r="U279" i="4"/>
  <c r="T184" i="4"/>
  <c r="U184" i="4"/>
  <c r="T351" i="4"/>
  <c r="U351" i="4"/>
  <c r="D351" i="7"/>
  <c r="G351" i="7" s="1"/>
  <c r="P351" i="7" s="1"/>
  <c r="P255" i="4"/>
  <c r="T255" i="4"/>
  <c r="U255" i="4"/>
  <c r="E362" i="3"/>
  <c r="AA362" i="3"/>
  <c r="T38" i="4"/>
  <c r="U38" i="4"/>
  <c r="AH315" i="3"/>
  <c r="AF219" i="3"/>
  <c r="AH79" i="3"/>
  <c r="AI79" i="3"/>
  <c r="AE175" i="3"/>
  <c r="AE92" i="3"/>
  <c r="AH47" i="3"/>
  <c r="AI47" i="3"/>
  <c r="AF47" i="3"/>
  <c r="AE47" i="3"/>
  <c r="AF60" i="3"/>
  <c r="AH352" i="3"/>
  <c r="O192" i="4"/>
  <c r="K192" i="4"/>
  <c r="F192" i="3"/>
  <c r="AB192" i="3"/>
  <c r="O112" i="4"/>
  <c r="K112" i="4"/>
  <c r="F112" i="3"/>
  <c r="AB112" i="3"/>
  <c r="K48" i="4"/>
  <c r="F48" i="3"/>
  <c r="AB48" i="3"/>
  <c r="O48" i="4"/>
  <c r="T154" i="4"/>
  <c r="U154" i="4"/>
  <c r="K350" i="4"/>
  <c r="F350" i="3"/>
  <c r="AB350" i="3"/>
  <c r="O350" i="4"/>
  <c r="O334" i="4"/>
  <c r="K334" i="4"/>
  <c r="F334" i="3"/>
  <c r="AB334" i="3"/>
  <c r="O310" i="4"/>
  <c r="K310" i="4"/>
  <c r="F310" i="3"/>
  <c r="AB310" i="3"/>
  <c r="K286" i="4"/>
  <c r="F286" i="3"/>
  <c r="AB286" i="3"/>
  <c r="O286" i="4"/>
  <c r="F363" i="4"/>
  <c r="K160" i="4"/>
  <c r="F160" i="3"/>
  <c r="AB160" i="3"/>
  <c r="O160" i="4"/>
  <c r="O96" i="4"/>
  <c r="K96" i="4"/>
  <c r="F96" i="3"/>
  <c r="AB96" i="3"/>
  <c r="K345" i="4"/>
  <c r="F345" i="3"/>
  <c r="AB345" i="3"/>
  <c r="O345" i="4"/>
  <c r="K317" i="4"/>
  <c r="F317" i="3"/>
  <c r="AB317" i="3"/>
  <c r="O317" i="4"/>
  <c r="K301" i="4"/>
  <c r="F301" i="3"/>
  <c r="AB301" i="3"/>
  <c r="O301" i="4"/>
  <c r="K277" i="4"/>
  <c r="F277" i="3"/>
  <c r="AB277" i="3"/>
  <c r="O277" i="4"/>
  <c r="O245" i="4"/>
  <c r="K245" i="4"/>
  <c r="F245" i="3"/>
  <c r="AB245" i="3"/>
  <c r="D247" i="7"/>
  <c r="G247" i="7" s="1"/>
  <c r="P247" i="7" s="1"/>
  <c r="H26" i="3"/>
  <c r="K181" i="4"/>
  <c r="F181" i="3"/>
  <c r="AB181" i="3"/>
  <c r="O181" i="4"/>
  <c r="O117" i="4"/>
  <c r="K117" i="4"/>
  <c r="F117" i="3"/>
  <c r="AB117" i="3"/>
  <c r="K53" i="4"/>
  <c r="F53" i="3"/>
  <c r="AB53" i="3"/>
  <c r="O53" i="4"/>
  <c r="O16" i="4"/>
  <c r="K16" i="4"/>
  <c r="AD172" i="4"/>
  <c r="C172" i="7"/>
  <c r="J172" i="7" s="1"/>
  <c r="C315" i="7"/>
  <c r="J315" i="7" s="1"/>
  <c r="H228" i="3"/>
  <c r="AD175" i="4"/>
  <c r="C175" i="7"/>
  <c r="J175" i="7" s="1"/>
  <c r="K175" i="7" s="1"/>
  <c r="L175" i="7" s="1"/>
  <c r="H119" i="3"/>
  <c r="D208" i="7"/>
  <c r="G208" i="7" s="1"/>
  <c r="P208" i="7" s="1"/>
  <c r="P78" i="4"/>
  <c r="T78" i="4"/>
  <c r="U78" i="4"/>
  <c r="O302" i="4"/>
  <c r="H83" i="3"/>
  <c r="K170" i="4"/>
  <c r="F170" i="3"/>
  <c r="AB170" i="3"/>
  <c r="O170" i="4"/>
  <c r="O106" i="4"/>
  <c r="K106" i="4"/>
  <c r="F106" i="3"/>
  <c r="AB106" i="3"/>
  <c r="K42" i="4"/>
  <c r="F42" i="3"/>
  <c r="AB42" i="3"/>
  <c r="O42" i="4"/>
  <c r="K149" i="4"/>
  <c r="F149" i="3"/>
  <c r="AB149" i="3"/>
  <c r="O149" i="4"/>
  <c r="K85" i="4"/>
  <c r="F85" i="3"/>
  <c r="AB85" i="3"/>
  <c r="O85" i="4"/>
  <c r="T94" i="4"/>
  <c r="U94" i="4"/>
  <c r="K354" i="4"/>
  <c r="F354" i="3"/>
  <c r="AB354" i="3"/>
  <c r="O354" i="4"/>
  <c r="K346" i="4"/>
  <c r="F346" i="3"/>
  <c r="AB346" i="3"/>
  <c r="O346" i="4"/>
  <c r="K338" i="4"/>
  <c r="F338" i="3"/>
  <c r="AB338" i="3"/>
  <c r="O338" i="4"/>
  <c r="O330" i="4"/>
  <c r="K330" i="4"/>
  <c r="F330" i="3"/>
  <c r="AB330" i="3"/>
  <c r="O322" i="4"/>
  <c r="K322" i="4"/>
  <c r="F322" i="3"/>
  <c r="AB322" i="3"/>
  <c r="O314" i="4"/>
  <c r="K314" i="4"/>
  <c r="F314" i="3"/>
  <c r="AB314" i="3"/>
  <c r="O306" i="4"/>
  <c r="K306" i="4"/>
  <c r="F306" i="3"/>
  <c r="AB306" i="3"/>
  <c r="K298" i="4"/>
  <c r="F298" i="3"/>
  <c r="AB298" i="3"/>
  <c r="O298" i="4"/>
  <c r="O290" i="4"/>
  <c r="K290" i="4"/>
  <c r="F290" i="3"/>
  <c r="AB290" i="3"/>
  <c r="O282" i="4"/>
  <c r="K282" i="4"/>
  <c r="F282" i="3"/>
  <c r="AB282" i="3"/>
  <c r="K274" i="4"/>
  <c r="F274" i="3"/>
  <c r="AB274" i="3"/>
  <c r="O274" i="4"/>
  <c r="K266" i="4"/>
  <c r="F266" i="3"/>
  <c r="AB266" i="3"/>
  <c r="O266" i="4"/>
  <c r="K258" i="4"/>
  <c r="F258" i="3"/>
  <c r="AB258" i="3"/>
  <c r="O258" i="4"/>
  <c r="O250" i="4"/>
  <c r="K250" i="4"/>
  <c r="F250" i="3"/>
  <c r="AB250" i="3"/>
  <c r="K242" i="4"/>
  <c r="F242" i="3"/>
  <c r="AB242" i="3"/>
  <c r="O242" i="4"/>
  <c r="K231" i="4"/>
  <c r="F231" i="3"/>
  <c r="AB231" i="3"/>
  <c r="O231" i="4"/>
  <c r="O144" i="4"/>
  <c r="K144" i="4"/>
  <c r="F144" i="3"/>
  <c r="AB144" i="3"/>
  <c r="O80" i="4"/>
  <c r="K80" i="4"/>
  <c r="F80" i="3"/>
  <c r="AB80" i="3"/>
  <c r="K22" i="4"/>
  <c r="F22" i="3"/>
  <c r="AB22" i="3"/>
  <c r="O22" i="4"/>
  <c r="T352" i="4"/>
  <c r="K171" i="4"/>
  <c r="F171" i="3"/>
  <c r="AB171" i="3"/>
  <c r="O171" i="4"/>
  <c r="O90" i="4"/>
  <c r="K90" i="4"/>
  <c r="F90" i="3"/>
  <c r="AB90" i="3"/>
  <c r="O43" i="4"/>
  <c r="K43" i="4"/>
  <c r="F43" i="3"/>
  <c r="AB43" i="3"/>
  <c r="K24" i="4"/>
  <c r="F24" i="3"/>
  <c r="AB24" i="3"/>
  <c r="O24" i="4"/>
  <c r="T288" i="4"/>
  <c r="U288" i="4"/>
  <c r="O349" i="4"/>
  <c r="K349" i="4"/>
  <c r="F349" i="3"/>
  <c r="AB349" i="3"/>
  <c r="K341" i="4"/>
  <c r="F341" i="3"/>
  <c r="AB341" i="3"/>
  <c r="O341" i="4"/>
  <c r="K333" i="4"/>
  <c r="F333" i="3"/>
  <c r="AB333" i="3"/>
  <c r="O333" i="4"/>
  <c r="K321" i="4"/>
  <c r="F321" i="3"/>
  <c r="AB321" i="3"/>
  <c r="O321" i="4"/>
  <c r="O313" i="4"/>
  <c r="K313" i="4"/>
  <c r="F313" i="3"/>
  <c r="AB313" i="3"/>
  <c r="K305" i="4"/>
  <c r="F305" i="3"/>
  <c r="AB305" i="3"/>
  <c r="O305" i="4"/>
  <c r="O297" i="4"/>
  <c r="K297" i="4"/>
  <c r="F297" i="3"/>
  <c r="AB297" i="3"/>
  <c r="K289" i="4"/>
  <c r="F289" i="3"/>
  <c r="AB289" i="3"/>
  <c r="O289" i="4"/>
  <c r="K281" i="4"/>
  <c r="F281" i="3"/>
  <c r="AB281" i="3"/>
  <c r="O281" i="4"/>
  <c r="K269" i="4"/>
  <c r="F269" i="3"/>
  <c r="AB269" i="3"/>
  <c r="O269" i="4"/>
  <c r="K257" i="4"/>
  <c r="F257" i="3"/>
  <c r="AB257" i="3"/>
  <c r="O257" i="4"/>
  <c r="O249" i="4"/>
  <c r="K249" i="4"/>
  <c r="F249" i="3"/>
  <c r="AB249" i="3"/>
  <c r="K241" i="4"/>
  <c r="F241" i="3"/>
  <c r="AB241" i="3"/>
  <c r="O241" i="4"/>
  <c r="K358" i="4"/>
  <c r="F358" i="3"/>
  <c r="AB358" i="3"/>
  <c r="O358" i="4"/>
  <c r="O326" i="4"/>
  <c r="K326" i="4"/>
  <c r="F326" i="3"/>
  <c r="AB326" i="3"/>
  <c r="O318" i="4"/>
  <c r="K318" i="4"/>
  <c r="F318" i="3"/>
  <c r="AB318" i="3"/>
  <c r="O294" i="4"/>
  <c r="K294" i="4"/>
  <c r="F294" i="3"/>
  <c r="AB294" i="3"/>
  <c r="K278" i="4"/>
  <c r="F278" i="3"/>
  <c r="AB278" i="3"/>
  <c r="O278" i="4"/>
  <c r="K270" i="4"/>
  <c r="F270" i="3"/>
  <c r="AB270" i="3"/>
  <c r="O270" i="4"/>
  <c r="K262" i="4"/>
  <c r="F262" i="3"/>
  <c r="AB262" i="3"/>
  <c r="O262" i="4"/>
  <c r="O254" i="4"/>
  <c r="K254" i="4"/>
  <c r="F254" i="3"/>
  <c r="AB254" i="3"/>
  <c r="O246" i="4"/>
  <c r="K246" i="4"/>
  <c r="F246" i="3"/>
  <c r="AB246" i="3"/>
  <c r="AH246" i="3"/>
  <c r="K238" i="4"/>
  <c r="F238" i="3"/>
  <c r="AB238" i="3"/>
  <c r="O238" i="4"/>
  <c r="K224" i="4"/>
  <c r="F224" i="3"/>
  <c r="AB224" i="3"/>
  <c r="O224" i="4"/>
  <c r="K155" i="4"/>
  <c r="F155" i="3"/>
  <c r="AB155" i="3"/>
  <c r="O155" i="4"/>
  <c r="K138" i="4"/>
  <c r="F138" i="3"/>
  <c r="AB138" i="3"/>
  <c r="O138" i="4"/>
  <c r="O74" i="4"/>
  <c r="K74" i="4"/>
  <c r="F74" i="3"/>
  <c r="AB74" i="3"/>
  <c r="O30" i="4"/>
  <c r="K30" i="4"/>
  <c r="F30" i="3"/>
  <c r="AB30" i="3"/>
  <c r="K32" i="4"/>
  <c r="F32" i="3"/>
  <c r="AB32" i="3"/>
  <c r="O32" i="4"/>
  <c r="P55" i="4"/>
  <c r="G55" i="3"/>
  <c r="AC55" i="3"/>
  <c r="AH55" i="3"/>
  <c r="T55" i="4"/>
  <c r="U55" i="4"/>
  <c r="K325" i="4"/>
  <c r="F325" i="3"/>
  <c r="AB325" i="3"/>
  <c r="O325" i="4"/>
  <c r="K357" i="4"/>
  <c r="F357" i="3"/>
  <c r="AB357" i="3"/>
  <c r="O357" i="4"/>
  <c r="K337" i="4"/>
  <c r="F337" i="3"/>
  <c r="AB337" i="3"/>
  <c r="O337" i="4"/>
  <c r="K329" i="4"/>
  <c r="F329" i="3"/>
  <c r="AB329" i="3"/>
  <c r="O329" i="4"/>
  <c r="K309" i="4"/>
  <c r="F309" i="3"/>
  <c r="AB309" i="3"/>
  <c r="O309" i="4"/>
  <c r="K293" i="4"/>
  <c r="F293" i="3"/>
  <c r="AB293" i="3"/>
  <c r="O293" i="4"/>
  <c r="K285" i="4"/>
  <c r="F285" i="3"/>
  <c r="AB285" i="3"/>
  <c r="O285" i="4"/>
  <c r="O265" i="4"/>
  <c r="K265" i="4"/>
  <c r="F265" i="3"/>
  <c r="AB265" i="3"/>
  <c r="K253" i="4"/>
  <c r="F253" i="3"/>
  <c r="AB253" i="3"/>
  <c r="O253" i="4"/>
  <c r="K237" i="4"/>
  <c r="F237" i="3"/>
  <c r="AB237" i="3"/>
  <c r="O237" i="4"/>
  <c r="AD132" i="4"/>
  <c r="C132" i="7"/>
  <c r="J132" i="7" s="1"/>
  <c r="D17" i="7"/>
  <c r="G17" i="7" s="1"/>
  <c r="P17" i="7" s="1"/>
  <c r="D27" i="7"/>
  <c r="G27" i="7"/>
  <c r="P27" i="7"/>
  <c r="AD18" i="4"/>
  <c r="D175" i="7"/>
  <c r="G175" i="7"/>
  <c r="P175" i="7"/>
  <c r="AD201" i="4"/>
  <c r="C201" i="7"/>
  <c r="AD163" i="4"/>
  <c r="C163" i="7"/>
  <c r="AD157" i="4"/>
  <c r="C157" i="7"/>
  <c r="J157" i="7" s="1"/>
  <c r="H66" i="3"/>
  <c r="D119" i="7"/>
  <c r="G119" i="7"/>
  <c r="P119" i="7" s="1"/>
  <c r="D331" i="7"/>
  <c r="G331" i="7"/>
  <c r="P331" i="7"/>
  <c r="D323" i="7"/>
  <c r="G323" i="7" s="1"/>
  <c r="P323" i="7" s="1"/>
  <c r="O218" i="4"/>
  <c r="K168" i="4"/>
  <c r="F168" i="3"/>
  <c r="AB168" i="3"/>
  <c r="O168" i="4"/>
  <c r="K136" i="4"/>
  <c r="F136" i="3"/>
  <c r="AB136" i="3"/>
  <c r="O136" i="4"/>
  <c r="O104" i="4"/>
  <c r="K104" i="4"/>
  <c r="F104" i="3"/>
  <c r="AB104" i="3"/>
  <c r="O72" i="4"/>
  <c r="K72" i="4"/>
  <c r="F72" i="3"/>
  <c r="AB72" i="3"/>
  <c r="O40" i="4"/>
  <c r="K40" i="4"/>
  <c r="F40" i="3"/>
  <c r="AB40" i="3"/>
  <c r="O91" i="4"/>
  <c r="T131" i="4"/>
  <c r="U131" i="4"/>
  <c r="P131" i="4"/>
  <c r="G131" i="3"/>
  <c r="AC131" i="3"/>
  <c r="K133" i="4"/>
  <c r="F133" i="3"/>
  <c r="AB133" i="3"/>
  <c r="O133" i="4"/>
  <c r="K128" i="4"/>
  <c r="F128" i="3"/>
  <c r="AB128" i="3"/>
  <c r="O128" i="4"/>
  <c r="K64" i="4"/>
  <c r="F64" i="3"/>
  <c r="AB64" i="3"/>
  <c r="O64" i="4"/>
  <c r="O69" i="4"/>
  <c r="P256" i="4"/>
  <c r="G256" i="3"/>
  <c r="AC256" i="3"/>
  <c r="AH256" i="3"/>
  <c r="T256" i="4"/>
  <c r="U256" i="4"/>
  <c r="K273" i="4"/>
  <c r="F273" i="3"/>
  <c r="AB273" i="3"/>
  <c r="O273" i="4"/>
  <c r="H268" i="3"/>
  <c r="D304" i="7"/>
  <c r="G304" i="7"/>
  <c r="P304" i="7" s="1"/>
  <c r="H27" i="3"/>
  <c r="H172" i="3"/>
  <c r="D315" i="7"/>
  <c r="G315" i="7" s="1"/>
  <c r="P315" i="7" s="1"/>
  <c r="C39" i="7"/>
  <c r="J39" i="7"/>
  <c r="H39" i="3"/>
  <c r="O342" i="4"/>
  <c r="K215" i="4"/>
  <c r="F215" i="3"/>
  <c r="AB215" i="3"/>
  <c r="O215" i="4"/>
  <c r="O152" i="4"/>
  <c r="K152" i="4"/>
  <c r="F152" i="3"/>
  <c r="AB152" i="3"/>
  <c r="O120" i="4"/>
  <c r="K120" i="4"/>
  <c r="F120" i="3"/>
  <c r="AB120" i="3"/>
  <c r="O88" i="4"/>
  <c r="K88" i="4"/>
  <c r="F88" i="3"/>
  <c r="AB88" i="3"/>
  <c r="O56" i="4"/>
  <c r="K56" i="4"/>
  <c r="F56" i="3"/>
  <c r="AB56" i="3"/>
  <c r="K28" i="4"/>
  <c r="F28" i="3"/>
  <c r="AB28" i="3"/>
  <c r="O28" i="4"/>
  <c r="G67" i="3"/>
  <c r="AC67" i="3"/>
  <c r="G115" i="3"/>
  <c r="AC115" i="3"/>
  <c r="O139" i="4"/>
  <c r="K139" i="4"/>
  <c r="F139" i="3"/>
  <c r="AB139" i="3"/>
  <c r="O122" i="4"/>
  <c r="K122" i="4"/>
  <c r="F122" i="3"/>
  <c r="AB122" i="3"/>
  <c r="K75" i="4"/>
  <c r="F75" i="3"/>
  <c r="AB75" i="3"/>
  <c r="O75" i="4"/>
  <c r="O58" i="4"/>
  <c r="K58" i="4"/>
  <c r="F58" i="3"/>
  <c r="AB58" i="3"/>
  <c r="T71" i="4"/>
  <c r="K165" i="4"/>
  <c r="F165" i="3"/>
  <c r="AB165" i="3"/>
  <c r="O165" i="4"/>
  <c r="O101" i="4"/>
  <c r="K101" i="4"/>
  <c r="F101" i="3"/>
  <c r="AB101" i="3"/>
  <c r="K37" i="4"/>
  <c r="F37" i="3"/>
  <c r="AB37" i="3"/>
  <c r="O37" i="4"/>
  <c r="K234" i="4"/>
  <c r="F234" i="3"/>
  <c r="AB234" i="3"/>
  <c r="O234" i="4"/>
  <c r="AF107" i="3"/>
  <c r="AE107" i="3"/>
  <c r="AH107" i="3"/>
  <c r="T320" i="4"/>
  <c r="U320" i="4"/>
  <c r="P320" i="4"/>
  <c r="G320" i="3"/>
  <c r="AC320" i="3"/>
  <c r="T107" i="4"/>
  <c r="T300" i="4"/>
  <c r="U300" i="4"/>
  <c r="K353" i="4"/>
  <c r="F353" i="3"/>
  <c r="AB353" i="3"/>
  <c r="O353" i="4"/>
  <c r="AD57" i="4"/>
  <c r="C57" i="7"/>
  <c r="D77" i="7"/>
  <c r="G77" i="7" s="1"/>
  <c r="P77" i="7" s="1"/>
  <c r="D65" i="7"/>
  <c r="G65" i="7"/>
  <c r="P65" i="7" s="1"/>
  <c r="AD209" i="4"/>
  <c r="H11" i="3"/>
  <c r="H105" i="3"/>
  <c r="G87" i="3"/>
  <c r="AC87" i="3"/>
  <c r="G223" i="3"/>
  <c r="AC223" i="3"/>
  <c r="D174" i="7"/>
  <c r="G174" i="7" s="1"/>
  <c r="P174" i="7" s="1"/>
  <c r="H174" i="3"/>
  <c r="G204" i="3"/>
  <c r="AC204" i="3"/>
  <c r="G19" i="3"/>
  <c r="AC19" i="3"/>
  <c r="G142" i="3"/>
  <c r="AC142" i="3"/>
  <c r="D335" i="7"/>
  <c r="G335" i="7"/>
  <c r="P335" i="7" s="1"/>
  <c r="H335" i="3"/>
  <c r="D130" i="7"/>
  <c r="G130" i="7" s="1"/>
  <c r="P130" i="7" s="1"/>
  <c r="H130" i="3"/>
  <c r="G264" i="3"/>
  <c r="AC264" i="3"/>
  <c r="G44" i="3"/>
  <c r="AC44" i="3"/>
  <c r="H31" i="3"/>
  <c r="D68" i="7"/>
  <c r="G68" i="7" s="1"/>
  <c r="P68" i="7" s="1"/>
  <c r="H68" i="3"/>
  <c r="AD179" i="4"/>
  <c r="D179" i="7"/>
  <c r="G179" i="7" s="1"/>
  <c r="P179" i="7"/>
  <c r="G272" i="3"/>
  <c r="AC272" i="3"/>
  <c r="G198" i="3"/>
  <c r="AC198" i="3"/>
  <c r="D339" i="7"/>
  <c r="G339" i="7" s="1"/>
  <c r="P339" i="7" s="1"/>
  <c r="G95" i="3"/>
  <c r="AC95" i="3"/>
  <c r="G150" i="3"/>
  <c r="C268" i="7"/>
  <c r="J268" i="7"/>
  <c r="AJ331" i="3"/>
  <c r="C197" i="7"/>
  <c r="J197" i="7" s="1"/>
  <c r="AC11" i="3"/>
  <c r="H292" i="3"/>
  <c r="H44" i="3"/>
  <c r="D44" i="7"/>
  <c r="G44" i="7"/>
  <c r="P44" i="7"/>
  <c r="AD44" i="4"/>
  <c r="D195" i="7"/>
  <c r="G195" i="7"/>
  <c r="P195" i="7"/>
  <c r="H204" i="3"/>
  <c r="D204" i="7"/>
  <c r="G204" i="7"/>
  <c r="P204" i="7"/>
  <c r="H19" i="3"/>
  <c r="D19" i="7"/>
  <c r="G19" i="7"/>
  <c r="P19" i="7"/>
  <c r="D142" i="7"/>
  <c r="G142" i="7"/>
  <c r="P142" i="7" s="1"/>
  <c r="H142" i="3"/>
  <c r="G335" i="3"/>
  <c r="AC335" i="3"/>
  <c r="H332" i="3"/>
  <c r="D332" i="7"/>
  <c r="G332" i="7" s="1"/>
  <c r="P332" i="7" s="1"/>
  <c r="AD332" i="4"/>
  <c r="C332" i="7"/>
  <c r="J332" i="7"/>
  <c r="G130" i="3"/>
  <c r="AC130" i="3"/>
  <c r="AF25" i="3"/>
  <c r="AH25" i="3"/>
  <c r="AI25" i="3"/>
  <c r="AE25" i="3"/>
  <c r="AH169" i="3"/>
  <c r="AI169" i="3"/>
  <c r="AF169" i="3"/>
  <c r="AE169" i="3"/>
  <c r="C206" i="7"/>
  <c r="J206" i="7"/>
  <c r="AH21" i="3"/>
  <c r="AI21" i="3"/>
  <c r="AJ21" i="3"/>
  <c r="AL21" i="3"/>
  <c r="AE21" i="3"/>
  <c r="AF21" i="3"/>
  <c r="AJ251" i="3"/>
  <c r="AL251" i="3"/>
  <c r="D343" i="7"/>
  <c r="G343" i="7"/>
  <c r="P343" i="7" s="1"/>
  <c r="H343" i="3"/>
  <c r="G195" i="3"/>
  <c r="AC195" i="3"/>
  <c r="G146" i="3"/>
  <c r="AC146" i="3"/>
  <c r="G226" i="3"/>
  <c r="AC226" i="3"/>
  <c r="AJ327" i="3"/>
  <c r="AJ39" i="3"/>
  <c r="AL39" i="3"/>
  <c r="V39" i="4"/>
  <c r="D264" i="7"/>
  <c r="G264" i="7"/>
  <c r="P264" i="7" s="1"/>
  <c r="AD264" i="4"/>
  <c r="H264" i="3"/>
  <c r="G343" i="3"/>
  <c r="AC343" i="3"/>
  <c r="G31" i="3"/>
  <c r="AC31" i="3"/>
  <c r="G200" i="3"/>
  <c r="AC200" i="3"/>
  <c r="G68" i="3"/>
  <c r="AC68" i="3"/>
  <c r="G203" i="3"/>
  <c r="AC203" i="3"/>
  <c r="G179" i="3"/>
  <c r="AC179" i="3"/>
  <c r="D226" i="7"/>
  <c r="G226" i="7" s="1"/>
  <c r="P226" i="7"/>
  <c r="H226" i="3"/>
  <c r="AD226" i="4"/>
  <c r="C226" i="7"/>
  <c r="J226" i="7"/>
  <c r="G76" i="3"/>
  <c r="AC76" i="3"/>
  <c r="D198" i="7"/>
  <c r="G198" i="7"/>
  <c r="P198" i="7" s="1"/>
  <c r="AD198" i="4"/>
  <c r="H198" i="3"/>
  <c r="G339" i="3"/>
  <c r="AC339" i="3"/>
  <c r="D95" i="7"/>
  <c r="G95" i="7" s="1"/>
  <c r="P95" i="7"/>
  <c r="H95" i="3"/>
  <c r="AJ202" i="3"/>
  <c r="AL202" i="3"/>
  <c r="V202" i="4"/>
  <c r="AF17" i="3"/>
  <c r="AE17" i="3"/>
  <c r="AH17" i="3"/>
  <c r="AI17" i="3"/>
  <c r="AJ17" i="3"/>
  <c r="AL17" i="3"/>
  <c r="V17" i="4"/>
  <c r="AI93" i="3"/>
  <c r="AJ93" i="3"/>
  <c r="AJ27" i="3"/>
  <c r="AL27" i="3"/>
  <c r="V27" i="4"/>
  <c r="AL93" i="3"/>
  <c r="AM93" i="3"/>
  <c r="AE63" i="3"/>
  <c r="AL292" i="3"/>
  <c r="V292" i="4"/>
  <c r="AL100" i="3"/>
  <c r="V100" i="4"/>
  <c r="AH324" i="3"/>
  <c r="AI324" i="3"/>
  <c r="AJ324" i="3"/>
  <c r="AL324" i="3"/>
  <c r="V324" i="4"/>
  <c r="AL312" i="3"/>
  <c r="AJ189" i="3"/>
  <c r="AL189" i="3"/>
  <c r="V189" i="4"/>
  <c r="V89" i="4"/>
  <c r="AL127" i="3"/>
  <c r="V127" i="4"/>
  <c r="AJ359" i="3"/>
  <c r="AL359" i="3"/>
  <c r="V359" i="4"/>
  <c r="AL331" i="3"/>
  <c r="AJ209" i="3"/>
  <c r="AL209" i="3"/>
  <c r="AL15" i="3"/>
  <c r="V15" i="4"/>
  <c r="AD292" i="4"/>
  <c r="C292" i="7"/>
  <c r="J292" i="7"/>
  <c r="K292" i="7" s="1"/>
  <c r="D14" i="7"/>
  <c r="G14" i="7"/>
  <c r="P14" i="7" s="1"/>
  <c r="D227" i="7"/>
  <c r="G227" i="7" s="1"/>
  <c r="P227" i="7"/>
  <c r="D73" i="7"/>
  <c r="G73" i="7"/>
  <c r="P73" i="7" s="1"/>
  <c r="AD161" i="4"/>
  <c r="D213" i="7"/>
  <c r="G213" i="7"/>
  <c r="P213" i="7" s="1"/>
  <c r="H73" i="3"/>
  <c r="AD355" i="4"/>
  <c r="D308" i="7"/>
  <c r="G308" i="7" s="1"/>
  <c r="P308" i="7" s="1"/>
  <c r="AD284" i="4"/>
  <c r="H213" i="3"/>
  <c r="AD97" i="4"/>
  <c r="C97" i="7"/>
  <c r="D176" i="7"/>
  <c r="G176" i="7"/>
  <c r="P176" i="7" s="1"/>
  <c r="D210" i="7"/>
  <c r="G210" i="7" s="1"/>
  <c r="P210" i="7" s="1"/>
  <c r="AL103" i="3"/>
  <c r="AJ110" i="3"/>
  <c r="AL110" i="3"/>
  <c r="V110" i="4"/>
  <c r="AE123" i="3"/>
  <c r="AL199" i="3"/>
  <c r="V199" i="4"/>
  <c r="AE151" i="3"/>
  <c r="D31" i="7"/>
  <c r="G31" i="7"/>
  <c r="P31" i="7" s="1"/>
  <c r="D284" i="7"/>
  <c r="G284" i="7" s="1"/>
  <c r="P284" i="7" s="1"/>
  <c r="H50" i="3"/>
  <c r="D60" i="7"/>
  <c r="G60" i="7" s="1"/>
  <c r="P60" i="7"/>
  <c r="AD200" i="4"/>
  <c r="C200" i="7"/>
  <c r="AD14" i="4"/>
  <c r="C14" i="7"/>
  <c r="AD227" i="4"/>
  <c r="C227" i="7"/>
  <c r="J227" i="7" s="1"/>
  <c r="H348" i="3"/>
  <c r="H176" i="3"/>
  <c r="H212" i="3"/>
  <c r="D214" i="7"/>
  <c r="G214" i="7"/>
  <c r="P214" i="7" s="1"/>
  <c r="D239" i="7"/>
  <c r="G239" i="7" s="1"/>
  <c r="P239" i="7" s="1"/>
  <c r="AD12" i="4"/>
  <c r="C12" i="7"/>
  <c r="J12" i="7" s="1"/>
  <c r="AD60" i="4"/>
  <c r="D355" i="7"/>
  <c r="G355" i="7"/>
  <c r="P355" i="7" s="1"/>
  <c r="H76" i="3"/>
  <c r="D162" i="7"/>
  <c r="G162" i="7"/>
  <c r="P162" i="7" s="1"/>
  <c r="D108" i="7"/>
  <c r="G108" i="7" s="1"/>
  <c r="P108" i="7" s="1"/>
  <c r="H167" i="3"/>
  <c r="H287" i="3"/>
  <c r="H46" i="3"/>
  <c r="V65" i="4"/>
  <c r="AM65" i="3"/>
  <c r="D47" i="7"/>
  <c r="G47" i="7" s="1"/>
  <c r="P47" i="7"/>
  <c r="AD67" i="4"/>
  <c r="C67" i="7"/>
  <c r="H205" i="3"/>
  <c r="AD205" i="4"/>
  <c r="C205" i="7"/>
  <c r="J205" i="7"/>
  <c r="AJ33" i="3"/>
  <c r="AL33" i="3"/>
  <c r="V33" i="4"/>
  <c r="D76" i="7"/>
  <c r="G76" i="7" s="1"/>
  <c r="P76" i="7" s="1"/>
  <c r="AD87" i="4"/>
  <c r="C87" i="7"/>
  <c r="D200" i="7"/>
  <c r="G200" i="7"/>
  <c r="P200" i="7" s="1"/>
  <c r="H12" i="3"/>
  <c r="H209" i="3"/>
  <c r="AD260" i="4"/>
  <c r="D359" i="7"/>
  <c r="G359" i="7"/>
  <c r="P359" i="7" s="1"/>
  <c r="AF316" i="3"/>
  <c r="AD167" i="4"/>
  <c r="C167" i="7"/>
  <c r="J167" i="7" s="1"/>
  <c r="D221" i="7"/>
  <c r="G221" i="7" s="1"/>
  <c r="P221" i="7" s="1"/>
  <c r="AD46" i="4"/>
  <c r="C46" i="7"/>
  <c r="J46" i="7" s="1"/>
  <c r="H178" i="3"/>
  <c r="H81" i="3"/>
  <c r="AJ129" i="3"/>
  <c r="AL129" i="3"/>
  <c r="H308" i="3"/>
  <c r="D105" i="7"/>
  <c r="G105" i="7"/>
  <c r="P105" i="7" s="1"/>
  <c r="H67" i="3"/>
  <c r="D348" i="7"/>
  <c r="G348" i="7"/>
  <c r="P348" i="7" s="1"/>
  <c r="AE315" i="3"/>
  <c r="D287" i="7"/>
  <c r="G287" i="7"/>
  <c r="P287" i="7" s="1"/>
  <c r="AD221" i="4"/>
  <c r="C221" i="7"/>
  <c r="D217" i="7"/>
  <c r="G217" i="7" s="1"/>
  <c r="P217" i="7"/>
  <c r="D81" i="7"/>
  <c r="G81" i="7"/>
  <c r="P81" i="7" s="1"/>
  <c r="H25" i="3"/>
  <c r="AD25" i="4"/>
  <c r="C25" i="7"/>
  <c r="AJ49" i="3"/>
  <c r="AL49" i="3"/>
  <c r="V49" i="4"/>
  <c r="AE316" i="3"/>
  <c r="AL316" i="3"/>
  <c r="AL57" i="3"/>
  <c r="V57" i="4"/>
  <c r="AL105" i="3"/>
  <c r="V105" i="4"/>
  <c r="D15" i="7"/>
  <c r="G15" i="7" s="1"/>
  <c r="P15" i="7"/>
  <c r="H15" i="3"/>
  <c r="AL239" i="3"/>
  <c r="V239" i="4"/>
  <c r="AJ360" i="3"/>
  <c r="AL360" i="3"/>
  <c r="V360" i="4"/>
  <c r="T123" i="4"/>
  <c r="U123" i="4"/>
  <c r="D123" i="7"/>
  <c r="G123" i="7"/>
  <c r="P123" i="7" s="1"/>
  <c r="AD140" i="4"/>
  <c r="C140" i="7"/>
  <c r="J140" i="7"/>
  <c r="AD336" i="4"/>
  <c r="C336" i="7"/>
  <c r="V210" i="4"/>
  <c r="AD102" i="4"/>
  <c r="C102" i="7"/>
  <c r="H102" i="7" s="1"/>
  <c r="H193" i="3"/>
  <c r="AL97" i="3"/>
  <c r="V97" i="4"/>
  <c r="H61" i="3"/>
  <c r="AD61" i="4"/>
  <c r="H10" i="3"/>
  <c r="D10" i="7"/>
  <c r="G10" i="7"/>
  <c r="P10" i="7" s="1"/>
  <c r="AJ240" i="3"/>
  <c r="AL240" i="3"/>
  <c r="V240" i="4"/>
  <c r="AH123" i="3"/>
  <c r="H97" i="3"/>
  <c r="AD77" i="4"/>
  <c r="AD219" i="4"/>
  <c r="C219" i="7"/>
  <c r="H161" i="3"/>
  <c r="D61" i="7"/>
  <c r="G61" i="7"/>
  <c r="P61" i="7" s="1"/>
  <c r="AH83" i="3"/>
  <c r="AI83" i="3"/>
  <c r="AJ83" i="3"/>
  <c r="AL83" i="3"/>
  <c r="V83" i="4"/>
  <c r="AD108" i="4"/>
  <c r="C108" i="7"/>
  <c r="J108" i="7" s="1"/>
  <c r="AD230" i="4"/>
  <c r="C230" i="7"/>
  <c r="H230" i="7" s="1"/>
  <c r="D125" i="7"/>
  <c r="G125" i="7"/>
  <c r="P125" i="7" s="1"/>
  <c r="D100" i="7"/>
  <c r="G100" i="7" s="1"/>
  <c r="P100" i="7"/>
  <c r="H100" i="3"/>
  <c r="D328" i="7"/>
  <c r="G328" i="7" s="1"/>
  <c r="P328" i="7" s="1"/>
  <c r="H328" i="3"/>
  <c r="AD328" i="4"/>
  <c r="AD276" i="4"/>
  <c r="C276" i="7"/>
  <c r="J276" i="7" s="1"/>
  <c r="H276" i="3"/>
  <c r="H186" i="3"/>
  <c r="D186" i="7"/>
  <c r="G186" i="7" s="1"/>
  <c r="P186" i="7" s="1"/>
  <c r="AD186" i="4"/>
  <c r="C186" i="7"/>
  <c r="J186" i="7" s="1"/>
  <c r="H145" i="3"/>
  <c r="D145" i="7"/>
  <c r="G145" i="7"/>
  <c r="P145" i="7" s="1"/>
  <c r="D49" i="7"/>
  <c r="G49" i="7" s="1"/>
  <c r="P49" i="7"/>
  <c r="H49" i="3"/>
  <c r="D87" i="7"/>
  <c r="G87" i="7" s="1"/>
  <c r="P87" i="7" s="1"/>
  <c r="D275" i="7"/>
  <c r="G275" i="7"/>
  <c r="P275" i="7" s="1"/>
  <c r="H47" i="3"/>
  <c r="H98" i="3"/>
  <c r="AL35" i="3"/>
  <c r="V35" i="4"/>
  <c r="AF83" i="3"/>
  <c r="AF324" i="3"/>
  <c r="AJ288" i="3"/>
  <c r="AL288" i="3"/>
  <c r="V288" i="4"/>
  <c r="D178" i="7"/>
  <c r="G178" i="7"/>
  <c r="P178" i="7" s="1"/>
  <c r="D110" i="7"/>
  <c r="G110" i="7" s="1"/>
  <c r="P110" i="7"/>
  <c r="H110" i="3"/>
  <c r="AD110" i="4"/>
  <c r="AD62" i="4"/>
  <c r="C62" i="7"/>
  <c r="J62" i="7" s="1"/>
  <c r="D62" i="7"/>
  <c r="G62" i="7" s="1"/>
  <c r="P62" i="7"/>
  <c r="AL140" i="3"/>
  <c r="V140" i="4"/>
  <c r="H169" i="3"/>
  <c r="AD169" i="4"/>
  <c r="C169" i="7"/>
  <c r="J169" i="7"/>
  <c r="K169" i="7" s="1"/>
  <c r="D169" i="7"/>
  <c r="G169" i="7"/>
  <c r="P169" i="7" s="1"/>
  <c r="H203" i="3"/>
  <c r="H99" i="3"/>
  <c r="AD145" i="4"/>
  <c r="D98" i="7"/>
  <c r="G98" i="7"/>
  <c r="P98" i="7" s="1"/>
  <c r="D187" i="7"/>
  <c r="G187" i="7" s="1"/>
  <c r="P187" i="7" s="1"/>
  <c r="AD50" i="4"/>
  <c r="H239" i="3"/>
  <c r="D89" i="7"/>
  <c r="G89" i="7"/>
  <c r="P89" i="7" s="1"/>
  <c r="H89" i="3"/>
  <c r="C86" i="7"/>
  <c r="J86" i="7"/>
  <c r="V173" i="4"/>
  <c r="H52" i="3"/>
  <c r="AD52" i="4"/>
  <c r="C52" i="7"/>
  <c r="D240" i="7"/>
  <c r="G240" i="7" s="1"/>
  <c r="P240" i="7"/>
  <c r="H240" i="3"/>
  <c r="AD240" i="4"/>
  <c r="AF185" i="3"/>
  <c r="AH185" i="3"/>
  <c r="AE185" i="3"/>
  <c r="AF77" i="3"/>
  <c r="AE77" i="3"/>
  <c r="AH77" i="3"/>
  <c r="D203" i="7"/>
  <c r="G203" i="7"/>
  <c r="P203" i="7" s="1"/>
  <c r="J143" i="7"/>
  <c r="H126" i="3"/>
  <c r="V261" i="4"/>
  <c r="AD261" i="4"/>
  <c r="AF151" i="3"/>
  <c r="H33" i="3"/>
  <c r="D33" i="7"/>
  <c r="G33" i="7" s="1"/>
  <c r="P33" i="7"/>
  <c r="AE70" i="3"/>
  <c r="AH70" i="3"/>
  <c r="H267" i="3"/>
  <c r="D267" i="7"/>
  <c r="G267" i="7" s="1"/>
  <c r="P267" i="7" s="1"/>
  <c r="AD267" i="4"/>
  <c r="AH263" i="3"/>
  <c r="AI263" i="3"/>
  <c r="AJ263" i="3"/>
  <c r="AH216" i="3"/>
  <c r="AE216" i="3"/>
  <c r="AF216" i="3"/>
  <c r="AF70" i="3"/>
  <c r="AL275" i="3"/>
  <c r="V275" i="4"/>
  <c r="AJ172" i="3"/>
  <c r="AL172" i="3"/>
  <c r="V172" i="4"/>
  <c r="D263" i="7"/>
  <c r="G263" i="7" s="1"/>
  <c r="P263" i="7"/>
  <c r="AM296" i="3"/>
  <c r="AF246" i="3"/>
  <c r="AD352" i="4"/>
  <c r="D52" i="7"/>
  <c r="G52" i="7" s="1"/>
  <c r="P52" i="7" s="1"/>
  <c r="D18" i="7"/>
  <c r="G18" i="7"/>
  <c r="P18" i="7" s="1"/>
  <c r="AF263" i="3"/>
  <c r="D141" i="7"/>
  <c r="G141" i="7"/>
  <c r="P141" i="7" s="1"/>
  <c r="H299" i="3"/>
  <c r="G299" i="7"/>
  <c r="P299" i="7"/>
  <c r="H189" i="3"/>
  <c r="AD189" i="4"/>
  <c r="D189" i="7"/>
  <c r="G189" i="7"/>
  <c r="P189" i="7" s="1"/>
  <c r="H45" i="3"/>
  <c r="AL227" i="3"/>
  <c r="V227" i="4"/>
  <c r="D63" i="7"/>
  <c r="G63" i="7"/>
  <c r="P63" i="7" s="1"/>
  <c r="H63" i="3"/>
  <c r="AL355" i="3"/>
  <c r="AH267" i="3"/>
  <c r="AF267" i="3"/>
  <c r="AE267" i="3"/>
  <c r="H177" i="3"/>
  <c r="AD177" i="4"/>
  <c r="C177" i="7"/>
  <c r="J177" i="7"/>
  <c r="AJ207" i="3"/>
  <c r="AL207" i="3"/>
  <c r="V207" i="4"/>
  <c r="H109" i="3"/>
  <c r="D109" i="7"/>
  <c r="G109" i="7"/>
  <c r="P109" i="7" s="1"/>
  <c r="AH99" i="3"/>
  <c r="AF99" i="3"/>
  <c r="D86" i="7"/>
  <c r="G86" i="7" s="1"/>
  <c r="P86" i="7" s="1"/>
  <c r="H86" i="3"/>
  <c r="AI230" i="3"/>
  <c r="AJ230" i="3"/>
  <c r="AL230" i="3"/>
  <c r="H70" i="3"/>
  <c r="AD70" i="4"/>
  <c r="C70" i="7"/>
  <c r="H216" i="3"/>
  <c r="AE246" i="3"/>
  <c r="K362" i="4"/>
  <c r="D347" i="7"/>
  <c r="G347" i="7"/>
  <c r="P347" i="7" s="1"/>
  <c r="H347" i="3"/>
  <c r="AD347" i="4"/>
  <c r="C347" i="7"/>
  <c r="J347" i="7" s="1"/>
  <c r="AD225" i="4"/>
  <c r="C225" i="7"/>
  <c r="J225" i="7"/>
  <c r="D225" i="7"/>
  <c r="G225" i="7"/>
  <c r="P225" i="7" s="1"/>
  <c r="AD114" i="4"/>
  <c r="H114" i="3"/>
  <c r="D114" i="7"/>
  <c r="G114" i="7" s="1"/>
  <c r="P114" i="7" s="1"/>
  <c r="AF164" i="3"/>
  <c r="AE86" i="3"/>
  <c r="AH86" i="3"/>
  <c r="AF86" i="3"/>
  <c r="AI316" i="3"/>
  <c r="AJ316" i="3"/>
  <c r="D126" i="7"/>
  <c r="G126" i="7"/>
  <c r="P126" i="7" s="1"/>
  <c r="AE263" i="3"/>
  <c r="D219" i="7"/>
  <c r="G219" i="7"/>
  <c r="P219" i="7" s="1"/>
  <c r="D216" i="7"/>
  <c r="G216" i="7" s="1"/>
  <c r="P216" i="7"/>
  <c r="AH164" i="3"/>
  <c r="AI164" i="3"/>
  <c r="AJ164" i="3"/>
  <c r="AE164" i="3"/>
  <c r="H166" i="3"/>
  <c r="AD153" i="4"/>
  <c r="D153" i="7"/>
  <c r="G153" i="7"/>
  <c r="P153" i="7" s="1"/>
  <c r="H153" i="3"/>
  <c r="D185" i="7"/>
  <c r="G185" i="7"/>
  <c r="P185" i="7" s="1"/>
  <c r="AI63" i="3"/>
  <c r="AJ63" i="3"/>
  <c r="AL63" i="3"/>
  <c r="V63" i="4"/>
  <c r="AF63" i="3"/>
  <c r="AD271" i="4"/>
  <c r="C271" i="7"/>
  <c r="D271" i="7"/>
  <c r="G271" i="7"/>
  <c r="P271" i="7" s="1"/>
  <c r="H271" i="3"/>
  <c r="AE177" i="3"/>
  <c r="D151" i="7"/>
  <c r="G151" i="7" s="1"/>
  <c r="P151" i="7"/>
  <c r="AD151" i="4"/>
  <c r="C151" i="7"/>
  <c r="J151" i="7" s="1"/>
  <c r="AF109" i="3"/>
  <c r="AH109" i="3"/>
  <c r="AE109" i="3"/>
  <c r="D164" i="7"/>
  <c r="G164" i="7"/>
  <c r="P164" i="7" s="1"/>
  <c r="AD164" i="4"/>
  <c r="AM164" i="3"/>
  <c r="H164" i="3"/>
  <c r="AJ311" i="3"/>
  <c r="AL311" i="3"/>
  <c r="V311" i="4"/>
  <c r="AD311" i="4"/>
  <c r="C311" i="7"/>
  <c r="J311" i="7"/>
  <c r="AH320" i="3"/>
  <c r="AF320" i="3"/>
  <c r="AE320" i="3"/>
  <c r="H279" i="3"/>
  <c r="D279" i="7"/>
  <c r="G279" i="7"/>
  <c r="P279" i="7" s="1"/>
  <c r="P59" i="4"/>
  <c r="G59" i="3"/>
  <c r="AC59" i="3"/>
  <c r="T59" i="4"/>
  <c r="U59" i="4"/>
  <c r="D148" i="7"/>
  <c r="G148" i="7"/>
  <c r="P148" i="7" s="1"/>
  <c r="H148" i="3"/>
  <c r="AH135" i="3"/>
  <c r="D316" i="7"/>
  <c r="G316" i="7" s="1"/>
  <c r="P316" i="7" s="1"/>
  <c r="AD316" i="4"/>
  <c r="C316" i="7"/>
  <c r="J316" i="7" s="1"/>
  <c r="H316" i="3"/>
  <c r="AJ52" i="3"/>
  <c r="AL52" i="3"/>
  <c r="AF131" i="3"/>
  <c r="AH131" i="3"/>
  <c r="AI131" i="3"/>
  <c r="AJ131" i="3"/>
  <c r="AL131" i="3"/>
  <c r="V131" i="4"/>
  <c r="AE131" i="3"/>
  <c r="H311" i="3"/>
  <c r="D311" i="7"/>
  <c r="G311" i="7"/>
  <c r="P311" i="7" s="1"/>
  <c r="AJ47" i="3"/>
  <c r="AL47" i="3"/>
  <c r="V47" i="4"/>
  <c r="AI351" i="3"/>
  <c r="AJ351" i="3"/>
  <c r="AL351" i="3"/>
  <c r="V351" i="4"/>
  <c r="AD34" i="4"/>
  <c r="C34" i="7"/>
  <c r="H34" i="3"/>
  <c r="D34" i="7"/>
  <c r="G34" i="7" s="1"/>
  <c r="P34" i="7"/>
  <c r="AH188" i="3"/>
  <c r="AI188" i="3"/>
  <c r="AJ188" i="3"/>
  <c r="AF188" i="3"/>
  <c r="AE188" i="3"/>
  <c r="AD147" i="4"/>
  <c r="C147" i="7"/>
  <c r="J147" i="7"/>
  <c r="K147" i="7" s="1"/>
  <c r="H147" i="3"/>
  <c r="AD236" i="4"/>
  <c r="AM236" i="3"/>
  <c r="H236" i="3"/>
  <c r="AF248" i="3"/>
  <c r="AH248" i="3"/>
  <c r="AI248" i="3"/>
  <c r="AE248" i="3"/>
  <c r="D20" i="7"/>
  <c r="G20" i="7"/>
  <c r="P20" i="7" s="1"/>
  <c r="AL303" i="3"/>
  <c r="V303" i="4"/>
  <c r="AE67" i="3"/>
  <c r="AH67" i="3"/>
  <c r="AI67" i="3"/>
  <c r="AF67" i="3"/>
  <c r="AI55" i="3"/>
  <c r="AJ55" i="3"/>
  <c r="AF55" i="3"/>
  <c r="AE55" i="3"/>
  <c r="AD20" i="4"/>
  <c r="C20" i="7"/>
  <c r="D236" i="7"/>
  <c r="G236" i="7" s="1"/>
  <c r="P236" i="7"/>
  <c r="AE256" i="3"/>
  <c r="AL256" i="3"/>
  <c r="H351" i="3"/>
  <c r="AD351" i="4"/>
  <c r="AJ356" i="3"/>
  <c r="AL356" i="3"/>
  <c r="V356" i="4"/>
  <c r="AE135" i="3"/>
  <c r="AF319" i="3"/>
  <c r="AE319" i="3"/>
  <c r="AH319" i="3"/>
  <c r="AI319" i="3"/>
  <c r="AH34" i="3"/>
  <c r="AF34" i="3"/>
  <c r="H188" i="3"/>
  <c r="AI279" i="3"/>
  <c r="AJ279" i="3"/>
  <c r="AL279" i="3"/>
  <c r="V279" i="4"/>
  <c r="H303" i="3"/>
  <c r="D303" i="7"/>
  <c r="G303" i="7"/>
  <c r="P303" i="7" s="1"/>
  <c r="D194" i="7"/>
  <c r="G194" i="7" s="1"/>
  <c r="P194" i="7"/>
  <c r="H194" i="3"/>
  <c r="AD194" i="4"/>
  <c r="C194" i="7"/>
  <c r="D111" i="7"/>
  <c r="G111" i="7" s="1"/>
  <c r="P111" i="7" s="1"/>
  <c r="H111" i="3"/>
  <c r="AD111" i="4"/>
  <c r="C111" i="7"/>
  <c r="V60" i="4"/>
  <c r="AE34" i="3"/>
  <c r="AL34" i="3"/>
  <c r="AF135" i="3"/>
  <c r="AF115" i="3"/>
  <c r="AE115" i="3"/>
  <c r="AL115" i="3"/>
  <c r="G255" i="3"/>
  <c r="AC255" i="3"/>
  <c r="D82" i="7"/>
  <c r="G82" i="7"/>
  <c r="P82" i="7" s="1"/>
  <c r="AD82" i="4"/>
  <c r="C82" i="7"/>
  <c r="H82" i="3"/>
  <c r="O362" i="4"/>
  <c r="H92" i="3"/>
  <c r="AD135" i="4"/>
  <c r="H135" i="3"/>
  <c r="D135" i="7"/>
  <c r="G135" i="7"/>
  <c r="P135" i="7" s="1"/>
  <c r="AB14" i="3"/>
  <c r="AI256" i="3"/>
  <c r="AJ256" i="3"/>
  <c r="D147" i="7"/>
  <c r="G147" i="7"/>
  <c r="P147" i="7" s="1"/>
  <c r="D38" i="7"/>
  <c r="G38" i="7" s="1"/>
  <c r="P38" i="7" s="1"/>
  <c r="H38" i="3"/>
  <c r="AD38" i="4"/>
  <c r="H255" i="3"/>
  <c r="D255" i="7"/>
  <c r="G255" i="7" s="1"/>
  <c r="P255" i="7"/>
  <c r="AJ308" i="3"/>
  <c r="AL308" i="3"/>
  <c r="V308" i="4"/>
  <c r="AI38" i="3"/>
  <c r="AJ38" i="3"/>
  <c r="AL38" i="3"/>
  <c r="V38" i="4"/>
  <c r="AI147" i="3"/>
  <c r="AJ147" i="3"/>
  <c r="AL147" i="3"/>
  <c r="AF256" i="3"/>
  <c r="AF111" i="3"/>
  <c r="AH111" i="3"/>
  <c r="AE111" i="3"/>
  <c r="AL116" i="3"/>
  <c r="AD300" i="4"/>
  <c r="C300" i="7"/>
  <c r="J300" i="7"/>
  <c r="D300" i="7"/>
  <c r="G300" i="7"/>
  <c r="P300" i="7" s="1"/>
  <c r="H300" i="3"/>
  <c r="P75" i="4"/>
  <c r="G75" i="3"/>
  <c r="AC75" i="3"/>
  <c r="AE75" i="3"/>
  <c r="T75" i="4"/>
  <c r="U75" i="4"/>
  <c r="P342" i="4"/>
  <c r="T342" i="4"/>
  <c r="U342" i="4"/>
  <c r="H256" i="3"/>
  <c r="AD256" i="4"/>
  <c r="D256" i="7"/>
  <c r="G256" i="7" s="1"/>
  <c r="P256" i="7"/>
  <c r="P69" i="4"/>
  <c r="G69" i="3"/>
  <c r="AC69" i="3"/>
  <c r="T69" i="4"/>
  <c r="U69" i="4"/>
  <c r="AD131" i="4"/>
  <c r="D131" i="7"/>
  <c r="G131" i="7"/>
  <c r="P131" i="7" s="1"/>
  <c r="H131" i="3"/>
  <c r="P237" i="4"/>
  <c r="G237" i="3"/>
  <c r="AC237" i="3"/>
  <c r="AE237" i="3"/>
  <c r="T237" i="4"/>
  <c r="U237" i="4"/>
  <c r="P329" i="4"/>
  <c r="G329" i="3"/>
  <c r="AC329" i="3"/>
  <c r="AH329" i="3"/>
  <c r="T329" i="4"/>
  <c r="U329" i="4"/>
  <c r="P30" i="4"/>
  <c r="G30" i="3"/>
  <c r="AC30" i="3"/>
  <c r="AF30" i="3"/>
  <c r="T30" i="4"/>
  <c r="U30" i="4"/>
  <c r="P297" i="4"/>
  <c r="G297" i="3"/>
  <c r="AC297" i="3"/>
  <c r="AF297" i="3"/>
  <c r="T297" i="4"/>
  <c r="U297" i="4"/>
  <c r="P313" i="4"/>
  <c r="G313" i="3"/>
  <c r="AC313" i="3"/>
  <c r="T313" i="4"/>
  <c r="U313" i="4"/>
  <c r="T349" i="4"/>
  <c r="U349" i="4"/>
  <c r="AD349" i="4"/>
  <c r="C349" i="7"/>
  <c r="J349" i="7"/>
  <c r="P349" i="4"/>
  <c r="G349" i="3"/>
  <c r="AC349" i="3"/>
  <c r="AH349" i="3"/>
  <c r="T24" i="4"/>
  <c r="U24" i="4"/>
  <c r="D24" i="7"/>
  <c r="G24" i="7"/>
  <c r="P24" i="7" s="1"/>
  <c r="P24" i="4"/>
  <c r="G24" i="3"/>
  <c r="AC24" i="3"/>
  <c r="P80" i="4"/>
  <c r="T80" i="4"/>
  <c r="U80" i="4"/>
  <c r="AD80" i="4"/>
  <c r="P250" i="4"/>
  <c r="T250" i="4"/>
  <c r="U250" i="4"/>
  <c r="T282" i="4"/>
  <c r="U282" i="4"/>
  <c r="P282" i="4"/>
  <c r="P16" i="4"/>
  <c r="T16" i="4"/>
  <c r="P117" i="4"/>
  <c r="G117" i="3"/>
  <c r="AC117" i="3"/>
  <c r="AH117" i="3"/>
  <c r="T117" i="4"/>
  <c r="U117" i="4"/>
  <c r="P301" i="4"/>
  <c r="G301" i="3"/>
  <c r="AC301" i="3"/>
  <c r="T301" i="4"/>
  <c r="U301" i="4"/>
  <c r="P345" i="4"/>
  <c r="G345" i="3"/>
  <c r="AC345" i="3"/>
  <c r="T345" i="4"/>
  <c r="U345" i="4"/>
  <c r="P310" i="4"/>
  <c r="T310" i="4"/>
  <c r="U310" i="4"/>
  <c r="AH115" i="3"/>
  <c r="AI115" i="3"/>
  <c r="AJ115" i="3"/>
  <c r="P88" i="4"/>
  <c r="T88" i="4"/>
  <c r="U88" i="4"/>
  <c r="T64" i="4"/>
  <c r="U64" i="4"/>
  <c r="P64" i="4"/>
  <c r="G64" i="3"/>
  <c r="AC64" i="3"/>
  <c r="AH64" i="3"/>
  <c r="P72" i="4"/>
  <c r="G72" i="3"/>
  <c r="AC72" i="3"/>
  <c r="AF72" i="3"/>
  <c r="T72" i="4"/>
  <c r="U72" i="4"/>
  <c r="P265" i="4"/>
  <c r="G265" i="3"/>
  <c r="AC265" i="3"/>
  <c r="T265" i="4"/>
  <c r="U265" i="4"/>
  <c r="P155" i="4"/>
  <c r="G155" i="3"/>
  <c r="AC155" i="3"/>
  <c r="T155" i="4"/>
  <c r="U155" i="4"/>
  <c r="T238" i="4"/>
  <c r="U238" i="4"/>
  <c r="P238" i="4"/>
  <c r="G238" i="3"/>
  <c r="AC238" i="3"/>
  <c r="AH238" i="3"/>
  <c r="P274" i="4"/>
  <c r="T274" i="4"/>
  <c r="U274" i="4"/>
  <c r="AD274" i="4"/>
  <c r="P338" i="4"/>
  <c r="G338" i="3"/>
  <c r="AC338" i="3"/>
  <c r="T338" i="4"/>
  <c r="U338" i="4"/>
  <c r="P354" i="4"/>
  <c r="T354" i="4"/>
  <c r="U354" i="4"/>
  <c r="H354" i="3"/>
  <c r="P149" i="4"/>
  <c r="G149" i="3"/>
  <c r="AC149" i="3"/>
  <c r="T149" i="4"/>
  <c r="U149" i="4"/>
  <c r="P302" i="4"/>
  <c r="G302" i="3"/>
  <c r="AC302" i="3"/>
  <c r="T302" i="4"/>
  <c r="U302" i="4"/>
  <c r="P181" i="4"/>
  <c r="G181" i="3"/>
  <c r="AC181" i="3"/>
  <c r="T181" i="4"/>
  <c r="U181" i="4"/>
  <c r="P96" i="4"/>
  <c r="G96" i="3"/>
  <c r="AC96" i="3"/>
  <c r="AH96" i="3"/>
  <c r="AI96" i="3"/>
  <c r="T96" i="4"/>
  <c r="U96" i="4"/>
  <c r="T234" i="4"/>
  <c r="U234" i="4"/>
  <c r="P234" i="4"/>
  <c r="G234" i="3"/>
  <c r="AC234" i="3"/>
  <c r="P101" i="4"/>
  <c r="G101" i="3"/>
  <c r="AC101" i="3"/>
  <c r="AF101" i="3"/>
  <c r="T101" i="4"/>
  <c r="U101" i="4"/>
  <c r="P215" i="4"/>
  <c r="T215" i="4"/>
  <c r="U215" i="4"/>
  <c r="D215" i="7"/>
  <c r="G215" i="7"/>
  <c r="P215" i="7" s="1"/>
  <c r="P168" i="4"/>
  <c r="T168" i="4"/>
  <c r="U168" i="4"/>
  <c r="P253" i="4"/>
  <c r="G253" i="3"/>
  <c r="AC253" i="3"/>
  <c r="AF253" i="3"/>
  <c r="T253" i="4"/>
  <c r="U253" i="4"/>
  <c r="P285" i="4"/>
  <c r="G285" i="3"/>
  <c r="AC285" i="3"/>
  <c r="T285" i="4"/>
  <c r="U285" i="4"/>
  <c r="P309" i="4"/>
  <c r="G309" i="3"/>
  <c r="AC309" i="3"/>
  <c r="AF309" i="3"/>
  <c r="T309" i="4"/>
  <c r="U309" i="4"/>
  <c r="P337" i="4"/>
  <c r="T337" i="4"/>
  <c r="U337" i="4"/>
  <c r="P325" i="4"/>
  <c r="T325" i="4"/>
  <c r="U325" i="4"/>
  <c r="P74" i="4"/>
  <c r="T74" i="4"/>
  <c r="U74" i="4"/>
  <c r="P254" i="4"/>
  <c r="T254" i="4"/>
  <c r="U254" i="4"/>
  <c r="T294" i="4"/>
  <c r="U294" i="4"/>
  <c r="D294" i="7"/>
  <c r="G294" i="7" s="1"/>
  <c r="P294" i="7"/>
  <c r="P294" i="4"/>
  <c r="G294" i="3"/>
  <c r="AC294" i="3"/>
  <c r="AH294" i="3"/>
  <c r="P326" i="4"/>
  <c r="G326" i="3"/>
  <c r="AC326" i="3"/>
  <c r="AE326" i="3"/>
  <c r="T326" i="4"/>
  <c r="U326" i="4"/>
  <c r="P249" i="4"/>
  <c r="G249" i="3"/>
  <c r="AC249" i="3"/>
  <c r="AF249" i="3"/>
  <c r="T249" i="4"/>
  <c r="U249" i="4"/>
  <c r="P171" i="4"/>
  <c r="G171" i="3"/>
  <c r="AC171" i="3"/>
  <c r="T171" i="4"/>
  <c r="U171" i="4"/>
  <c r="T144" i="4"/>
  <c r="U144" i="4"/>
  <c r="P144" i="4"/>
  <c r="G144" i="3"/>
  <c r="AC144" i="3"/>
  <c r="T290" i="4"/>
  <c r="U290" i="4"/>
  <c r="P290" i="4"/>
  <c r="P306" i="4"/>
  <c r="G306" i="3"/>
  <c r="AC306" i="3"/>
  <c r="T306" i="4"/>
  <c r="U306" i="4"/>
  <c r="P322" i="4"/>
  <c r="G322" i="3"/>
  <c r="AC322" i="3"/>
  <c r="T322" i="4"/>
  <c r="U322" i="4"/>
  <c r="P106" i="4"/>
  <c r="G106" i="3"/>
  <c r="AC106" i="3"/>
  <c r="AF106" i="3"/>
  <c r="T106" i="4"/>
  <c r="U106" i="4"/>
  <c r="D78" i="7"/>
  <c r="G78" i="7" s="1"/>
  <c r="P78" i="7" s="1"/>
  <c r="H78" i="3"/>
  <c r="AD78" i="4"/>
  <c r="AM78" i="3"/>
  <c r="P277" i="4"/>
  <c r="G277" i="3"/>
  <c r="AC277" i="3"/>
  <c r="AF277" i="3"/>
  <c r="T277" i="4"/>
  <c r="U277" i="4"/>
  <c r="P317" i="4"/>
  <c r="G317" i="3"/>
  <c r="AC317" i="3"/>
  <c r="AE317" i="3"/>
  <c r="T317" i="4"/>
  <c r="U317" i="4"/>
  <c r="T160" i="4"/>
  <c r="U160" i="4"/>
  <c r="P160" i="4"/>
  <c r="G160" i="3"/>
  <c r="AC160" i="3"/>
  <c r="P334" i="4"/>
  <c r="T334" i="4"/>
  <c r="U334" i="4"/>
  <c r="P112" i="4"/>
  <c r="G112" i="3"/>
  <c r="AC112" i="3"/>
  <c r="AH112" i="3"/>
  <c r="T112" i="4"/>
  <c r="U112" i="4"/>
  <c r="AD112" i="4"/>
  <c r="AM112" i="3"/>
  <c r="AI107" i="3"/>
  <c r="AD107" i="4"/>
  <c r="C107" i="7"/>
  <c r="H107" i="7" s="1"/>
  <c r="P37" i="4"/>
  <c r="G37" i="3"/>
  <c r="AC37" i="3"/>
  <c r="T37" i="4"/>
  <c r="U37" i="4"/>
  <c r="P28" i="4"/>
  <c r="T28" i="4"/>
  <c r="U28" i="4"/>
  <c r="H28" i="3"/>
  <c r="T136" i="4"/>
  <c r="U136" i="4"/>
  <c r="D136" i="7"/>
  <c r="G136" i="7" s="1"/>
  <c r="P136" i="7"/>
  <c r="P136" i="4"/>
  <c r="G136" i="3"/>
  <c r="AC136" i="3"/>
  <c r="AH136" i="3"/>
  <c r="P218" i="4"/>
  <c r="G218" i="3"/>
  <c r="AC218" i="3"/>
  <c r="T218" i="4"/>
  <c r="U218" i="4"/>
  <c r="P293" i="4"/>
  <c r="G293" i="3"/>
  <c r="AC293" i="3"/>
  <c r="AH293" i="3"/>
  <c r="T293" i="4"/>
  <c r="U293" i="4"/>
  <c r="P357" i="4"/>
  <c r="G357" i="3"/>
  <c r="AC357" i="3"/>
  <c r="AF357" i="3"/>
  <c r="T357" i="4"/>
  <c r="U357" i="4"/>
  <c r="H357" i="3"/>
  <c r="P246" i="4"/>
  <c r="G246" i="3"/>
  <c r="T246" i="4"/>
  <c r="P318" i="4"/>
  <c r="T318" i="4"/>
  <c r="U318" i="4"/>
  <c r="P314" i="4"/>
  <c r="G314" i="3"/>
  <c r="AC314" i="3"/>
  <c r="T314" i="4"/>
  <c r="U314" i="4"/>
  <c r="T330" i="4"/>
  <c r="U330" i="4"/>
  <c r="P330" i="4"/>
  <c r="G330" i="3"/>
  <c r="AC330" i="3"/>
  <c r="P85" i="4"/>
  <c r="G85" i="3"/>
  <c r="AC85" i="3"/>
  <c r="AH85" i="3"/>
  <c r="T85" i="4"/>
  <c r="U85" i="4"/>
  <c r="P353" i="4"/>
  <c r="G353" i="3"/>
  <c r="AC353" i="3"/>
  <c r="AH353" i="3"/>
  <c r="T353" i="4"/>
  <c r="U353" i="4"/>
  <c r="AD320" i="4"/>
  <c r="C320" i="7"/>
  <c r="J320" i="7" s="1"/>
  <c r="D320" i="7"/>
  <c r="G320" i="7" s="1"/>
  <c r="P320" i="7"/>
  <c r="H320" i="3"/>
  <c r="P139" i="4"/>
  <c r="G139" i="3"/>
  <c r="AC139" i="3"/>
  <c r="AF139" i="3"/>
  <c r="T139" i="4"/>
  <c r="U139" i="4"/>
  <c r="P152" i="4"/>
  <c r="T152" i="4"/>
  <c r="U152" i="4"/>
  <c r="D152" i="7"/>
  <c r="G152" i="7"/>
  <c r="P152" i="7" s="1"/>
  <c r="P133" i="4"/>
  <c r="G133" i="3"/>
  <c r="AC133" i="3"/>
  <c r="AF133" i="3"/>
  <c r="T133" i="4"/>
  <c r="U133" i="4"/>
  <c r="D133" i="7"/>
  <c r="G133" i="7" s="1"/>
  <c r="P133" i="7"/>
  <c r="P91" i="4"/>
  <c r="T91" i="4"/>
  <c r="U91" i="4"/>
  <c r="D55" i="7"/>
  <c r="G55" i="7" s="1"/>
  <c r="P55" i="7" s="1"/>
  <c r="H55" i="3"/>
  <c r="P270" i="4"/>
  <c r="T270" i="4"/>
  <c r="U270" i="4"/>
  <c r="P269" i="4"/>
  <c r="G269" i="3"/>
  <c r="AC269" i="3"/>
  <c r="AH269" i="3"/>
  <c r="T269" i="4"/>
  <c r="U269" i="4"/>
  <c r="P289" i="4"/>
  <c r="T289" i="4"/>
  <c r="U289" i="4"/>
  <c r="P305" i="4"/>
  <c r="T305" i="4"/>
  <c r="U305" i="4"/>
  <c r="P321" i="4"/>
  <c r="G321" i="3"/>
  <c r="AC321" i="3"/>
  <c r="T321" i="4"/>
  <c r="U321" i="4"/>
  <c r="P341" i="4"/>
  <c r="G341" i="3"/>
  <c r="AC341" i="3"/>
  <c r="AH341" i="3"/>
  <c r="T341" i="4"/>
  <c r="U341" i="4"/>
  <c r="P90" i="4"/>
  <c r="T90" i="4"/>
  <c r="U90" i="4"/>
  <c r="P22" i="4"/>
  <c r="G22" i="3"/>
  <c r="AC22" i="3"/>
  <c r="AF22" i="3"/>
  <c r="T22" i="4"/>
  <c r="U22" i="4"/>
  <c r="P242" i="4"/>
  <c r="G242" i="3"/>
  <c r="AC242" i="3"/>
  <c r="T242" i="4"/>
  <c r="U242" i="4"/>
  <c r="P258" i="4"/>
  <c r="G258" i="3"/>
  <c r="AC258" i="3"/>
  <c r="T258" i="4"/>
  <c r="U258" i="4"/>
  <c r="P53" i="4"/>
  <c r="G53" i="3"/>
  <c r="AC53" i="3"/>
  <c r="T53" i="4"/>
  <c r="U53" i="4"/>
  <c r="P245" i="4"/>
  <c r="T245" i="4"/>
  <c r="U245" i="4"/>
  <c r="T286" i="4"/>
  <c r="U286" i="4"/>
  <c r="P286" i="4"/>
  <c r="G286" i="3"/>
  <c r="AC286" i="3"/>
  <c r="AD154" i="4"/>
  <c r="C154" i="7"/>
  <c r="H154" i="3"/>
  <c r="D154" i="7"/>
  <c r="G154" i="7"/>
  <c r="P154" i="7" s="1"/>
  <c r="P165" i="4"/>
  <c r="G165" i="3"/>
  <c r="AC165" i="3"/>
  <c r="T165" i="4"/>
  <c r="U165" i="4"/>
  <c r="P58" i="4"/>
  <c r="G58" i="3"/>
  <c r="AC58" i="3"/>
  <c r="AF58" i="3"/>
  <c r="T58" i="4"/>
  <c r="U58" i="4"/>
  <c r="P122" i="4"/>
  <c r="G122" i="3"/>
  <c r="AC122" i="3"/>
  <c r="T122" i="4"/>
  <c r="U122" i="4"/>
  <c r="P56" i="4"/>
  <c r="G56" i="3"/>
  <c r="AC56" i="3"/>
  <c r="AE56" i="3"/>
  <c r="T56" i="4"/>
  <c r="U56" i="4"/>
  <c r="P120" i="4"/>
  <c r="T120" i="4"/>
  <c r="U120" i="4"/>
  <c r="P273" i="4"/>
  <c r="G273" i="3"/>
  <c r="AC273" i="3"/>
  <c r="AH273" i="3"/>
  <c r="AI273" i="3"/>
  <c r="T273" i="4"/>
  <c r="U273" i="4"/>
  <c r="P128" i="4"/>
  <c r="G128" i="3"/>
  <c r="AC128" i="3"/>
  <c r="AE128" i="3"/>
  <c r="T128" i="4"/>
  <c r="U128" i="4"/>
  <c r="T40" i="4"/>
  <c r="U40" i="4"/>
  <c r="P40" i="4"/>
  <c r="P104" i="4"/>
  <c r="G104" i="3"/>
  <c r="AC104" i="3"/>
  <c r="AH104" i="3"/>
  <c r="AI104" i="3"/>
  <c r="T104" i="4"/>
  <c r="U104" i="4"/>
  <c r="P32" i="4"/>
  <c r="G32" i="3"/>
  <c r="AC32" i="3"/>
  <c r="T32" i="4"/>
  <c r="U32" i="4"/>
  <c r="P138" i="4"/>
  <c r="G138" i="3"/>
  <c r="AC138" i="3"/>
  <c r="AF138" i="3"/>
  <c r="T138" i="4"/>
  <c r="U138" i="4"/>
  <c r="P224" i="4"/>
  <c r="T224" i="4"/>
  <c r="U224" i="4"/>
  <c r="AI246" i="3"/>
  <c r="AJ246" i="3"/>
  <c r="T262" i="4"/>
  <c r="P262" i="4"/>
  <c r="G262" i="3"/>
  <c r="P278" i="4"/>
  <c r="G278" i="3"/>
  <c r="AC278" i="3"/>
  <c r="T278" i="4"/>
  <c r="U278" i="4"/>
  <c r="D278" i="7"/>
  <c r="G278" i="7" s="1"/>
  <c r="P278" i="7" s="1"/>
  <c r="P358" i="4"/>
  <c r="G358" i="3"/>
  <c r="AC358" i="3"/>
  <c r="AH358" i="3"/>
  <c r="T358" i="4"/>
  <c r="U358" i="4"/>
  <c r="AD358" i="4"/>
  <c r="P241" i="4"/>
  <c r="G241" i="3"/>
  <c r="AC241" i="3"/>
  <c r="T241" i="4"/>
  <c r="U241" i="4"/>
  <c r="P257" i="4"/>
  <c r="G257" i="3"/>
  <c r="AC257" i="3"/>
  <c r="AE257" i="3"/>
  <c r="T257" i="4"/>
  <c r="U257" i="4"/>
  <c r="P281" i="4"/>
  <c r="T281" i="4"/>
  <c r="U281" i="4"/>
  <c r="H281" i="3"/>
  <c r="P333" i="4"/>
  <c r="T333" i="4"/>
  <c r="U333" i="4"/>
  <c r="AD288" i="4"/>
  <c r="C288" i="7"/>
  <c r="H288" i="3"/>
  <c r="D288" i="7"/>
  <c r="G288" i="7"/>
  <c r="P288" i="7" s="1"/>
  <c r="P43" i="4"/>
  <c r="T43" i="4"/>
  <c r="U43" i="4"/>
  <c r="P231" i="4"/>
  <c r="G231" i="3"/>
  <c r="AC231" i="3"/>
  <c r="AE231" i="3"/>
  <c r="T231" i="4"/>
  <c r="U231" i="4"/>
  <c r="T266" i="4"/>
  <c r="U266" i="4"/>
  <c r="P266" i="4"/>
  <c r="G266" i="3"/>
  <c r="AC266" i="3"/>
  <c r="AH266" i="3"/>
  <c r="P298" i="4"/>
  <c r="G298" i="3"/>
  <c r="AC298" i="3"/>
  <c r="AH298" i="3"/>
  <c r="T298" i="4"/>
  <c r="U298" i="4"/>
  <c r="P346" i="4"/>
  <c r="T346" i="4"/>
  <c r="U346" i="4"/>
  <c r="AD94" i="4"/>
  <c r="D94" i="7"/>
  <c r="G94" i="7"/>
  <c r="P94" i="7" s="1"/>
  <c r="H94" i="3"/>
  <c r="P42" i="4"/>
  <c r="T42" i="4"/>
  <c r="U42" i="4"/>
  <c r="P170" i="4"/>
  <c r="T170" i="4"/>
  <c r="U170" i="4"/>
  <c r="G78" i="3"/>
  <c r="AC78" i="3"/>
  <c r="F16" i="3"/>
  <c r="AB16" i="3"/>
  <c r="K363" i="4"/>
  <c r="P350" i="4"/>
  <c r="G350" i="3"/>
  <c r="AC350" i="3"/>
  <c r="AE350" i="3"/>
  <c r="T350" i="4"/>
  <c r="U350" i="4"/>
  <c r="P48" i="4"/>
  <c r="G48" i="3"/>
  <c r="AC48" i="3"/>
  <c r="T48" i="4"/>
  <c r="U48" i="4"/>
  <c r="P192" i="4"/>
  <c r="T192" i="4"/>
  <c r="U192" i="4"/>
  <c r="V93" i="4"/>
  <c r="V145" i="4"/>
  <c r="AM121" i="3"/>
  <c r="J21" i="7"/>
  <c r="K21" i="7" s="1"/>
  <c r="AE339" i="3"/>
  <c r="AH339" i="3"/>
  <c r="AF339" i="3"/>
  <c r="AH76" i="3"/>
  <c r="AI76" i="3"/>
  <c r="AF76" i="3"/>
  <c r="AE76" i="3"/>
  <c r="AF200" i="3"/>
  <c r="AH200" i="3"/>
  <c r="AI200" i="3"/>
  <c r="AE200" i="3"/>
  <c r="C76" i="7"/>
  <c r="V251" i="4"/>
  <c r="J116" i="7"/>
  <c r="AF11" i="3"/>
  <c r="AF332" i="3"/>
  <c r="AH332" i="3"/>
  <c r="AI332" i="3"/>
  <c r="AE332" i="3"/>
  <c r="AF223" i="3"/>
  <c r="AE223" i="3"/>
  <c r="AH223" i="3"/>
  <c r="AI223" i="3"/>
  <c r="AH203" i="3"/>
  <c r="AI203" i="3"/>
  <c r="AE203" i="3"/>
  <c r="AF203" i="3"/>
  <c r="C19" i="7"/>
  <c r="C44" i="7"/>
  <c r="C308" i="7"/>
  <c r="J308" i="7"/>
  <c r="K308" i="7" s="1"/>
  <c r="AF252" i="3"/>
  <c r="AE252" i="3"/>
  <c r="AH252" i="3"/>
  <c r="AI252" i="3"/>
  <c r="AJ252" i="3"/>
  <c r="AL252" i="3"/>
  <c r="AF95" i="3"/>
  <c r="AH95" i="3"/>
  <c r="AI95" i="3"/>
  <c r="AE95" i="3"/>
  <c r="AH44" i="3"/>
  <c r="AI44" i="3"/>
  <c r="AE44" i="3"/>
  <c r="AF44" i="3"/>
  <c r="C198" i="7"/>
  <c r="J198" i="7"/>
  <c r="AH68" i="3"/>
  <c r="AI68" i="3"/>
  <c r="AE68" i="3"/>
  <c r="AF68" i="3"/>
  <c r="C264" i="7"/>
  <c r="AF226" i="3"/>
  <c r="AE226" i="3"/>
  <c r="AH226" i="3"/>
  <c r="AI226" i="3"/>
  <c r="AJ226" i="3"/>
  <c r="AL226" i="3"/>
  <c r="V226" i="4"/>
  <c r="AF335" i="3"/>
  <c r="J29" i="7"/>
  <c r="K29" i="7" s="1"/>
  <c r="AH264" i="3"/>
  <c r="AE264" i="3"/>
  <c r="AF264" i="3"/>
  <c r="AH87" i="3"/>
  <c r="AE87" i="3"/>
  <c r="AF87" i="3"/>
  <c r="J57" i="7"/>
  <c r="AF179" i="3"/>
  <c r="AH179" i="3"/>
  <c r="AI179" i="3"/>
  <c r="AE179" i="3"/>
  <c r="AF31" i="3"/>
  <c r="AE31" i="3"/>
  <c r="AH31" i="3"/>
  <c r="AI31" i="3"/>
  <c r="AF343" i="3"/>
  <c r="AE343" i="3"/>
  <c r="AH343" i="3"/>
  <c r="AI343" i="3"/>
  <c r="J190" i="7"/>
  <c r="AE146" i="3"/>
  <c r="AH146" i="3"/>
  <c r="AI146" i="3"/>
  <c r="AF146" i="3"/>
  <c r="AF195" i="3"/>
  <c r="AE195" i="3"/>
  <c r="AH195" i="3"/>
  <c r="AI195" i="3"/>
  <c r="AJ169" i="3"/>
  <c r="AL169" i="3"/>
  <c r="V169" i="4"/>
  <c r="AJ25" i="3"/>
  <c r="AL25" i="3"/>
  <c r="AE150" i="3"/>
  <c r="AF150" i="3"/>
  <c r="AH150" i="3"/>
  <c r="AI150" i="3"/>
  <c r="AF272" i="3"/>
  <c r="AH272" i="3"/>
  <c r="AI272" i="3"/>
  <c r="AE272" i="3"/>
  <c r="AL272" i="3"/>
  <c r="V272" i="4"/>
  <c r="J307" i="7"/>
  <c r="AF142" i="3"/>
  <c r="AE19" i="3"/>
  <c r="AH19" i="3"/>
  <c r="AF19" i="3"/>
  <c r="D13" i="7"/>
  <c r="G13" i="7"/>
  <c r="P13" i="7" s="1"/>
  <c r="AD13" i="4"/>
  <c r="H13" i="3"/>
  <c r="AM100" i="3"/>
  <c r="V209" i="4"/>
  <c r="AE273" i="3"/>
  <c r="V331" i="4"/>
  <c r="AH22" i="3"/>
  <c r="AI22" i="3"/>
  <c r="AM163" i="3"/>
  <c r="AD262" i="4"/>
  <c r="C262" i="7"/>
  <c r="AM33" i="3"/>
  <c r="AM97" i="3"/>
  <c r="AM292" i="3"/>
  <c r="AM360" i="3"/>
  <c r="AM172" i="3"/>
  <c r="AM140" i="3"/>
  <c r="H123" i="3"/>
  <c r="AF231" i="3"/>
  <c r="AD123" i="4"/>
  <c r="C123" i="7"/>
  <c r="AM57" i="3"/>
  <c r="AF238" i="3"/>
  <c r="AH72" i="3"/>
  <c r="AI72" i="3"/>
  <c r="AJ72" i="3"/>
  <c r="AL72" i="3"/>
  <c r="AE22" i="3"/>
  <c r="AE238" i="3"/>
  <c r="AM336" i="3"/>
  <c r="AE72" i="3"/>
  <c r="AH231" i="3"/>
  <c r="AI231" i="3"/>
  <c r="AJ231" i="3"/>
  <c r="AL231" i="3"/>
  <c r="V231" i="4"/>
  <c r="AF269" i="3"/>
  <c r="AE106" i="3"/>
  <c r="V256" i="4"/>
  <c r="AF358" i="3"/>
  <c r="AF294" i="3"/>
  <c r="AH144" i="3"/>
  <c r="AI144" i="3"/>
  <c r="AE64" i="3"/>
  <c r="AF293" i="3"/>
  <c r="AF341" i="3"/>
  <c r="AL164" i="3"/>
  <c r="V164" i="4"/>
  <c r="C110" i="7"/>
  <c r="AM110" i="3"/>
  <c r="AH106" i="3"/>
  <c r="AI106" i="3"/>
  <c r="AF56" i="3"/>
  <c r="V355" i="4"/>
  <c r="AI216" i="3"/>
  <c r="AJ216" i="3"/>
  <c r="AL216" i="3"/>
  <c r="AI77" i="3"/>
  <c r="AJ77" i="3"/>
  <c r="AL77" i="3"/>
  <c r="V77" i="4"/>
  <c r="AF273" i="3"/>
  <c r="AE136" i="3"/>
  <c r="AF112" i="3"/>
  <c r="AL246" i="3"/>
  <c r="V246" i="4"/>
  <c r="AD246" i="4"/>
  <c r="AM246" i="3"/>
  <c r="AM227" i="3"/>
  <c r="K227" i="7"/>
  <c r="AH309" i="3"/>
  <c r="AI309" i="3"/>
  <c r="AJ309" i="3"/>
  <c r="AE293" i="3"/>
  <c r="AE297" i="3"/>
  <c r="AE249" i="3"/>
  <c r="AL188" i="3"/>
  <c r="V188" i="4"/>
  <c r="AF329" i="3"/>
  <c r="AE101" i="3"/>
  <c r="AH56" i="3"/>
  <c r="AI56" i="3"/>
  <c r="AI267" i="3"/>
  <c r="AJ267" i="3"/>
  <c r="AL267" i="3"/>
  <c r="V267" i="4"/>
  <c r="AF136" i="3"/>
  <c r="AE112" i="3"/>
  <c r="AE309" i="3"/>
  <c r="AH277" i="3"/>
  <c r="AI277" i="3"/>
  <c r="AJ277" i="3"/>
  <c r="AL277" i="3"/>
  <c r="V277" i="4"/>
  <c r="C164" i="7"/>
  <c r="J164" i="7"/>
  <c r="AI99" i="3"/>
  <c r="AJ99" i="3"/>
  <c r="AL99" i="3"/>
  <c r="AM207" i="3"/>
  <c r="V115" i="4"/>
  <c r="AL55" i="3"/>
  <c r="AE53" i="3"/>
  <c r="AH53" i="3"/>
  <c r="AI53" i="3"/>
  <c r="AF53" i="3"/>
  <c r="AE314" i="3"/>
  <c r="AF218" i="3"/>
  <c r="AH218" i="3"/>
  <c r="AI218" i="3"/>
  <c r="AE218" i="3"/>
  <c r="AH181" i="3"/>
  <c r="AF181" i="3"/>
  <c r="AE181" i="3"/>
  <c r="AE338" i="3"/>
  <c r="AF338" i="3"/>
  <c r="AH338" i="3"/>
  <c r="AH265" i="3"/>
  <c r="V116" i="4"/>
  <c r="AM116" i="3"/>
  <c r="K116" i="7"/>
  <c r="L116" i="7"/>
  <c r="C255" i="7"/>
  <c r="AE234" i="3"/>
  <c r="AF322" i="3"/>
  <c r="AE322" i="3"/>
  <c r="AH322" i="3"/>
  <c r="AF285" i="3"/>
  <c r="AE345" i="3"/>
  <c r="AF345" i="3"/>
  <c r="AH345" i="3"/>
  <c r="AI345" i="3"/>
  <c r="AJ345" i="3"/>
  <c r="AE30" i="3"/>
  <c r="AF75" i="3"/>
  <c r="F362" i="3"/>
  <c r="AB362" i="3"/>
  <c r="C135" i="7"/>
  <c r="J135" i="7" s="1"/>
  <c r="AH317" i="3"/>
  <c r="AI317" i="3"/>
  <c r="AJ319" i="3"/>
  <c r="AL319" i="3"/>
  <c r="AE266" i="3"/>
  <c r="H59" i="3"/>
  <c r="D59" i="7"/>
  <c r="G59" i="7" s="1"/>
  <c r="P59" i="7"/>
  <c r="AH237" i="3"/>
  <c r="AH314" i="3"/>
  <c r="AI314" i="3"/>
  <c r="AJ314" i="3"/>
  <c r="AL314" i="3"/>
  <c r="V314" i="4"/>
  <c r="AF265" i="3"/>
  <c r="AH234" i="3"/>
  <c r="AI136" i="3"/>
  <c r="AJ136" i="3"/>
  <c r="AE78" i="3"/>
  <c r="AH78" i="3"/>
  <c r="AI78" i="3"/>
  <c r="AJ78" i="3"/>
  <c r="AF78" i="3"/>
  <c r="AI358" i="3"/>
  <c r="AJ358" i="3"/>
  <c r="AL358" i="3"/>
  <c r="V358" i="4"/>
  <c r="AE358" i="3"/>
  <c r="AH58" i="3"/>
  <c r="AI58" i="3"/>
  <c r="AJ58" i="3"/>
  <c r="AL58" i="3"/>
  <c r="V58" i="4"/>
  <c r="AE58" i="3"/>
  <c r="AH258" i="3"/>
  <c r="AI258" i="3"/>
  <c r="AJ258" i="3"/>
  <c r="AL258" i="3"/>
  <c r="V258" i="4"/>
  <c r="AF258" i="3"/>
  <c r="AE258" i="3"/>
  <c r="AI341" i="3"/>
  <c r="AJ341" i="3"/>
  <c r="AI293" i="3"/>
  <c r="AJ293" i="3"/>
  <c r="AL293" i="3"/>
  <c r="V293" i="4"/>
  <c r="AF160" i="3"/>
  <c r="AH160" i="3"/>
  <c r="AI160" i="3"/>
  <c r="AJ96" i="3"/>
  <c r="AL96" i="3"/>
  <c r="V96" i="4"/>
  <c r="AF96" i="3"/>
  <c r="AH302" i="3"/>
  <c r="AI302" i="3"/>
  <c r="AJ302" i="3"/>
  <c r="AL302" i="3"/>
  <c r="V302" i="4"/>
  <c r="AD302" i="4"/>
  <c r="C302" i="7"/>
  <c r="AF302" i="3"/>
  <c r="AE302" i="3"/>
  <c r="AF155" i="3"/>
  <c r="AE155" i="3"/>
  <c r="AH155" i="3"/>
  <c r="AF69" i="3"/>
  <c r="AH69" i="3"/>
  <c r="AE69" i="3"/>
  <c r="AE341" i="3"/>
  <c r="AH285" i="3"/>
  <c r="AI285" i="3"/>
  <c r="AJ285" i="3"/>
  <c r="AH165" i="3"/>
  <c r="AI165" i="3"/>
  <c r="AJ165" i="3"/>
  <c r="AF14" i="3"/>
  <c r="AH14" i="3"/>
  <c r="AI14" i="3"/>
  <c r="AJ14" i="3"/>
  <c r="AL14" i="3"/>
  <c r="AE14" i="3"/>
  <c r="AF104" i="3"/>
  <c r="AF165" i="3"/>
  <c r="AH297" i="3"/>
  <c r="AI297" i="3"/>
  <c r="AJ297" i="3"/>
  <c r="AE104" i="3"/>
  <c r="AE117" i="3"/>
  <c r="AE265" i="3"/>
  <c r="AF314" i="3"/>
  <c r="C236" i="7"/>
  <c r="J236" i="7" s="1"/>
  <c r="AF257" i="3"/>
  <c r="AE165" i="3"/>
  <c r="AF117" i="3"/>
  <c r="AE160" i="3"/>
  <c r="AI266" i="3"/>
  <c r="AJ266" i="3"/>
  <c r="AL266" i="3"/>
  <c r="AF266" i="3"/>
  <c r="AF241" i="3"/>
  <c r="AH241" i="3"/>
  <c r="AI241" i="3"/>
  <c r="AI85" i="3"/>
  <c r="AE85" i="3"/>
  <c r="AF37" i="3"/>
  <c r="AI294" i="3"/>
  <c r="AJ294" i="3"/>
  <c r="AH149" i="3"/>
  <c r="AI149" i="3"/>
  <c r="P362" i="4"/>
  <c r="AI34" i="3"/>
  <c r="AJ34" i="3"/>
  <c r="AH139" i="3"/>
  <c r="AI139" i="3"/>
  <c r="AJ139" i="3"/>
  <c r="AE139" i="3"/>
  <c r="AH357" i="3"/>
  <c r="AI357" i="3"/>
  <c r="AJ357" i="3"/>
  <c r="AL357" i="3"/>
  <c r="V357" i="4"/>
  <c r="AF313" i="3"/>
  <c r="AE48" i="3"/>
  <c r="AI353" i="3"/>
  <c r="AJ353" i="3"/>
  <c r="AL353" i="3"/>
  <c r="V353" i="4"/>
  <c r="AF353" i="3"/>
  <c r="AE353" i="3"/>
  <c r="AI349" i="3"/>
  <c r="AJ349" i="3"/>
  <c r="AF349" i="3"/>
  <c r="AF48" i="3"/>
  <c r="AE37" i="3"/>
  <c r="AF85" i="3"/>
  <c r="AE294" i="3"/>
  <c r="AF234" i="3"/>
  <c r="AF350" i="3"/>
  <c r="AH350" i="3"/>
  <c r="AI350" i="3"/>
  <c r="AJ350" i="3"/>
  <c r="AL350" i="3"/>
  <c r="V350" i="4"/>
  <c r="AI298" i="3"/>
  <c r="AJ298" i="3"/>
  <c r="AF298" i="3"/>
  <c r="AE298" i="3"/>
  <c r="AJ104" i="3"/>
  <c r="AF128" i="3"/>
  <c r="AH128" i="3"/>
  <c r="AI128" i="3"/>
  <c r="AJ128" i="3"/>
  <c r="AL128" i="3"/>
  <c r="V128" i="4"/>
  <c r="AE277" i="3"/>
  <c r="AF306" i="3"/>
  <c r="AE306" i="3"/>
  <c r="AH306" i="3"/>
  <c r="AH326" i="3"/>
  <c r="AI326" i="3"/>
  <c r="AJ326" i="3"/>
  <c r="AL326" i="3"/>
  <c r="V326" i="4"/>
  <c r="AF326" i="3"/>
  <c r="AE253" i="3"/>
  <c r="AE301" i="3"/>
  <c r="AF301" i="3"/>
  <c r="AH301" i="3"/>
  <c r="AI301" i="3"/>
  <c r="U16" i="4"/>
  <c r="U362" i="4"/>
  <c r="T362" i="4"/>
  <c r="AI111" i="3"/>
  <c r="AJ111" i="3"/>
  <c r="AL111" i="3"/>
  <c r="AF149" i="3"/>
  <c r="AE149" i="3"/>
  <c r="AF122" i="3"/>
  <c r="AE357" i="3"/>
  <c r="AH133" i="3"/>
  <c r="AI133" i="3"/>
  <c r="AJ133" i="3"/>
  <c r="AL133" i="3"/>
  <c r="V133" i="4"/>
  <c r="AH101" i="3"/>
  <c r="AI101" i="3"/>
  <c r="AJ101" i="3"/>
  <c r="AL101" i="3"/>
  <c r="V101" i="4"/>
  <c r="AF317" i="3"/>
  <c r="AE255" i="3"/>
  <c r="AF255" i="3"/>
  <c r="AH255" i="3"/>
  <c r="AI255" i="3"/>
  <c r="AH138" i="3"/>
  <c r="AI138" i="3"/>
  <c r="AJ138" i="3"/>
  <c r="AL138" i="3"/>
  <c r="V138" i="4"/>
  <c r="AH253" i="3"/>
  <c r="AI253" i="3"/>
  <c r="AJ253" i="3"/>
  <c r="AL253" i="3"/>
  <c r="AH249" i="3"/>
  <c r="AI249" i="3"/>
  <c r="AJ249" i="3"/>
  <c r="AL249" i="3"/>
  <c r="AH48" i="3"/>
  <c r="AI48" i="3"/>
  <c r="AH257" i="3"/>
  <c r="AI257" i="3"/>
  <c r="AJ257" i="3"/>
  <c r="AL257" i="3"/>
  <c r="V257" i="4"/>
  <c r="V187" i="4"/>
  <c r="AI135" i="3"/>
  <c r="AJ135" i="3"/>
  <c r="AL135" i="3"/>
  <c r="V135" i="4"/>
  <c r="AE349" i="3"/>
  <c r="AE138" i="3"/>
  <c r="AF64" i="3"/>
  <c r="AE96" i="3"/>
  <c r="AE285" i="3"/>
  <c r="AH75" i="3"/>
  <c r="AE241" i="3"/>
  <c r="AE133" i="3"/>
  <c r="AH37" i="3"/>
  <c r="AI37" i="3"/>
  <c r="H48" i="3"/>
  <c r="D48" i="7"/>
  <c r="G48" i="7" s="1"/>
  <c r="P48" i="7" s="1"/>
  <c r="AD48" i="4"/>
  <c r="D241" i="7"/>
  <c r="G241" i="7" s="1"/>
  <c r="P241" i="7"/>
  <c r="H241" i="3"/>
  <c r="AD241" i="4"/>
  <c r="H120" i="3"/>
  <c r="D120" i="7"/>
  <c r="G120" i="7" s="1"/>
  <c r="P120" i="7" s="1"/>
  <c r="D341" i="7"/>
  <c r="G341" i="7"/>
  <c r="P341" i="7" s="1"/>
  <c r="H341" i="3"/>
  <c r="AD341" i="4"/>
  <c r="H133" i="3"/>
  <c r="AD133" i="4"/>
  <c r="H139" i="3"/>
  <c r="D139" i="7"/>
  <c r="G139" i="7"/>
  <c r="P139" i="7" s="1"/>
  <c r="AD139" i="4"/>
  <c r="D85" i="7"/>
  <c r="G85" i="7"/>
  <c r="P85" i="7" s="1"/>
  <c r="AD85" i="4"/>
  <c r="H85" i="3"/>
  <c r="H218" i="3"/>
  <c r="AD218" i="4"/>
  <c r="C218" i="7"/>
  <c r="J218" i="7" s="1"/>
  <c r="D218" i="7"/>
  <c r="G218" i="7"/>
  <c r="P218" i="7" s="1"/>
  <c r="H322" i="3"/>
  <c r="D322" i="7"/>
  <c r="G322" i="7"/>
  <c r="P322" i="7" s="1"/>
  <c r="AD322" i="4"/>
  <c r="D285" i="7"/>
  <c r="G285" i="7"/>
  <c r="P285" i="7" s="1"/>
  <c r="D338" i="7"/>
  <c r="G338" i="7" s="1"/>
  <c r="P338" i="7"/>
  <c r="AD338" i="4"/>
  <c r="H338" i="3"/>
  <c r="D224" i="7"/>
  <c r="G224" i="7"/>
  <c r="P224" i="7" s="1"/>
  <c r="H224" i="3"/>
  <c r="G120" i="3"/>
  <c r="AC120" i="3"/>
  <c r="G245" i="3"/>
  <c r="AC245" i="3"/>
  <c r="AE269" i="3"/>
  <c r="AI269" i="3"/>
  <c r="AJ269" i="3"/>
  <c r="AL269" i="3"/>
  <c r="V269" i="4"/>
  <c r="H334" i="3"/>
  <c r="AD334" i="4"/>
  <c r="D334" i="7"/>
  <c r="G334" i="7" s="1"/>
  <c r="P334" i="7"/>
  <c r="AD290" i="4"/>
  <c r="AD294" i="4"/>
  <c r="H294" i="3"/>
  <c r="G74" i="3"/>
  <c r="AC74" i="3"/>
  <c r="G337" i="3"/>
  <c r="AC337" i="3"/>
  <c r="H88" i="3"/>
  <c r="AD88" i="4"/>
  <c r="C88" i="7"/>
  <c r="D88" i="7"/>
  <c r="G88" i="7" s="1"/>
  <c r="P88" i="7"/>
  <c r="G250" i="3"/>
  <c r="AC250" i="3"/>
  <c r="H24" i="3"/>
  <c r="AD24" i="4"/>
  <c r="C24" i="7"/>
  <c r="H237" i="3"/>
  <c r="D237" i="7"/>
  <c r="G237" i="7"/>
  <c r="P237" i="7" s="1"/>
  <c r="AD237" i="4"/>
  <c r="D75" i="7"/>
  <c r="G75" i="7"/>
  <c r="P75" i="7" s="1"/>
  <c r="H75" i="3"/>
  <c r="AD192" i="4"/>
  <c r="C192" i="7"/>
  <c r="G170" i="3"/>
  <c r="AC170" i="3"/>
  <c r="G346" i="3"/>
  <c r="AC346" i="3"/>
  <c r="H266" i="3"/>
  <c r="D266" i="7"/>
  <c r="G266" i="7"/>
  <c r="P266" i="7" s="1"/>
  <c r="AD266" i="4"/>
  <c r="G43" i="3"/>
  <c r="AC43" i="3"/>
  <c r="H333" i="3"/>
  <c r="AD333" i="4"/>
  <c r="D333" i="7"/>
  <c r="G333" i="7"/>
  <c r="P333" i="7" s="1"/>
  <c r="AD257" i="4"/>
  <c r="H257" i="3"/>
  <c r="D257" i="7"/>
  <c r="G257" i="7" s="1"/>
  <c r="P257" i="7"/>
  <c r="D358" i="7"/>
  <c r="G358" i="7"/>
  <c r="P358" i="7" s="1"/>
  <c r="H358" i="3"/>
  <c r="G224" i="3"/>
  <c r="AC224" i="3"/>
  <c r="D40" i="7"/>
  <c r="G40" i="7"/>
  <c r="P40" i="7" s="1"/>
  <c r="AD40" i="4"/>
  <c r="H40" i="3"/>
  <c r="H273" i="3"/>
  <c r="D273" i="7"/>
  <c r="G273" i="7"/>
  <c r="P273" i="7" s="1"/>
  <c r="AD273" i="4"/>
  <c r="H56" i="3"/>
  <c r="AD56" i="4"/>
  <c r="C56" i="7"/>
  <c r="H56" i="7" s="1"/>
  <c r="J56" i="7"/>
  <c r="D56" i="7"/>
  <c r="G56" i="7"/>
  <c r="P56" i="7" s="1"/>
  <c r="D53" i="7"/>
  <c r="G53" i="7" s="1"/>
  <c r="P53" i="7" s="1"/>
  <c r="H53" i="3"/>
  <c r="AD53" i="4"/>
  <c r="H242" i="3"/>
  <c r="D242" i="7"/>
  <c r="G242" i="7" s="1"/>
  <c r="P242" i="7"/>
  <c r="AD242" i="4"/>
  <c r="D321" i="7"/>
  <c r="G321" i="7" s="1"/>
  <c r="P321" i="7" s="1"/>
  <c r="AD321" i="4"/>
  <c r="H321" i="3"/>
  <c r="AD289" i="4"/>
  <c r="H289" i="3"/>
  <c r="D289" i="7"/>
  <c r="G289" i="7"/>
  <c r="P289" i="7" s="1"/>
  <c r="H270" i="3"/>
  <c r="AD270" i="4"/>
  <c r="C270" i="7"/>
  <c r="J270" i="7" s="1"/>
  <c r="D270" i="7"/>
  <c r="G270" i="7" s="1"/>
  <c r="P270" i="7"/>
  <c r="H91" i="3"/>
  <c r="D91" i="7"/>
  <c r="G91" i="7" s="1"/>
  <c r="P91" i="7" s="1"/>
  <c r="H318" i="3"/>
  <c r="AD318" i="4"/>
  <c r="D318" i="7"/>
  <c r="G318" i="7"/>
  <c r="P318" i="7" s="1"/>
  <c r="D293" i="7"/>
  <c r="G293" i="7" s="1"/>
  <c r="P293" i="7" s="1"/>
  <c r="H293" i="3"/>
  <c r="AD293" i="4"/>
  <c r="AD28" i="4"/>
  <c r="C28" i="7"/>
  <c r="J28" i="7" s="1"/>
  <c r="D28" i="7"/>
  <c r="G28" i="7" s="1"/>
  <c r="P28" i="7" s="1"/>
  <c r="G334" i="3"/>
  <c r="AC334" i="3"/>
  <c r="AD106" i="4"/>
  <c r="H106" i="3"/>
  <c r="D106" i="7"/>
  <c r="G106" i="7"/>
  <c r="P106" i="7" s="1"/>
  <c r="D306" i="7"/>
  <c r="G306" i="7" s="1"/>
  <c r="P306" i="7" s="1"/>
  <c r="D249" i="7"/>
  <c r="G249" i="7"/>
  <c r="P249" i="7" s="1"/>
  <c r="D326" i="7"/>
  <c r="G326" i="7" s="1"/>
  <c r="P326" i="7" s="1"/>
  <c r="D325" i="7"/>
  <c r="G325" i="7"/>
  <c r="P325" i="7" s="1"/>
  <c r="H325" i="3"/>
  <c r="AD325" i="4"/>
  <c r="H309" i="3"/>
  <c r="D253" i="7"/>
  <c r="G253" i="7"/>
  <c r="P253" i="7" s="1"/>
  <c r="AD253" i="4"/>
  <c r="C253" i="7"/>
  <c r="J253" i="7"/>
  <c r="H253" i="3"/>
  <c r="H101" i="3"/>
  <c r="D101" i="7"/>
  <c r="G101" i="7"/>
  <c r="P101" i="7" s="1"/>
  <c r="AD101" i="4"/>
  <c r="D96" i="7"/>
  <c r="G96" i="7"/>
  <c r="P96" i="7" s="1"/>
  <c r="H96" i="3"/>
  <c r="AD96" i="4"/>
  <c r="AD354" i="4"/>
  <c r="C354" i="7"/>
  <c r="J354" i="7"/>
  <c r="K354" i="7" s="1"/>
  <c r="D354" i="7"/>
  <c r="G354" i="7"/>
  <c r="P354" i="7" s="1"/>
  <c r="D274" i="7"/>
  <c r="G274" i="7" s="1"/>
  <c r="P274" i="7" s="1"/>
  <c r="H274" i="3"/>
  <c r="H155" i="3"/>
  <c r="D155" i="7"/>
  <c r="G155" i="7"/>
  <c r="P155" i="7" s="1"/>
  <c r="H64" i="3"/>
  <c r="D64" i="7"/>
  <c r="G64" i="7"/>
  <c r="P64" i="7" s="1"/>
  <c r="AD64" i="4"/>
  <c r="G88" i="3"/>
  <c r="AC88" i="3"/>
  <c r="AD117" i="4"/>
  <c r="C117" i="7"/>
  <c r="D117" i="7"/>
  <c r="G117" i="7"/>
  <c r="P117" i="7" s="1"/>
  <c r="H117" i="3"/>
  <c r="G282" i="3"/>
  <c r="AC282" i="3"/>
  <c r="D80" i="7"/>
  <c r="G80" i="7"/>
  <c r="P80" i="7" s="1"/>
  <c r="H80" i="3"/>
  <c r="D297" i="7"/>
  <c r="G297" i="7"/>
  <c r="P297" i="7" s="1"/>
  <c r="AD297" i="4"/>
  <c r="H297" i="3"/>
  <c r="AF237" i="3"/>
  <c r="AD69" i="4"/>
  <c r="H69" i="3"/>
  <c r="D69" i="7"/>
  <c r="G69" i="7"/>
  <c r="P69" i="7" s="1"/>
  <c r="G42" i="3"/>
  <c r="AC42" i="3"/>
  <c r="C94" i="7"/>
  <c r="D281" i="7"/>
  <c r="G281" i="7" s="1"/>
  <c r="P281" i="7" s="1"/>
  <c r="AD278" i="4"/>
  <c r="H122" i="3"/>
  <c r="AD122" i="4"/>
  <c r="D122" i="7"/>
  <c r="G122" i="7" s="1"/>
  <c r="P122" i="7"/>
  <c r="H22" i="3"/>
  <c r="D22" i="7"/>
  <c r="G22" i="7" s="1"/>
  <c r="P22" i="7" s="1"/>
  <c r="AD22" i="4"/>
  <c r="C22" i="7"/>
  <c r="J22" i="7" s="1"/>
  <c r="D305" i="7"/>
  <c r="G305" i="7" s="1"/>
  <c r="P305" i="7" s="1"/>
  <c r="AD305" i="4"/>
  <c r="H305" i="3"/>
  <c r="H152" i="3"/>
  <c r="H314" i="3"/>
  <c r="D314" i="7"/>
  <c r="G314" i="7"/>
  <c r="P314" i="7" s="1"/>
  <c r="AD314" i="4"/>
  <c r="H160" i="3"/>
  <c r="D160" i="7"/>
  <c r="G160" i="7" s="1"/>
  <c r="P160" i="7" s="1"/>
  <c r="AD160" i="4"/>
  <c r="G290" i="3"/>
  <c r="AC290" i="3"/>
  <c r="D171" i="7"/>
  <c r="G171" i="7" s="1"/>
  <c r="P171" i="7"/>
  <c r="AD171" i="4"/>
  <c r="C171" i="7"/>
  <c r="J171" i="7" s="1"/>
  <c r="H171" i="3"/>
  <c r="H74" i="3"/>
  <c r="D74" i="7"/>
  <c r="G74" i="7" s="1"/>
  <c r="P74" i="7"/>
  <c r="AD74" i="4"/>
  <c r="D337" i="7"/>
  <c r="G337" i="7" s="1"/>
  <c r="P337" i="7" s="1"/>
  <c r="AD337" i="4"/>
  <c r="H337" i="3"/>
  <c r="AD168" i="4"/>
  <c r="C168" i="7"/>
  <c r="J168" i="7" s="1"/>
  <c r="H168" i="3"/>
  <c r="D168" i="7"/>
  <c r="G168" i="7" s="1"/>
  <c r="P168" i="7"/>
  <c r="G215" i="3"/>
  <c r="AC215" i="3"/>
  <c r="H181" i="3"/>
  <c r="AD181" i="4"/>
  <c r="C181" i="7"/>
  <c r="J181" i="7"/>
  <c r="D181" i="7"/>
  <c r="G181" i="7"/>
  <c r="P181" i="7" s="1"/>
  <c r="D149" i="7"/>
  <c r="G149" i="7" s="1"/>
  <c r="P149" i="7"/>
  <c r="AD149" i="4"/>
  <c r="C149" i="7"/>
  <c r="J149" i="7" s="1"/>
  <c r="H149" i="3"/>
  <c r="G310" i="3"/>
  <c r="AC310" i="3"/>
  <c r="D250" i="7"/>
  <c r="G250" i="7" s="1"/>
  <c r="P250" i="7" s="1"/>
  <c r="H250" i="3"/>
  <c r="AD250" i="4"/>
  <c r="H313" i="3"/>
  <c r="D313" i="7"/>
  <c r="G313" i="7" s="1"/>
  <c r="P313" i="7"/>
  <c r="AD313" i="4"/>
  <c r="C313" i="7"/>
  <c r="AE329" i="3"/>
  <c r="AI329" i="3"/>
  <c r="AJ329" i="3"/>
  <c r="AL329" i="3"/>
  <c r="G342" i="3"/>
  <c r="AC342" i="3"/>
  <c r="D170" i="7"/>
  <c r="G170" i="7"/>
  <c r="P170" i="7" s="1"/>
  <c r="H170" i="3"/>
  <c r="H43" i="3"/>
  <c r="D43" i="7"/>
  <c r="G43" i="7" s="1"/>
  <c r="P43" i="7"/>
  <c r="AM288" i="3"/>
  <c r="G281" i="3"/>
  <c r="AC281" i="3"/>
  <c r="D32" i="7"/>
  <c r="G32" i="7" s="1"/>
  <c r="P32" i="7" s="1"/>
  <c r="H32" i="3"/>
  <c r="AD32" i="4"/>
  <c r="G40" i="3"/>
  <c r="AC40" i="3"/>
  <c r="H165" i="3"/>
  <c r="D165" i="7"/>
  <c r="G165" i="7" s="1"/>
  <c r="P165" i="7"/>
  <c r="AD165" i="4"/>
  <c r="C165" i="7"/>
  <c r="G305" i="3"/>
  <c r="AC305" i="3"/>
  <c r="G152" i="3"/>
  <c r="AC152" i="3"/>
  <c r="D317" i="7"/>
  <c r="G317" i="7"/>
  <c r="P317" i="7" s="1"/>
  <c r="H317" i="3"/>
  <c r="AD317" i="4"/>
  <c r="G168" i="3"/>
  <c r="AC168" i="3"/>
  <c r="H234" i="3"/>
  <c r="D234" i="7"/>
  <c r="G234" i="7"/>
  <c r="P234" i="7" s="1"/>
  <c r="AD238" i="4"/>
  <c r="C238" i="7"/>
  <c r="H238" i="3"/>
  <c r="D238" i="7"/>
  <c r="G238" i="7"/>
  <c r="P238" i="7" s="1"/>
  <c r="D345" i="7"/>
  <c r="G345" i="7" s="1"/>
  <c r="P345" i="7"/>
  <c r="G16" i="3"/>
  <c r="P363" i="4"/>
  <c r="H30" i="3"/>
  <c r="AD30" i="4"/>
  <c r="D30" i="7"/>
  <c r="G30" i="7"/>
  <c r="P30" i="7" s="1"/>
  <c r="C256" i="7"/>
  <c r="J256" i="7" s="1"/>
  <c r="G192" i="3"/>
  <c r="AC192" i="3"/>
  <c r="H42" i="3"/>
  <c r="D42" i="7"/>
  <c r="G42" i="7"/>
  <c r="P42" i="7" s="1"/>
  <c r="AD298" i="4"/>
  <c r="AM298" i="3"/>
  <c r="D298" i="7"/>
  <c r="G298" i="7" s="1"/>
  <c r="P298" i="7"/>
  <c r="H298" i="3"/>
  <c r="H231" i="3"/>
  <c r="D231" i="7"/>
  <c r="G231" i="7"/>
  <c r="P231" i="7" s="1"/>
  <c r="AD231" i="4"/>
  <c r="C231" i="7"/>
  <c r="G333" i="3"/>
  <c r="AC333" i="3"/>
  <c r="H138" i="3"/>
  <c r="D138" i="7"/>
  <c r="G138" i="7"/>
  <c r="P138" i="7" s="1"/>
  <c r="AD104" i="4"/>
  <c r="H128" i="3"/>
  <c r="AD128" i="4"/>
  <c r="D128" i="7"/>
  <c r="G128" i="7"/>
  <c r="P128" i="7" s="1"/>
  <c r="AD286" i="4"/>
  <c r="H286" i="3"/>
  <c r="D286" i="7"/>
  <c r="G286" i="7" s="1"/>
  <c r="P286" i="7"/>
  <c r="G90" i="3"/>
  <c r="AC90" i="3"/>
  <c r="G289" i="3"/>
  <c r="AC289" i="3"/>
  <c r="G270" i="3"/>
  <c r="AC270" i="3"/>
  <c r="G91" i="3"/>
  <c r="AC91" i="3"/>
  <c r="D353" i="7"/>
  <c r="G353" i="7"/>
  <c r="P353" i="7" s="1"/>
  <c r="H353" i="3"/>
  <c r="D330" i="7"/>
  <c r="G330" i="7"/>
  <c r="P330" i="7" s="1"/>
  <c r="H330" i="3"/>
  <c r="AD330" i="4"/>
  <c r="C330" i="7"/>
  <c r="G318" i="3"/>
  <c r="AC318" i="3"/>
  <c r="G28" i="3"/>
  <c r="AC28" i="3"/>
  <c r="D37" i="7"/>
  <c r="G37" i="7"/>
  <c r="P37" i="7" s="1"/>
  <c r="H37" i="3"/>
  <c r="AD37" i="4"/>
  <c r="C37" i="7"/>
  <c r="J37" i="7" s="1"/>
  <c r="C112" i="7"/>
  <c r="J112" i="7" s="1"/>
  <c r="H277" i="3"/>
  <c r="D277" i="7"/>
  <c r="G277" i="7" s="1"/>
  <c r="P277" i="7" s="1"/>
  <c r="AD277" i="4"/>
  <c r="C277" i="7"/>
  <c r="C78" i="7"/>
  <c r="J78" i="7" s="1"/>
  <c r="H144" i="3"/>
  <c r="AD144" i="4"/>
  <c r="C144" i="7"/>
  <c r="J144" i="7" s="1"/>
  <c r="L144" i="7" s="1"/>
  <c r="D144" i="7"/>
  <c r="G144" i="7" s="1"/>
  <c r="P144" i="7"/>
  <c r="G254" i="3"/>
  <c r="AC254" i="3"/>
  <c r="G325" i="3"/>
  <c r="AC325" i="3"/>
  <c r="H215" i="3"/>
  <c r="AD215" i="4"/>
  <c r="G354" i="3"/>
  <c r="AC354" i="3"/>
  <c r="G274" i="3"/>
  <c r="AC274" i="3"/>
  <c r="H72" i="3"/>
  <c r="D72" i="7"/>
  <c r="G72" i="7" s="1"/>
  <c r="P72" i="7" s="1"/>
  <c r="AD72" i="4"/>
  <c r="C72" i="7"/>
  <c r="D310" i="7"/>
  <c r="G310" i="7"/>
  <c r="P310" i="7" s="1"/>
  <c r="AD310" i="4"/>
  <c r="C310" i="7"/>
  <c r="J310" i="7"/>
  <c r="K310" i="7" s="1"/>
  <c r="H310" i="3"/>
  <c r="AD301" i="4"/>
  <c r="H301" i="3"/>
  <c r="D301" i="7"/>
  <c r="G301" i="7" s="1"/>
  <c r="P301" i="7" s="1"/>
  <c r="H282" i="3"/>
  <c r="AD282" i="4"/>
  <c r="C282" i="7"/>
  <c r="D282" i="7"/>
  <c r="G282" i="7" s="1"/>
  <c r="P282" i="7"/>
  <c r="G80" i="3"/>
  <c r="AC80" i="3"/>
  <c r="H349" i="3"/>
  <c r="D349" i="7"/>
  <c r="G349" i="7" s="1"/>
  <c r="P349" i="7" s="1"/>
  <c r="H329" i="3"/>
  <c r="AD329" i="4"/>
  <c r="C329" i="7"/>
  <c r="D329" i="7"/>
  <c r="G329" i="7" s="1"/>
  <c r="P329" i="7"/>
  <c r="D342" i="7"/>
  <c r="G342" i="7"/>
  <c r="P342" i="7" s="1"/>
  <c r="H342" i="3"/>
  <c r="AD342" i="4"/>
  <c r="C342" i="7"/>
  <c r="J342" i="7" s="1"/>
  <c r="AM25" i="3"/>
  <c r="V25" i="4"/>
  <c r="AJ31" i="3"/>
  <c r="AL31" i="3"/>
  <c r="AJ195" i="3"/>
  <c r="AL195" i="3"/>
  <c r="AI238" i="3"/>
  <c r="AJ238" i="3"/>
  <c r="AL238" i="3"/>
  <c r="AJ343" i="3"/>
  <c r="AL343" i="3"/>
  <c r="V343" i="4"/>
  <c r="AJ95" i="3"/>
  <c r="AL95" i="3"/>
  <c r="V95" i="4"/>
  <c r="AJ203" i="3"/>
  <c r="AL203" i="3"/>
  <c r="V203" i="4"/>
  <c r="AD203" i="4"/>
  <c r="AM203" i="3"/>
  <c r="AJ223" i="3"/>
  <c r="AL223" i="3"/>
  <c r="AJ200" i="3"/>
  <c r="AL200" i="3"/>
  <c r="AJ272" i="3"/>
  <c r="AJ150" i="3"/>
  <c r="AL150" i="3"/>
  <c r="AJ146" i="3"/>
  <c r="AL146" i="3"/>
  <c r="V146" i="4"/>
  <c r="AJ76" i="3"/>
  <c r="AL76" i="3"/>
  <c r="AM76" i="3"/>
  <c r="AM169" i="3"/>
  <c r="J335" i="7"/>
  <c r="AJ179" i="3"/>
  <c r="AL179" i="3"/>
  <c r="AI87" i="3"/>
  <c r="AJ87" i="3"/>
  <c r="AL87" i="3"/>
  <c r="V21" i="4"/>
  <c r="AM21" i="3"/>
  <c r="AJ68" i="3"/>
  <c r="AL68" i="3"/>
  <c r="V68" i="4"/>
  <c r="AD68" i="4"/>
  <c r="C68" i="7"/>
  <c r="J130" i="7"/>
  <c r="AJ44" i="3"/>
  <c r="AL44" i="3"/>
  <c r="AI112" i="3"/>
  <c r="AJ112" i="3"/>
  <c r="J174" i="7"/>
  <c r="AJ332" i="3"/>
  <c r="AL332" i="3"/>
  <c r="AI339" i="3"/>
  <c r="AJ339" i="3"/>
  <c r="AL339" i="3"/>
  <c r="AL309" i="3"/>
  <c r="V309" i="4"/>
  <c r="AJ22" i="3"/>
  <c r="AL22" i="3"/>
  <c r="AL136" i="3"/>
  <c r="V238" i="4"/>
  <c r="AM256" i="3"/>
  <c r="AL294" i="3"/>
  <c r="AL104" i="3"/>
  <c r="V104" i="4"/>
  <c r="C246" i="7"/>
  <c r="H246" i="7" s="1"/>
  <c r="AL112" i="3"/>
  <c r="AL297" i="3"/>
  <c r="V216" i="4"/>
  <c r="V99" i="4"/>
  <c r="D16" i="7"/>
  <c r="G16" i="7" s="1"/>
  <c r="P16" i="7" s="1"/>
  <c r="AD16" i="4"/>
  <c r="H16" i="3"/>
  <c r="AL298" i="3"/>
  <c r="V298" i="4"/>
  <c r="AL345" i="3"/>
  <c r="V345" i="4"/>
  <c r="AL139" i="3"/>
  <c r="V139" i="4"/>
  <c r="AH354" i="3"/>
  <c r="AI354" i="3"/>
  <c r="AJ354" i="3"/>
  <c r="AL354" i="3"/>
  <c r="AE354" i="3"/>
  <c r="AF354" i="3"/>
  <c r="AF91" i="3"/>
  <c r="AH91" i="3"/>
  <c r="AH192" i="3"/>
  <c r="AI192" i="3"/>
  <c r="AJ192" i="3"/>
  <c r="AL192" i="3"/>
  <c r="V192" i="4"/>
  <c r="AE192" i="3"/>
  <c r="AF192" i="3"/>
  <c r="AC16" i="3"/>
  <c r="G362" i="3"/>
  <c r="AC362" i="3"/>
  <c r="AH362" i="3"/>
  <c r="AI362" i="3"/>
  <c r="AH305" i="3"/>
  <c r="AI305" i="3"/>
  <c r="AE305" i="3"/>
  <c r="AF305" i="3"/>
  <c r="AE74" i="3"/>
  <c r="AH74" i="3"/>
  <c r="AF245" i="3"/>
  <c r="AE245" i="3"/>
  <c r="AH245" i="3"/>
  <c r="AI245" i="3"/>
  <c r="AJ245" i="3"/>
  <c r="AL245" i="3"/>
  <c r="V245" i="4"/>
  <c r="AH325" i="3"/>
  <c r="AE325" i="3"/>
  <c r="AF325" i="3"/>
  <c r="AH28" i="3"/>
  <c r="AI28" i="3"/>
  <c r="AJ28" i="3"/>
  <c r="AF28" i="3"/>
  <c r="AL28" i="3"/>
  <c r="AE28" i="3"/>
  <c r="AE270" i="3"/>
  <c r="AF342" i="3"/>
  <c r="AH342" i="3"/>
  <c r="AI342" i="3"/>
  <c r="AJ342" i="3"/>
  <c r="AL342" i="3"/>
  <c r="V342" i="4"/>
  <c r="AE342" i="3"/>
  <c r="AH290" i="3"/>
  <c r="AI290" i="3"/>
  <c r="AH80" i="3"/>
  <c r="AI80" i="3"/>
  <c r="AF289" i="3"/>
  <c r="AH289" i="3"/>
  <c r="AI289" i="3"/>
  <c r="AE289" i="3"/>
  <c r="AF281" i="3"/>
  <c r="AE334" i="3"/>
  <c r="AF334" i="3"/>
  <c r="AH334" i="3"/>
  <c r="AI334" i="3"/>
  <c r="AJ334" i="3"/>
  <c r="AF224" i="3"/>
  <c r="AH224" i="3"/>
  <c r="AI224" i="3"/>
  <c r="AJ224" i="3"/>
  <c r="AE224" i="3"/>
  <c r="AF346" i="3"/>
  <c r="AH346" i="3"/>
  <c r="AI346" i="3"/>
  <c r="AE346" i="3"/>
  <c r="AE250" i="3"/>
  <c r="AH250" i="3"/>
  <c r="AF250" i="3"/>
  <c r="AE337" i="3"/>
  <c r="AF337" i="3"/>
  <c r="AL341" i="3"/>
  <c r="V341" i="4"/>
  <c r="AM135" i="3"/>
  <c r="AI181" i="3"/>
  <c r="AJ181" i="3"/>
  <c r="AL181" i="3"/>
  <c r="V181" i="4"/>
  <c r="AJ53" i="3"/>
  <c r="AL53" i="3"/>
  <c r="AM53" i="3"/>
  <c r="V53" i="4"/>
  <c r="AE318" i="3"/>
  <c r="AF333" i="3"/>
  <c r="V111" i="4"/>
  <c r="AL78" i="3"/>
  <c r="V78" i="4"/>
  <c r="AE274" i="3"/>
  <c r="AH254" i="3"/>
  <c r="AE254" i="3"/>
  <c r="AF254" i="3"/>
  <c r="AE90" i="3"/>
  <c r="AF168" i="3"/>
  <c r="AE168" i="3"/>
  <c r="AH168" i="3"/>
  <c r="AE152" i="3"/>
  <c r="AH152" i="3"/>
  <c r="AF152" i="3"/>
  <c r="AE215" i="3"/>
  <c r="AF215" i="3"/>
  <c r="AE282" i="3"/>
  <c r="AF282" i="3"/>
  <c r="AH282" i="3"/>
  <c r="AH88" i="3"/>
  <c r="AF88" i="3"/>
  <c r="AE88" i="3"/>
  <c r="AF120" i="3"/>
  <c r="AE120" i="3"/>
  <c r="AH120" i="3"/>
  <c r="AI306" i="3"/>
  <c r="AJ306" i="3"/>
  <c r="AL306" i="3"/>
  <c r="C301" i="7"/>
  <c r="J301" i="7" s="1"/>
  <c r="C215" i="7"/>
  <c r="H215" i="7" s="1"/>
  <c r="J215" i="7"/>
  <c r="AE91" i="3"/>
  <c r="AH281" i="3"/>
  <c r="C274" i="7"/>
  <c r="C96" i="7"/>
  <c r="J96" i="7" s="1"/>
  <c r="K96" i="7" s="1"/>
  <c r="C30" i="7"/>
  <c r="J30" i="7" s="1"/>
  <c r="C74" i="7"/>
  <c r="J74" i="7" s="1"/>
  <c r="C160" i="7"/>
  <c r="C122" i="7"/>
  <c r="J122" i="7" s="1"/>
  <c r="C242" i="7"/>
  <c r="C40" i="7"/>
  <c r="J40" i="7"/>
  <c r="K40" i="7" s="1"/>
  <c r="C138" i="7"/>
  <c r="J138" i="7"/>
  <c r="K138" i="7" s="1"/>
  <c r="AH215" i="3"/>
  <c r="AI215" i="3"/>
  <c r="C305" i="7"/>
  <c r="C101" i="7"/>
  <c r="J101" i="7" s="1"/>
  <c r="C289" i="7"/>
  <c r="J289" i="7" s="1"/>
  <c r="C333" i="7"/>
  <c r="J333" i="7" s="1"/>
  <c r="C266" i="7"/>
  <c r="J266" i="7"/>
  <c r="C334" i="7"/>
  <c r="J334" i="7"/>
  <c r="C341" i="7"/>
  <c r="C48" i="7"/>
  <c r="J48" i="7" s="1"/>
  <c r="K48" i="7" s="1"/>
  <c r="C104" i="7"/>
  <c r="C298" i="7"/>
  <c r="C32" i="7"/>
  <c r="C337" i="7"/>
  <c r="C80" i="7"/>
  <c r="C325" i="7"/>
  <c r="J325" i="7"/>
  <c r="C338" i="7"/>
  <c r="J338" i="7"/>
  <c r="C85" i="7"/>
  <c r="C241" i="7"/>
  <c r="J241" i="7" s="1"/>
  <c r="C250" i="7"/>
  <c r="H250" i="7" s="1"/>
  <c r="J250" i="7"/>
  <c r="C69" i="7"/>
  <c r="J69" i="7"/>
  <c r="C297" i="7"/>
  <c r="C53" i="7"/>
  <c r="J53" i="7" s="1"/>
  <c r="C358" i="7"/>
  <c r="J358" i="7" s="1"/>
  <c r="L358" i="7" s="1"/>
  <c r="C257" i="7"/>
  <c r="J257" i="7" s="1"/>
  <c r="K257" i="7" s="1"/>
  <c r="AM257" i="3"/>
  <c r="AH337" i="3"/>
  <c r="V339" i="4"/>
  <c r="V76" i="4"/>
  <c r="C203" i="7"/>
  <c r="J203" i="7"/>
  <c r="K203" i="7" s="1"/>
  <c r="L203" i="7"/>
  <c r="AM231" i="3"/>
  <c r="V223" i="4"/>
  <c r="V179" i="4"/>
  <c r="AM95" i="3"/>
  <c r="V31" i="4"/>
  <c r="AM104" i="3"/>
  <c r="V136" i="4"/>
  <c r="AM277" i="3"/>
  <c r="C16" i="7"/>
  <c r="J16" i="7"/>
  <c r="V294" i="4"/>
  <c r="V112" i="4"/>
  <c r="AL334" i="3"/>
  <c r="V334" i="4"/>
  <c r="AM358" i="3"/>
  <c r="AE362" i="3"/>
  <c r="AM96" i="3"/>
  <c r="AL224" i="3"/>
  <c r="V224" i="4"/>
  <c r="AM138" i="3"/>
  <c r="AJ362" i="3"/>
  <c r="AF362" i="3"/>
  <c r="AH16" i="3"/>
  <c r="J32" i="7"/>
  <c r="L32" i="7" s="1"/>
  <c r="AJ215" i="3"/>
  <c r="J242" i="7"/>
  <c r="AM334" i="3"/>
  <c r="AL362" i="3"/>
  <c r="E349" i="7"/>
  <c r="H349" i="7" s="1"/>
  <c r="E147" i="7"/>
  <c r="H147" i="7" s="1"/>
  <c r="E213" i="7"/>
  <c r="H213" i="7"/>
  <c r="E138" i="7"/>
  <c r="H138" i="7" s="1"/>
  <c r="E197" i="7"/>
  <c r="H197" i="7" s="1"/>
  <c r="E173" i="7"/>
  <c r="E46" i="7"/>
  <c r="H46" i="7" s="1"/>
  <c r="E121" i="7"/>
  <c r="E93" i="7"/>
  <c r="H93" i="7"/>
  <c r="E291" i="7"/>
  <c r="E33" i="7"/>
  <c r="H33" i="7" s="1"/>
  <c r="M29" i="7"/>
  <c r="E299" i="7"/>
  <c r="E223" i="7"/>
  <c r="H223" i="7" s="1"/>
  <c r="E332" i="7"/>
  <c r="H332" i="7" s="1"/>
  <c r="E288" i="7"/>
  <c r="H288" i="7" s="1"/>
  <c r="E260" i="7"/>
  <c r="E248" i="7"/>
  <c r="E240" i="7"/>
  <c r="E232" i="7"/>
  <c r="H232" i="7" s="1"/>
  <c r="E26" i="7"/>
  <c r="H26" i="7"/>
  <c r="E208" i="7"/>
  <c r="E200" i="7"/>
  <c r="E172" i="7"/>
  <c r="E164" i="7"/>
  <c r="H164" i="7" s="1"/>
  <c r="E140" i="7"/>
  <c r="E132" i="7"/>
  <c r="H132" i="7" s="1"/>
  <c r="E219" i="7"/>
  <c r="H219" i="7" s="1"/>
  <c r="E128" i="7"/>
  <c r="H128" i="7" s="1"/>
  <c r="E120" i="7"/>
  <c r="E76" i="7"/>
  <c r="E68" i="7"/>
  <c r="E90" i="7"/>
  <c r="E52" i="7"/>
  <c r="E22" i="7"/>
  <c r="H22" i="7" s="1"/>
  <c r="E32" i="7"/>
  <c r="E127" i="7"/>
  <c r="E54" i="7"/>
  <c r="E167" i="7"/>
  <c r="H167" i="7" s="1"/>
  <c r="E207" i="7"/>
  <c r="E337" i="7"/>
  <c r="H337" i="7"/>
  <c r="E235" i="7"/>
  <c r="E251" i="7"/>
  <c r="E281" i="7"/>
  <c r="H281" i="7" s="1"/>
  <c r="E258" i="7"/>
  <c r="H258" i="7" s="1"/>
  <c r="E241" i="7"/>
  <c r="E86" i="7"/>
  <c r="H86" i="7" s="1"/>
  <c r="E237" i="7"/>
  <c r="E135" i="7"/>
  <c r="E225" i="7"/>
  <c r="H225" i="7" s="1"/>
  <c r="E217" i="7"/>
  <c r="H217" i="7" s="1"/>
  <c r="E183" i="7"/>
  <c r="H183" i="7"/>
  <c r="E209" i="7"/>
  <c r="H209" i="7"/>
  <c r="E174" i="7"/>
  <c r="E271" i="7"/>
  <c r="E125" i="7"/>
  <c r="E162" i="7"/>
  <c r="E338" i="7"/>
  <c r="E111" i="7"/>
  <c r="H111" i="7" s="1"/>
  <c r="M39" i="7"/>
  <c r="E328" i="7"/>
  <c r="E276" i="7"/>
  <c r="H276" i="7"/>
  <c r="E228" i="7"/>
  <c r="E196" i="7"/>
  <c r="E331" i="7"/>
  <c r="E136" i="7"/>
  <c r="E96" i="7"/>
  <c r="H96" i="7"/>
  <c r="E88" i="7"/>
  <c r="E80" i="7"/>
  <c r="E72" i="7"/>
  <c r="H72" i="7" s="1"/>
  <c r="E64" i="7"/>
  <c r="E24" i="7"/>
  <c r="H24" i="7" s="1"/>
  <c r="E16" i="7"/>
  <c r="H16" i="7"/>
  <c r="E95" i="7"/>
  <c r="E354" i="7"/>
  <c r="H354" i="7" s="1"/>
  <c r="E58" i="7"/>
  <c r="H58" i="7"/>
  <c r="E254" i="7"/>
  <c r="H19" i="7"/>
  <c r="E327" i="7"/>
  <c r="E283" i="7"/>
  <c r="M198" i="7"/>
  <c r="O10" i="5"/>
  <c r="H12" i="7"/>
  <c r="H98" i="7"/>
  <c r="Q359" i="7"/>
  <c r="Q324" i="7"/>
  <c r="Q321" i="7"/>
  <c r="Q320" i="7"/>
  <c r="Q318" i="7"/>
  <c r="Q310" i="7"/>
  <c r="Q309" i="7"/>
  <c r="Q308" i="7"/>
  <c r="Q307" i="7"/>
  <c r="Q306" i="7"/>
  <c r="Q305" i="7"/>
  <c r="Q304" i="7"/>
  <c r="Q295" i="7"/>
  <c r="Q294" i="7"/>
  <c r="Q273" i="7"/>
  <c r="Q260" i="7"/>
  <c r="Q252" i="7"/>
  <c r="Q144" i="7"/>
  <c r="Q143" i="7"/>
  <c r="Q117" i="7"/>
  <c r="Q102" i="7"/>
  <c r="Q100" i="7"/>
  <c r="Q97" i="7"/>
  <c r="Q86" i="7"/>
  <c r="Q73" i="7"/>
  <c r="Q71" i="7"/>
  <c r="Q58" i="7"/>
  <c r="H32" i="7"/>
  <c r="Q120" i="7"/>
  <c r="J337" i="7"/>
  <c r="L337" i="7" s="1"/>
  <c r="Q222" i="7"/>
  <c r="Q217" i="7"/>
  <c r="Q216" i="7"/>
  <c r="Q174" i="7"/>
  <c r="Q147" i="7"/>
  <c r="Q131" i="7"/>
  <c r="Q121" i="7"/>
  <c r="Q119" i="7"/>
  <c r="Q92" i="7"/>
  <c r="Q90" i="7"/>
  <c r="Q251" i="7"/>
  <c r="J24" i="7"/>
  <c r="K207" i="7"/>
  <c r="L207" i="7" s="1"/>
  <c r="J264" i="7"/>
  <c r="J113" i="7"/>
  <c r="K113" i="7" s="1"/>
  <c r="J360" i="7"/>
  <c r="K360" i="7"/>
  <c r="L360" i="7" s="1"/>
  <c r="Q228" i="7"/>
  <c r="Q200" i="7"/>
  <c r="Q196" i="7"/>
  <c r="Q195" i="7"/>
  <c r="Q194" i="7"/>
  <c r="Q140" i="7"/>
  <c r="Q139" i="7"/>
  <c r="Q130" i="7"/>
  <c r="Q129" i="7"/>
  <c r="Q122" i="7"/>
  <c r="Q52" i="7"/>
  <c r="Q351" i="7"/>
  <c r="Q334" i="7"/>
  <c r="Q220" i="7"/>
  <c r="Q77" i="7"/>
  <c r="Q74" i="7"/>
  <c r="Q66" i="7"/>
  <c r="Q63" i="7"/>
  <c r="Q62" i="7"/>
  <c r="Q24" i="7"/>
  <c r="Q21" i="7"/>
  <c r="Q20" i="7"/>
  <c r="Q17" i="7"/>
  <c r="Q14" i="7"/>
  <c r="Q107" i="7"/>
  <c r="Q350" i="7"/>
  <c r="Q347" i="7"/>
  <c r="Q346" i="7"/>
  <c r="Q331" i="7"/>
  <c r="Q256" i="7"/>
  <c r="Q232" i="7"/>
  <c r="Q111" i="7"/>
  <c r="Q110" i="7"/>
  <c r="Q98" i="7"/>
  <c r="Q76" i="7"/>
  <c r="Q59" i="7"/>
  <c r="Q44" i="7"/>
  <c r="Q37" i="7"/>
  <c r="Q23" i="7"/>
  <c r="Q19" i="7"/>
  <c r="Q10" i="7"/>
  <c r="Q265" i="7"/>
  <c r="Q259" i="7"/>
  <c r="Q34" i="7"/>
  <c r="Q25" i="7"/>
  <c r="Q348" i="7"/>
  <c r="Q231" i="7"/>
  <c r="Q229" i="7"/>
  <c r="Q206" i="7"/>
  <c r="J103" i="7"/>
  <c r="Q61" i="7"/>
  <c r="H168" i="7"/>
  <c r="J182" i="7"/>
  <c r="L257" i="7"/>
  <c r="K65" i="7"/>
  <c r="L65" i="7"/>
  <c r="Q201" i="7"/>
  <c r="Q189" i="7"/>
  <c r="Q123" i="7"/>
  <c r="K93" i="7"/>
  <c r="L93" i="7" s="1"/>
  <c r="Q330" i="7"/>
  <c r="Q329" i="7"/>
  <c r="Q101" i="7"/>
  <c r="Q31" i="7"/>
  <c r="H347" i="7"/>
  <c r="Q354" i="7"/>
  <c r="Q353" i="7"/>
  <c r="Q342" i="7"/>
  <c r="Q327" i="7"/>
  <c r="Q323" i="7"/>
  <c r="Q297" i="7"/>
  <c r="Q244" i="7"/>
  <c r="Q221" i="7"/>
  <c r="Q212" i="7"/>
  <c r="Q209" i="7"/>
  <c r="Q192" i="7"/>
  <c r="Q179" i="7"/>
  <c r="Q173" i="7"/>
  <c r="Q146" i="7"/>
  <c r="Q99" i="7"/>
  <c r="Q94" i="7"/>
  <c r="Q84" i="7"/>
  <c r="Q55" i="7"/>
  <c r="Q48" i="7"/>
  <c r="Q42" i="7"/>
  <c r="Q32" i="7"/>
  <c r="Q26" i="7"/>
  <c r="Q18" i="7"/>
  <c r="Q13" i="7"/>
  <c r="H335" i="7"/>
  <c r="Q335" i="7"/>
  <c r="Q298" i="7"/>
  <c r="Q243" i="7"/>
  <c r="Q218" i="7"/>
  <c r="Q167" i="7"/>
  <c r="Q166" i="7"/>
  <c r="Q165" i="7"/>
  <c r="Q150" i="7"/>
  <c r="Q149" i="7"/>
  <c r="Q142" i="7"/>
  <c r="Q105" i="7"/>
  <c r="Q103" i="7"/>
  <c r="Q72" i="7"/>
  <c r="Q57" i="7"/>
  <c r="Q56" i="7"/>
  <c r="Q41" i="7"/>
  <c r="Q30" i="7"/>
  <c r="Q29" i="7"/>
  <c r="Q28" i="7"/>
  <c r="Q115" i="7"/>
  <c r="J297" i="7"/>
  <c r="K297" i="7" s="1"/>
  <c r="L297" i="7"/>
  <c r="J219" i="7"/>
  <c r="C89" i="7"/>
  <c r="AM89" i="3"/>
  <c r="J85" i="7"/>
  <c r="J222" i="7"/>
  <c r="C38" i="7"/>
  <c r="AM38" i="3"/>
  <c r="J111" i="7"/>
  <c r="J194" i="7"/>
  <c r="J34" i="7"/>
  <c r="C355" i="7"/>
  <c r="J355" i="7" s="1"/>
  <c r="K355" i="7" s="1"/>
  <c r="AM355" i="3"/>
  <c r="AM179" i="3"/>
  <c r="C179" i="7"/>
  <c r="H179" i="7" s="1"/>
  <c r="J201" i="7"/>
  <c r="AM47" i="3"/>
  <c r="C47" i="7"/>
  <c r="J119" i="7"/>
  <c r="J295" i="7"/>
  <c r="J87" i="7"/>
  <c r="J33" i="7"/>
  <c r="L33" i="7" s="1"/>
  <c r="K33" i="7"/>
  <c r="J330" i="7"/>
  <c r="K330" i="7" s="1"/>
  <c r="C139" i="7"/>
  <c r="AM139" i="3"/>
  <c r="K236" i="7"/>
  <c r="J255" i="7"/>
  <c r="C189" i="7"/>
  <c r="J189" i="7" s="1"/>
  <c r="AM189" i="3"/>
  <c r="J14" i="7"/>
  <c r="K53" i="7"/>
  <c r="J104" i="7"/>
  <c r="J110" i="7"/>
  <c r="J123" i="7"/>
  <c r="J25" i="7"/>
  <c r="K25" i="7" s="1"/>
  <c r="L25" i="7"/>
  <c r="J97" i="7"/>
  <c r="J148" i="7"/>
  <c r="J121" i="7"/>
  <c r="K121" i="7"/>
  <c r="C17" i="7"/>
  <c r="AM17" i="3"/>
  <c r="AM331" i="3"/>
  <c r="C331" i="7"/>
  <c r="C303" i="7"/>
  <c r="J303" i="7" s="1"/>
  <c r="AM303" i="3"/>
  <c r="J299" i="7"/>
  <c r="K299" i="7"/>
  <c r="L299" i="7" s="1"/>
  <c r="H299" i="7"/>
  <c r="C275" i="7"/>
  <c r="AM275" i="3"/>
  <c r="J239" i="7"/>
  <c r="H239" i="7"/>
  <c r="J212" i="7"/>
  <c r="J204" i="7"/>
  <c r="C83" i="7"/>
  <c r="AM83" i="3"/>
  <c r="AM63" i="3"/>
  <c r="C63" i="7"/>
  <c r="J55" i="7"/>
  <c r="K55" i="7"/>
  <c r="L55" i="7" s="1"/>
  <c r="J43" i="7"/>
  <c r="C27" i="7"/>
  <c r="AM27" i="3"/>
  <c r="J23" i="7"/>
  <c r="AB362" i="4"/>
  <c r="AD11" i="4"/>
  <c r="C11" i="7"/>
  <c r="AM99" i="3"/>
  <c r="AD224" i="4"/>
  <c r="AD120" i="4"/>
  <c r="C120" i="7"/>
  <c r="AD35" i="4"/>
  <c r="C35" i="7"/>
  <c r="AD279" i="4"/>
  <c r="AD251" i="4"/>
  <c r="AD343" i="4"/>
  <c r="AM343" i="3"/>
  <c r="AM31" i="3"/>
  <c r="K31" i="7"/>
  <c r="AD15" i="4"/>
  <c r="AM111" i="3"/>
  <c r="AD287" i="4"/>
  <c r="AD178" i="4"/>
  <c r="C178" i="7"/>
  <c r="J178" i="7" s="1"/>
  <c r="K178" i="7" s="1"/>
  <c r="AD79" i="4"/>
  <c r="C79" i="7"/>
  <c r="H79" i="7" s="1"/>
  <c r="J68" i="7"/>
  <c r="H68" i="7"/>
  <c r="J288" i="7"/>
  <c r="K288" i="7"/>
  <c r="L288" i="7" s="1"/>
  <c r="C294" i="7"/>
  <c r="AM294" i="3"/>
  <c r="D90" i="7"/>
  <c r="G90" i="7"/>
  <c r="P90" i="7" s="1"/>
  <c r="H90" i="3"/>
  <c r="J319" i="7"/>
  <c r="C161" i="7"/>
  <c r="J161" i="7" s="1"/>
  <c r="AM161" i="3"/>
  <c r="AD51" i="4"/>
  <c r="C51" i="7"/>
  <c r="J51" i="7"/>
  <c r="H51" i="3"/>
  <c r="D51" i="7"/>
  <c r="G51" i="7" s="1"/>
  <c r="P51" i="7" s="1"/>
  <c r="AD291" i="4"/>
  <c r="C291" i="7"/>
  <c r="H291" i="3"/>
  <c r="D71" i="7"/>
  <c r="G71" i="7" s="1"/>
  <c r="P71" i="7"/>
  <c r="H71" i="3"/>
  <c r="AD71" i="4"/>
  <c r="C71" i="7"/>
  <c r="H235" i="3"/>
  <c r="D235" i="7"/>
  <c r="G235" i="7"/>
  <c r="P235" i="7" s="1"/>
  <c r="J302" i="7"/>
  <c r="J329" i="7"/>
  <c r="K329" i="7"/>
  <c r="J305" i="7"/>
  <c r="J282" i="7"/>
  <c r="D192" i="7"/>
  <c r="G192" i="7" s="1"/>
  <c r="P192" i="7" s="1"/>
  <c r="H192" i="3"/>
  <c r="AD58" i="4"/>
  <c r="H58" i="3"/>
  <c r="C240" i="7"/>
  <c r="H240" i="7" s="1"/>
  <c r="AM240" i="3"/>
  <c r="J102" i="7"/>
  <c r="H141" i="3"/>
  <c r="AD141" i="4"/>
  <c r="C141" i="7"/>
  <c r="J126" i="7"/>
  <c r="C196" i="7"/>
  <c r="H196" i="7" s="1"/>
  <c r="AM196" i="3"/>
  <c r="H339" i="3"/>
  <c r="AD339" i="4"/>
  <c r="C339" i="7"/>
  <c r="J339" i="7"/>
  <c r="K339" i="7" s="1"/>
  <c r="L339" i="7"/>
  <c r="H150" i="3"/>
  <c r="D150" i="7"/>
  <c r="G150" i="7" s="1"/>
  <c r="P150" i="7" s="1"/>
  <c r="AD150" i="4"/>
  <c r="C150" i="7"/>
  <c r="H243" i="7"/>
  <c r="AM302" i="3"/>
  <c r="J341" i="7"/>
  <c r="U363" i="4"/>
  <c r="J19" i="7"/>
  <c r="D112" i="7"/>
  <c r="G112" i="7" s="1"/>
  <c r="P112" i="7" s="1"/>
  <c r="H136" i="3"/>
  <c r="AD281" i="4"/>
  <c r="C281" i="7"/>
  <c r="J117" i="7"/>
  <c r="D58" i="7"/>
  <c r="G58" i="7"/>
  <c r="P58" i="7" s="1"/>
  <c r="D346" i="7"/>
  <c r="G346" i="7" s="1"/>
  <c r="P346" i="7" s="1"/>
  <c r="H346" i="3"/>
  <c r="AD346" i="4"/>
  <c r="C346" i="7"/>
  <c r="AD306" i="4"/>
  <c r="C306" i="7"/>
  <c r="H306" i="3"/>
  <c r="H326" i="3"/>
  <c r="AD326" i="4"/>
  <c r="C326" i="7"/>
  <c r="H326" i="7" s="1"/>
  <c r="D254" i="7"/>
  <c r="G254" i="7" s="1"/>
  <c r="P254" i="7"/>
  <c r="H254" i="3"/>
  <c r="AD254" i="4"/>
  <c r="C254" i="7"/>
  <c r="D309" i="7"/>
  <c r="G309" i="7" s="1"/>
  <c r="P309" i="7" s="1"/>
  <c r="AD309" i="4"/>
  <c r="C309" i="7"/>
  <c r="H302" i="3"/>
  <c r="D302" i="7"/>
  <c r="G302" i="7" s="1"/>
  <c r="P302" i="7"/>
  <c r="H265" i="3"/>
  <c r="D265" i="7"/>
  <c r="G265" i="7" s="1"/>
  <c r="P265" i="7" s="1"/>
  <c r="H345" i="3"/>
  <c r="AD345" i="4"/>
  <c r="D248" i="7"/>
  <c r="G248" i="7"/>
  <c r="P248" i="7" s="1"/>
  <c r="AM351" i="3"/>
  <c r="C351" i="7"/>
  <c r="J351" i="7"/>
  <c r="C114" i="7"/>
  <c r="AM114" i="3"/>
  <c r="D291" i="7"/>
  <c r="G291" i="7"/>
  <c r="P291" i="7" s="1"/>
  <c r="C187" i="7"/>
  <c r="AM187" i="3"/>
  <c r="J230" i="7"/>
  <c r="J99" i="7"/>
  <c r="K99" i="7"/>
  <c r="D272" i="7"/>
  <c r="G272" i="7"/>
  <c r="P272" i="7" s="1"/>
  <c r="AD158" i="4"/>
  <c r="H158" i="3"/>
  <c r="D158" i="7"/>
  <c r="G158" i="7" s="1"/>
  <c r="P158" i="7" s="1"/>
  <c r="D340" i="7"/>
  <c r="G340" i="7"/>
  <c r="P340" i="7" s="1"/>
  <c r="H340" i="3"/>
  <c r="D173" i="7"/>
  <c r="G173" i="7"/>
  <c r="P173" i="7" s="1"/>
  <c r="H173" i="3"/>
  <c r="AD173" i="4"/>
  <c r="AD191" i="4"/>
  <c r="C191" i="7"/>
  <c r="D191" i="7"/>
  <c r="G191" i="7" s="1"/>
  <c r="P191" i="7"/>
  <c r="H191" i="3"/>
  <c r="H245" i="3"/>
  <c r="AD245" i="4"/>
  <c r="D245" i="7"/>
  <c r="G245" i="7" s="1"/>
  <c r="P245" i="7" s="1"/>
  <c r="H258" i="3"/>
  <c r="AD258" i="4"/>
  <c r="D258" i="7"/>
  <c r="G258" i="7"/>
  <c r="P258" i="7" s="1"/>
  <c r="H269" i="3"/>
  <c r="AD269" i="4"/>
  <c r="C269" i="7"/>
  <c r="D357" i="7"/>
  <c r="G357" i="7"/>
  <c r="P357" i="7" s="1"/>
  <c r="AD357" i="4"/>
  <c r="AM284" i="3"/>
  <c r="C284" i="7"/>
  <c r="D184" i="7"/>
  <c r="G184" i="7"/>
  <c r="P184" i="7" s="1"/>
  <c r="H184" i="3"/>
  <c r="H244" i="3"/>
  <c r="AD244" i="4"/>
  <c r="C244" i="7"/>
  <c r="D244" i="7"/>
  <c r="G244" i="7" s="1"/>
  <c r="P244" i="7" s="1"/>
  <c r="D252" i="7"/>
  <c r="G252" i="7"/>
  <c r="P252" i="7" s="1"/>
  <c r="AD252" i="4"/>
  <c r="C252" i="7"/>
  <c r="H252" i="3"/>
  <c r="AD136" i="4"/>
  <c r="AM354" i="3"/>
  <c r="L354" i="7"/>
  <c r="AM339" i="3"/>
  <c r="AD90" i="4"/>
  <c r="C90" i="7"/>
  <c r="AD350" i="4"/>
  <c r="AM350" i="3"/>
  <c r="H350" i="3"/>
  <c r="D350" i="7"/>
  <c r="G350" i="7"/>
  <c r="P350" i="7" s="1"/>
  <c r="D104" i="7"/>
  <c r="G104" i="7" s="1"/>
  <c r="P104" i="7" s="1"/>
  <c r="H104" i="3"/>
  <c r="J263" i="7"/>
  <c r="K140" i="7"/>
  <c r="L140" i="7"/>
  <c r="AM209" i="3"/>
  <c r="C209" i="7"/>
  <c r="D115" i="7"/>
  <c r="G115" i="7" s="1"/>
  <c r="P115" i="7" s="1"/>
  <c r="H115" i="3"/>
  <c r="AD235" i="4"/>
  <c r="C235" i="7"/>
  <c r="AD54" i="4"/>
  <c r="C54" i="7"/>
  <c r="J54" i="7" s="1"/>
  <c r="K54" i="7" s="1"/>
  <c r="D54" i="7"/>
  <c r="G54" i="7" s="1"/>
  <c r="P54" i="7" s="1"/>
  <c r="H54" i="3"/>
  <c r="H223" i="3"/>
  <c r="AD223" i="4"/>
  <c r="C223" i="7"/>
  <c r="D223" i="7"/>
  <c r="G223" i="7" s="1"/>
  <c r="P223" i="7" s="1"/>
  <c r="H48" i="7"/>
  <c r="AM238" i="3"/>
  <c r="AM68" i="3"/>
  <c r="H112" i="3"/>
  <c r="H278" i="3"/>
  <c r="D269" i="7"/>
  <c r="G269" i="7"/>
  <c r="P269" i="7" s="1"/>
  <c r="AD184" i="4"/>
  <c r="C184" i="7"/>
  <c r="J82" i="7"/>
  <c r="H248" i="3"/>
  <c r="D319" i="7"/>
  <c r="G319" i="7" s="1"/>
  <c r="P319" i="7" s="1"/>
  <c r="C216" i="7"/>
  <c r="J216" i="7" s="1"/>
  <c r="K216" i="7" s="1"/>
  <c r="AM216" i="3"/>
  <c r="H185" i="3"/>
  <c r="AD185" i="4"/>
  <c r="C185" i="7"/>
  <c r="J185" i="7" s="1"/>
  <c r="H290" i="3"/>
  <c r="D290" i="7"/>
  <c r="G290" i="7"/>
  <c r="P290" i="7"/>
  <c r="AD249" i="4"/>
  <c r="C249" i="7"/>
  <c r="J249" i="7"/>
  <c r="H249" i="3"/>
  <c r="AD285" i="4"/>
  <c r="C285" i="7"/>
  <c r="J285" i="7"/>
  <c r="H285" i="3"/>
  <c r="K303" i="7"/>
  <c r="D92" i="7"/>
  <c r="G92" i="7" s="1"/>
  <c r="P92" i="7"/>
  <c r="AD92" i="4"/>
  <c r="C92" i="7"/>
  <c r="J92" i="7" s="1"/>
  <c r="K92" i="7" s="1"/>
  <c r="D188" i="7"/>
  <c r="G188" i="7"/>
  <c r="P188" i="7" s="1"/>
  <c r="AD188" i="4"/>
  <c r="C188" i="7"/>
  <c r="AD45" i="4"/>
  <c r="C45" i="7"/>
  <c r="D45" i="7"/>
  <c r="G45" i="7" s="1"/>
  <c r="P45" i="7" s="1"/>
  <c r="H210" i="3"/>
  <c r="AD210" i="4"/>
  <c r="H125" i="3"/>
  <c r="AD125" i="4"/>
  <c r="C125" i="7"/>
  <c r="H125" i="7" s="1"/>
  <c r="H217" i="3"/>
  <c r="AD217" i="4"/>
  <c r="C217" i="7"/>
  <c r="AD324" i="4"/>
  <c r="H324" i="3"/>
  <c r="D324" i="7"/>
  <c r="G324" i="7" s="1"/>
  <c r="P324" i="7" s="1"/>
  <c r="H195" i="3"/>
  <c r="AD195" i="4"/>
  <c r="C195" i="7"/>
  <c r="C60" i="7"/>
  <c r="AM60" i="3"/>
  <c r="AD166" i="4"/>
  <c r="C166" i="7"/>
  <c r="D166" i="7"/>
  <c r="G166" i="7"/>
  <c r="P166" i="7" s="1"/>
  <c r="AD183" i="4"/>
  <c r="C183" i="7"/>
  <c r="D183" i="7"/>
  <c r="G183" i="7" s="1"/>
  <c r="P183" i="7" s="1"/>
  <c r="H183" i="3"/>
  <c r="AD272" i="4"/>
  <c r="C272" i="7"/>
  <c r="J272" i="7" s="1"/>
  <c r="AD359" i="4"/>
  <c r="H359" i="3"/>
  <c r="H102" i="3"/>
  <c r="D102" i="7"/>
  <c r="G102" i="7" s="1"/>
  <c r="P102" i="7" s="1"/>
  <c r="H146" i="3"/>
  <c r="D146" i="7"/>
  <c r="G146" i="7" s="1"/>
  <c r="P146" i="7"/>
  <c r="D260" i="7"/>
  <c r="G260" i="7"/>
  <c r="P260" i="7" s="1"/>
  <c r="H260" i="3"/>
  <c r="D35" i="7"/>
  <c r="G35" i="7" s="1"/>
  <c r="P35" i="7" s="1"/>
  <c r="H35" i="3"/>
  <c r="H156" i="3"/>
  <c r="AD156" i="4"/>
  <c r="C156" i="7"/>
  <c r="D228" i="7"/>
  <c r="G228" i="7" s="1"/>
  <c r="P228" i="7"/>
  <c r="AD228" i="4"/>
  <c r="C228" i="7"/>
  <c r="AD211" i="4"/>
  <c r="C211" i="7"/>
  <c r="J211" i="7" s="1"/>
  <c r="H211" i="3"/>
  <c r="D211" i="7"/>
  <c r="G211" i="7" s="1"/>
  <c r="P211" i="7" s="1"/>
  <c r="D336" i="7"/>
  <c r="G336" i="7"/>
  <c r="P336" i="7" s="1"/>
  <c r="H336" i="3"/>
  <c r="D140" i="7"/>
  <c r="G140" i="7"/>
  <c r="P140" i="7" s="1"/>
  <c r="H140" i="3"/>
  <c r="AD214" i="4"/>
  <c r="C214" i="7"/>
  <c r="H214" i="7" s="1"/>
  <c r="H214" i="3"/>
  <c r="AD127" i="4"/>
  <c r="H127" i="3"/>
  <c r="D127" i="7"/>
  <c r="G127" i="7" s="1"/>
  <c r="P127" i="7"/>
  <c r="D327" i="7"/>
  <c r="G327" i="7"/>
  <c r="P327" i="7" s="1"/>
  <c r="AD327" i="4"/>
  <c r="C327" i="7"/>
  <c r="D232" i="7"/>
  <c r="G232" i="7" s="1"/>
  <c r="P232" i="7"/>
  <c r="H232" i="3"/>
  <c r="AD340" i="4"/>
  <c r="D202" i="7"/>
  <c r="G202" i="7"/>
  <c r="P202" i="7" s="1"/>
  <c r="H202" i="3"/>
  <c r="AD202" i="4"/>
  <c r="AD199" i="4"/>
  <c r="C199" i="7"/>
  <c r="AM266" i="3"/>
  <c r="K266" i="7"/>
  <c r="V266" i="4"/>
  <c r="V28" i="4"/>
  <c r="AM28" i="3"/>
  <c r="V87" i="4"/>
  <c r="AM87" i="3"/>
  <c r="K87" i="7"/>
  <c r="K256" i="7"/>
  <c r="L256" i="7" s="1"/>
  <c r="AM272" i="3"/>
  <c r="V252" i="4"/>
  <c r="AM253" i="3"/>
  <c r="K253" i="7"/>
  <c r="V253" i="4"/>
  <c r="AJ16" i="3"/>
  <c r="AL16" i="3"/>
  <c r="V329" i="4"/>
  <c r="AM329" i="3"/>
  <c r="V249" i="4"/>
  <c r="V72" i="4"/>
  <c r="AM72" i="3"/>
  <c r="AI282" i="3"/>
  <c r="AJ282" i="3"/>
  <c r="AL282" i="3"/>
  <c r="AI168" i="3"/>
  <c r="AJ168" i="3"/>
  <c r="AL168" i="3"/>
  <c r="J246" i="7"/>
  <c r="AI40" i="3"/>
  <c r="AE40" i="3"/>
  <c r="AH40" i="3"/>
  <c r="AH310" i="3"/>
  <c r="AE310" i="3"/>
  <c r="AI310" i="3"/>
  <c r="AJ69" i="3"/>
  <c r="AL69" i="3"/>
  <c r="AI69" i="3"/>
  <c r="AI264" i="3"/>
  <c r="AJ264" i="3"/>
  <c r="AL264" i="3"/>
  <c r="AI86" i="3"/>
  <c r="AJ86" i="3"/>
  <c r="AL86" i="3"/>
  <c r="C267" i="7"/>
  <c r="AM267" i="3"/>
  <c r="C261" i="7"/>
  <c r="J261" i="7" s="1"/>
  <c r="K261" i="7" s="1"/>
  <c r="AM261" i="3"/>
  <c r="AI229" i="3"/>
  <c r="AJ229" i="3"/>
  <c r="AL229" i="3"/>
  <c r="V229" i="4"/>
  <c r="AD229" i="4"/>
  <c r="C146" i="7"/>
  <c r="AM146" i="3"/>
  <c r="J274" i="7"/>
  <c r="AF40" i="3"/>
  <c r="V297" i="4"/>
  <c r="AM297" i="3"/>
  <c r="J238" i="7"/>
  <c r="H238" i="7"/>
  <c r="C293" i="7"/>
  <c r="AM293" i="3"/>
  <c r="C318" i="7"/>
  <c r="C322" i="7"/>
  <c r="J322" i="7" s="1"/>
  <c r="L322" i="7" s="1"/>
  <c r="C133" i="7"/>
  <c r="J133" i="7"/>
  <c r="AM133" i="3"/>
  <c r="AL285" i="3"/>
  <c r="C115" i="7"/>
  <c r="AM115" i="3"/>
  <c r="C13" i="7"/>
  <c r="V34" i="4"/>
  <c r="AM34" i="3"/>
  <c r="K358" i="7"/>
  <c r="AM181" i="3"/>
  <c r="K181" i="7"/>
  <c r="V354" i="4"/>
  <c r="L21" i="7"/>
  <c r="J160" i="7"/>
  <c r="AJ290" i="3"/>
  <c r="AE16" i="3"/>
  <c r="AI16" i="3"/>
  <c r="AF16" i="3"/>
  <c r="V200" i="4"/>
  <c r="AM200" i="3"/>
  <c r="AF274" i="3"/>
  <c r="AH274" i="3"/>
  <c r="K78" i="7"/>
  <c r="L78" i="7" s="1"/>
  <c r="AF318" i="3"/>
  <c r="AH318" i="3"/>
  <c r="C286" i="7"/>
  <c r="J286" i="7" s="1"/>
  <c r="C128" i="7"/>
  <c r="AM128" i="3"/>
  <c r="AE333" i="3"/>
  <c r="AH333" i="3"/>
  <c r="AI333" i="3"/>
  <c r="AF42" i="3"/>
  <c r="AH42" i="3"/>
  <c r="AE42" i="3"/>
  <c r="AI42" i="3"/>
  <c r="C273" i="7"/>
  <c r="AM273" i="3"/>
  <c r="AE170" i="3"/>
  <c r="AF170" i="3"/>
  <c r="AH170" i="3"/>
  <c r="AI170" i="3"/>
  <c r="AM192" i="3"/>
  <c r="C290" i="7"/>
  <c r="J154" i="7"/>
  <c r="C224" i="7"/>
  <c r="J224" i="7" s="1"/>
  <c r="AM224" i="3"/>
  <c r="AM241" i="3"/>
  <c r="V14" i="4"/>
  <c r="AM14" i="3"/>
  <c r="AI338" i="3"/>
  <c r="AJ338" i="3"/>
  <c r="AL338" i="3"/>
  <c r="AJ218" i="3"/>
  <c r="AL218" i="3"/>
  <c r="AM308" i="3"/>
  <c r="AI64" i="3"/>
  <c r="AJ64" i="3"/>
  <c r="AL64" i="3"/>
  <c r="V64" i="4"/>
  <c r="V147" i="4"/>
  <c r="AM147" i="3"/>
  <c r="C61" i="7"/>
  <c r="H61" i="7" s="1"/>
  <c r="AM61" i="3"/>
  <c r="V316" i="4"/>
  <c r="AM316" i="3"/>
  <c r="K316" i="7"/>
  <c r="AF198" i="3"/>
  <c r="AE198" i="3"/>
  <c r="AH198" i="3"/>
  <c r="AE142" i="3"/>
  <c r="AH142" i="3"/>
  <c r="AH204" i="3"/>
  <c r="AE204" i="3"/>
  <c r="AF204" i="3"/>
  <c r="C66" i="7"/>
  <c r="AI91" i="3"/>
  <c r="AJ91" i="3"/>
  <c r="AL91" i="3"/>
  <c r="V91" i="4"/>
  <c r="C170" i="7"/>
  <c r="J170" i="7" s="1"/>
  <c r="V319" i="4"/>
  <c r="AM319" i="3"/>
  <c r="K319" i="7"/>
  <c r="AM55" i="3"/>
  <c r="V55" i="4"/>
  <c r="K164" i="7"/>
  <c r="AH59" i="3"/>
  <c r="AE59" i="3"/>
  <c r="C50" i="7"/>
  <c r="H50" i="7" s="1"/>
  <c r="J50" i="7"/>
  <c r="C260" i="7"/>
  <c r="J67" i="7"/>
  <c r="L96" i="7"/>
  <c r="AM341" i="3"/>
  <c r="AI120" i="3"/>
  <c r="AJ120" i="3"/>
  <c r="AL120" i="3"/>
  <c r="AF310" i="3"/>
  <c r="AJ325" i="3"/>
  <c r="AL325" i="3"/>
  <c r="C343" i="7"/>
  <c r="J343" i="7"/>
  <c r="J72" i="7"/>
  <c r="AM353" i="3"/>
  <c r="C353" i="7"/>
  <c r="C317" i="7"/>
  <c r="C106" i="7"/>
  <c r="C321" i="7"/>
  <c r="J321" i="7"/>
  <c r="K321" i="7" s="1"/>
  <c r="AF43" i="3"/>
  <c r="AH43" i="3"/>
  <c r="AE43" i="3"/>
  <c r="AJ265" i="3"/>
  <c r="AL265" i="3"/>
  <c r="V265" i="4"/>
  <c r="AD265" i="4"/>
  <c r="AI265" i="3"/>
  <c r="K28" i="7"/>
  <c r="AM342" i="3"/>
  <c r="K342" i="7"/>
  <c r="AL215" i="3"/>
  <c r="J298" i="7"/>
  <c r="V195" i="4"/>
  <c r="AM226" i="3"/>
  <c r="K226" i="7"/>
  <c r="AJ337" i="3"/>
  <c r="AL337" i="3"/>
  <c r="AI337" i="3"/>
  <c r="J309" i="7"/>
  <c r="AM306" i="3"/>
  <c r="V306" i="4"/>
  <c r="AI88" i="3"/>
  <c r="AJ88" i="3"/>
  <c r="AL88" i="3"/>
  <c r="AI254" i="3"/>
  <c r="AJ254" i="3"/>
  <c r="AL254" i="3"/>
  <c r="AJ80" i="3"/>
  <c r="V44" i="4"/>
  <c r="AM44" i="3"/>
  <c r="J165" i="7"/>
  <c r="K165" i="7" s="1"/>
  <c r="AE281" i="3"/>
  <c r="AI281" i="3"/>
  <c r="AJ281" i="3"/>
  <c r="AL281" i="3"/>
  <c r="V281" i="4"/>
  <c r="C278" i="7"/>
  <c r="J278" i="7" s="1"/>
  <c r="K278" i="7" s="1"/>
  <c r="AM356" i="3"/>
  <c r="AL349" i="3"/>
  <c r="AM311" i="3"/>
  <c r="K311" i="7"/>
  <c r="AJ241" i="3"/>
  <c r="AL241" i="3"/>
  <c r="V241" i="4"/>
  <c r="AF59" i="3"/>
  <c r="J70" i="7"/>
  <c r="AE32" i="3"/>
  <c r="AH32" i="3"/>
  <c r="AF32" i="3"/>
  <c r="AI32" i="3"/>
  <c r="AH122" i="3"/>
  <c r="AI122" i="3"/>
  <c r="AE122" i="3"/>
  <c r="AF286" i="3"/>
  <c r="AE286" i="3"/>
  <c r="AH286" i="3"/>
  <c r="AF242" i="3"/>
  <c r="AE242" i="3"/>
  <c r="AH242" i="3"/>
  <c r="AF321" i="3"/>
  <c r="AH321" i="3"/>
  <c r="AE321" i="3"/>
  <c r="AE171" i="3"/>
  <c r="AH171" i="3"/>
  <c r="AI171" i="3"/>
  <c r="AF171" i="3"/>
  <c r="C153" i="7"/>
  <c r="AM230" i="3"/>
  <c r="V230" i="4"/>
  <c r="C145" i="7"/>
  <c r="AM145" i="3"/>
  <c r="C77" i="7"/>
  <c r="AM77" i="3"/>
  <c r="AJ289" i="3"/>
  <c r="AL289" i="3"/>
  <c r="AJ305" i="3"/>
  <c r="AL305" i="3"/>
  <c r="AF80" i="3"/>
  <c r="AE80" i="3"/>
  <c r="AI325" i="3"/>
  <c r="AI152" i="3"/>
  <c r="AJ152" i="3"/>
  <c r="AL152" i="3"/>
  <c r="V152" i="4"/>
  <c r="AD152" i="4"/>
  <c r="AI250" i="3"/>
  <c r="AJ37" i="3"/>
  <c r="AL37" i="3"/>
  <c r="AJ48" i="3"/>
  <c r="AL48" i="3"/>
  <c r="AJ301" i="3"/>
  <c r="AL301" i="3"/>
  <c r="AI19" i="3"/>
  <c r="AJ19" i="3"/>
  <c r="AL19" i="3"/>
  <c r="AF278" i="3"/>
  <c r="AH278" i="3"/>
  <c r="AI278" i="3"/>
  <c r="AE278" i="3"/>
  <c r="AJ273" i="3"/>
  <c r="AL273" i="3"/>
  <c r="V273" i="4"/>
  <c r="AF330" i="3"/>
  <c r="AH330" i="3"/>
  <c r="AE330" i="3"/>
  <c r="AF144" i="3"/>
  <c r="AE144" i="3"/>
  <c r="AE24" i="3"/>
  <c r="AH24" i="3"/>
  <c r="AF24" i="3"/>
  <c r="C131" i="7"/>
  <c r="J131" i="7" s="1"/>
  <c r="AM131" i="3"/>
  <c r="AL263" i="3"/>
  <c r="J221" i="7"/>
  <c r="V233" i="4"/>
  <c r="AM233" i="3"/>
  <c r="K233" i="7"/>
  <c r="AM222" i="3"/>
  <c r="K222" i="7"/>
  <c r="V222" i="4"/>
  <c r="AF271" i="3"/>
  <c r="AH271" i="3"/>
  <c r="AE271" i="3"/>
  <c r="AF177" i="3"/>
  <c r="AH177" i="3"/>
  <c r="C49" i="7"/>
  <c r="AM49" i="3"/>
  <c r="AI244" i="3"/>
  <c r="AJ244" i="3"/>
  <c r="AL244" i="3"/>
  <c r="V299" i="4"/>
  <c r="AM299" i="3"/>
  <c r="AJ250" i="3"/>
  <c r="AL250" i="3"/>
  <c r="AJ346" i="3"/>
  <c r="AL346" i="3"/>
  <c r="V346" i="4"/>
  <c r="AM22" i="3"/>
  <c r="K22" i="7"/>
  <c r="L22" i="7" s="1"/>
  <c r="V22" i="4"/>
  <c r="V332" i="4"/>
  <c r="AM332" i="3"/>
  <c r="K332" i="7"/>
  <c r="L332" i="7"/>
  <c r="V150" i="4"/>
  <c r="AM150" i="3"/>
  <c r="AF270" i="3"/>
  <c r="AH270" i="3"/>
  <c r="AH90" i="3"/>
  <c r="AF90" i="3"/>
  <c r="J231" i="7"/>
  <c r="AE290" i="3"/>
  <c r="AF290" i="3"/>
  <c r="C314" i="7"/>
  <c r="H314" i="7" s="1"/>
  <c r="AM314" i="3"/>
  <c r="C64" i="7"/>
  <c r="J64" i="7" s="1"/>
  <c r="AM64" i="3"/>
  <c r="AM101" i="3"/>
  <c r="K101" i="7"/>
  <c r="C91" i="7"/>
  <c r="AM91" i="3"/>
  <c r="C237" i="7"/>
  <c r="AI74" i="3"/>
  <c r="AJ74" i="3"/>
  <c r="AL74" i="3"/>
  <c r="AF74" i="3"/>
  <c r="J107" i="7"/>
  <c r="K107" i="7" s="1"/>
  <c r="AI75" i="3"/>
  <c r="AJ75" i="3"/>
  <c r="AL75" i="3"/>
  <c r="AJ255" i="3"/>
  <c r="AL255" i="3"/>
  <c r="AJ149" i="3"/>
  <c r="AL149" i="3"/>
  <c r="AL165" i="3"/>
  <c r="AI155" i="3"/>
  <c r="AJ155" i="3"/>
  <c r="AL155" i="3"/>
  <c r="V155" i="4"/>
  <c r="AD155" i="4"/>
  <c r="AI322" i="3"/>
  <c r="AJ322" i="3"/>
  <c r="AL322" i="3"/>
  <c r="V322" i="4"/>
  <c r="AJ106" i="3"/>
  <c r="AL106" i="3"/>
  <c r="V106" i="4"/>
  <c r="AJ144" i="3"/>
  <c r="AL144" i="3"/>
  <c r="C352" i="7"/>
  <c r="C287" i="7"/>
  <c r="J287" i="7" s="1"/>
  <c r="K287" i="7" s="1"/>
  <c r="AM287" i="3"/>
  <c r="AI167" i="3"/>
  <c r="AJ167" i="3"/>
  <c r="AL167" i="3"/>
  <c r="AJ29" i="3"/>
  <c r="C158" i="7"/>
  <c r="AI214" i="3"/>
  <c r="AJ214" i="3"/>
  <c r="AL214" i="3"/>
  <c r="AI347" i="3"/>
  <c r="AJ347" i="3"/>
  <c r="AL347" i="3"/>
  <c r="AI234" i="3"/>
  <c r="AJ234" i="3"/>
  <c r="AL234" i="3"/>
  <c r="V234" i="4"/>
  <c r="AD234" i="4"/>
  <c r="AJ85" i="3"/>
  <c r="AL85" i="3"/>
  <c r="AE313" i="3"/>
  <c r="AH313" i="3"/>
  <c r="AH30" i="3"/>
  <c r="AI30" i="3"/>
  <c r="AI237" i="3"/>
  <c r="C328" i="7"/>
  <c r="J328" i="7" s="1"/>
  <c r="K328" i="7" s="1"/>
  <c r="AM125" i="3"/>
  <c r="AM239" i="3"/>
  <c r="K239" i="7"/>
  <c r="L239" i="7"/>
  <c r="AM105" i="3"/>
  <c r="K105" i="7"/>
  <c r="V103" i="4"/>
  <c r="AM103" i="3"/>
  <c r="V312" i="4"/>
  <c r="AM312" i="3"/>
  <c r="K312" i="7"/>
  <c r="L312" i="7"/>
  <c r="K39" i="7"/>
  <c r="V208" i="4"/>
  <c r="AM208" i="3"/>
  <c r="V51" i="4"/>
  <c r="AM51" i="3"/>
  <c r="AM221" i="3"/>
  <c r="V221" i="4"/>
  <c r="AJ102" i="3"/>
  <c r="AL102" i="3"/>
  <c r="AJ160" i="3"/>
  <c r="AL160" i="3"/>
  <c r="AJ237" i="3"/>
  <c r="AL237" i="3"/>
  <c r="V237" i="4"/>
  <c r="AJ317" i="3"/>
  <c r="AL317" i="3"/>
  <c r="V317" i="4"/>
  <c r="AJ56" i="3"/>
  <c r="AL56" i="3"/>
  <c r="K57" i="7"/>
  <c r="L57" i="7" s="1"/>
  <c r="J20" i="7"/>
  <c r="V52" i="4"/>
  <c r="AM52" i="3"/>
  <c r="AJ320" i="3"/>
  <c r="AL320" i="3"/>
  <c r="AI320" i="3"/>
  <c r="AI109" i="3"/>
  <c r="AJ109" i="3"/>
  <c r="AL109" i="3"/>
  <c r="AM129" i="3"/>
  <c r="K129" i="7"/>
  <c r="V129" i="4"/>
  <c r="AH130" i="3"/>
  <c r="AI130" i="3"/>
  <c r="AF130" i="3"/>
  <c r="AE130" i="3"/>
  <c r="AH335" i="3"/>
  <c r="AI335" i="3"/>
  <c r="AE335" i="3"/>
  <c r="AH11" i="3"/>
  <c r="AI11" i="3"/>
  <c r="AE11" i="3"/>
  <c r="AJ107" i="3"/>
  <c r="AL107" i="3"/>
  <c r="K296" i="7"/>
  <c r="AI23" i="3"/>
  <c r="AJ23" i="3"/>
  <c r="AL23" i="3"/>
  <c r="AI117" i="3"/>
  <c r="AJ117" i="3"/>
  <c r="AL117" i="3"/>
  <c r="AJ67" i="3"/>
  <c r="AL67" i="3"/>
  <c r="AJ248" i="3"/>
  <c r="AL248" i="3"/>
  <c r="AI70" i="3"/>
  <c r="AJ70" i="3"/>
  <c r="AL70" i="3"/>
  <c r="AI185" i="3"/>
  <c r="AJ185" i="3"/>
  <c r="AL185" i="3"/>
  <c r="AI123" i="3"/>
  <c r="AJ123" i="3"/>
  <c r="AL123" i="3"/>
  <c r="C18" i="7"/>
  <c r="H18" i="7" s="1"/>
  <c r="AJ79" i="3"/>
  <c r="AL79" i="3"/>
  <c r="AI219" i="3"/>
  <c r="AJ219" i="3"/>
  <c r="AL219" i="3"/>
  <c r="AI10" i="3"/>
  <c r="AJ10" i="3"/>
  <c r="AL10" i="3"/>
  <c r="V247" i="4"/>
  <c r="AM247" i="3"/>
  <c r="C220" i="7"/>
  <c r="J220" i="7" s="1"/>
  <c r="AM220" i="3"/>
  <c r="AH206" i="3"/>
  <c r="AI206" i="3"/>
  <c r="AE206" i="3"/>
  <c r="AF206" i="3"/>
  <c r="AE193" i="3"/>
  <c r="AH193" i="3"/>
  <c r="AF193" i="3"/>
  <c r="AI193" i="3"/>
  <c r="AH81" i="3"/>
  <c r="AE81" i="3"/>
  <c r="AI81" i="3"/>
  <c r="AF29" i="3"/>
  <c r="AI29" i="3"/>
  <c r="AE29" i="3"/>
  <c r="AJ352" i="3"/>
  <c r="AL352" i="3"/>
  <c r="AI352" i="3"/>
  <c r="AJ12" i="3"/>
  <c r="AI176" i="3"/>
  <c r="AJ176" i="3"/>
  <c r="AL176" i="3"/>
  <c r="AI20" i="3"/>
  <c r="AJ20" i="3"/>
  <c r="AL20" i="3"/>
  <c r="AI300" i="3"/>
  <c r="AJ300" i="3"/>
  <c r="AI232" i="3"/>
  <c r="AJ232" i="3"/>
  <c r="AL232" i="3"/>
  <c r="V232" i="4"/>
  <c r="AD232" i="4"/>
  <c r="AL61" i="3"/>
  <c r="V61" i="4"/>
  <c r="AI228" i="3"/>
  <c r="AJ228" i="3"/>
  <c r="AL228" i="3"/>
  <c r="AH82" i="3"/>
  <c r="AI191" i="3"/>
  <c r="AJ191" i="3"/>
  <c r="AL191" i="3"/>
  <c r="AH268" i="3"/>
  <c r="AE268" i="3"/>
  <c r="AJ156" i="3"/>
  <c r="AL156" i="3"/>
  <c r="AI71" i="3"/>
  <c r="AJ71" i="3"/>
  <c r="AL71" i="3"/>
  <c r="AF184" i="3"/>
  <c r="AI184" i="3"/>
  <c r="AJ184" i="3"/>
  <c r="AE184" i="3"/>
  <c r="AE162" i="3"/>
  <c r="AF162" i="3"/>
  <c r="AF148" i="3"/>
  <c r="AE148" i="3"/>
  <c r="AH148" i="3"/>
  <c r="AI73" i="3"/>
  <c r="AJ73" i="3"/>
  <c r="AL73" i="3"/>
  <c r="AH280" i="3"/>
  <c r="AF280" i="3"/>
  <c r="AE280" i="3"/>
  <c r="AE197" i="3"/>
  <c r="AF197" i="3"/>
  <c r="AH197" i="3"/>
  <c r="AI197" i="3"/>
  <c r="AF36" i="3"/>
  <c r="AH36" i="3"/>
  <c r="AI36" i="3"/>
  <c r="AI315" i="3"/>
  <c r="AJ315" i="3"/>
  <c r="AL315" i="3"/>
  <c r="AJ175" i="3"/>
  <c r="AL175" i="3"/>
  <c r="AJ166" i="3"/>
  <c r="AL166" i="3"/>
  <c r="AJ45" i="3"/>
  <c r="AL45" i="3"/>
  <c r="AH151" i="3"/>
  <c r="AI151" i="3"/>
  <c r="AI132" i="3"/>
  <c r="AJ132" i="3"/>
  <c r="AL132" i="3"/>
  <c r="AI143" i="3"/>
  <c r="AJ143" i="3"/>
  <c r="AL143" i="3"/>
  <c r="AL327" i="3"/>
  <c r="AJ291" i="3"/>
  <c r="AL291" i="3"/>
  <c r="AJ217" i="3"/>
  <c r="AL217" i="3"/>
  <c r="AJ260" i="3"/>
  <c r="AL260" i="3"/>
  <c r="AJ92" i="3"/>
  <c r="AL92" i="3"/>
  <c r="AL13" i="3"/>
  <c r="V13" i="4"/>
  <c r="AE300" i="3"/>
  <c r="AF300" i="3"/>
  <c r="AH211" i="3"/>
  <c r="AE212" i="3"/>
  <c r="AF212" i="3"/>
  <c r="AH295" i="3"/>
  <c r="AF295" i="3"/>
  <c r="AI84" i="3"/>
  <c r="AJ84" i="3"/>
  <c r="AL84" i="3"/>
  <c r="AF323" i="3"/>
  <c r="AH323" i="3"/>
  <c r="AJ108" i="3"/>
  <c r="AL108" i="3"/>
  <c r="AE12" i="3"/>
  <c r="AF12" i="3"/>
  <c r="AE159" i="3"/>
  <c r="AH159" i="3"/>
  <c r="AI159" i="3"/>
  <c r="AC18" i="3"/>
  <c r="AC26" i="3"/>
  <c r="AC46" i="3"/>
  <c r="AH50" i="3"/>
  <c r="AC54" i="3"/>
  <c r="AH54" i="3"/>
  <c r="AC62" i="3"/>
  <c r="AC66" i="3"/>
  <c r="AH66" i="3"/>
  <c r="AF82" i="3"/>
  <c r="AC94" i="3"/>
  <c r="AC98" i="3"/>
  <c r="AE102" i="3"/>
  <c r="AI102" i="3"/>
  <c r="AC118" i="3"/>
  <c r="AE118" i="3"/>
  <c r="AH118" i="3"/>
  <c r="AF118" i="3"/>
  <c r="AC126" i="3"/>
  <c r="AC134" i="3"/>
  <c r="AC154" i="3"/>
  <c r="AF154" i="3"/>
  <c r="AE154" i="3"/>
  <c r="AC158" i="3"/>
  <c r="AE158" i="3"/>
  <c r="AI162" i="3"/>
  <c r="AJ162" i="3"/>
  <c r="AL162" i="3"/>
  <c r="V162" i="4"/>
  <c r="AD162" i="4"/>
  <c r="AF166" i="3"/>
  <c r="AC174" i="3"/>
  <c r="AE174" i="3"/>
  <c r="AH174" i="3"/>
  <c r="AH178" i="3"/>
  <c r="AC182" i="3"/>
  <c r="AE182" i="3"/>
  <c r="AC186" i="3"/>
  <c r="AC190" i="3"/>
  <c r="AC194" i="3"/>
  <c r="AC262" i="3"/>
  <c r="AF262" i="3"/>
  <c r="AJ212" i="3"/>
  <c r="AJ119" i="3"/>
  <c r="AL119" i="3"/>
  <c r="AJ328" i="3"/>
  <c r="AL328" i="3"/>
  <c r="AL125" i="3"/>
  <c r="V125" i="4"/>
  <c r="AJ348" i="3"/>
  <c r="AL348" i="3"/>
  <c r="AI276" i="3"/>
  <c r="AJ276" i="3"/>
  <c r="AL276" i="3"/>
  <c r="AF276" i="3"/>
  <c r="AE276" i="3"/>
  <c r="AH141" i="3"/>
  <c r="AE141" i="3"/>
  <c r="AH137" i="3"/>
  <c r="AF137" i="3"/>
  <c r="AE137" i="3"/>
  <c r="AJ213" i="3"/>
  <c r="AL213" i="3"/>
  <c r="AJ157" i="3"/>
  <c r="AL157" i="3"/>
  <c r="AJ243" i="3"/>
  <c r="AL243" i="3"/>
  <c r="AF113" i="3"/>
  <c r="AE113" i="3"/>
  <c r="AH113" i="3"/>
  <c r="AC201" i="3"/>
  <c r="AC205" i="3"/>
  <c r="AH205" i="3"/>
  <c r="AC225" i="3"/>
  <c r="AJ124" i="3"/>
  <c r="AL124" i="3"/>
  <c r="AJ153" i="3"/>
  <c r="AL153" i="3"/>
  <c r="AJ41" i="3"/>
  <c r="AL41" i="3"/>
  <c r="AE304" i="3"/>
  <c r="AF304" i="3"/>
  <c r="AH304" i="3"/>
  <c r="AC235" i="3"/>
  <c r="AC259" i="3"/>
  <c r="AC283" i="3"/>
  <c r="AE283" i="3"/>
  <c r="AI307" i="3"/>
  <c r="AJ307" i="3"/>
  <c r="AL307" i="3"/>
  <c r="AI183" i="3"/>
  <c r="AJ183" i="3"/>
  <c r="AL183" i="3"/>
  <c r="AE36" i="3"/>
  <c r="AC180" i="3"/>
  <c r="AE180" i="3"/>
  <c r="AC344" i="3"/>
  <c r="H300" i="7"/>
  <c r="Q242" i="7"/>
  <c r="Q171" i="7"/>
  <c r="Q168" i="7"/>
  <c r="Q163" i="7"/>
  <c r="Q12" i="7"/>
  <c r="Q360" i="7"/>
  <c r="Q328" i="7"/>
  <c r="Q325" i="7"/>
  <c r="Q278" i="7"/>
  <c r="Q225" i="7"/>
  <c r="Q187" i="7"/>
  <c r="Q162" i="7"/>
  <c r="Q155" i="7"/>
  <c r="Q79" i="7"/>
  <c r="Q47" i="7"/>
  <c r="Q43" i="7"/>
  <c r="Q169" i="7"/>
  <c r="Q349" i="7"/>
  <c r="Q340" i="7"/>
  <c r="Q291" i="7"/>
  <c r="Q204" i="7"/>
  <c r="Q82" i="7"/>
  <c r="Q68" i="7"/>
  <c r="Q170" i="7"/>
  <c r="Q80" i="7"/>
  <c r="Q67" i="7"/>
  <c r="Q15" i="7"/>
  <c r="Q301" i="7"/>
  <c r="Q293" i="7"/>
  <c r="Q184" i="7"/>
  <c r="Q182" i="7"/>
  <c r="Q177" i="7"/>
  <c r="Q357" i="7"/>
  <c r="Q356" i="7"/>
  <c r="Q289" i="7"/>
  <c r="Q277" i="7"/>
  <c r="Q183" i="7"/>
  <c r="Q164" i="7"/>
  <c r="Q158" i="7"/>
  <c r="Q45" i="7"/>
  <c r="O11" i="7"/>
  <c r="Q11" i="7"/>
  <c r="U362" i="6"/>
  <c r="U364" i="6"/>
  <c r="Q332" i="7"/>
  <c r="Q193" i="7"/>
  <c r="Q333" i="7"/>
  <c r="Q234" i="7"/>
  <c r="Q205" i="7"/>
  <c r="Q172" i="7"/>
  <c r="Q96" i="7"/>
  <c r="Q89" i="7"/>
  <c r="Q190" i="7"/>
  <c r="Q352" i="7"/>
  <c r="Q341" i="7"/>
  <c r="Q322" i="7"/>
  <c r="Q314" i="7"/>
  <c r="Q313" i="7"/>
  <c r="Q312" i="7"/>
  <c r="Q302" i="7"/>
  <c r="Q292" i="7"/>
  <c r="Q269" i="7"/>
  <c r="Q246" i="7"/>
  <c r="Q226" i="7"/>
  <c r="Q219" i="7"/>
  <c r="Q214" i="7"/>
  <c r="Q213" i="7"/>
  <c r="Q207" i="7"/>
  <c r="Q178" i="7"/>
  <c r="Q156" i="7"/>
  <c r="Q87" i="7"/>
  <c r="Q53" i="7"/>
  <c r="Q36" i="7"/>
  <c r="Q35" i="7"/>
  <c r="Q33" i="7"/>
  <c r="Q337" i="7"/>
  <c r="Q290" i="7"/>
  <c r="Q275" i="7"/>
  <c r="Q274" i="7"/>
  <c r="Q258" i="7"/>
  <c r="Q257" i="7"/>
  <c r="Q250" i="7"/>
  <c r="Q247" i="7"/>
  <c r="Q241" i="7"/>
  <c r="Q240" i="7"/>
  <c r="Q239" i="7"/>
  <c r="Q237" i="7"/>
  <c r="Q236" i="7"/>
  <c r="Q224" i="7"/>
  <c r="Q223" i="7"/>
  <c r="Q211" i="7"/>
  <c r="Q199" i="7"/>
  <c r="Q154" i="7"/>
  <c r="Q153" i="7"/>
  <c r="Q145" i="7"/>
  <c r="Q138" i="7"/>
  <c r="Q128" i="7"/>
  <c r="Q114" i="7"/>
  <c r="Q108" i="7"/>
  <c r="Q70" i="7"/>
  <c r="Q69" i="7"/>
  <c r="Q65" i="7"/>
  <c r="Q64" i="7"/>
  <c r="Q60" i="7"/>
  <c r="Q51" i="7"/>
  <c r="Q40" i="7"/>
  <c r="Q39" i="7"/>
  <c r="Q238" i="7"/>
  <c r="Q152" i="7"/>
  <c r="Q126" i="7"/>
  <c r="Q125" i="7"/>
  <c r="Q116" i="7"/>
  <c r="Q104" i="7"/>
  <c r="Q91" i="7"/>
  <c r="Q49" i="7"/>
  <c r="Q38" i="7"/>
  <c r="Q27" i="7"/>
  <c r="Q22" i="7"/>
  <c r="Q345" i="7"/>
  <c r="Q344" i="7"/>
  <c r="Q343" i="7"/>
  <c r="Q317" i="7"/>
  <c r="Q316" i="7"/>
  <c r="Q233" i="7"/>
  <c r="Q303" i="7"/>
  <c r="Q270" i="7"/>
  <c r="Q186" i="7"/>
  <c r="Q137" i="7"/>
  <c r="Q75" i="7"/>
  <c r="Q127" i="7"/>
  <c r="Q157" i="7"/>
  <c r="Q311" i="7"/>
  <c r="Q339" i="7"/>
  <c r="Q338" i="7"/>
  <c r="H338" i="7"/>
  <c r="Q326" i="7"/>
  <c r="Q249" i="7"/>
  <c r="Q248" i="7"/>
  <c r="Q210" i="7"/>
  <c r="Q203" i="7"/>
  <c r="Q202" i="7"/>
  <c r="Q197" i="7"/>
  <c r="Q336" i="7"/>
  <c r="K362" i="6"/>
  <c r="Q50" i="7"/>
  <c r="Q355" i="7"/>
  <c r="Q181" i="7"/>
  <c r="Q180" i="7"/>
  <c r="Q175" i="7"/>
  <c r="H175" i="7"/>
  <c r="Q133" i="7"/>
  <c r="Q88" i="7"/>
  <c r="Q78" i="7"/>
  <c r="Q54" i="7"/>
  <c r="Q46" i="7"/>
  <c r="Q227" i="7"/>
  <c r="K241" i="7"/>
  <c r="L241" i="7" s="1"/>
  <c r="K34" i="7"/>
  <c r="L34" i="7" s="1"/>
  <c r="K51" i="7"/>
  <c r="L51" i="7" s="1"/>
  <c r="K103" i="7"/>
  <c r="L236" i="7"/>
  <c r="K111" i="7"/>
  <c r="H321" i="7"/>
  <c r="L292" i="7"/>
  <c r="K230" i="7"/>
  <c r="L230" i="7"/>
  <c r="J326" i="7"/>
  <c r="K326" i="7" s="1"/>
  <c r="L31" i="7"/>
  <c r="L87" i="7"/>
  <c r="J79" i="7"/>
  <c r="K79" i="7" s="1"/>
  <c r="J275" i="7"/>
  <c r="K275" i="7"/>
  <c r="L275" i="7" s="1"/>
  <c r="J17" i="7"/>
  <c r="K17" i="7" s="1"/>
  <c r="AM326" i="3"/>
  <c r="K68" i="7"/>
  <c r="C15" i="7"/>
  <c r="AM15" i="3"/>
  <c r="J120" i="7"/>
  <c r="J11" i="7"/>
  <c r="J331" i="7"/>
  <c r="J139" i="7"/>
  <c r="L355" i="7"/>
  <c r="J38" i="7"/>
  <c r="K38" i="7"/>
  <c r="R38" i="7" s="1"/>
  <c r="J89" i="7"/>
  <c r="K89" i="7" s="1"/>
  <c r="L89" i="7"/>
  <c r="AM35" i="3"/>
  <c r="K341" i="7"/>
  <c r="L341" i="7" s="1"/>
  <c r="AM223" i="3"/>
  <c r="C251" i="7"/>
  <c r="H251" i="7" s="1"/>
  <c r="AM251" i="3"/>
  <c r="J27" i="7"/>
  <c r="J83" i="7"/>
  <c r="K83" i="7"/>
  <c r="H47" i="7"/>
  <c r="J47" i="7"/>
  <c r="K47" i="7" s="1"/>
  <c r="L47" i="7"/>
  <c r="J179" i="7"/>
  <c r="AM269" i="3"/>
  <c r="L342" i="7"/>
  <c r="AM252" i="3"/>
  <c r="C279" i="7"/>
  <c r="J279" i="7" s="1"/>
  <c r="AM279" i="3"/>
  <c r="J63" i="7"/>
  <c r="K63" i="7" s="1"/>
  <c r="J195" i="7"/>
  <c r="K195" i="7"/>
  <c r="L195" i="7" s="1"/>
  <c r="J45" i="7"/>
  <c r="J184" i="7"/>
  <c r="L184" i="7" s="1"/>
  <c r="J196" i="7"/>
  <c r="K196" i="7"/>
  <c r="L196" i="7" s="1"/>
  <c r="AM281" i="3"/>
  <c r="K302" i="7"/>
  <c r="L302" i="7" s="1"/>
  <c r="AM188" i="3"/>
  <c r="C350" i="7"/>
  <c r="AM249" i="3"/>
  <c r="K249" i="7"/>
  <c r="L249" i="7"/>
  <c r="J327" i="7"/>
  <c r="C127" i="7"/>
  <c r="AM127" i="3"/>
  <c r="J156" i="7"/>
  <c r="J183" i="7"/>
  <c r="J60" i="7"/>
  <c r="K60" i="7" s="1"/>
  <c r="J125" i="7"/>
  <c r="K125" i="7" s="1"/>
  <c r="J235" i="7"/>
  <c r="K235" i="7" s="1"/>
  <c r="L235" i="7" s="1"/>
  <c r="J252" i="7"/>
  <c r="L99" i="7"/>
  <c r="J114" i="7"/>
  <c r="C345" i="7"/>
  <c r="J345" i="7" s="1"/>
  <c r="K345" i="7" s="1"/>
  <c r="L345" i="7" s="1"/>
  <c r="AM345" i="3"/>
  <c r="J254" i="7"/>
  <c r="K254" i="7" s="1"/>
  <c r="L254" i="7" s="1"/>
  <c r="H254" i="7"/>
  <c r="J141" i="7"/>
  <c r="K141" i="7" s="1"/>
  <c r="C340" i="7"/>
  <c r="AM340" i="3"/>
  <c r="AM324" i="3"/>
  <c r="C324" i="7"/>
  <c r="J324" i="7" s="1"/>
  <c r="C136" i="7"/>
  <c r="AM136" i="3"/>
  <c r="C357" i="7"/>
  <c r="AM357" i="3"/>
  <c r="C245" i="7"/>
  <c r="AM245" i="3"/>
  <c r="J240" i="7"/>
  <c r="K240" i="7"/>
  <c r="AM199" i="3"/>
  <c r="AM202" i="3"/>
  <c r="C202" i="7"/>
  <c r="J214" i="7"/>
  <c r="K214" i="7" s="1"/>
  <c r="L214" i="7" s="1"/>
  <c r="J228" i="7"/>
  <c r="J166" i="7"/>
  <c r="J217" i="7"/>
  <c r="K217" i="7" s="1"/>
  <c r="C210" i="7"/>
  <c r="AM210" i="3"/>
  <c r="H185" i="7"/>
  <c r="J90" i="7"/>
  <c r="H90" i="7"/>
  <c r="C258" i="7"/>
  <c r="AM258" i="3"/>
  <c r="J191" i="7"/>
  <c r="J306" i="7"/>
  <c r="J294" i="7"/>
  <c r="K294" i="7" s="1"/>
  <c r="H216" i="7"/>
  <c r="J187" i="7"/>
  <c r="AM359" i="3"/>
  <c r="C359" i="7"/>
  <c r="AM195" i="3"/>
  <c r="J223" i="7"/>
  <c r="L223" i="7" s="1"/>
  <c r="K223" i="7"/>
  <c r="J209" i="7"/>
  <c r="J244" i="7"/>
  <c r="J284" i="7"/>
  <c r="R284" i="7" s="1"/>
  <c r="C173" i="7"/>
  <c r="AM173" i="3"/>
  <c r="J150" i="7"/>
  <c r="AM58" i="3"/>
  <c r="C58" i="7"/>
  <c r="J71" i="7"/>
  <c r="K71" i="7" s="1"/>
  <c r="J291" i="7"/>
  <c r="AM309" i="3"/>
  <c r="AE344" i="3"/>
  <c r="AH344" i="3"/>
  <c r="AF344" i="3"/>
  <c r="AH98" i="3"/>
  <c r="AI98" i="3"/>
  <c r="AF98" i="3"/>
  <c r="AE98" i="3"/>
  <c r="AI50" i="3"/>
  <c r="AJ50" i="3"/>
  <c r="AL50" i="3"/>
  <c r="AF259" i="3"/>
  <c r="AH259" i="3"/>
  <c r="AE259" i="3"/>
  <c r="AE126" i="3"/>
  <c r="AI126" i="3"/>
  <c r="AH126" i="3"/>
  <c r="AF126" i="3"/>
  <c r="V228" i="4"/>
  <c r="AM228" i="3"/>
  <c r="AF225" i="3"/>
  <c r="AE225" i="3"/>
  <c r="AH225" i="3"/>
  <c r="AE26" i="3"/>
  <c r="AH26" i="3"/>
  <c r="AF26" i="3"/>
  <c r="AI26" i="3"/>
  <c r="AI295" i="3"/>
  <c r="AJ295" i="3"/>
  <c r="AL295" i="3"/>
  <c r="V260" i="4"/>
  <c r="AM260" i="3"/>
  <c r="AM143" i="3"/>
  <c r="K143" i="7"/>
  <c r="V143" i="4"/>
  <c r="V315" i="4"/>
  <c r="AM315" i="3"/>
  <c r="K315" i="7"/>
  <c r="AM232" i="3"/>
  <c r="C232" i="7"/>
  <c r="AH201" i="3"/>
  <c r="AI201" i="3"/>
  <c r="AF201" i="3"/>
  <c r="AE201" i="3"/>
  <c r="AM73" i="3"/>
  <c r="K73" i="7"/>
  <c r="V73" i="4"/>
  <c r="AI268" i="3"/>
  <c r="AJ268" i="3"/>
  <c r="AL268" i="3"/>
  <c r="AI304" i="3"/>
  <c r="AJ304" i="3"/>
  <c r="AL304" i="3"/>
  <c r="V153" i="4"/>
  <c r="AM153" i="3"/>
  <c r="AJ137" i="3"/>
  <c r="AL137" i="3"/>
  <c r="AI137" i="3"/>
  <c r="V328" i="4"/>
  <c r="AM328" i="3"/>
  <c r="AI190" i="3"/>
  <c r="AH190" i="3"/>
  <c r="AF190" i="3"/>
  <c r="AI54" i="3"/>
  <c r="AJ54" i="3"/>
  <c r="AL54" i="3"/>
  <c r="AM84" i="3"/>
  <c r="K84" i="7"/>
  <c r="V84" i="4"/>
  <c r="V156" i="4"/>
  <c r="AM156" i="3"/>
  <c r="AM176" i="3"/>
  <c r="K176" i="7"/>
  <c r="L176" i="7" s="1"/>
  <c r="V176" i="4"/>
  <c r="L296" i="7"/>
  <c r="AI313" i="3"/>
  <c r="AJ313" i="3"/>
  <c r="AL313" i="3"/>
  <c r="J352" i="7"/>
  <c r="AM155" i="3"/>
  <c r="C155" i="7"/>
  <c r="AM75" i="3"/>
  <c r="K75" i="7"/>
  <c r="V75" i="4"/>
  <c r="L222" i="7"/>
  <c r="AM305" i="3"/>
  <c r="K305" i="7"/>
  <c r="V305" i="4"/>
  <c r="AI321" i="3"/>
  <c r="AJ321" i="3"/>
  <c r="AL321" i="3"/>
  <c r="V88" i="4"/>
  <c r="AM88" i="3"/>
  <c r="AM317" i="3"/>
  <c r="AJ59" i="3"/>
  <c r="AL59" i="3"/>
  <c r="AI59" i="3"/>
  <c r="L329" i="7"/>
  <c r="J350" i="7"/>
  <c r="J146" i="7"/>
  <c r="AM229" i="3"/>
  <c r="C229" i="7"/>
  <c r="AM264" i="3"/>
  <c r="K264" i="7"/>
  <c r="V264" i="4"/>
  <c r="AI283" i="3"/>
  <c r="AF283" i="3"/>
  <c r="AH283" i="3"/>
  <c r="V213" i="4"/>
  <c r="AM213" i="3"/>
  <c r="K213" i="7"/>
  <c r="AM276" i="3"/>
  <c r="K276" i="7"/>
  <c r="V276" i="4"/>
  <c r="AH262" i="3"/>
  <c r="AI262" i="3"/>
  <c r="AE262" i="3"/>
  <c r="AE186" i="3"/>
  <c r="AH186" i="3"/>
  <c r="AF186" i="3"/>
  <c r="C162" i="7"/>
  <c r="H162" i="7" s="1"/>
  <c r="AM162" i="3"/>
  <c r="AJ66" i="3"/>
  <c r="AL66" i="3"/>
  <c r="AI211" i="3"/>
  <c r="AJ211" i="3"/>
  <c r="AL211" i="3"/>
  <c r="AM92" i="3"/>
  <c r="V92" i="4"/>
  <c r="V327" i="4"/>
  <c r="AM327" i="3"/>
  <c r="AI280" i="3"/>
  <c r="AJ280" i="3"/>
  <c r="AL280" i="3"/>
  <c r="AL184" i="3"/>
  <c r="AI82" i="3"/>
  <c r="AJ82" i="3"/>
  <c r="AL82" i="3"/>
  <c r="V117" i="4"/>
  <c r="AM117" i="3"/>
  <c r="K117" i="7"/>
  <c r="L103" i="7"/>
  <c r="V167" i="4"/>
  <c r="AM167" i="3"/>
  <c r="K167" i="7"/>
  <c r="AM74" i="3"/>
  <c r="K74" i="7"/>
  <c r="V74" i="4"/>
  <c r="J290" i="7"/>
  <c r="J128" i="7"/>
  <c r="V168" i="4"/>
  <c r="AM168" i="3"/>
  <c r="K168" i="7"/>
  <c r="V16" i="4"/>
  <c r="AM16" i="3"/>
  <c r="K16" i="7"/>
  <c r="V20" i="4"/>
  <c r="AM20" i="3"/>
  <c r="K20" i="7"/>
  <c r="V219" i="4"/>
  <c r="AM219" i="3"/>
  <c r="K219" i="7"/>
  <c r="AM70" i="3"/>
  <c r="V70" i="4"/>
  <c r="AM320" i="3"/>
  <c r="V320" i="4"/>
  <c r="AM144" i="3"/>
  <c r="K144" i="7"/>
  <c r="V144" i="4"/>
  <c r="V250" i="4"/>
  <c r="AM250" i="3"/>
  <c r="K250" i="7"/>
  <c r="L250" i="7" s="1"/>
  <c r="V244" i="4"/>
  <c r="AM244" i="3"/>
  <c r="AM254" i="3"/>
  <c r="V254" i="4"/>
  <c r="AI43" i="3"/>
  <c r="AJ43" i="3"/>
  <c r="AL43" i="3"/>
  <c r="AI142" i="3"/>
  <c r="AJ142" i="3"/>
  <c r="AL142" i="3"/>
  <c r="AM338" i="3"/>
  <c r="K338" i="7"/>
  <c r="L338" i="7" s="1"/>
  <c r="V338" i="4"/>
  <c r="H115" i="7"/>
  <c r="J115" i="7"/>
  <c r="L115" i="7" s="1"/>
  <c r="V86" i="4"/>
  <c r="AM86" i="3"/>
  <c r="K86" i="7"/>
  <c r="L86" i="7" s="1"/>
  <c r="V307" i="4"/>
  <c r="AM307" i="3"/>
  <c r="AF235" i="3"/>
  <c r="AH235" i="3"/>
  <c r="AE235" i="3"/>
  <c r="AI235" i="3"/>
  <c r="V41" i="4"/>
  <c r="AM41" i="3"/>
  <c r="K41" i="7"/>
  <c r="AJ205" i="3"/>
  <c r="AL205" i="3"/>
  <c r="AE190" i="3"/>
  <c r="AF134" i="3"/>
  <c r="AI134" i="3"/>
  <c r="AE134" i="3"/>
  <c r="AH134" i="3"/>
  <c r="AF62" i="3"/>
  <c r="AH62" i="3"/>
  <c r="AE62" i="3"/>
  <c r="AF18" i="3"/>
  <c r="AI18" i="3"/>
  <c r="AE18" i="3"/>
  <c r="AH18" i="3"/>
  <c r="V132" i="4"/>
  <c r="AM132" i="3"/>
  <c r="K132" i="7"/>
  <c r="V166" i="4"/>
  <c r="AM166" i="3"/>
  <c r="V71" i="4"/>
  <c r="AM71" i="3"/>
  <c r="V191" i="4"/>
  <c r="AM191" i="3"/>
  <c r="V352" i="4"/>
  <c r="AM352" i="3"/>
  <c r="AM123" i="3"/>
  <c r="K123" i="7"/>
  <c r="V123" i="4"/>
  <c r="V23" i="4"/>
  <c r="AM23" i="3"/>
  <c r="K23" i="7"/>
  <c r="AM234" i="3"/>
  <c r="C234" i="7"/>
  <c r="J234" i="7" s="1"/>
  <c r="J314" i="7"/>
  <c r="J35" i="7"/>
  <c r="H131" i="7"/>
  <c r="V19" i="4"/>
  <c r="AM19" i="3"/>
  <c r="K19" i="7"/>
  <c r="L19" i="7" s="1"/>
  <c r="V301" i="4"/>
  <c r="AM301" i="3"/>
  <c r="K301" i="7"/>
  <c r="C152" i="7"/>
  <c r="J152" i="7" s="1"/>
  <c r="K152" i="7" s="1"/>
  <c r="AM152" i="3"/>
  <c r="L311" i="7"/>
  <c r="AM337" i="3"/>
  <c r="K337" i="7"/>
  <c r="V337" i="4"/>
  <c r="AM265" i="3"/>
  <c r="C265" i="7"/>
  <c r="L147" i="7"/>
  <c r="J293" i="7"/>
  <c r="K293" i="7" s="1"/>
  <c r="L316" i="7"/>
  <c r="J18" i="7"/>
  <c r="V185" i="4"/>
  <c r="AM185" i="3"/>
  <c r="V107" i="4"/>
  <c r="AM107" i="3"/>
  <c r="AJ335" i="3"/>
  <c r="AL335" i="3"/>
  <c r="AJ130" i="3"/>
  <c r="AL130" i="3"/>
  <c r="AM109" i="3"/>
  <c r="K109" i="7"/>
  <c r="V109" i="4"/>
  <c r="V102" i="4"/>
  <c r="AM102" i="3"/>
  <c r="K102" i="7"/>
  <c r="L39" i="7"/>
  <c r="J158" i="7"/>
  <c r="V165" i="4"/>
  <c r="AM165" i="3"/>
  <c r="J91" i="7"/>
  <c r="K91" i="7" s="1"/>
  <c r="AJ177" i="3"/>
  <c r="AL177" i="3"/>
  <c r="AJ271" i="3"/>
  <c r="AL271" i="3"/>
  <c r="AI271" i="3"/>
  <c r="L233" i="7"/>
  <c r="K221" i="7"/>
  <c r="L221" i="7"/>
  <c r="V183" i="4"/>
  <c r="AM183" i="3"/>
  <c r="K183" i="7"/>
  <c r="V124" i="4"/>
  <c r="AM124" i="3"/>
  <c r="K124" i="7"/>
  <c r="L124" i="7" s="1"/>
  <c r="AE205" i="3"/>
  <c r="AI205" i="3"/>
  <c r="AF205" i="3"/>
  <c r="AI113" i="3"/>
  <c r="AJ113" i="3"/>
  <c r="AL113" i="3"/>
  <c r="V243" i="4"/>
  <c r="AM243" i="3"/>
  <c r="AJ141" i="3"/>
  <c r="AL141" i="3"/>
  <c r="AI141" i="3"/>
  <c r="V348" i="4"/>
  <c r="AM348" i="3"/>
  <c r="AM119" i="3"/>
  <c r="K119" i="7"/>
  <c r="V119" i="4"/>
  <c r="AF182" i="3"/>
  <c r="AH182" i="3"/>
  <c r="AI182" i="3"/>
  <c r="AF174" i="3"/>
  <c r="AI174" i="3"/>
  <c r="AJ174" i="3"/>
  <c r="AL174" i="3"/>
  <c r="AH154" i="3"/>
  <c r="AI154" i="3"/>
  <c r="AE94" i="3"/>
  <c r="AH94" i="3"/>
  <c r="AI94" i="3"/>
  <c r="AF66" i="3"/>
  <c r="AE66" i="3"/>
  <c r="AI66" i="3"/>
  <c r="AE46" i="3"/>
  <c r="AH46" i="3"/>
  <c r="AF46" i="3"/>
  <c r="AJ159" i="3"/>
  <c r="AL159" i="3"/>
  <c r="V108" i="4"/>
  <c r="AM108" i="3"/>
  <c r="K108" i="7"/>
  <c r="V217" i="4"/>
  <c r="AM217" i="3"/>
  <c r="AJ151" i="3"/>
  <c r="AL151" i="3"/>
  <c r="V175" i="4"/>
  <c r="AM175" i="3"/>
  <c r="AJ197" i="3"/>
  <c r="AL197" i="3"/>
  <c r="AL300" i="3"/>
  <c r="AL12" i="3"/>
  <c r="AJ193" i="3"/>
  <c r="AL193" i="3"/>
  <c r="V10" i="4"/>
  <c r="AM10" i="3"/>
  <c r="V248" i="4"/>
  <c r="AM248" i="3"/>
  <c r="K248" i="7"/>
  <c r="L248" i="7" s="1"/>
  <c r="AJ11" i="3"/>
  <c r="AL11" i="3"/>
  <c r="V160" i="4"/>
  <c r="AM160" i="3"/>
  <c r="K160" i="7"/>
  <c r="L105" i="7"/>
  <c r="H328" i="7"/>
  <c r="V347" i="4"/>
  <c r="AM347" i="3"/>
  <c r="V214" i="4"/>
  <c r="AM214" i="3"/>
  <c r="AL29" i="3"/>
  <c r="V149" i="4"/>
  <c r="AM149" i="3"/>
  <c r="K149" i="7"/>
  <c r="L149" i="7" s="1"/>
  <c r="AM237" i="3"/>
  <c r="K64" i="7"/>
  <c r="K231" i="7"/>
  <c r="L231" i="7" s="1"/>
  <c r="AI270" i="3"/>
  <c r="AJ270" i="3"/>
  <c r="AL270" i="3"/>
  <c r="J49" i="7"/>
  <c r="AM263" i="3"/>
  <c r="K263" i="7"/>
  <c r="L263" i="7" s="1"/>
  <c r="V263" i="4"/>
  <c r="AJ278" i="3"/>
  <c r="AL278" i="3"/>
  <c r="V37" i="4"/>
  <c r="AM37" i="3"/>
  <c r="K37" i="7"/>
  <c r="L37" i="7" s="1"/>
  <c r="AM289" i="3"/>
  <c r="K289" i="7"/>
  <c r="L289" i="7" s="1"/>
  <c r="V289" i="4"/>
  <c r="J77" i="7"/>
  <c r="J153" i="7"/>
  <c r="AI242" i="3"/>
  <c r="AJ242" i="3"/>
  <c r="AL242" i="3"/>
  <c r="AJ286" i="3"/>
  <c r="AL286" i="3"/>
  <c r="AJ32" i="3"/>
  <c r="AL32" i="3"/>
  <c r="K309" i="7"/>
  <c r="K298" i="7"/>
  <c r="L298" i="7" s="1"/>
  <c r="J346" i="7"/>
  <c r="AM106" i="3"/>
  <c r="J353" i="7"/>
  <c r="AM325" i="3"/>
  <c r="K325" i="7"/>
  <c r="V325" i="4"/>
  <c r="V120" i="4"/>
  <c r="AM120" i="3"/>
  <c r="L319" i="7"/>
  <c r="J66" i="7"/>
  <c r="L308" i="7"/>
  <c r="AJ42" i="3"/>
  <c r="AL42" i="3"/>
  <c r="V42" i="4"/>
  <c r="AD42" i="4"/>
  <c r="J13" i="7"/>
  <c r="K13" i="7" s="1"/>
  <c r="J318" i="7"/>
  <c r="K238" i="7"/>
  <c r="L238" i="7" s="1"/>
  <c r="J267" i="7"/>
  <c r="K267" i="7" s="1"/>
  <c r="AM69" i="3"/>
  <c r="K69" i="7"/>
  <c r="L69" i="7" s="1"/>
  <c r="V69" i="4"/>
  <c r="AJ40" i="3"/>
  <c r="AL40" i="3"/>
  <c r="K246" i="7"/>
  <c r="L246" i="7" s="1"/>
  <c r="V282" i="4"/>
  <c r="AM282" i="3"/>
  <c r="K282" i="7"/>
  <c r="AH180" i="3"/>
  <c r="AF180" i="3"/>
  <c r="H287" i="7"/>
  <c r="V157" i="4"/>
  <c r="AM157" i="3"/>
  <c r="K157" i="7"/>
  <c r="AL212" i="3"/>
  <c r="AF194" i="3"/>
  <c r="AE194" i="3"/>
  <c r="AH194" i="3"/>
  <c r="AI178" i="3"/>
  <c r="AJ178" i="3"/>
  <c r="AL178" i="3"/>
  <c r="AF158" i="3"/>
  <c r="AH158" i="3"/>
  <c r="AI118" i="3"/>
  <c r="AJ118" i="3"/>
  <c r="AL118" i="3"/>
  <c r="V118" i="4"/>
  <c r="AD118" i="4"/>
  <c r="AF94" i="3"/>
  <c r="AF54" i="3"/>
  <c r="AE54" i="3"/>
  <c r="AJ323" i="3"/>
  <c r="AL323" i="3"/>
  <c r="AI323" i="3"/>
  <c r="V291" i="4"/>
  <c r="AM291" i="3"/>
  <c r="V45" i="4"/>
  <c r="AM45" i="3"/>
  <c r="AJ36" i="3"/>
  <c r="AL36" i="3"/>
  <c r="V36" i="4"/>
  <c r="AD36" i="4"/>
  <c r="AI148" i="3"/>
  <c r="AJ148" i="3"/>
  <c r="AL148" i="3"/>
  <c r="AJ81" i="3"/>
  <c r="AL81" i="3"/>
  <c r="AJ206" i="3"/>
  <c r="AL206" i="3"/>
  <c r="V79" i="4"/>
  <c r="AM79" i="3"/>
  <c r="V67" i="4"/>
  <c r="AM67" i="3"/>
  <c r="K67" i="7"/>
  <c r="J199" i="7"/>
  <c r="AM56" i="3"/>
  <c r="K56" i="7"/>
  <c r="V56" i="4"/>
  <c r="AJ30" i="3"/>
  <c r="AL30" i="3"/>
  <c r="V85" i="4"/>
  <c r="AM85" i="3"/>
  <c r="K85" i="7"/>
  <c r="V255" i="4"/>
  <c r="AM255" i="3"/>
  <c r="K255" i="7"/>
  <c r="R255" i="7" s="1"/>
  <c r="J237" i="7"/>
  <c r="AI90" i="3"/>
  <c r="AJ90" i="3"/>
  <c r="AL90" i="3"/>
  <c r="AI177" i="3"/>
  <c r="AI24" i="3"/>
  <c r="AJ24" i="3"/>
  <c r="AL24" i="3"/>
  <c r="AI330" i="3"/>
  <c r="AJ330" i="3"/>
  <c r="AL330" i="3"/>
  <c r="AJ122" i="3"/>
  <c r="AL122" i="3"/>
  <c r="J281" i="7"/>
  <c r="AL80" i="3"/>
  <c r="AM215" i="3"/>
  <c r="K215" i="7"/>
  <c r="V215" i="4"/>
  <c r="J106" i="7"/>
  <c r="K343" i="7"/>
  <c r="AI204" i="3"/>
  <c r="AJ204" i="3"/>
  <c r="AL204" i="3"/>
  <c r="AI198" i="3"/>
  <c r="AJ198" i="3"/>
  <c r="AL198" i="3"/>
  <c r="V218" i="4"/>
  <c r="AM218" i="3"/>
  <c r="K218" i="7"/>
  <c r="AJ170" i="3"/>
  <c r="AL170" i="3"/>
  <c r="J273" i="7"/>
  <c r="K112" i="7"/>
  <c r="R112" i="7" s="1"/>
  <c r="T112" i="7" s="1"/>
  <c r="U112" i="7" s="1"/>
  <c r="AJ274" i="3"/>
  <c r="AL274" i="3"/>
  <c r="AL290" i="3"/>
  <c r="L28" i="7"/>
  <c r="AM48" i="3"/>
  <c r="V48" i="4"/>
  <c r="AJ171" i="3"/>
  <c r="AL171" i="3"/>
  <c r="AI286" i="3"/>
  <c r="AM349" i="3"/>
  <c r="K349" i="7"/>
  <c r="V349" i="4"/>
  <c r="AM346" i="3"/>
  <c r="K72" i="7"/>
  <c r="L72" i="7"/>
  <c r="J260" i="7"/>
  <c r="J61" i="7"/>
  <c r="K61" i="7" s="1"/>
  <c r="AJ333" i="3"/>
  <c r="AL333" i="3"/>
  <c r="AI318" i="3"/>
  <c r="AJ318" i="3"/>
  <c r="AL318" i="3"/>
  <c r="AI274" i="3"/>
  <c r="AM13" i="3"/>
  <c r="AM285" i="3"/>
  <c r="K285" i="7"/>
  <c r="V285" i="4"/>
  <c r="AM322" i="3"/>
  <c r="AJ310" i="3"/>
  <c r="AL310" i="3"/>
  <c r="L83" i="7"/>
  <c r="K291" i="7"/>
  <c r="L309" i="7"/>
  <c r="K166" i="7"/>
  <c r="L111" i="7"/>
  <c r="L326" i="7"/>
  <c r="K244" i="7"/>
  <c r="L244" i="7" s="1"/>
  <c r="K45" i="7"/>
  <c r="K185" i="7"/>
  <c r="K191" i="7"/>
  <c r="K252" i="7"/>
  <c r="J251" i="7"/>
  <c r="K251" i="7" s="1"/>
  <c r="L251" i="7" s="1"/>
  <c r="K327" i="7"/>
  <c r="K189" i="7"/>
  <c r="L68" i="7"/>
  <c r="K179" i="7"/>
  <c r="K27" i="7"/>
  <c r="K139" i="7"/>
  <c r="L60" i="7"/>
  <c r="K156" i="7"/>
  <c r="J173" i="7"/>
  <c r="K114" i="7"/>
  <c r="L114" i="7"/>
  <c r="J58" i="7"/>
  <c r="J210" i="7"/>
  <c r="L240" i="7"/>
  <c r="J357" i="7"/>
  <c r="K161" i="7"/>
  <c r="K284" i="7"/>
  <c r="L284" i="7" s="1"/>
  <c r="J359" i="7"/>
  <c r="J202" i="7"/>
  <c r="K202" i="7" s="1"/>
  <c r="J258" i="7"/>
  <c r="K258" i="7" s="1"/>
  <c r="J245" i="7"/>
  <c r="J136" i="7"/>
  <c r="H136" i="7"/>
  <c r="J340" i="7"/>
  <c r="K340" i="7" s="1"/>
  <c r="L216" i="7"/>
  <c r="H324" i="7"/>
  <c r="K187" i="7"/>
  <c r="L187" i="7"/>
  <c r="L294" i="7"/>
  <c r="V178" i="4"/>
  <c r="AM178" i="3"/>
  <c r="V242" i="4"/>
  <c r="AM242" i="3"/>
  <c r="K242" i="7"/>
  <c r="R242" i="7" s="1"/>
  <c r="L20" i="7"/>
  <c r="V268" i="4"/>
  <c r="AM268" i="3"/>
  <c r="K268" i="7"/>
  <c r="L268" i="7" s="1"/>
  <c r="V198" i="4"/>
  <c r="AM198" i="3"/>
  <c r="AM330" i="3"/>
  <c r="V330" i="4"/>
  <c r="AM90" i="3"/>
  <c r="K90" i="7"/>
  <c r="L90" i="7" s="1"/>
  <c r="V90" i="4"/>
  <c r="V43" i="4"/>
  <c r="AM43" i="3"/>
  <c r="K43" i="7"/>
  <c r="L43" i="7" s="1"/>
  <c r="V204" i="4"/>
  <c r="AM204" i="3"/>
  <c r="K204" i="7"/>
  <c r="V148" i="4"/>
  <c r="AM148" i="3"/>
  <c r="K148" i="7"/>
  <c r="V113" i="4"/>
  <c r="AM113" i="3"/>
  <c r="V321" i="4"/>
  <c r="AM321" i="3"/>
  <c r="L165" i="7"/>
  <c r="V142" i="4"/>
  <c r="AM142" i="3"/>
  <c r="K142" i="7"/>
  <c r="AM211" i="3"/>
  <c r="V211" i="4"/>
  <c r="V50" i="4"/>
  <c r="AM50" i="3"/>
  <c r="AM118" i="3"/>
  <c r="C118" i="7"/>
  <c r="H118" i="7" s="1"/>
  <c r="V174" i="4"/>
  <c r="AM174" i="3"/>
  <c r="K174" i="7"/>
  <c r="L174" i="7" s="1"/>
  <c r="V82" i="4"/>
  <c r="AM82" i="3"/>
  <c r="K82" i="7"/>
  <c r="V54" i="4"/>
  <c r="AM54" i="3"/>
  <c r="AM24" i="3"/>
  <c r="K24" i="7"/>
  <c r="V24" i="4"/>
  <c r="V318" i="4"/>
  <c r="AM318" i="3"/>
  <c r="L160" i="7"/>
  <c r="V280" i="4"/>
  <c r="AM280" i="3"/>
  <c r="K280" i="7"/>
  <c r="V304" i="4"/>
  <c r="AM304" i="3"/>
  <c r="K304" i="7"/>
  <c r="AM295" i="3"/>
  <c r="K295" i="7"/>
  <c r="L295" i="7" s="1"/>
  <c r="V295" i="4"/>
  <c r="L349" i="7"/>
  <c r="K237" i="7"/>
  <c r="L237" i="7"/>
  <c r="L56" i="7"/>
  <c r="L282" i="7"/>
  <c r="V40" i="4"/>
  <c r="AM40" i="3"/>
  <c r="K318" i="7"/>
  <c r="L318" i="7" s="1"/>
  <c r="K346" i="7"/>
  <c r="L346" i="7" s="1"/>
  <c r="K153" i="7"/>
  <c r="L153" i="7" s="1"/>
  <c r="AM11" i="3"/>
  <c r="K11" i="7"/>
  <c r="V11" i="4"/>
  <c r="V12" i="4"/>
  <c r="AM12" i="3"/>
  <c r="K12" i="7"/>
  <c r="L119" i="7"/>
  <c r="L183" i="7"/>
  <c r="J265" i="7"/>
  <c r="L123" i="7"/>
  <c r="AM205" i="3"/>
  <c r="K205" i="7"/>
  <c r="V205" i="4"/>
  <c r="L168" i="7"/>
  <c r="V66" i="4"/>
  <c r="AM66" i="3"/>
  <c r="L276" i="7"/>
  <c r="L264" i="7"/>
  <c r="L315" i="7"/>
  <c r="AM310" i="3"/>
  <c r="V310" i="4"/>
  <c r="V333" i="4"/>
  <c r="AM333" i="3"/>
  <c r="K273" i="7"/>
  <c r="L273" i="7" s="1"/>
  <c r="V212" i="4"/>
  <c r="AM212" i="3"/>
  <c r="K212" i="7"/>
  <c r="L212" i="7" s="1"/>
  <c r="K353" i="7"/>
  <c r="V300" i="4"/>
  <c r="AM300" i="3"/>
  <c r="K300" i="7"/>
  <c r="L300" i="7" s="1"/>
  <c r="AJ182" i="3"/>
  <c r="AL182" i="3"/>
  <c r="V335" i="4"/>
  <c r="AM335" i="3"/>
  <c r="K335" i="7"/>
  <c r="L261" i="7"/>
  <c r="K35" i="7"/>
  <c r="L35" i="7"/>
  <c r="L23" i="7"/>
  <c r="L132" i="7"/>
  <c r="AI62" i="3"/>
  <c r="AJ62" i="3"/>
  <c r="AL62" i="3"/>
  <c r="L92" i="7"/>
  <c r="AI225" i="3"/>
  <c r="AJ225" i="3"/>
  <c r="AL225" i="3"/>
  <c r="V171" i="4"/>
  <c r="AM171" i="3"/>
  <c r="V170" i="4"/>
  <c r="AM170" i="3"/>
  <c r="K170" i="7"/>
  <c r="K106" i="7"/>
  <c r="K281" i="7"/>
  <c r="AM30" i="3"/>
  <c r="K30" i="7"/>
  <c r="V30" i="4"/>
  <c r="V206" i="4"/>
  <c r="AM206" i="3"/>
  <c r="K206" i="7"/>
  <c r="L206" i="7" s="1"/>
  <c r="C36" i="7"/>
  <c r="AM36" i="3"/>
  <c r="AI158" i="3"/>
  <c r="AJ158" i="3"/>
  <c r="AL158" i="3"/>
  <c r="AJ194" i="3"/>
  <c r="AL194" i="3"/>
  <c r="AI194" i="3"/>
  <c r="L157" i="7"/>
  <c r="V278" i="4"/>
  <c r="AM278" i="3"/>
  <c r="V270" i="4"/>
  <c r="AM270" i="3"/>
  <c r="K220" i="7"/>
  <c r="V197" i="4"/>
  <c r="AM197" i="3"/>
  <c r="K197" i="7"/>
  <c r="L197" i="7" s="1"/>
  <c r="AM159" i="3"/>
  <c r="V159" i="4"/>
  <c r="AJ94" i="3"/>
  <c r="AL94" i="3"/>
  <c r="L102" i="7"/>
  <c r="AJ235" i="3"/>
  <c r="AL235" i="3"/>
  <c r="K322" i="7"/>
  <c r="L219" i="7"/>
  <c r="L74" i="7"/>
  <c r="J162" i="7"/>
  <c r="K162" i="7" s="1"/>
  <c r="AJ262" i="3"/>
  <c r="AL262" i="3"/>
  <c r="AM313" i="3"/>
  <c r="V313" i="4"/>
  <c r="J232" i="7"/>
  <c r="AJ26" i="3"/>
  <c r="AL26" i="3"/>
  <c r="L48" i="7"/>
  <c r="V274" i="4"/>
  <c r="AM274" i="3"/>
  <c r="K274" i="7"/>
  <c r="AM80" i="3"/>
  <c r="V80" i="4"/>
  <c r="L85" i="7"/>
  <c r="V323" i="4"/>
  <c r="AM323" i="3"/>
  <c r="K323" i="7"/>
  <c r="L325" i="7"/>
  <c r="V286" i="4"/>
  <c r="AM286" i="3"/>
  <c r="K286" i="7"/>
  <c r="L108" i="7"/>
  <c r="AJ46" i="3"/>
  <c r="AL46" i="3"/>
  <c r="AI46" i="3"/>
  <c r="V141" i="4"/>
  <c r="AM141" i="3"/>
  <c r="V177" i="4"/>
  <c r="AM177" i="3"/>
  <c r="K177" i="7"/>
  <c r="L177" i="7" s="1"/>
  <c r="V130" i="4"/>
  <c r="AM130" i="3"/>
  <c r="K130" i="7"/>
  <c r="K115" i="7"/>
  <c r="K146" i="7"/>
  <c r="V59" i="4"/>
  <c r="AM59" i="3"/>
  <c r="V137" i="4"/>
  <c r="AM137" i="3"/>
  <c r="K137" i="7"/>
  <c r="L137" i="7" s="1"/>
  <c r="AJ259" i="3"/>
  <c r="AL259" i="3"/>
  <c r="K199" i="7"/>
  <c r="L291" i="7"/>
  <c r="K77" i="7"/>
  <c r="L328" i="7"/>
  <c r="AM151" i="3"/>
  <c r="K151" i="7"/>
  <c r="V151" i="4"/>
  <c r="AJ154" i="3"/>
  <c r="AL154" i="3"/>
  <c r="L348" i="7"/>
  <c r="K314" i="7"/>
  <c r="L213" i="7"/>
  <c r="K350" i="7"/>
  <c r="L350" i="7" s="1"/>
  <c r="L73" i="7"/>
  <c r="AJ201" i="3"/>
  <c r="AL201" i="3"/>
  <c r="K260" i="7"/>
  <c r="K272" i="7"/>
  <c r="L285" i="7"/>
  <c r="V290" i="4"/>
  <c r="AM290" i="3"/>
  <c r="K290" i="7"/>
  <c r="L215" i="7"/>
  <c r="V122" i="4"/>
  <c r="AM122" i="3"/>
  <c r="K122" i="7"/>
  <c r="L122" i="7" s="1"/>
  <c r="AM81" i="3"/>
  <c r="K81" i="7"/>
  <c r="V81" i="4"/>
  <c r="L45" i="7"/>
  <c r="AI180" i="3"/>
  <c r="AJ180" i="3"/>
  <c r="AL180" i="3"/>
  <c r="AM42" i="3"/>
  <c r="C42" i="7"/>
  <c r="K66" i="7"/>
  <c r="L66" i="7" s="1"/>
  <c r="V32" i="4"/>
  <c r="AM32" i="3"/>
  <c r="K32" i="7"/>
  <c r="V29" i="4"/>
  <c r="AM29" i="3"/>
  <c r="K10" i="7"/>
  <c r="L10" i="7" s="1"/>
  <c r="V193" i="4"/>
  <c r="AM193" i="3"/>
  <c r="K193" i="7"/>
  <c r="AM271" i="3"/>
  <c r="V271" i="4"/>
  <c r="L109" i="7"/>
  <c r="L293" i="7"/>
  <c r="L301" i="7"/>
  <c r="L191" i="7"/>
  <c r="L166" i="7"/>
  <c r="AJ18" i="3"/>
  <c r="AL18" i="3"/>
  <c r="AJ134" i="3"/>
  <c r="AL134" i="3"/>
  <c r="L167" i="7"/>
  <c r="L117" i="7"/>
  <c r="V184" i="4"/>
  <c r="AM184" i="3"/>
  <c r="K184" i="7"/>
  <c r="AI186" i="3"/>
  <c r="AJ186" i="3"/>
  <c r="AL186" i="3"/>
  <c r="AJ283" i="3"/>
  <c r="AL283" i="3"/>
  <c r="V283" i="4"/>
  <c r="AD283" i="4"/>
  <c r="L305" i="7"/>
  <c r="L84" i="7"/>
  <c r="AJ190" i="3"/>
  <c r="AL190" i="3"/>
  <c r="L143" i="7"/>
  <c r="AJ126" i="3"/>
  <c r="AL126" i="3"/>
  <c r="AI259" i="3"/>
  <c r="AJ98" i="3"/>
  <c r="AL98" i="3"/>
  <c r="AI344" i="3"/>
  <c r="AJ344" i="3"/>
  <c r="AL344" i="3"/>
  <c r="L179" i="7"/>
  <c r="L327" i="7"/>
  <c r="L139" i="7"/>
  <c r="L353" i="7"/>
  <c r="L17" i="7"/>
  <c r="L106" i="7"/>
  <c r="L13" i="7"/>
  <c r="L314" i="7"/>
  <c r="L252" i="7"/>
  <c r="K359" i="7"/>
  <c r="K136" i="7"/>
  <c r="L146" i="7"/>
  <c r="K324" i="7"/>
  <c r="L324" i="7" s="1"/>
  <c r="K245" i="7"/>
  <c r="L245" i="7"/>
  <c r="K357" i="7"/>
  <c r="K210" i="7"/>
  <c r="L260" i="7"/>
  <c r="L199" i="7"/>
  <c r="L340" i="7"/>
  <c r="K58" i="7"/>
  <c r="K173" i="7"/>
  <c r="L286" i="7"/>
  <c r="L170" i="7"/>
  <c r="V225" i="4"/>
  <c r="AM225" i="3"/>
  <c r="K225" i="7"/>
  <c r="L290" i="7"/>
  <c r="V158" i="4"/>
  <c r="AM158" i="3"/>
  <c r="K158" i="7"/>
  <c r="AM62" i="3"/>
  <c r="K62" i="7"/>
  <c r="V62" i="4"/>
  <c r="AM344" i="3"/>
  <c r="K344" i="7"/>
  <c r="L344" i="7" s="1"/>
  <c r="V344" i="4"/>
  <c r="V180" i="4"/>
  <c r="AM180" i="3"/>
  <c r="K180" i="7"/>
  <c r="L180" i="7" s="1"/>
  <c r="V186" i="4"/>
  <c r="AM186" i="3"/>
  <c r="K186" i="7"/>
  <c r="V126" i="4"/>
  <c r="AM126" i="3"/>
  <c r="K126" i="7"/>
  <c r="L310" i="7"/>
  <c r="J118" i="7"/>
  <c r="L148" i="7"/>
  <c r="AM134" i="3"/>
  <c r="K134" i="7"/>
  <c r="V134" i="4"/>
  <c r="L193" i="7"/>
  <c r="J42" i="7"/>
  <c r="L141" i="7"/>
  <c r="L159" i="7"/>
  <c r="L30" i="7"/>
  <c r="L12" i="7"/>
  <c r="L330" i="7"/>
  <c r="V98" i="4"/>
  <c r="AM98" i="3"/>
  <c r="K98" i="7"/>
  <c r="L98" i="7" s="1"/>
  <c r="V18" i="4"/>
  <c r="AM18" i="3"/>
  <c r="L162" i="7"/>
  <c r="K265" i="7"/>
  <c r="L280" i="7"/>
  <c r="L82" i="7"/>
  <c r="L142" i="7"/>
  <c r="L113" i="7"/>
  <c r="L204" i="7"/>
  <c r="L178" i="7"/>
  <c r="L81" i="7"/>
  <c r="AM201" i="3"/>
  <c r="K201" i="7"/>
  <c r="V201" i="4"/>
  <c r="V259" i="4"/>
  <c r="AM259" i="3"/>
  <c r="AM46" i="3"/>
  <c r="K46" i="7"/>
  <c r="V46" i="4"/>
  <c r="AM262" i="3"/>
  <c r="V262" i="4"/>
  <c r="V194" i="4"/>
  <c r="AM194" i="3"/>
  <c r="K194" i="7"/>
  <c r="L11" i="7"/>
  <c r="L304" i="7"/>
  <c r="L54" i="7"/>
  <c r="L242" i="7"/>
  <c r="V154" i="4"/>
  <c r="AM154" i="3"/>
  <c r="K154" i="7"/>
  <c r="L154" i="7" s="1"/>
  <c r="K232" i="7"/>
  <c r="L232" i="7"/>
  <c r="L278" i="7"/>
  <c r="J36" i="7"/>
  <c r="L205" i="7"/>
  <c r="V190" i="4"/>
  <c r="AM190" i="3"/>
  <c r="C283" i="7"/>
  <c r="J283" i="7" s="1"/>
  <c r="AM283" i="3"/>
  <c r="L151" i="7"/>
  <c r="L323" i="7"/>
  <c r="L274" i="7"/>
  <c r="AM26" i="3"/>
  <c r="V26" i="4"/>
  <c r="V235" i="4"/>
  <c r="AM235" i="3"/>
  <c r="AM94" i="3"/>
  <c r="V94" i="4"/>
  <c r="AD362" i="4"/>
  <c r="L335" i="7"/>
  <c r="V182" i="4"/>
  <c r="AM182" i="3"/>
  <c r="K182" i="7"/>
  <c r="L182" i="7" s="1"/>
  <c r="L24" i="7"/>
  <c r="L58" i="7"/>
  <c r="L357" i="7"/>
  <c r="L265" i="7"/>
  <c r="L359" i="7"/>
  <c r="L210" i="7"/>
  <c r="K36" i="7"/>
  <c r="L36" i="7" s="1"/>
  <c r="L46" i="7"/>
  <c r="L201" i="7"/>
  <c r="AM362" i="3"/>
  <c r="K18" i="7"/>
  <c r="L186" i="7"/>
  <c r="L158" i="7"/>
  <c r="L225" i="7"/>
  <c r="L134" i="7"/>
  <c r="L126" i="7"/>
  <c r="L62" i="7"/>
  <c r="L194" i="7"/>
  <c r="V362" i="4"/>
  <c r="K118" i="7"/>
  <c r="L118" i="7" s="1"/>
  <c r="L18" i="7"/>
  <c r="M271" i="7"/>
  <c r="M324" i="7"/>
  <c r="R132" i="7"/>
  <c r="M262" i="7"/>
  <c r="M200" i="7"/>
  <c r="M228" i="7"/>
  <c r="H327" i="7"/>
  <c r="E272" i="7"/>
  <c r="H272" i="7"/>
  <c r="E306" i="7"/>
  <c r="H306" i="7"/>
  <c r="E268" i="7"/>
  <c r="H268" i="7"/>
  <c r="E265" i="7"/>
  <c r="H265" i="7"/>
  <c r="E312" i="7"/>
  <c r="H312" i="7" s="1"/>
  <c r="E205" i="7"/>
  <c r="H205" i="7" s="1"/>
  <c r="E242" i="7"/>
  <c r="H242" i="7"/>
  <c r="H71" i="7"/>
  <c r="E142" i="7"/>
  <c r="H142" i="7" s="1"/>
  <c r="E304" i="7"/>
  <c r="H304" i="7"/>
  <c r="M285" i="7"/>
  <c r="E57" i="7"/>
  <c r="H57" i="7" s="1"/>
  <c r="E348" i="7"/>
  <c r="H348" i="7" s="1"/>
  <c r="E359" i="7"/>
  <c r="H359" i="7" s="1"/>
  <c r="E55" i="7"/>
  <c r="H55" i="7" s="1"/>
  <c r="E278" i="7"/>
  <c r="H278" i="7" s="1"/>
  <c r="N315" i="7"/>
  <c r="M143" i="7"/>
  <c r="N258" i="7"/>
  <c r="M79" i="7"/>
  <c r="E192" i="7"/>
  <c r="E341" i="7"/>
  <c r="H341" i="7" s="1"/>
  <c r="E82" i="7"/>
  <c r="H82" i="7" s="1"/>
  <c r="E25" i="7"/>
  <c r="H25" i="7" s="1"/>
  <c r="E259" i="7"/>
  <c r="H259" i="7" s="1"/>
  <c r="E330" i="7"/>
  <c r="H330" i="7" s="1"/>
  <c r="E339" i="7"/>
  <c r="H339" i="7" s="1"/>
  <c r="E255" i="7"/>
  <c r="E31" i="7"/>
  <c r="H31" i="7" s="1"/>
  <c r="E92" i="7"/>
  <c r="E37" i="7"/>
  <c r="H37" i="7" s="1"/>
  <c r="E112" i="7"/>
  <c r="H112" i="7" s="1"/>
  <c r="E295" i="7"/>
  <c r="H295" i="7" s="1"/>
  <c r="E89" i="7"/>
  <c r="H89" i="7" s="1"/>
  <c r="O155" i="5"/>
  <c r="O183" i="5"/>
  <c r="O251" i="5"/>
  <c r="O267" i="5"/>
  <c r="O299" i="5"/>
  <c r="R53" i="7"/>
  <c r="E53" i="7"/>
  <c r="H53" i="7" s="1"/>
  <c r="E203" i="7"/>
  <c r="H203" i="7" s="1"/>
  <c r="E298" i="7"/>
  <c r="H298" i="7"/>
  <c r="E302" i="7"/>
  <c r="H302" i="7" s="1"/>
  <c r="E303" i="7"/>
  <c r="H303" i="7"/>
  <c r="E193" i="7"/>
  <c r="H193" i="7" s="1"/>
  <c r="E231" i="7"/>
  <c r="H231" i="7" s="1"/>
  <c r="E310" i="7"/>
  <c r="H310" i="7" s="1"/>
  <c r="E84" i="7"/>
  <c r="H84" i="7" s="1"/>
  <c r="E126" i="7"/>
  <c r="H126" i="7" s="1"/>
  <c r="E280" i="7"/>
  <c r="H280" i="7" s="1"/>
  <c r="E178" i="7"/>
  <c r="H178" i="7" s="1"/>
  <c r="E83" i="7"/>
  <c r="H83" i="7" s="1"/>
  <c r="E202" i="7"/>
  <c r="H202" i="7" s="1"/>
  <c r="M308" i="7"/>
  <c r="M226" i="7"/>
  <c r="M194" i="7"/>
  <c r="M213" i="7"/>
  <c r="R181" i="7"/>
  <c r="M170" i="7"/>
  <c r="R191" i="7"/>
  <c r="M27" i="7"/>
  <c r="M147" i="7"/>
  <c r="R147" i="7" s="1"/>
  <c r="T147" i="7" s="1"/>
  <c r="U147" i="7" s="1"/>
  <c r="M103" i="7"/>
  <c r="R103" i="7" s="1"/>
  <c r="N203" i="7"/>
  <c r="M215" i="7"/>
  <c r="M86" i="7"/>
  <c r="N86" i="7" s="1"/>
  <c r="M68" i="7"/>
  <c r="R68" i="7" s="1"/>
  <c r="T68" i="7" s="1"/>
  <c r="U68" i="7" s="1"/>
  <c r="M233" i="7"/>
  <c r="R233" i="7" s="1"/>
  <c r="M128" i="7"/>
  <c r="M338" i="7"/>
  <c r="N338" i="7" s="1"/>
  <c r="M224" i="7"/>
  <c r="N224" i="7" s="1"/>
  <c r="M332" i="7"/>
  <c r="M357" i="7"/>
  <c r="R357" i="7" s="1"/>
  <c r="O50" i="5"/>
  <c r="O58" i="5"/>
  <c r="O78" i="5"/>
  <c r="O86" i="5"/>
  <c r="O114" i="5"/>
  <c r="O150" i="5"/>
  <c r="O182" i="5"/>
  <c r="O206" i="5"/>
  <c r="H293" i="7"/>
  <c r="M360" i="7"/>
  <c r="M173" i="7"/>
  <c r="M291" i="7"/>
  <c r="R291" i="7" s="1"/>
  <c r="E171" i="7"/>
  <c r="E210" i="7"/>
  <c r="H210" i="7" s="1"/>
  <c r="N246" i="7"/>
  <c r="M312" i="7"/>
  <c r="M326" i="7"/>
  <c r="R326" i="7" s="1"/>
  <c r="E198" i="7"/>
  <c r="H198" i="7" s="1"/>
  <c r="E42" i="7"/>
  <c r="H42" i="7" s="1"/>
  <c r="E194" i="7"/>
  <c r="M183" i="7"/>
  <c r="R183" i="7" s="1"/>
  <c r="T183" i="7" s="1"/>
  <c r="U183" i="7" s="1"/>
  <c r="E253" i="7"/>
  <c r="H253" i="7" s="1"/>
  <c r="E307" i="7"/>
  <c r="H307" i="7" s="1"/>
  <c r="M99" i="7"/>
  <c r="N99" i="7" s="1"/>
  <c r="O22" i="5"/>
  <c r="O54" i="5"/>
  <c r="O70" i="5"/>
  <c r="O130" i="5"/>
  <c r="O154" i="5"/>
  <c r="O94" i="5"/>
  <c r="M340" i="7"/>
  <c r="R340" i="7" s="1"/>
  <c r="E161" i="7"/>
  <c r="E296" i="7"/>
  <c r="H296" i="7" s="1"/>
  <c r="H177" i="7"/>
  <c r="E157" i="7"/>
  <c r="H157" i="7" s="1"/>
  <c r="E109" i="7"/>
  <c r="N109" i="7" s="1"/>
  <c r="E153" i="7"/>
  <c r="H153" i="7"/>
  <c r="E63" i="7"/>
  <c r="H63" i="7" s="1"/>
  <c r="E146" i="7"/>
  <c r="H146" i="7" s="1"/>
  <c r="E97" i="7"/>
  <c r="H97" i="7" s="1"/>
  <c r="E77" i="7"/>
  <c r="H77" i="7"/>
  <c r="E311" i="7"/>
  <c r="H311" i="7" s="1"/>
  <c r="E73" i="7"/>
  <c r="H73" i="7" s="1"/>
  <c r="M164" i="7"/>
  <c r="R244" i="7"/>
  <c r="R260" i="7"/>
  <c r="M300" i="7"/>
  <c r="N300" i="7" s="1"/>
  <c r="M328" i="7"/>
  <c r="O138" i="5"/>
  <c r="M90" i="7"/>
  <c r="E252" i="7"/>
  <c r="H252" i="7" s="1"/>
  <c r="E245" i="7"/>
  <c r="H245" i="7" s="1"/>
  <c r="M333" i="7"/>
  <c r="M110" i="7"/>
  <c r="M242" i="7"/>
  <c r="N242" i="7" s="1"/>
  <c r="O310" i="5"/>
  <c r="O334" i="5"/>
  <c r="M18" i="7"/>
  <c r="M102" i="7"/>
  <c r="R102" i="7" s="1"/>
  <c r="M149" i="7"/>
  <c r="R149" i="7" s="1"/>
  <c r="M174" i="7"/>
  <c r="M182" i="7"/>
  <c r="M322" i="7"/>
  <c r="R341" i="7"/>
  <c r="E305" i="7"/>
  <c r="H305" i="7" s="1"/>
  <c r="E273" i="7"/>
  <c r="H273" i="7"/>
  <c r="E267" i="7"/>
  <c r="H267" i="7" s="1"/>
  <c r="E264" i="7"/>
  <c r="H264" i="7" s="1"/>
  <c r="E256" i="7"/>
  <c r="H256" i="7"/>
  <c r="E233" i="7"/>
  <c r="H180" i="7"/>
  <c r="E176" i="7"/>
  <c r="H176" i="7" s="1"/>
  <c r="E137" i="7"/>
  <c r="H137" i="7" s="1"/>
  <c r="E129" i="7"/>
  <c r="H129" i="7" s="1"/>
  <c r="E100" i="7"/>
  <c r="H100" i="7"/>
  <c r="E29" i="7"/>
  <c r="E20" i="7"/>
  <c r="H20" i="7" s="1"/>
  <c r="O151" i="5"/>
  <c r="M38" i="7"/>
  <c r="M221" i="7"/>
  <c r="R221" i="7" s="1"/>
  <c r="M299" i="7"/>
  <c r="R299" i="7" s="1"/>
  <c r="T299" i="7" s="1"/>
  <c r="U299" i="7" s="1"/>
  <c r="E308" i="7"/>
  <c r="H308" i="7" s="1"/>
  <c r="E244" i="7"/>
  <c r="H244" i="7" s="1"/>
  <c r="E236" i="7"/>
  <c r="N236" i="7" s="1"/>
  <c r="E206" i="7"/>
  <c r="H206" i="7" s="1"/>
  <c r="E189" i="7"/>
  <c r="H189" i="7" s="1"/>
  <c r="E165" i="7"/>
  <c r="H165" i="7" s="1"/>
  <c r="E113" i="7"/>
  <c r="H113" i="7"/>
  <c r="E36" i="7"/>
  <c r="H36" i="7"/>
  <c r="M14" i="7"/>
  <c r="M26" i="7"/>
  <c r="M46" i="7"/>
  <c r="R46" i="7" s="1"/>
  <c r="M58" i="7"/>
  <c r="N58" i="7" s="1"/>
  <c r="O45" i="5"/>
  <c r="O205" i="5"/>
  <c r="N288" i="7"/>
  <c r="I10" i="5"/>
  <c r="M362" i="5"/>
  <c r="N362" i="5"/>
  <c r="H294" i="7"/>
  <c r="N142" i="7"/>
  <c r="H208" i="7"/>
  <c r="H248" i="7"/>
  <c r="H121" i="7"/>
  <c r="R295" i="7"/>
  <c r="N150" i="7"/>
  <c r="N211" i="7"/>
  <c r="N323" i="7"/>
  <c r="H323" i="7"/>
  <c r="H319" i="7"/>
  <c r="R12" i="7"/>
  <c r="H204" i="7"/>
  <c r="H28" i="7"/>
  <c r="H13" i="7"/>
  <c r="H140" i="7"/>
  <c r="R99" i="7"/>
  <c r="T99" i="7" s="1"/>
  <c r="U99" i="7" s="1"/>
  <c r="R109" i="7"/>
  <c r="H103" i="7"/>
  <c r="H66" i="7"/>
  <c r="H122" i="7"/>
  <c r="N87" i="7"/>
  <c r="H87" i="7"/>
  <c r="R118" i="7"/>
  <c r="T118" i="7" s="1"/>
  <c r="U118" i="7" s="1"/>
  <c r="R332" i="7"/>
  <c r="H345" i="7"/>
  <c r="H301" i="7"/>
  <c r="H249" i="7"/>
  <c r="H92" i="7"/>
  <c r="H41" i="7"/>
  <c r="H222" i="7"/>
  <c r="N39" i="7"/>
  <c r="H355" i="7"/>
  <c r="H110" i="7"/>
  <c r="H334" i="7"/>
  <c r="H360" i="7"/>
  <c r="H169" i="7"/>
  <c r="N169" i="7"/>
  <c r="H69" i="7"/>
  <c r="R78" i="7"/>
  <c r="H150" i="7"/>
  <c r="N303" i="7"/>
  <c r="H141" i="7"/>
  <c r="H174" i="7"/>
  <c r="H151" i="7"/>
  <c r="H51" i="7"/>
  <c r="H255" i="7"/>
  <c r="T255" i="7" s="1"/>
  <c r="U255" i="7" s="1"/>
  <c r="N229" i="7"/>
  <c r="N325" i="7"/>
  <c r="H207" i="7"/>
  <c r="R315" i="7"/>
  <c r="R64" i="7"/>
  <c r="N255" i="7"/>
  <c r="N53" i="7"/>
  <c r="H194" i="7"/>
  <c r="N90" i="7"/>
  <c r="R298" i="7"/>
  <c r="R256" i="7"/>
  <c r="R350" i="7"/>
  <c r="R300" i="7"/>
  <c r="T300" i="7" s="1"/>
  <c r="U300" i="7" s="1"/>
  <c r="N139" i="7"/>
  <c r="N183" i="7"/>
  <c r="N149" i="7"/>
  <c r="N29" i="7"/>
  <c r="J10" i="5"/>
  <c r="M10" i="7" s="1"/>
  <c r="N10" i="7" s="1"/>
  <c r="L135" i="7" l="1"/>
  <c r="K356" i="7"/>
  <c r="L356" i="7" s="1"/>
  <c r="L128" i="7"/>
  <c r="K211" i="7"/>
  <c r="L211" i="7"/>
  <c r="K283" i="7"/>
  <c r="L283" i="7" s="1"/>
  <c r="L331" i="7"/>
  <c r="K224" i="7"/>
  <c r="L224" i="7"/>
  <c r="L70" i="7"/>
  <c r="L334" i="7"/>
  <c r="K334" i="7"/>
  <c r="L172" i="7"/>
  <c r="K172" i="7"/>
  <c r="K100" i="7"/>
  <c r="L100" i="7" s="1"/>
  <c r="Q271" i="7"/>
  <c r="F362" i="7"/>
  <c r="N341" i="7"/>
  <c r="R324" i="7"/>
  <c r="T324" i="7" s="1"/>
  <c r="U324" i="7" s="1"/>
  <c r="K42" i="7"/>
  <c r="L42" i="7" s="1"/>
  <c r="L152" i="7"/>
  <c r="L40" i="7"/>
  <c r="K190" i="7"/>
  <c r="L190" i="7" s="1"/>
  <c r="L29" i="7"/>
  <c r="K128" i="7"/>
  <c r="R128" i="7" s="1"/>
  <c r="K171" i="7"/>
  <c r="R171" i="7" s="1"/>
  <c r="L136" i="7"/>
  <c r="L125" i="7"/>
  <c r="K331" i="7"/>
  <c r="L107" i="7"/>
  <c r="K70" i="7"/>
  <c r="H229" i="7"/>
  <c r="J229" i="7"/>
  <c r="K306" i="7"/>
  <c r="L306" i="7" s="1"/>
  <c r="H127" i="7"/>
  <c r="J127" i="7"/>
  <c r="L27" i="7"/>
  <c r="K351" i="7"/>
  <c r="L351" i="7" s="1"/>
  <c r="L38" i="7"/>
  <c r="L64" i="7"/>
  <c r="K135" i="7"/>
  <c r="L67" i="7"/>
  <c r="L272" i="7"/>
  <c r="H331" i="7"/>
  <c r="K104" i="7"/>
  <c r="L104" i="7" s="1"/>
  <c r="L169" i="7"/>
  <c r="L112" i="7"/>
  <c r="L181" i="7"/>
  <c r="L173" i="7"/>
  <c r="L352" i="7"/>
  <c r="H269" i="7"/>
  <c r="J269" i="7"/>
  <c r="K110" i="7"/>
  <c r="L110" i="7"/>
  <c r="K333" i="7"/>
  <c r="L333" i="7" s="1"/>
  <c r="H313" i="7"/>
  <c r="J313" i="7"/>
  <c r="K243" i="7"/>
  <c r="L243" i="7" s="1"/>
  <c r="L95" i="7"/>
  <c r="H211" i="7"/>
  <c r="H218" i="7"/>
  <c r="L59" i="7"/>
  <c r="K270" i="7"/>
  <c r="L270" i="7" s="1"/>
  <c r="K209" i="7"/>
  <c r="L209" i="7" s="1"/>
  <c r="H155" i="7"/>
  <c r="J155" i="7"/>
  <c r="K120" i="7"/>
  <c r="R120" i="7" s="1"/>
  <c r="L120" i="7"/>
  <c r="L220" i="7"/>
  <c r="L287" i="7"/>
  <c r="H188" i="7"/>
  <c r="J188" i="7"/>
  <c r="L161" i="7"/>
  <c r="L189" i="7"/>
  <c r="H283" i="7"/>
  <c r="R29" i="7"/>
  <c r="L16" i="7"/>
  <c r="L266" i="7"/>
  <c r="L101" i="7"/>
  <c r="J192" i="7"/>
  <c r="H192" i="7"/>
  <c r="J88" i="7"/>
  <c r="H88" i="7"/>
  <c r="L164" i="7"/>
  <c r="K198" i="7"/>
  <c r="L198" i="7"/>
  <c r="K347" i="7"/>
  <c r="L347" i="7"/>
  <c r="L41" i="7"/>
  <c r="K26" i="7"/>
  <c r="L26" i="7" s="1"/>
  <c r="L129" i="7"/>
  <c r="J247" i="7"/>
  <c r="H247" i="7"/>
  <c r="K208" i="7"/>
  <c r="L208" i="7" s="1"/>
  <c r="H15" i="7"/>
  <c r="J15" i="7"/>
  <c r="J145" i="7"/>
  <c r="H145" i="7"/>
  <c r="L321" i="7"/>
  <c r="R351" i="7"/>
  <c r="K14" i="7"/>
  <c r="L14" i="7" s="1"/>
  <c r="L218" i="7"/>
  <c r="K307" i="7"/>
  <c r="R307" i="7" s="1"/>
  <c r="T307" i="7" s="1"/>
  <c r="U307" i="7" s="1"/>
  <c r="J44" i="7"/>
  <c r="H44" i="7"/>
  <c r="L226" i="7"/>
  <c r="T256" i="7"/>
  <c r="U256" i="7" s="1"/>
  <c r="R333" i="7"/>
  <c r="R75" i="7"/>
  <c r="T75" i="7" s="1"/>
  <c r="U75" i="7" s="1"/>
  <c r="H172" i="7"/>
  <c r="R110" i="7"/>
  <c r="T110" i="7" s="1"/>
  <c r="U110" i="7" s="1"/>
  <c r="N295" i="7"/>
  <c r="K352" i="7"/>
  <c r="L71" i="7"/>
  <c r="K228" i="7"/>
  <c r="L228" i="7" s="1"/>
  <c r="L77" i="7"/>
  <c r="L49" i="7"/>
  <c r="L217" i="7"/>
  <c r="N68" i="7"/>
  <c r="R57" i="7"/>
  <c r="N46" i="7"/>
  <c r="N271" i="7"/>
  <c r="H236" i="7"/>
  <c r="H29" i="7"/>
  <c r="R90" i="7"/>
  <c r="T90" i="7" s="1"/>
  <c r="U90" i="7" s="1"/>
  <c r="R173" i="7"/>
  <c r="L259" i="7"/>
  <c r="L202" i="7"/>
  <c r="C362" i="7"/>
  <c r="K234" i="7"/>
  <c r="L234" i="7" s="1"/>
  <c r="L267" i="7"/>
  <c r="L91" i="7"/>
  <c r="K279" i="7"/>
  <c r="R279" i="7" s="1"/>
  <c r="K49" i="7"/>
  <c r="L61" i="7"/>
  <c r="L79" i="7"/>
  <c r="L255" i="7"/>
  <c r="L258" i="7"/>
  <c r="O362" i="7"/>
  <c r="Q362" i="7" s="1"/>
  <c r="K133" i="7"/>
  <c r="L133" i="7" s="1"/>
  <c r="L281" i="7"/>
  <c r="K150" i="7"/>
  <c r="L150" i="7"/>
  <c r="L156" i="7"/>
  <c r="L63" i="7"/>
  <c r="K131" i="7"/>
  <c r="L131" i="7"/>
  <c r="H317" i="7"/>
  <c r="J317" i="7"/>
  <c r="L343" i="7"/>
  <c r="K50" i="7"/>
  <c r="R50" i="7" s="1"/>
  <c r="T50" i="7" s="1"/>
  <c r="U50" i="7" s="1"/>
  <c r="L185" i="7"/>
  <c r="L138" i="7"/>
  <c r="L130" i="7"/>
  <c r="K320" i="7"/>
  <c r="R320" i="7" s="1"/>
  <c r="R303" i="7"/>
  <c r="L303" i="7"/>
  <c r="K97" i="7"/>
  <c r="L97" i="7"/>
  <c r="T12" i="7"/>
  <c r="U12" i="7" s="1"/>
  <c r="H260" i="7"/>
  <c r="T260" i="7" s="1"/>
  <c r="U260" i="7" s="1"/>
  <c r="H173" i="7"/>
  <c r="L53" i="7"/>
  <c r="H80" i="7"/>
  <c r="J80" i="7"/>
  <c r="J277" i="7"/>
  <c r="H277" i="7"/>
  <c r="H262" i="7"/>
  <c r="J262" i="7"/>
  <c r="L227" i="7"/>
  <c r="H200" i="7"/>
  <c r="J200" i="7"/>
  <c r="H161" i="7"/>
  <c r="L121" i="7"/>
  <c r="H237" i="7"/>
  <c r="R325" i="7"/>
  <c r="T325" i="7" s="1"/>
  <c r="U325" i="7" s="1"/>
  <c r="H94" i="7"/>
  <c r="J94" i="7"/>
  <c r="L253" i="7"/>
  <c r="J76" i="7"/>
  <c r="H76" i="7"/>
  <c r="H271" i="7"/>
  <c r="J271" i="7"/>
  <c r="J52" i="7"/>
  <c r="H52" i="7"/>
  <c r="H49" i="7"/>
  <c r="H95" i="7"/>
  <c r="H64" i="7"/>
  <c r="T64" i="7" s="1"/>
  <c r="U64" i="7" s="1"/>
  <c r="H228" i="7"/>
  <c r="R39" i="7"/>
  <c r="T39" i="7" s="1"/>
  <c r="U39" i="7" s="1"/>
  <c r="H135" i="7"/>
  <c r="H241" i="7"/>
  <c r="H54" i="7"/>
  <c r="H120" i="7"/>
  <c r="T332" i="7"/>
  <c r="U332" i="7" s="1"/>
  <c r="H274" i="7"/>
  <c r="H270" i="7"/>
  <c r="H261" i="7"/>
  <c r="H257" i="7"/>
  <c r="H186" i="7"/>
  <c r="H160" i="7"/>
  <c r="H156" i="7"/>
  <c r="H148" i="7"/>
  <c r="H144" i="7"/>
  <c r="H17" i="7"/>
  <c r="R47" i="7"/>
  <c r="N80" i="7"/>
  <c r="R84" i="7"/>
  <c r="T84" i="7" s="1"/>
  <c r="U84" i="7" s="1"/>
  <c r="R91" i="7"/>
  <c r="R113" i="7"/>
  <c r="R123" i="7"/>
  <c r="R177" i="7"/>
  <c r="T177" i="7" s="1"/>
  <c r="U177" i="7" s="1"/>
  <c r="R211" i="7"/>
  <c r="T211" i="7" s="1"/>
  <c r="U211" i="7" s="1"/>
  <c r="R223" i="7"/>
  <c r="R268" i="7"/>
  <c r="R282" i="7"/>
  <c r="R323" i="7"/>
  <c r="T323" i="7" s="1"/>
  <c r="U323" i="7" s="1"/>
  <c r="H351" i="7"/>
  <c r="H235" i="7"/>
  <c r="H291" i="7"/>
  <c r="T291" i="7" s="1"/>
  <c r="U291" i="7" s="1"/>
  <c r="H336" i="7"/>
  <c r="J336" i="7"/>
  <c r="H163" i="7"/>
  <c r="J163" i="7"/>
  <c r="H322" i="7"/>
  <c r="H60" i="7"/>
  <c r="H182" i="7"/>
  <c r="R189" i="7"/>
  <c r="T189" i="7" s="1"/>
  <c r="U189" i="7" s="1"/>
  <c r="H275" i="7"/>
  <c r="H191" i="7"/>
  <c r="T191" i="7" s="1"/>
  <c r="U191" i="7" s="1"/>
  <c r="H226" i="7"/>
  <c r="H65" i="7"/>
  <c r="H62" i="7"/>
  <c r="H45" i="7"/>
  <c r="H38" i="7"/>
  <c r="H34" i="7"/>
  <c r="T34" i="7" s="1"/>
  <c r="U34" i="7" s="1"/>
  <c r="H30" i="7"/>
  <c r="R34" i="7"/>
  <c r="R51" i="7"/>
  <c r="R77" i="7"/>
  <c r="T77" i="7" s="1"/>
  <c r="U77" i="7" s="1"/>
  <c r="R81" i="7"/>
  <c r="N160" i="7"/>
  <c r="R175" i="7"/>
  <c r="T175" i="7" s="1"/>
  <c r="U175" i="7" s="1"/>
  <c r="R204" i="7"/>
  <c r="T204" i="7" s="1"/>
  <c r="U204" i="7" s="1"/>
  <c r="N251" i="7"/>
  <c r="R348" i="7"/>
  <c r="R142" i="7"/>
  <c r="H234" i="7"/>
  <c r="H187" i="7"/>
  <c r="H212" i="7"/>
  <c r="Q299" i="7"/>
  <c r="R21" i="7"/>
  <c r="R37" i="7"/>
  <c r="T37" i="7" s="1"/>
  <c r="U37" i="7" s="1"/>
  <c r="R65" i="7"/>
  <c r="T65" i="7" s="1"/>
  <c r="U65" i="7" s="1"/>
  <c r="R73" i="7"/>
  <c r="T73" i="7" s="1"/>
  <c r="U73" i="7" s="1"/>
  <c r="R98" i="7"/>
  <c r="R126" i="7"/>
  <c r="R141" i="7"/>
  <c r="T141" i="7" s="1"/>
  <c r="U141" i="7" s="1"/>
  <c r="R157" i="7"/>
  <c r="T157" i="7" s="1"/>
  <c r="U157" i="7" s="1"/>
  <c r="N172" i="7"/>
  <c r="R222" i="7"/>
  <c r="T222" i="7" s="1"/>
  <c r="U222" i="7" s="1"/>
  <c r="R225" i="7"/>
  <c r="T225" i="7" s="1"/>
  <c r="U225" i="7" s="1"/>
  <c r="N254" i="7"/>
  <c r="R258" i="7"/>
  <c r="R289" i="7"/>
  <c r="R314" i="7"/>
  <c r="T314" i="7" s="1"/>
  <c r="U314" i="7" s="1"/>
  <c r="H358" i="7"/>
  <c r="H340" i="7"/>
  <c r="T340" i="7" s="1"/>
  <c r="U340" i="7" s="1"/>
  <c r="H329" i="7"/>
  <c r="N326" i="7"/>
  <c r="H320" i="7"/>
  <c r="H318" i="7"/>
  <c r="H316" i="7"/>
  <c r="H289" i="7"/>
  <c r="H133" i="7"/>
  <c r="H170" i="7"/>
  <c r="H166" i="7"/>
  <c r="H159" i="7"/>
  <c r="H143" i="7"/>
  <c r="H139" i="7"/>
  <c r="Q112" i="7"/>
  <c r="R48" i="7"/>
  <c r="T48" i="7" s="1"/>
  <c r="U48" i="7" s="1"/>
  <c r="R82" i="7"/>
  <c r="R150" i="7"/>
  <c r="T150" i="7" s="1"/>
  <c r="U150" i="7" s="1"/>
  <c r="R245" i="7"/>
  <c r="N256" i="7"/>
  <c r="R261" i="7"/>
  <c r="R266" i="7"/>
  <c r="R290" i="7"/>
  <c r="T290" i="7" s="1"/>
  <c r="U290" i="7" s="1"/>
  <c r="R296" i="7"/>
  <c r="H350" i="7"/>
  <c r="H346" i="7"/>
  <c r="H343" i="7"/>
  <c r="N336" i="7"/>
  <c r="H333" i="7"/>
  <c r="H325" i="7"/>
  <c r="H309" i="7"/>
  <c r="H292" i="7"/>
  <c r="H114" i="7"/>
  <c r="H227" i="7"/>
  <c r="H220" i="7"/>
  <c r="R345" i="7"/>
  <c r="H134" i="7"/>
  <c r="N47" i="7"/>
  <c r="R71" i="7"/>
  <c r="T71" i="7" s="1"/>
  <c r="U71" i="7" s="1"/>
  <c r="R85" i="7"/>
  <c r="R92" i="7"/>
  <c r="T92" i="7" s="1"/>
  <c r="U92" i="7" s="1"/>
  <c r="R116" i="7"/>
  <c r="R137" i="7"/>
  <c r="T137" i="7" s="1"/>
  <c r="U137" i="7" s="1"/>
  <c r="R169" i="7"/>
  <c r="R205" i="7"/>
  <c r="R343" i="7"/>
  <c r="R246" i="7"/>
  <c r="T246" i="7" s="1"/>
  <c r="U246" i="7" s="1"/>
  <c r="R250" i="7"/>
  <c r="T250" i="7" s="1"/>
  <c r="U250" i="7" s="1"/>
  <c r="R257" i="7"/>
  <c r="R286" i="7"/>
  <c r="R309" i="7"/>
  <c r="R334" i="7"/>
  <c r="T334" i="7" s="1"/>
  <c r="U334" i="7" s="1"/>
  <c r="H357" i="7"/>
  <c r="T357" i="7" s="1"/>
  <c r="U357" i="7" s="1"/>
  <c r="H353" i="7"/>
  <c r="H342" i="7"/>
  <c r="H315" i="7"/>
  <c r="T315" i="7" s="1"/>
  <c r="U315" i="7" s="1"/>
  <c r="H285" i="7"/>
  <c r="H266" i="7"/>
  <c r="H181" i="7"/>
  <c r="T181" i="7" s="1"/>
  <c r="U181" i="7" s="1"/>
  <c r="N122" i="7"/>
  <c r="H124" i="7"/>
  <c r="H117" i="7"/>
  <c r="H105" i="7"/>
  <c r="H101" i="7"/>
  <c r="H74" i="7"/>
  <c r="H70" i="7"/>
  <c r="H67" i="7"/>
  <c r="H23" i="7"/>
  <c r="N12" i="7"/>
  <c r="N16" i="7"/>
  <c r="R24" i="7"/>
  <c r="T24" i="7" s="1"/>
  <c r="U24" i="7" s="1"/>
  <c r="R35" i="7"/>
  <c r="R115" i="7"/>
  <c r="R131" i="7"/>
  <c r="T131" i="7" s="1"/>
  <c r="U131" i="7" s="1"/>
  <c r="R159" i="7"/>
  <c r="R179" i="7"/>
  <c r="T179" i="7" s="1"/>
  <c r="U179" i="7" s="1"/>
  <c r="R190" i="7"/>
  <c r="T190" i="7" s="1"/>
  <c r="U190" i="7" s="1"/>
  <c r="N196" i="7"/>
  <c r="R203" i="7"/>
  <c r="T203" i="7" s="1"/>
  <c r="U203" i="7" s="1"/>
  <c r="R207" i="7"/>
  <c r="R236" i="7"/>
  <c r="T236" i="7" s="1"/>
  <c r="U236" i="7" s="1"/>
  <c r="R264" i="7"/>
  <c r="N321" i="7"/>
  <c r="N262" i="7"/>
  <c r="N163" i="7"/>
  <c r="H279" i="7"/>
  <c r="R297" i="7"/>
  <c r="T297" i="7" s="1"/>
  <c r="U297" i="7" s="1"/>
  <c r="H158" i="7"/>
  <c r="H286" i="7"/>
  <c r="R122" i="7"/>
  <c r="T122" i="7" s="1"/>
  <c r="U122" i="7" s="1"/>
  <c r="R134" i="7"/>
  <c r="T134" i="7" s="1"/>
  <c r="U134" i="7" s="1"/>
  <c r="R154" i="7"/>
  <c r="R310" i="7"/>
  <c r="T310" i="7" s="1"/>
  <c r="U310" i="7" s="1"/>
  <c r="H352" i="7"/>
  <c r="H297" i="7"/>
  <c r="H290" i="7"/>
  <c r="H284" i="7"/>
  <c r="H224" i="7"/>
  <c r="H221" i="7"/>
  <c r="T221" i="7" s="1"/>
  <c r="U221" i="7" s="1"/>
  <c r="H201" i="7"/>
  <c r="H199" i="7"/>
  <c r="H195" i="7"/>
  <c r="H184" i="7"/>
  <c r="H149" i="7"/>
  <c r="T149" i="7" s="1"/>
  <c r="U149" i="7" s="1"/>
  <c r="H130" i="7"/>
  <c r="H116" i="7"/>
  <c r="H108" i="7"/>
  <c r="H104" i="7"/>
  <c r="H106" i="7"/>
  <c r="H85" i="7"/>
  <c r="H40" i="7"/>
  <c r="H123" i="7"/>
  <c r="H14" i="7"/>
  <c r="R11" i="7"/>
  <c r="N15" i="7"/>
  <c r="R25" i="7"/>
  <c r="R59" i="7"/>
  <c r="R62" i="7"/>
  <c r="T62" i="7" s="1"/>
  <c r="U62" i="7" s="1"/>
  <c r="R87" i="7"/>
  <c r="T87" i="7" s="1"/>
  <c r="U87" i="7" s="1"/>
  <c r="R100" i="7"/>
  <c r="R139" i="7"/>
  <c r="R152" i="7"/>
  <c r="T152" i="7" s="1"/>
  <c r="U152" i="7" s="1"/>
  <c r="N155" i="7"/>
  <c r="R176" i="7"/>
  <c r="R180" i="7"/>
  <c r="N193" i="7"/>
  <c r="R197" i="7"/>
  <c r="R259" i="7"/>
  <c r="R288" i="7"/>
  <c r="N302" i="7"/>
  <c r="R311" i="7"/>
  <c r="N313" i="7"/>
  <c r="H78" i="7"/>
  <c r="N78" i="7"/>
  <c r="R121" i="7"/>
  <c r="T121" i="7" s="1"/>
  <c r="U121" i="7" s="1"/>
  <c r="N121" i="7"/>
  <c r="R187" i="7"/>
  <c r="T187" i="7" s="1"/>
  <c r="U187" i="7" s="1"/>
  <c r="N187" i="7"/>
  <c r="R329" i="7"/>
  <c r="T329" i="7" s="1"/>
  <c r="U329" i="7" s="1"/>
  <c r="N329" i="7"/>
  <c r="H356" i="7"/>
  <c r="N356" i="7"/>
  <c r="H91" i="7"/>
  <c r="T91" i="7" s="1"/>
  <c r="U91" i="7" s="1"/>
  <c r="N91" i="7"/>
  <c r="H81" i="7"/>
  <c r="N81" i="7"/>
  <c r="J13" i="5"/>
  <c r="M13" i="7" s="1"/>
  <c r="I362" i="5"/>
  <c r="R199" i="7"/>
  <c r="N199" i="7"/>
  <c r="R218" i="7"/>
  <c r="T218" i="7" s="1"/>
  <c r="U218" i="7" s="1"/>
  <c r="N218" i="7"/>
  <c r="N192" i="7"/>
  <c r="T21" i="7"/>
  <c r="U21" i="7" s="1"/>
  <c r="R45" i="7"/>
  <c r="T45" i="7" s="1"/>
  <c r="U45" i="7" s="1"/>
  <c r="N45" i="7"/>
  <c r="R186" i="7"/>
  <c r="T186" i="7" s="1"/>
  <c r="U186" i="7" s="1"/>
  <c r="N186" i="7"/>
  <c r="N152" i="7"/>
  <c r="H152" i="7"/>
  <c r="R40" i="7"/>
  <c r="T40" i="7" s="1"/>
  <c r="U40" i="7" s="1"/>
  <c r="N40" i="7"/>
  <c r="T284" i="7"/>
  <c r="U284" i="7" s="1"/>
  <c r="N228" i="7"/>
  <c r="N76" i="7"/>
  <c r="T85" i="7"/>
  <c r="U85" i="7" s="1"/>
  <c r="R243" i="7"/>
  <c r="T243" i="7" s="1"/>
  <c r="U243" i="7" s="1"/>
  <c r="N243" i="7"/>
  <c r="F362" i="5"/>
  <c r="T81" i="7"/>
  <c r="U81" i="7" s="1"/>
  <c r="T348" i="7"/>
  <c r="U348" i="7" s="1"/>
  <c r="R224" i="7"/>
  <c r="T224" i="7" s="1"/>
  <c r="U224" i="7" s="1"/>
  <c r="T46" i="7"/>
  <c r="U46" i="7" s="1"/>
  <c r="N209" i="7"/>
  <c r="T205" i="7"/>
  <c r="U205" i="7" s="1"/>
  <c r="T258" i="7"/>
  <c r="U258" i="7" s="1"/>
  <c r="T25" i="7"/>
  <c r="U25" i="7" s="1"/>
  <c r="N54" i="7"/>
  <c r="N173" i="7"/>
  <c r="N190" i="7"/>
  <c r="T128" i="7"/>
  <c r="U128" i="7" s="1"/>
  <c r="N189" i="7"/>
  <c r="N65" i="7"/>
  <c r="N123" i="7"/>
  <c r="N179" i="7"/>
  <c r="N52" i="7"/>
  <c r="H233" i="7"/>
  <c r="T233" i="7" s="1"/>
  <c r="U233" i="7" s="1"/>
  <c r="N233" i="7"/>
  <c r="T326" i="7"/>
  <c r="U326" i="7" s="1"/>
  <c r="T103" i="7"/>
  <c r="U103" i="7" s="1"/>
  <c r="H154" i="7"/>
  <c r="T154" i="7" s="1"/>
  <c r="U154" i="7" s="1"/>
  <c r="T116" i="7"/>
  <c r="U116" i="7" s="1"/>
  <c r="N120" i="7"/>
  <c r="T142" i="7"/>
  <c r="U142" i="7" s="1"/>
  <c r="T245" i="7"/>
  <c r="U245" i="7" s="1"/>
  <c r="R249" i="7"/>
  <c r="T249" i="7" s="1"/>
  <c r="U249" i="7" s="1"/>
  <c r="N249" i="7"/>
  <c r="R272" i="7"/>
  <c r="T272" i="7" s="1"/>
  <c r="U272" i="7" s="1"/>
  <c r="N272" i="7"/>
  <c r="T296" i="7"/>
  <c r="U296" i="7" s="1"/>
  <c r="H282" i="7"/>
  <c r="N282" i="7"/>
  <c r="T59" i="7"/>
  <c r="U59" i="7" s="1"/>
  <c r="N83" i="7"/>
  <c r="R83" i="7"/>
  <c r="T83" i="7" s="1"/>
  <c r="U83" i="7" s="1"/>
  <c r="T100" i="7"/>
  <c r="U100" i="7" s="1"/>
  <c r="N108" i="7"/>
  <c r="R108" i="7"/>
  <c r="T108" i="7" s="1"/>
  <c r="U108" i="7" s="1"/>
  <c r="N112" i="7"/>
  <c r="T180" i="7"/>
  <c r="U180" i="7" s="1"/>
  <c r="N191" i="7"/>
  <c r="T259" i="7"/>
  <c r="U259" i="7" s="1"/>
  <c r="N284" i="7"/>
  <c r="T244" i="7"/>
  <c r="U244" i="7" s="1"/>
  <c r="R215" i="7"/>
  <c r="T215" i="7" s="1"/>
  <c r="U215" i="7" s="1"/>
  <c r="N215" i="7"/>
  <c r="R210" i="7"/>
  <c r="T210" i="7" s="1"/>
  <c r="U210" i="7" s="1"/>
  <c r="N210" i="7"/>
  <c r="R281" i="7"/>
  <c r="T281" i="7" s="1"/>
  <c r="U281" i="7" s="1"/>
  <c r="N281" i="7"/>
  <c r="R55" i="7"/>
  <c r="T55" i="7" s="1"/>
  <c r="U55" i="7" s="1"/>
  <c r="N55" i="7"/>
  <c r="N144" i="7"/>
  <c r="R144" i="7"/>
  <c r="R195" i="7"/>
  <c r="T195" i="7" s="1"/>
  <c r="U195" i="7" s="1"/>
  <c r="N195" i="7"/>
  <c r="R61" i="7"/>
  <c r="T61" i="7" s="1"/>
  <c r="U61" i="7" s="1"/>
  <c r="T78" i="7"/>
  <c r="U78" i="7" s="1"/>
  <c r="T295" i="7"/>
  <c r="U295" i="7" s="1"/>
  <c r="N322" i="7"/>
  <c r="R322" i="7"/>
  <c r="T322" i="7" s="1"/>
  <c r="U322" i="7" s="1"/>
  <c r="N164" i="7"/>
  <c r="R164" i="7"/>
  <c r="T164" i="7" s="1"/>
  <c r="U164" i="7" s="1"/>
  <c r="T53" i="7"/>
  <c r="U53" i="7" s="1"/>
  <c r="E11" i="7"/>
  <c r="H11" i="7" s="1"/>
  <c r="T11" i="7" s="1"/>
  <c r="U11" i="7" s="1"/>
  <c r="R165" i="7"/>
  <c r="T165" i="7" s="1"/>
  <c r="U165" i="7" s="1"/>
  <c r="N165" i="7"/>
  <c r="R178" i="7"/>
  <c r="T178" i="7" s="1"/>
  <c r="U178" i="7" s="1"/>
  <c r="N178" i="7"/>
  <c r="R301" i="7"/>
  <c r="T301" i="7" s="1"/>
  <c r="U301" i="7" s="1"/>
  <c r="N301" i="7"/>
  <c r="R63" i="7"/>
  <c r="T63" i="7" s="1"/>
  <c r="U63" i="7" s="1"/>
  <c r="N63" i="7"/>
  <c r="T115" i="7"/>
  <c r="U115" i="7" s="1"/>
  <c r="R140" i="7"/>
  <c r="T140" i="7" s="1"/>
  <c r="U140" i="7" s="1"/>
  <c r="N140" i="7"/>
  <c r="N73" i="7"/>
  <c r="N204" i="7"/>
  <c r="N128" i="7"/>
  <c r="N291" i="7"/>
  <c r="R58" i="7"/>
  <c r="T58" i="7" s="1"/>
  <c r="U58" i="7" s="1"/>
  <c r="N332" i="7"/>
  <c r="H10" i="7"/>
  <c r="N115" i="7"/>
  <c r="H109" i="7"/>
  <c r="T109" i="7" s="1"/>
  <c r="U109" i="7" s="1"/>
  <c r="H171" i="7"/>
  <c r="N171" i="7"/>
  <c r="N320" i="7"/>
  <c r="T132" i="7"/>
  <c r="U132" i="7" s="1"/>
  <c r="O362" i="5"/>
  <c r="T82" i="7"/>
  <c r="U82" i="7" s="1"/>
  <c r="R240" i="7"/>
  <c r="T240" i="7" s="1"/>
  <c r="U240" i="7" s="1"/>
  <c r="N240" i="7"/>
  <c r="N349" i="7"/>
  <c r="R349" i="7"/>
  <c r="T349" i="7" s="1"/>
  <c r="U349" i="7" s="1"/>
  <c r="N354" i="7"/>
  <c r="R354" i="7"/>
  <c r="T354" i="7" s="1"/>
  <c r="U354" i="7" s="1"/>
  <c r="N35" i="7"/>
  <c r="H35" i="7"/>
  <c r="T35" i="7" s="1"/>
  <c r="U35" i="7" s="1"/>
  <c r="R19" i="7"/>
  <c r="T19" i="7" s="1"/>
  <c r="U19" i="7" s="1"/>
  <c r="N19" i="7"/>
  <c r="R36" i="7"/>
  <c r="T36" i="7" s="1"/>
  <c r="U36" i="7" s="1"/>
  <c r="N36" i="7"/>
  <c r="R56" i="7"/>
  <c r="T56" i="7" s="1"/>
  <c r="U56" i="7" s="1"/>
  <c r="N56" i="7"/>
  <c r="N64" i="7"/>
  <c r="T123" i="7"/>
  <c r="U123" i="7" s="1"/>
  <c r="N217" i="7"/>
  <c r="R217" i="7"/>
  <c r="T217" i="7" s="1"/>
  <c r="U217" i="7" s="1"/>
  <c r="T223" i="7"/>
  <c r="U223" i="7" s="1"/>
  <c r="N232" i="7"/>
  <c r="R232" i="7"/>
  <c r="T232" i="7" s="1"/>
  <c r="U232" i="7" s="1"/>
  <c r="N235" i="7"/>
  <c r="N244" i="7"/>
  <c r="N247" i="7"/>
  <c r="R347" i="7"/>
  <c r="T347" i="7" s="1"/>
  <c r="U347" i="7" s="1"/>
  <c r="N347" i="7"/>
  <c r="N352" i="7"/>
  <c r="T355" i="7"/>
  <c r="U355" i="7" s="1"/>
  <c r="T113" i="7"/>
  <c r="U113" i="7" s="1"/>
  <c r="T207" i="7"/>
  <c r="U207" i="7" s="1"/>
  <c r="R193" i="7"/>
  <c r="T193" i="7" s="1"/>
  <c r="U193" i="7" s="1"/>
  <c r="R302" i="7"/>
  <c r="T302" i="7" s="1"/>
  <c r="U302" i="7" s="1"/>
  <c r="T350" i="7"/>
  <c r="U350" i="7" s="1"/>
  <c r="T57" i="7"/>
  <c r="U57" i="7" s="1"/>
  <c r="T298" i="7"/>
  <c r="U298" i="7" s="1"/>
  <c r="N311" i="7"/>
  <c r="T320" i="7"/>
  <c r="U320" i="7" s="1"/>
  <c r="T242" i="7"/>
  <c r="U242" i="7" s="1"/>
  <c r="T341" i="7"/>
  <c r="U341" i="7" s="1"/>
  <c r="T102" i="7"/>
  <c r="U102" i="7" s="1"/>
  <c r="N333" i="7"/>
  <c r="T173" i="7"/>
  <c r="U173" i="7" s="1"/>
  <c r="R251" i="7"/>
  <c r="T251" i="7" s="1"/>
  <c r="U251" i="7" s="1"/>
  <c r="N17" i="7"/>
  <c r="N57" i="7"/>
  <c r="N114" i="7"/>
  <c r="T169" i="7"/>
  <c r="U169" i="7" s="1"/>
  <c r="T257" i="7"/>
  <c r="U257" i="7" s="1"/>
  <c r="N273" i="7"/>
  <c r="T309" i="7"/>
  <c r="U309" i="7" s="1"/>
  <c r="T47" i="7"/>
  <c r="U47" i="7" s="1"/>
  <c r="T197" i="7"/>
  <c r="U197" i="7" s="1"/>
  <c r="T268" i="7"/>
  <c r="U268" i="7" s="1"/>
  <c r="T282" i="7"/>
  <c r="U282" i="7" s="1"/>
  <c r="N181" i="7"/>
  <c r="T288" i="7"/>
  <c r="U288" i="7" s="1"/>
  <c r="T311" i="7"/>
  <c r="U311" i="7" s="1"/>
  <c r="T351" i="7"/>
  <c r="U351" i="7" s="1"/>
  <c r="T38" i="7"/>
  <c r="U38" i="7" s="1"/>
  <c r="N175" i="7"/>
  <c r="N131" i="7"/>
  <c r="N207" i="7"/>
  <c r="N38" i="7"/>
  <c r="T345" i="7"/>
  <c r="U345" i="7" s="1"/>
  <c r="N89" i="7"/>
  <c r="T98" i="7"/>
  <c r="U98" i="7" s="1"/>
  <c r="N118" i="7"/>
  <c r="T126" i="7"/>
  <c r="U126" i="7" s="1"/>
  <c r="N265" i="7"/>
  <c r="N298" i="7"/>
  <c r="N350" i="7"/>
  <c r="N32" i="7"/>
  <c r="T51" i="7"/>
  <c r="U51" i="7" s="1"/>
  <c r="T303" i="7"/>
  <c r="U303" i="7" s="1"/>
  <c r="N132" i="7"/>
  <c r="T139" i="7"/>
  <c r="U139" i="7" s="1"/>
  <c r="T159" i="7"/>
  <c r="U159" i="7" s="1"/>
  <c r="T176" i="7"/>
  <c r="U176" i="7" s="1"/>
  <c r="T264" i="7"/>
  <c r="U264" i="7" s="1"/>
  <c r="N260" i="7"/>
  <c r="N279" i="7"/>
  <c r="N339" i="7"/>
  <c r="N201" i="7"/>
  <c r="R201" i="7"/>
  <c r="T201" i="7" s="1"/>
  <c r="U201" i="7" s="1"/>
  <c r="N214" i="7"/>
  <c r="R214" i="7"/>
  <c r="T214" i="7" s="1"/>
  <c r="U214" i="7" s="1"/>
  <c r="R274" i="7"/>
  <c r="T274" i="7" s="1"/>
  <c r="U274" i="7" s="1"/>
  <c r="N274" i="7"/>
  <c r="R318" i="7"/>
  <c r="T318" i="7" s="1"/>
  <c r="U318" i="7" s="1"/>
  <c r="N318" i="7"/>
  <c r="R342" i="7"/>
  <c r="T342" i="7" s="1"/>
  <c r="U342" i="7" s="1"/>
  <c r="N342" i="7"/>
  <c r="N88" i="7"/>
  <c r="N216" i="7"/>
  <c r="R216" i="7"/>
  <c r="T216" i="7" s="1"/>
  <c r="U216" i="7" s="1"/>
  <c r="R69" i="7"/>
  <c r="T69" i="7" s="1"/>
  <c r="U69" i="7" s="1"/>
  <c r="N69" i="7"/>
  <c r="N72" i="7"/>
  <c r="R72" i="7"/>
  <c r="T72" i="7" s="1"/>
  <c r="U72" i="7" s="1"/>
  <c r="N94" i="7"/>
  <c r="R167" i="7"/>
  <c r="T167" i="7" s="1"/>
  <c r="U167" i="7" s="1"/>
  <c r="N167" i="7"/>
  <c r="R231" i="7"/>
  <c r="T231" i="7" s="1"/>
  <c r="U231" i="7" s="1"/>
  <c r="N231" i="7"/>
  <c r="R66" i="7"/>
  <c r="T66" i="7" s="1"/>
  <c r="U66" i="7" s="1"/>
  <c r="N66" i="7"/>
  <c r="R104" i="7"/>
  <c r="T104" i="7" s="1"/>
  <c r="U104" i="7" s="1"/>
  <c r="N104" i="7"/>
  <c r="R170" i="7"/>
  <c r="T170" i="7" s="1"/>
  <c r="U170" i="7" s="1"/>
  <c r="N170" i="7"/>
  <c r="R285" i="7"/>
  <c r="T285" i="7" s="1"/>
  <c r="U285" i="7" s="1"/>
  <c r="N285" i="7"/>
  <c r="N97" i="7"/>
  <c r="R97" i="7"/>
  <c r="T97" i="7" s="1"/>
  <c r="U97" i="7" s="1"/>
  <c r="N287" i="7"/>
  <c r="R287" i="7"/>
  <c r="T287" i="7" s="1"/>
  <c r="U287" i="7" s="1"/>
  <c r="R263" i="7"/>
  <c r="T263" i="7" s="1"/>
  <c r="U263" i="7" s="1"/>
  <c r="N263" i="7"/>
  <c r="R267" i="7"/>
  <c r="T267" i="7" s="1"/>
  <c r="U267" i="7" s="1"/>
  <c r="N267" i="7"/>
  <c r="N331" i="7"/>
  <c r="R331" i="7"/>
  <c r="T331" i="7" s="1"/>
  <c r="U331" i="7" s="1"/>
  <c r="R344" i="7"/>
  <c r="T344" i="7" s="1"/>
  <c r="U344" i="7" s="1"/>
  <c r="N344" i="7"/>
  <c r="N222" i="7"/>
  <c r="N253" i="7"/>
  <c r="R253" i="7"/>
  <c r="T253" i="7" s="1"/>
  <c r="U253" i="7" s="1"/>
  <c r="R143" i="7"/>
  <c r="T143" i="7" s="1"/>
  <c r="U143" i="7" s="1"/>
  <c r="N143" i="7"/>
  <c r="N330" i="7"/>
  <c r="R330" i="7"/>
  <c r="T330" i="7" s="1"/>
  <c r="U330" i="7" s="1"/>
  <c r="R41" i="7"/>
  <c r="T41" i="7" s="1"/>
  <c r="U41" i="7" s="1"/>
  <c r="N41" i="7"/>
  <c r="R117" i="7"/>
  <c r="T117" i="7" s="1"/>
  <c r="U117" i="7" s="1"/>
  <c r="N117" i="7"/>
  <c r="R129" i="7"/>
  <c r="T129" i="7" s="1"/>
  <c r="U129" i="7" s="1"/>
  <c r="N129" i="7"/>
  <c r="N138" i="7"/>
  <c r="R138" i="7"/>
  <c r="T138" i="7" s="1"/>
  <c r="U138" i="7" s="1"/>
  <c r="R158" i="7"/>
  <c r="T158" i="7" s="1"/>
  <c r="U158" i="7" s="1"/>
  <c r="N158" i="7"/>
  <c r="R162" i="7"/>
  <c r="T162" i="7" s="1"/>
  <c r="U162" i="7" s="1"/>
  <c r="N162" i="7"/>
  <c r="N166" i="7"/>
  <c r="R166" i="7"/>
  <c r="T166" i="7" s="1"/>
  <c r="U166" i="7" s="1"/>
  <c r="R252" i="7"/>
  <c r="T252" i="7" s="1"/>
  <c r="U252" i="7" s="1"/>
  <c r="N252" i="7"/>
  <c r="N159" i="7"/>
  <c r="N102" i="7"/>
  <c r="N147" i="7"/>
  <c r="N268" i="7"/>
  <c r="N340" i="7"/>
  <c r="N34" i="7"/>
  <c r="N100" i="7"/>
  <c r="R32" i="7"/>
  <c r="T32" i="7" s="1"/>
  <c r="U32" i="7" s="1"/>
  <c r="N21" i="7"/>
  <c r="R209" i="7"/>
  <c r="T209" i="7" s="1"/>
  <c r="U209" i="7" s="1"/>
  <c r="N245" i="7"/>
  <c r="N277" i="7"/>
  <c r="R182" i="7"/>
  <c r="T182" i="7" s="1"/>
  <c r="U182" i="7" s="1"/>
  <c r="N182" i="7"/>
  <c r="R254" i="7"/>
  <c r="T254" i="7" s="1"/>
  <c r="U254" i="7" s="1"/>
  <c r="N328" i="7"/>
  <c r="R328" i="7"/>
  <c r="T328" i="7" s="1"/>
  <c r="U328" i="7" s="1"/>
  <c r="N205" i="7"/>
  <c r="N188" i="7"/>
  <c r="N213" i="7"/>
  <c r="R213" i="7"/>
  <c r="T213" i="7" s="1"/>
  <c r="U213" i="7" s="1"/>
  <c r="N306" i="7"/>
  <c r="R306" i="7"/>
  <c r="T306" i="7" s="1"/>
  <c r="U306" i="7" s="1"/>
  <c r="R20" i="7"/>
  <c r="T20" i="7" s="1"/>
  <c r="U20" i="7" s="1"/>
  <c r="N20" i="7"/>
  <c r="N22" i="7"/>
  <c r="R22" i="7"/>
  <c r="T22" i="7" s="1"/>
  <c r="U22" i="7" s="1"/>
  <c r="R280" i="7"/>
  <c r="T280" i="7" s="1"/>
  <c r="U280" i="7" s="1"/>
  <c r="N280" i="7"/>
  <c r="N304" i="7"/>
  <c r="R304" i="7"/>
  <c r="T304" i="7" s="1"/>
  <c r="U304" i="7" s="1"/>
  <c r="R319" i="7"/>
  <c r="T319" i="7" s="1"/>
  <c r="U319" i="7" s="1"/>
  <c r="N319" i="7"/>
  <c r="R226" i="7"/>
  <c r="T226" i="7" s="1"/>
  <c r="U226" i="7" s="1"/>
  <c r="N226" i="7"/>
  <c r="N74" i="7"/>
  <c r="R74" i="7"/>
  <c r="T74" i="7" s="1"/>
  <c r="U74" i="7" s="1"/>
  <c r="R305" i="7"/>
  <c r="T305" i="7" s="1"/>
  <c r="U305" i="7" s="1"/>
  <c r="N305" i="7"/>
  <c r="N353" i="7"/>
  <c r="R353" i="7"/>
  <c r="T353" i="7" s="1"/>
  <c r="U353" i="7" s="1"/>
  <c r="N184" i="7"/>
  <c r="R184" i="7"/>
  <c r="N348" i="7"/>
  <c r="N257" i="7"/>
  <c r="N26" i="7"/>
  <c r="N42" i="7"/>
  <c r="R42" i="7"/>
  <c r="T42" i="7" s="1"/>
  <c r="U42" i="7" s="1"/>
  <c r="N18" i="7"/>
  <c r="R18" i="7"/>
  <c r="T18" i="7" s="1"/>
  <c r="U18" i="7" s="1"/>
  <c r="N33" i="7"/>
  <c r="R33" i="7"/>
  <c r="T33" i="7" s="1"/>
  <c r="U33" i="7" s="1"/>
  <c r="R202" i="7"/>
  <c r="T202" i="7" s="1"/>
  <c r="U202" i="7" s="1"/>
  <c r="N202" i="7"/>
  <c r="R60" i="7"/>
  <c r="T60" i="7" s="1"/>
  <c r="U60" i="7" s="1"/>
  <c r="N60" i="7"/>
  <c r="R124" i="7"/>
  <c r="T124" i="7" s="1"/>
  <c r="U124" i="7" s="1"/>
  <c r="N124" i="7"/>
  <c r="R130" i="7"/>
  <c r="T130" i="7" s="1"/>
  <c r="U130" i="7" s="1"/>
  <c r="N130" i="7"/>
  <c r="R153" i="7"/>
  <c r="T153" i="7" s="1"/>
  <c r="U153" i="7" s="1"/>
  <c r="N153" i="7"/>
  <c r="R161" i="7"/>
  <c r="N161" i="7"/>
  <c r="R119" i="7"/>
  <c r="T119" i="7" s="1"/>
  <c r="U119" i="7" s="1"/>
  <c r="N119" i="7"/>
  <c r="R227" i="7"/>
  <c r="T227" i="7" s="1"/>
  <c r="U227" i="7" s="1"/>
  <c r="N227" i="7"/>
  <c r="N239" i="7"/>
  <c r="R239" i="7"/>
  <c r="T239" i="7" s="1"/>
  <c r="U239" i="7" s="1"/>
  <c r="R146" i="7"/>
  <c r="T146" i="7" s="1"/>
  <c r="U146" i="7" s="1"/>
  <c r="N146" i="7"/>
  <c r="R237" i="7"/>
  <c r="T237" i="7" s="1"/>
  <c r="U237" i="7" s="1"/>
  <c r="N237" i="7"/>
  <c r="N269" i="7"/>
  <c r="R106" i="7"/>
  <c r="T106" i="7" s="1"/>
  <c r="U106" i="7" s="1"/>
  <c r="N106" i="7"/>
  <c r="N294" i="7"/>
  <c r="R294" i="7"/>
  <c r="T294" i="7" s="1"/>
  <c r="U294" i="7" s="1"/>
  <c r="N346" i="7"/>
  <c r="R346" i="7"/>
  <c r="T346" i="7" s="1"/>
  <c r="U346" i="7" s="1"/>
  <c r="J362" i="5"/>
  <c r="N24" i="7"/>
  <c r="N314" i="7"/>
  <c r="N50" i="7"/>
  <c r="N134" i="7"/>
  <c r="N310" i="7"/>
  <c r="R352" i="7"/>
  <c r="T352" i="7" s="1"/>
  <c r="U352" i="7" s="1"/>
  <c r="N141" i="7"/>
  <c r="N110" i="7"/>
  <c r="N266" i="7"/>
  <c r="R86" i="7"/>
  <c r="T86" i="7" s="1"/>
  <c r="U86" i="7" s="1"/>
  <c r="N145" i="7"/>
  <c r="N309" i="7"/>
  <c r="N343" i="7"/>
  <c r="N116" i="7"/>
  <c r="R196" i="7"/>
  <c r="T196" i="7" s="1"/>
  <c r="U196" i="7" s="1"/>
  <c r="N259" i="7"/>
  <c r="R238" i="7"/>
  <c r="T238" i="7" s="1"/>
  <c r="U238" i="7" s="1"/>
  <c r="R265" i="7"/>
  <c r="T265" i="7" s="1"/>
  <c r="U265" i="7" s="1"/>
  <c r="N297" i="7"/>
  <c r="N92" i="7"/>
  <c r="N48" i="7"/>
  <c r="N293" i="7"/>
  <c r="R293" i="7"/>
  <c r="T293" i="7" s="1"/>
  <c r="U293" i="7" s="1"/>
  <c r="R148" i="7"/>
  <c r="T148" i="7" s="1"/>
  <c r="U148" i="7" s="1"/>
  <c r="N148" i="7"/>
  <c r="R168" i="7"/>
  <c r="T168" i="7" s="1"/>
  <c r="U168" i="7" s="1"/>
  <c r="N168" i="7"/>
  <c r="N334" i="7"/>
  <c r="N113" i="7"/>
  <c r="N137" i="7"/>
  <c r="N180" i="7"/>
  <c r="N98" i="7"/>
  <c r="N157" i="7"/>
  <c r="N82" i="7"/>
  <c r="N103" i="7"/>
  <c r="N250" i="7"/>
  <c r="R54" i="7"/>
  <c r="T54" i="7" s="1"/>
  <c r="U54" i="7" s="1"/>
  <c r="R339" i="7"/>
  <c r="T339" i="7" s="1"/>
  <c r="U339" i="7" s="1"/>
  <c r="N221" i="7"/>
  <c r="N59" i="7"/>
  <c r="N225" i="7"/>
  <c r="N25" i="7"/>
  <c r="R114" i="7"/>
  <c r="T114" i="7" s="1"/>
  <c r="U114" i="7" s="1"/>
  <c r="N197" i="7"/>
  <c r="N290" i="7"/>
  <c r="N335" i="7"/>
  <c r="R335" i="7"/>
  <c r="T335" i="7" s="1"/>
  <c r="U335" i="7" s="1"/>
  <c r="R275" i="7"/>
  <c r="T275" i="7" s="1"/>
  <c r="U275" i="7" s="1"/>
  <c r="N275" i="7"/>
  <c r="N44" i="7"/>
  <c r="R49" i="7"/>
  <c r="T49" i="7" s="1"/>
  <c r="U49" i="7" s="1"/>
  <c r="N49" i="7"/>
  <c r="R206" i="7"/>
  <c r="T206" i="7" s="1"/>
  <c r="U206" i="7" s="1"/>
  <c r="N206" i="7"/>
  <c r="N93" i="7"/>
  <c r="R93" i="7"/>
  <c r="T93" i="7" s="1"/>
  <c r="U93" i="7" s="1"/>
  <c r="N96" i="7"/>
  <c r="R96" i="7"/>
  <c r="T96" i="7" s="1"/>
  <c r="U96" i="7" s="1"/>
  <c r="N241" i="7"/>
  <c r="R241" i="7"/>
  <c r="T241" i="7" s="1"/>
  <c r="U241" i="7" s="1"/>
  <c r="R278" i="7"/>
  <c r="T278" i="7" s="1"/>
  <c r="U278" i="7" s="1"/>
  <c r="N278" i="7"/>
  <c r="R31" i="7"/>
  <c r="T31" i="7" s="1"/>
  <c r="U31" i="7" s="1"/>
  <c r="N31" i="7"/>
  <c r="N79" i="7"/>
  <c r="R79" i="7"/>
  <c r="T79" i="7" s="1"/>
  <c r="U79" i="7" s="1"/>
  <c r="R208" i="7"/>
  <c r="T208" i="7" s="1"/>
  <c r="U208" i="7" s="1"/>
  <c r="N208" i="7"/>
  <c r="R234" i="7"/>
  <c r="T234" i="7" s="1"/>
  <c r="U234" i="7" s="1"/>
  <c r="N234" i="7"/>
  <c r="N200" i="7"/>
  <c r="R212" i="7"/>
  <c r="N212" i="7"/>
  <c r="R101" i="7"/>
  <c r="N101" i="7"/>
  <c r="R133" i="7"/>
  <c r="T133" i="7" s="1"/>
  <c r="U133" i="7" s="1"/>
  <c r="N133" i="7"/>
  <c r="R248" i="7"/>
  <c r="T248" i="7" s="1"/>
  <c r="U248" i="7" s="1"/>
  <c r="N248" i="7"/>
  <c r="R67" i="7"/>
  <c r="T67" i="7" s="1"/>
  <c r="U67" i="7" s="1"/>
  <c r="N67" i="7"/>
  <c r="R219" i="7"/>
  <c r="T219" i="7" s="1"/>
  <c r="U219" i="7" s="1"/>
  <c r="N219" i="7"/>
  <c r="R359" i="7"/>
  <c r="T359" i="7" s="1"/>
  <c r="U359" i="7" s="1"/>
  <c r="N359" i="7"/>
  <c r="N261" i="7"/>
  <c r="N77" i="7"/>
  <c r="R16" i="7"/>
  <c r="T16" i="7" s="1"/>
  <c r="U16" i="7" s="1"/>
  <c r="R30" i="7"/>
  <c r="T30" i="7" s="1"/>
  <c r="U30" i="7" s="1"/>
  <c r="N30" i="7"/>
  <c r="N308" i="7"/>
  <c r="R308" i="7"/>
  <c r="T308" i="7" s="1"/>
  <c r="U308" i="7" s="1"/>
  <c r="N358" i="7"/>
  <c r="R358" i="7"/>
  <c r="T358" i="7" s="1"/>
  <c r="U358" i="7" s="1"/>
  <c r="R23" i="7"/>
  <c r="N23" i="7"/>
  <c r="R95" i="7"/>
  <c r="T95" i="7" s="1"/>
  <c r="U95" i="7" s="1"/>
  <c r="N95" i="7"/>
  <c r="N135" i="7"/>
  <c r="R135" i="7"/>
  <c r="T135" i="7" s="1"/>
  <c r="U135" i="7" s="1"/>
  <c r="R151" i="7"/>
  <c r="T151" i="7" s="1"/>
  <c r="U151" i="7" s="1"/>
  <c r="N151" i="7"/>
  <c r="R156" i="7"/>
  <c r="T156" i="7" s="1"/>
  <c r="U156" i="7" s="1"/>
  <c r="N156" i="7"/>
  <c r="N283" i="7"/>
  <c r="R283" i="7"/>
  <c r="T283" i="7" s="1"/>
  <c r="U283" i="7" s="1"/>
  <c r="R10" i="7"/>
  <c r="R105" i="7"/>
  <c r="T105" i="7" s="1"/>
  <c r="U105" i="7" s="1"/>
  <c r="N177" i="7"/>
  <c r="N289" i="7"/>
  <c r="R338" i="7"/>
  <c r="T338" i="7" s="1"/>
  <c r="U338" i="7" s="1"/>
  <c r="N85" i="7"/>
  <c r="N176" i="7"/>
  <c r="N355" i="7"/>
  <c r="N324" i="7"/>
  <c r="R321" i="7"/>
  <c r="T321" i="7" s="1"/>
  <c r="U321" i="7" s="1"/>
  <c r="R89" i="7"/>
  <c r="T89" i="7" s="1"/>
  <c r="U89" i="7" s="1"/>
  <c r="R273" i="7"/>
  <c r="T273" i="7" s="1"/>
  <c r="U273" i="7" s="1"/>
  <c r="N70" i="7"/>
  <c r="R70" i="7"/>
  <c r="T70" i="7" s="1"/>
  <c r="U70" i="7" s="1"/>
  <c r="N14" i="7"/>
  <c r="R14" i="7"/>
  <c r="T14" i="7" s="1"/>
  <c r="U14" i="7" s="1"/>
  <c r="R174" i="7"/>
  <c r="T174" i="7" s="1"/>
  <c r="U174" i="7" s="1"/>
  <c r="N174" i="7"/>
  <c r="R160" i="7"/>
  <c r="T160" i="7" s="1"/>
  <c r="U160" i="7" s="1"/>
  <c r="N357" i="7"/>
  <c r="R28" i="7"/>
  <c r="T28" i="7" s="1"/>
  <c r="U28" i="7" s="1"/>
  <c r="N28" i="7"/>
  <c r="R270" i="7"/>
  <c r="T270" i="7" s="1"/>
  <c r="U270" i="7" s="1"/>
  <c r="N270" i="7"/>
  <c r="N316" i="7"/>
  <c r="R316" i="7"/>
  <c r="T316" i="7" s="1"/>
  <c r="U316" i="7" s="1"/>
  <c r="R220" i="7"/>
  <c r="N220" i="7"/>
  <c r="R198" i="7"/>
  <c r="T198" i="7" s="1"/>
  <c r="U198" i="7" s="1"/>
  <c r="N198" i="7"/>
  <c r="N43" i="7"/>
  <c r="R43" i="7"/>
  <c r="T43" i="7" s="1"/>
  <c r="U43" i="7" s="1"/>
  <c r="R111" i="7"/>
  <c r="T111" i="7" s="1"/>
  <c r="U111" i="7" s="1"/>
  <c r="N111" i="7"/>
  <c r="R136" i="7"/>
  <c r="T136" i="7" s="1"/>
  <c r="U136" i="7" s="1"/>
  <c r="N136" i="7"/>
  <c r="R107" i="7"/>
  <c r="T107" i="7" s="1"/>
  <c r="U107" i="7" s="1"/>
  <c r="N107" i="7"/>
  <c r="M362" i="7"/>
  <c r="N264" i="7"/>
  <c r="R27" i="7"/>
  <c r="T27" i="7" s="1"/>
  <c r="U27" i="7" s="1"/>
  <c r="N27" i="7"/>
  <c r="R17" i="7"/>
  <c r="T17" i="7" s="1"/>
  <c r="U17" i="7" s="1"/>
  <c r="R185" i="7"/>
  <c r="T185" i="7" s="1"/>
  <c r="U185" i="7" s="1"/>
  <c r="N185" i="7"/>
  <c r="R230" i="7"/>
  <c r="T230" i="7" s="1"/>
  <c r="U230" i="7" s="1"/>
  <c r="N230" i="7"/>
  <c r="N276" i="7"/>
  <c r="R276" i="7"/>
  <c r="T276" i="7" s="1"/>
  <c r="U276" i="7" s="1"/>
  <c r="R337" i="7"/>
  <c r="T337" i="7" s="1"/>
  <c r="U337" i="7" s="1"/>
  <c r="N337" i="7"/>
  <c r="N84" i="7"/>
  <c r="N223" i="7"/>
  <c r="N286" i="7"/>
  <c r="N345" i="7"/>
  <c r="N37" i="7"/>
  <c r="N51" i="7"/>
  <c r="N126" i="7"/>
  <c r="N62" i="7"/>
  <c r="N299" i="7"/>
  <c r="N292" i="7"/>
  <c r="R292" i="7"/>
  <c r="T292" i="7" s="1"/>
  <c r="U292" i="7" s="1"/>
  <c r="N307" i="7"/>
  <c r="R172" i="7"/>
  <c r="T172" i="7" s="1"/>
  <c r="U172" i="7" s="1"/>
  <c r="R312" i="7"/>
  <c r="T312" i="7" s="1"/>
  <c r="U312" i="7" s="1"/>
  <c r="N312" i="7"/>
  <c r="R360" i="7"/>
  <c r="T360" i="7" s="1"/>
  <c r="U360" i="7" s="1"/>
  <c r="N360" i="7"/>
  <c r="R235" i="7"/>
  <c r="T235" i="7" s="1"/>
  <c r="U235" i="7" s="1"/>
  <c r="R194" i="7"/>
  <c r="T194" i="7" s="1"/>
  <c r="U194" i="7" s="1"/>
  <c r="N194" i="7"/>
  <c r="N127" i="7"/>
  <c r="R125" i="7"/>
  <c r="T125" i="7" s="1"/>
  <c r="U125" i="7" s="1"/>
  <c r="N125" i="7"/>
  <c r="N296" i="7"/>
  <c r="R327" i="7"/>
  <c r="T327" i="7" s="1"/>
  <c r="U327" i="7" s="1"/>
  <c r="N327" i="7"/>
  <c r="R155" i="7" l="1"/>
  <c r="T155" i="7" s="1"/>
  <c r="U155" i="7" s="1"/>
  <c r="K52" i="7"/>
  <c r="L52" i="7" s="1"/>
  <c r="K80" i="7"/>
  <c r="L80" i="7"/>
  <c r="T23" i="7"/>
  <c r="U23" i="7" s="1"/>
  <c r="T212" i="7"/>
  <c r="U212" i="7" s="1"/>
  <c r="T161" i="7"/>
  <c r="U161" i="7" s="1"/>
  <c r="T184" i="7"/>
  <c r="U184" i="7" s="1"/>
  <c r="T171" i="7"/>
  <c r="U171" i="7" s="1"/>
  <c r="R52" i="7"/>
  <c r="T52" i="7" s="1"/>
  <c r="U52" i="7" s="1"/>
  <c r="T261" i="7"/>
  <c r="U261" i="7" s="1"/>
  <c r="L277" i="7"/>
  <c r="K277" i="7"/>
  <c r="R277" i="7" s="1"/>
  <c r="T277" i="7" s="1"/>
  <c r="U277" i="7" s="1"/>
  <c r="L320" i="7"/>
  <c r="L50" i="7"/>
  <c r="L279" i="7"/>
  <c r="R26" i="7"/>
  <c r="T26" i="7" s="1"/>
  <c r="U26" i="7" s="1"/>
  <c r="L307" i="7"/>
  <c r="K145" i="7"/>
  <c r="R145" i="7" s="1"/>
  <c r="T145" i="7" s="1"/>
  <c r="U145" i="7" s="1"/>
  <c r="L145" i="7"/>
  <c r="T120" i="7"/>
  <c r="U120" i="7" s="1"/>
  <c r="K127" i="7"/>
  <c r="R127" i="7" s="1"/>
  <c r="T127" i="7" s="1"/>
  <c r="U127" i="7" s="1"/>
  <c r="L127" i="7"/>
  <c r="K229" i="7"/>
  <c r="R229" i="7" s="1"/>
  <c r="T229" i="7" s="1"/>
  <c r="U229" i="7" s="1"/>
  <c r="K262" i="7"/>
  <c r="L262" i="7" s="1"/>
  <c r="K15" i="7"/>
  <c r="L15" i="7" s="1"/>
  <c r="T101" i="7"/>
  <c r="U101" i="7" s="1"/>
  <c r="R228" i="7"/>
  <c r="T228" i="7" s="1"/>
  <c r="U228" i="7" s="1"/>
  <c r="T199" i="7"/>
  <c r="U199" i="7" s="1"/>
  <c r="T289" i="7"/>
  <c r="U289" i="7" s="1"/>
  <c r="K271" i="7"/>
  <c r="R271" i="7" s="1"/>
  <c r="T271" i="7" s="1"/>
  <c r="U271" i="7" s="1"/>
  <c r="K200" i="7"/>
  <c r="R200" i="7" s="1"/>
  <c r="T200" i="7" s="1"/>
  <c r="U200" i="7" s="1"/>
  <c r="J362" i="7"/>
  <c r="L171" i="7"/>
  <c r="R356" i="7"/>
  <c r="T356" i="7" s="1"/>
  <c r="U356" i="7" s="1"/>
  <c r="K163" i="7"/>
  <c r="R163" i="7" s="1"/>
  <c r="T163" i="7" s="1"/>
  <c r="U163" i="7" s="1"/>
  <c r="K76" i="7"/>
  <c r="L76" i="7"/>
  <c r="L247" i="7"/>
  <c r="R247" i="7"/>
  <c r="T247" i="7" s="1"/>
  <c r="U247" i="7" s="1"/>
  <c r="K247" i="7"/>
  <c r="K88" i="7"/>
  <c r="R88" i="7" s="1"/>
  <c r="T88" i="7" s="1"/>
  <c r="U88" i="7" s="1"/>
  <c r="L88" i="7"/>
  <c r="L155" i="7"/>
  <c r="K155" i="7"/>
  <c r="K313" i="7"/>
  <c r="L313" i="7"/>
  <c r="R313" i="7"/>
  <c r="T313" i="7" s="1"/>
  <c r="U313" i="7" s="1"/>
  <c r="T220" i="7"/>
  <c r="U220" i="7" s="1"/>
  <c r="R80" i="7"/>
  <c r="T80" i="7" s="1"/>
  <c r="U80" i="7" s="1"/>
  <c r="R15" i="7"/>
  <c r="T15" i="7" s="1"/>
  <c r="U15" i="7" s="1"/>
  <c r="T144" i="7"/>
  <c r="U144" i="7" s="1"/>
  <c r="R76" i="7"/>
  <c r="T76" i="7" s="1"/>
  <c r="U76" i="7" s="1"/>
  <c r="T286" i="7"/>
  <c r="U286" i="7" s="1"/>
  <c r="T343" i="7"/>
  <c r="U343" i="7" s="1"/>
  <c r="T266" i="7"/>
  <c r="U266" i="7" s="1"/>
  <c r="K336" i="7"/>
  <c r="L336" i="7"/>
  <c r="R336" i="7"/>
  <c r="T336" i="7" s="1"/>
  <c r="U336" i="7" s="1"/>
  <c r="L94" i="7"/>
  <c r="K94" i="7"/>
  <c r="R94" i="7" s="1"/>
  <c r="T94" i="7" s="1"/>
  <c r="U94" i="7" s="1"/>
  <c r="K317" i="7"/>
  <c r="L317" i="7"/>
  <c r="R317" i="7"/>
  <c r="T317" i="7" s="1"/>
  <c r="U317" i="7" s="1"/>
  <c r="T279" i="7"/>
  <c r="U279" i="7" s="1"/>
  <c r="T333" i="7"/>
  <c r="U333" i="7" s="1"/>
  <c r="K44" i="7"/>
  <c r="R44" i="7" s="1"/>
  <c r="T44" i="7" s="1"/>
  <c r="U44" i="7" s="1"/>
  <c r="L44" i="7"/>
  <c r="K192" i="7"/>
  <c r="R192" i="7" s="1"/>
  <c r="T192" i="7" s="1"/>
  <c r="U192" i="7" s="1"/>
  <c r="L192" i="7"/>
  <c r="T29" i="7"/>
  <c r="U29" i="7" s="1"/>
  <c r="K188" i="7"/>
  <c r="R188" i="7" s="1"/>
  <c r="T188" i="7" s="1"/>
  <c r="U188" i="7" s="1"/>
  <c r="K269" i="7"/>
  <c r="R269" i="7" s="1"/>
  <c r="T269" i="7" s="1"/>
  <c r="U269" i="7" s="1"/>
  <c r="L269" i="7"/>
  <c r="R13" i="7"/>
  <c r="T13" i="7" s="1"/>
  <c r="U13" i="7" s="1"/>
  <c r="N13" i="7"/>
  <c r="N11" i="7"/>
  <c r="H362" i="7"/>
  <c r="E362" i="7"/>
  <c r="N362" i="7" s="1"/>
  <c r="T10" i="7"/>
  <c r="L188" i="7" l="1"/>
  <c r="K362" i="7"/>
  <c r="L200" i="7"/>
  <c r="L229" i="7"/>
  <c r="L163" i="7"/>
  <c r="L362" i="7"/>
  <c r="L271" i="7"/>
  <c r="R262" i="7"/>
  <c r="T262" i="7" s="1"/>
  <c r="U262" i="7" s="1"/>
  <c r="R362" i="7"/>
  <c r="U10" i="7"/>
  <c r="T362" i="7"/>
  <c r="U362" i="7" s="1"/>
  <c r="U364" i="7" l="1"/>
  <c r="U365" i="7"/>
</calcChain>
</file>

<file path=xl/sharedStrings.xml><?xml version="1.0" encoding="utf-8"?>
<sst xmlns="http://schemas.openxmlformats.org/spreadsheetml/2006/main" count="3226" uniqueCount="1239">
  <si>
    <t>Note:</t>
  </si>
  <si>
    <t>Sort order is by DOR jurisdiction code</t>
  </si>
  <si>
    <t>Spreadsheet</t>
  </si>
  <si>
    <t>Description</t>
  </si>
  <si>
    <t>New Growth</t>
  </si>
  <si>
    <t xml:space="preserve">New growth,adjusted for Ch 653, as pct of prior year levy limit (adjusted for overrides); calculation of </t>
  </si>
  <si>
    <t>three-year average.</t>
  </si>
  <si>
    <t>Levy Limit Base</t>
  </si>
  <si>
    <t>GRS</t>
  </si>
  <si>
    <t>Local Receipts</t>
  </si>
  <si>
    <t>MRGF Calculation</t>
  </si>
  <si>
    <t>Summary of the change in the four components (2 1/2% increase, new growth, grs, receipts)</t>
  </si>
  <si>
    <t>and calculation of factors.</t>
  </si>
  <si>
    <t>Questions:</t>
  </si>
  <si>
    <t>FY94</t>
  </si>
  <si>
    <t>FY95</t>
  </si>
  <si>
    <t>FY96</t>
  </si>
  <si>
    <t>FY97</t>
  </si>
  <si>
    <t>FY98</t>
  </si>
  <si>
    <t>FY99</t>
  </si>
  <si>
    <t>FY2000</t>
  </si>
  <si>
    <t>FY2001</t>
  </si>
  <si>
    <t>FY2002</t>
  </si>
  <si>
    <t xml:space="preserve">ABINGTON      </t>
  </si>
  <si>
    <t xml:space="preserve">ACTON         </t>
  </si>
  <si>
    <t xml:space="preserve">ACUSHNET      </t>
  </si>
  <si>
    <t xml:space="preserve">ADAMS         </t>
  </si>
  <si>
    <t xml:space="preserve">AGAWAM        </t>
  </si>
  <si>
    <t xml:space="preserve">ALFORD        </t>
  </si>
  <si>
    <t xml:space="preserve">AMESBURY      </t>
  </si>
  <si>
    <t xml:space="preserve">AMHERST       </t>
  </si>
  <si>
    <t xml:space="preserve">ANDOVER       </t>
  </si>
  <si>
    <t xml:space="preserve">ARLINGTON     </t>
  </si>
  <si>
    <t xml:space="preserve">ASHBURNHAM    </t>
  </si>
  <si>
    <t xml:space="preserve">ASHBY         </t>
  </si>
  <si>
    <t xml:space="preserve">ASHFIELD      </t>
  </si>
  <si>
    <t xml:space="preserve">ASHLAND       </t>
  </si>
  <si>
    <t xml:space="preserve">ATHOL         </t>
  </si>
  <si>
    <t xml:space="preserve">ATTLEBORO     </t>
  </si>
  <si>
    <t xml:space="preserve">AUBURN        </t>
  </si>
  <si>
    <t xml:space="preserve">AVON          </t>
  </si>
  <si>
    <t xml:space="preserve">AYER          </t>
  </si>
  <si>
    <t xml:space="preserve">BARNSTABLE    </t>
  </si>
  <si>
    <t xml:space="preserve">BARRE         </t>
  </si>
  <si>
    <t xml:space="preserve">BECKET        </t>
  </si>
  <si>
    <t xml:space="preserve">BEDFORD       </t>
  </si>
  <si>
    <t xml:space="preserve">BELCHERTOWN   </t>
  </si>
  <si>
    <t xml:space="preserve">BELLINGHAM    </t>
  </si>
  <si>
    <t xml:space="preserve">BELMONT       </t>
  </si>
  <si>
    <t xml:space="preserve">BERKLEY       </t>
  </si>
  <si>
    <t xml:space="preserve">BERLIN        </t>
  </si>
  <si>
    <t xml:space="preserve">BERNARDSTON   </t>
  </si>
  <si>
    <t xml:space="preserve">BEVERLY       </t>
  </si>
  <si>
    <t xml:space="preserve">BILLERICA     </t>
  </si>
  <si>
    <t xml:space="preserve">BLACKSTONE    </t>
  </si>
  <si>
    <t xml:space="preserve">BLANDFORD     </t>
  </si>
  <si>
    <t xml:space="preserve">BOLTON        </t>
  </si>
  <si>
    <t xml:space="preserve">BOSTON        </t>
  </si>
  <si>
    <t xml:space="preserve">BOURNE        </t>
  </si>
  <si>
    <t xml:space="preserve">BOXBOROUGH    </t>
  </si>
  <si>
    <t xml:space="preserve">BOXFORD       </t>
  </si>
  <si>
    <t xml:space="preserve">BOYLSTON      </t>
  </si>
  <si>
    <t xml:space="preserve">BRAINTREE     </t>
  </si>
  <si>
    <t xml:space="preserve">BREWSTER      </t>
  </si>
  <si>
    <t xml:space="preserve">BRIDGEWATER   </t>
  </si>
  <si>
    <t xml:space="preserve">BRIMFIELD     </t>
  </si>
  <si>
    <t xml:space="preserve">BROCKTON      </t>
  </si>
  <si>
    <t xml:space="preserve">BROOKFIELD    </t>
  </si>
  <si>
    <t xml:space="preserve">BROOKLINE     </t>
  </si>
  <si>
    <t xml:space="preserve">BUCKLAND      </t>
  </si>
  <si>
    <t xml:space="preserve">BURLINGTON    </t>
  </si>
  <si>
    <t xml:space="preserve">CAMBRIDGE     </t>
  </si>
  <si>
    <t xml:space="preserve">CANTON        </t>
  </si>
  <si>
    <t xml:space="preserve">CARLISLE      </t>
  </si>
  <si>
    <t xml:space="preserve">CARVER        </t>
  </si>
  <si>
    <t xml:space="preserve">CHARLEMONT    </t>
  </si>
  <si>
    <t xml:space="preserve">CHARLTON      </t>
  </si>
  <si>
    <t xml:space="preserve">CHATHAM       </t>
  </si>
  <si>
    <t xml:space="preserve">CHELMSFORD    </t>
  </si>
  <si>
    <t xml:space="preserve">CHELSEA       </t>
  </si>
  <si>
    <t xml:space="preserve">CHESHIRE      </t>
  </si>
  <si>
    <t xml:space="preserve">CHESTER       </t>
  </si>
  <si>
    <t xml:space="preserve">CHESTERFIELD  </t>
  </si>
  <si>
    <t xml:space="preserve">CHICOPEE      </t>
  </si>
  <si>
    <t xml:space="preserve">CHILMARK      </t>
  </si>
  <si>
    <t xml:space="preserve">CLARKSBURG    </t>
  </si>
  <si>
    <t xml:space="preserve">CLINTON       </t>
  </si>
  <si>
    <t xml:space="preserve">COHASSET      </t>
  </si>
  <si>
    <t xml:space="preserve">COLRAIN       </t>
  </si>
  <si>
    <t xml:space="preserve">CONCORD       </t>
  </si>
  <si>
    <t xml:space="preserve">CONWAY        </t>
  </si>
  <si>
    <t xml:space="preserve">CUMMINGTON    </t>
  </si>
  <si>
    <t xml:space="preserve">DALTON        </t>
  </si>
  <si>
    <t xml:space="preserve">DANVERS       </t>
  </si>
  <si>
    <t xml:space="preserve">DARTMOUTH     </t>
  </si>
  <si>
    <t xml:space="preserve">DEDHAM        </t>
  </si>
  <si>
    <t xml:space="preserve">DEERFIELD     </t>
  </si>
  <si>
    <t xml:space="preserve">DENNIS        </t>
  </si>
  <si>
    <t xml:space="preserve">DIGHTON       </t>
  </si>
  <si>
    <t xml:space="preserve">DOUGLAS       </t>
  </si>
  <si>
    <t xml:space="preserve">DOVER         </t>
  </si>
  <si>
    <t xml:space="preserve">DRACUT        </t>
  </si>
  <si>
    <t xml:space="preserve">DUDLEY        </t>
  </si>
  <si>
    <t xml:space="preserve">DUNSTABLE     </t>
  </si>
  <si>
    <t xml:space="preserve">DUXBURY       </t>
  </si>
  <si>
    <t xml:space="preserve">EASTHAM       </t>
  </si>
  <si>
    <t xml:space="preserve">EASTHAMPTON   </t>
  </si>
  <si>
    <t xml:space="preserve">EASTON        </t>
  </si>
  <si>
    <t xml:space="preserve">EDGARTOWN     </t>
  </si>
  <si>
    <t xml:space="preserve">EGREMONT      </t>
  </si>
  <si>
    <t xml:space="preserve">ERVING        </t>
  </si>
  <si>
    <t xml:space="preserve">ESSEX         </t>
  </si>
  <si>
    <t xml:space="preserve">EVERETT       </t>
  </si>
  <si>
    <t xml:space="preserve">FAIRHAVEN     </t>
  </si>
  <si>
    <t xml:space="preserve">FALL RIVER    </t>
  </si>
  <si>
    <t xml:space="preserve">FALMOUTH      </t>
  </si>
  <si>
    <t xml:space="preserve">FITCHBURG     </t>
  </si>
  <si>
    <t xml:space="preserve">FLORIDA       </t>
  </si>
  <si>
    <t xml:space="preserve">FOXBOROUGH    </t>
  </si>
  <si>
    <t xml:space="preserve">FRAMINGHAM    </t>
  </si>
  <si>
    <t xml:space="preserve">FRANKLIN      </t>
  </si>
  <si>
    <t xml:space="preserve">FREETOWN      </t>
  </si>
  <si>
    <t xml:space="preserve">GARDNER       </t>
  </si>
  <si>
    <t xml:space="preserve">AQUINNAH      </t>
  </si>
  <si>
    <t xml:space="preserve">GEORGETOWN    </t>
  </si>
  <si>
    <t xml:space="preserve">GILL          </t>
  </si>
  <si>
    <t xml:space="preserve">GLOUCESTER    </t>
  </si>
  <si>
    <t xml:space="preserve">GOSHEN        </t>
  </si>
  <si>
    <t xml:space="preserve">GOSNOLD       </t>
  </si>
  <si>
    <t xml:space="preserve">GRAFTON       </t>
  </si>
  <si>
    <t xml:space="preserve">GRANBY        </t>
  </si>
  <si>
    <t xml:space="preserve">GRANVILLE     </t>
  </si>
  <si>
    <t xml:space="preserve">GREENFIELD    </t>
  </si>
  <si>
    <t xml:space="preserve">GROTON        </t>
  </si>
  <si>
    <t xml:space="preserve">GROVELAND     </t>
  </si>
  <si>
    <t xml:space="preserve">HADLEY        </t>
  </si>
  <si>
    <t xml:space="preserve">HALIFAX       </t>
  </si>
  <si>
    <t xml:space="preserve">HAMILTON      </t>
  </si>
  <si>
    <t xml:space="preserve">HAMPDEN       </t>
  </si>
  <si>
    <t xml:space="preserve">HANCOCK       </t>
  </si>
  <si>
    <t xml:space="preserve">HANOVER       </t>
  </si>
  <si>
    <t xml:space="preserve">HANSON        </t>
  </si>
  <si>
    <t xml:space="preserve">HARDWICK      </t>
  </si>
  <si>
    <t xml:space="preserve">HARVARD       </t>
  </si>
  <si>
    <t xml:space="preserve">HARWICH       </t>
  </si>
  <si>
    <t xml:space="preserve">HATFIELD      </t>
  </si>
  <si>
    <t xml:space="preserve">HAVERHILL     </t>
  </si>
  <si>
    <t xml:space="preserve">HAWLEY        </t>
  </si>
  <si>
    <t xml:space="preserve">HEATH         </t>
  </si>
  <si>
    <t xml:space="preserve">HINGHAM       </t>
  </si>
  <si>
    <t xml:space="preserve">HINSDALE      </t>
  </si>
  <si>
    <t xml:space="preserve">HOLBROOK      </t>
  </si>
  <si>
    <t xml:space="preserve">HOLDEN        </t>
  </si>
  <si>
    <t xml:space="preserve">HOLLAND       </t>
  </si>
  <si>
    <t xml:space="preserve">HOLLISTON     </t>
  </si>
  <si>
    <t xml:space="preserve">HOLYOKE       </t>
  </si>
  <si>
    <t xml:space="preserve">HOPEDALE      </t>
  </si>
  <si>
    <t xml:space="preserve">HOPKINTON     </t>
  </si>
  <si>
    <t xml:space="preserve">HUBBARDSTON   </t>
  </si>
  <si>
    <t xml:space="preserve">HUDSON        </t>
  </si>
  <si>
    <t xml:space="preserve">HULL          </t>
  </si>
  <si>
    <t xml:space="preserve">HUNTINGTON    </t>
  </si>
  <si>
    <t xml:space="preserve">IPSWICH       </t>
  </si>
  <si>
    <t xml:space="preserve">KINGSTON      </t>
  </si>
  <si>
    <t xml:space="preserve">LAKEVILLE     </t>
  </si>
  <si>
    <t xml:space="preserve">LANCASTER     </t>
  </si>
  <si>
    <t xml:space="preserve">LANESBOROUGH  </t>
  </si>
  <si>
    <t xml:space="preserve">LAWRENCE      </t>
  </si>
  <si>
    <t xml:space="preserve">LEE           </t>
  </si>
  <si>
    <t xml:space="preserve">LEICESTER     </t>
  </si>
  <si>
    <t xml:space="preserve">LENOX         </t>
  </si>
  <si>
    <t xml:space="preserve">LEOMINSTER    </t>
  </si>
  <si>
    <t xml:space="preserve">LEVERETT      </t>
  </si>
  <si>
    <t xml:space="preserve">LEXINGTON     </t>
  </si>
  <si>
    <t xml:space="preserve">LEYDEN        </t>
  </si>
  <si>
    <t xml:space="preserve">LINCOLN       </t>
  </si>
  <si>
    <t xml:space="preserve">LITTLETON     </t>
  </si>
  <si>
    <t xml:space="preserve">LONGMEADOW    </t>
  </si>
  <si>
    <t xml:space="preserve">LOWELL        </t>
  </si>
  <si>
    <t xml:space="preserve">LUDLOW        </t>
  </si>
  <si>
    <t xml:space="preserve">LUNENBURG     </t>
  </si>
  <si>
    <t xml:space="preserve">LYNN          </t>
  </si>
  <si>
    <t xml:space="preserve">LYNNFIELD     </t>
  </si>
  <si>
    <t xml:space="preserve">MALDEN        </t>
  </si>
  <si>
    <t xml:space="preserve">MANCHESTER    </t>
  </si>
  <si>
    <t xml:space="preserve">MANSFIELD     </t>
  </si>
  <si>
    <t xml:space="preserve">MARBLEHEAD    </t>
  </si>
  <si>
    <t xml:space="preserve">MARION        </t>
  </si>
  <si>
    <t xml:space="preserve">MARLBOROUGH   </t>
  </si>
  <si>
    <t xml:space="preserve">MARSHFIELD    </t>
  </si>
  <si>
    <t xml:space="preserve">MASHPEE       </t>
  </si>
  <si>
    <t xml:space="preserve">MATTAPOISETT  </t>
  </si>
  <si>
    <t xml:space="preserve">MAYNARD       </t>
  </si>
  <si>
    <t xml:space="preserve">MEDFIELD      </t>
  </si>
  <si>
    <t xml:space="preserve">MEDFORD       </t>
  </si>
  <si>
    <t xml:space="preserve">MEDWAY        </t>
  </si>
  <si>
    <t xml:space="preserve">MELROSE       </t>
  </si>
  <si>
    <t xml:space="preserve">MENDON        </t>
  </si>
  <si>
    <t xml:space="preserve">MERRIMAC      </t>
  </si>
  <si>
    <t xml:space="preserve">METHUEN       </t>
  </si>
  <si>
    <t xml:space="preserve">MIDDLEBOROUGH </t>
  </si>
  <si>
    <t xml:space="preserve">MIDDLEFIELD   </t>
  </si>
  <si>
    <t xml:space="preserve">MIDDLETON     </t>
  </si>
  <si>
    <t xml:space="preserve">MILFORD       </t>
  </si>
  <si>
    <t xml:space="preserve">MILLBURY      </t>
  </si>
  <si>
    <t xml:space="preserve">MILLIS        </t>
  </si>
  <si>
    <t xml:space="preserve">MILLVILLE     </t>
  </si>
  <si>
    <t xml:space="preserve">MILTON        </t>
  </si>
  <si>
    <t xml:space="preserve">MONROE        </t>
  </si>
  <si>
    <t xml:space="preserve">MONSON        </t>
  </si>
  <si>
    <t xml:space="preserve">MONTAGUE      </t>
  </si>
  <si>
    <t xml:space="preserve">MONTEREY      </t>
  </si>
  <si>
    <t xml:space="preserve">MONTGOMERY    </t>
  </si>
  <si>
    <t xml:space="preserve">NAHANT        </t>
  </si>
  <si>
    <t xml:space="preserve">NANTUCKET     </t>
  </si>
  <si>
    <t xml:space="preserve">NATICK        </t>
  </si>
  <si>
    <t xml:space="preserve">NEEDHAM       </t>
  </si>
  <si>
    <t xml:space="preserve">NEW ASHFORD   </t>
  </si>
  <si>
    <t xml:space="preserve">NEW BEDFORD   </t>
  </si>
  <si>
    <t xml:space="preserve">NEW BRAINTREE </t>
  </si>
  <si>
    <t xml:space="preserve">NEW SALEM     </t>
  </si>
  <si>
    <t xml:space="preserve">NEWBURY       </t>
  </si>
  <si>
    <t xml:space="preserve">NEWBURYPORT   </t>
  </si>
  <si>
    <t xml:space="preserve">NEWTON        </t>
  </si>
  <si>
    <t xml:space="preserve">NORFOLK       </t>
  </si>
  <si>
    <t xml:space="preserve">NORTH ADAMS   </t>
  </si>
  <si>
    <t xml:space="preserve">NORTH ANDOVER </t>
  </si>
  <si>
    <t xml:space="preserve">NORTH READING </t>
  </si>
  <si>
    <t xml:space="preserve">NORTHAMPTON   </t>
  </si>
  <si>
    <t xml:space="preserve">NORTHBOROUGH  </t>
  </si>
  <si>
    <t xml:space="preserve">NORTHBRIDGE   </t>
  </si>
  <si>
    <t xml:space="preserve">NORTHFIELD    </t>
  </si>
  <si>
    <t xml:space="preserve">NORTON        </t>
  </si>
  <si>
    <t xml:space="preserve">NORWELL       </t>
  </si>
  <si>
    <t xml:space="preserve">NORWOOD       </t>
  </si>
  <si>
    <t xml:space="preserve">OAK BLUFFS    </t>
  </si>
  <si>
    <t xml:space="preserve">OAKHAM        </t>
  </si>
  <si>
    <t xml:space="preserve">ORANGE        </t>
  </si>
  <si>
    <t xml:space="preserve">ORLEANS       </t>
  </si>
  <si>
    <t xml:space="preserve">OTIS          </t>
  </si>
  <si>
    <t xml:space="preserve">OXFORD        </t>
  </si>
  <si>
    <t xml:space="preserve">PALMER        </t>
  </si>
  <si>
    <t xml:space="preserve">PAXTON        </t>
  </si>
  <si>
    <t xml:space="preserve">PEABODY       </t>
  </si>
  <si>
    <t xml:space="preserve">PELHAM        </t>
  </si>
  <si>
    <t xml:space="preserve">PEMBROKE      </t>
  </si>
  <si>
    <t xml:space="preserve">PEPPERELL     </t>
  </si>
  <si>
    <t xml:space="preserve">PERU          </t>
  </si>
  <si>
    <t xml:space="preserve">PETERSHAM     </t>
  </si>
  <si>
    <t xml:space="preserve">PHILLIPSTON   </t>
  </si>
  <si>
    <t xml:space="preserve">PITTSFIELD    </t>
  </si>
  <si>
    <t xml:space="preserve">PLAINFIELD    </t>
  </si>
  <si>
    <t xml:space="preserve">PLAINVILLE    </t>
  </si>
  <si>
    <t xml:space="preserve">PLYMOUTH      </t>
  </si>
  <si>
    <t xml:space="preserve">PLYMPTON      </t>
  </si>
  <si>
    <t xml:space="preserve">PRINCETON     </t>
  </si>
  <si>
    <t xml:space="preserve">PROVINCETOWN  </t>
  </si>
  <si>
    <t xml:space="preserve">QUINCY        </t>
  </si>
  <si>
    <t xml:space="preserve">RANDOLPH      </t>
  </si>
  <si>
    <t xml:space="preserve">RAYNHAM       </t>
  </si>
  <si>
    <t xml:space="preserve">READING       </t>
  </si>
  <si>
    <t xml:space="preserve">REHOBOTH      </t>
  </si>
  <si>
    <t xml:space="preserve">REVERE        </t>
  </si>
  <si>
    <t xml:space="preserve">RICHMOND      </t>
  </si>
  <si>
    <t xml:space="preserve">ROCHESTER     </t>
  </si>
  <si>
    <t xml:space="preserve">ROCKLAND      </t>
  </si>
  <si>
    <t xml:space="preserve">ROCKPORT      </t>
  </si>
  <si>
    <t xml:space="preserve">ROWE          </t>
  </si>
  <si>
    <t xml:space="preserve">ROWLEY        </t>
  </si>
  <si>
    <t xml:space="preserve">ROYALSTON     </t>
  </si>
  <si>
    <t xml:space="preserve">RUSSELL       </t>
  </si>
  <si>
    <t xml:space="preserve">RUTLAND       </t>
  </si>
  <si>
    <t xml:space="preserve">SALEM         </t>
  </si>
  <si>
    <t xml:space="preserve">SALISBURY     </t>
  </si>
  <si>
    <t xml:space="preserve">SANDISFIELD   </t>
  </si>
  <si>
    <t xml:space="preserve">SANDWICH      </t>
  </si>
  <si>
    <t xml:space="preserve">SAUGUS        </t>
  </si>
  <si>
    <t xml:space="preserve">SAVOY         </t>
  </si>
  <si>
    <t xml:space="preserve">SCITUATE      </t>
  </si>
  <si>
    <t xml:space="preserve">SEEKONK       </t>
  </si>
  <si>
    <t xml:space="preserve">SHARON        </t>
  </si>
  <si>
    <t xml:space="preserve">SHEFFIELD     </t>
  </si>
  <si>
    <t xml:space="preserve">SHELBURNE     </t>
  </si>
  <si>
    <t xml:space="preserve">SHERBORN      </t>
  </si>
  <si>
    <t xml:space="preserve">SHIRLEY       </t>
  </si>
  <si>
    <t xml:space="preserve">SHREWSBURY    </t>
  </si>
  <si>
    <t xml:space="preserve">SHUTESBURY    </t>
  </si>
  <si>
    <t xml:space="preserve">SOMERSET      </t>
  </si>
  <si>
    <t xml:space="preserve">SOMERVILLE    </t>
  </si>
  <si>
    <t xml:space="preserve">SOUTH HADLEY  </t>
  </si>
  <si>
    <t xml:space="preserve">SOUTHAMPTON   </t>
  </si>
  <si>
    <t xml:space="preserve">SOUTHBOROUGH  </t>
  </si>
  <si>
    <t xml:space="preserve">SOUTHBRIDGE   </t>
  </si>
  <si>
    <t xml:space="preserve">SOUTHWICK     </t>
  </si>
  <si>
    <t xml:space="preserve">SPENCER       </t>
  </si>
  <si>
    <t xml:space="preserve">SPRINGFIELD   </t>
  </si>
  <si>
    <t xml:space="preserve">STERLING      </t>
  </si>
  <si>
    <t xml:space="preserve">STOCKBRIDGE   </t>
  </si>
  <si>
    <t xml:space="preserve">STONEHAM      </t>
  </si>
  <si>
    <t xml:space="preserve">STOUGHTON     </t>
  </si>
  <si>
    <t xml:space="preserve">STOW          </t>
  </si>
  <si>
    <t xml:space="preserve">STURBRIDGE    </t>
  </si>
  <si>
    <t xml:space="preserve">SUDBURY       </t>
  </si>
  <si>
    <t xml:space="preserve">SUNDERLAND    </t>
  </si>
  <si>
    <t xml:space="preserve">SUTTON        </t>
  </si>
  <si>
    <t xml:space="preserve">SWAMPSCOTT    </t>
  </si>
  <si>
    <t xml:space="preserve">SWANSEA       </t>
  </si>
  <si>
    <t xml:space="preserve">TAUNTON       </t>
  </si>
  <si>
    <t xml:space="preserve">TEMPLETON     </t>
  </si>
  <si>
    <t xml:space="preserve">TEWKSBURY     </t>
  </si>
  <si>
    <t xml:space="preserve">TISBURY       </t>
  </si>
  <si>
    <t xml:space="preserve">TOLLAND       </t>
  </si>
  <si>
    <t xml:space="preserve">TOPSFIELD     </t>
  </si>
  <si>
    <t xml:space="preserve">TOWNSEND      </t>
  </si>
  <si>
    <t xml:space="preserve">TRURO         </t>
  </si>
  <si>
    <t xml:space="preserve">TYNGSBOROUGH  </t>
  </si>
  <si>
    <t xml:space="preserve">TYRINGHAM     </t>
  </si>
  <si>
    <t xml:space="preserve">UPTON         </t>
  </si>
  <si>
    <t xml:space="preserve">UXBRIDGE      </t>
  </si>
  <si>
    <t xml:space="preserve">WAKEFIELD     </t>
  </si>
  <si>
    <t xml:space="preserve">WALES         </t>
  </si>
  <si>
    <t xml:space="preserve">WALPOLE       </t>
  </si>
  <si>
    <t xml:space="preserve">WALTHAM       </t>
  </si>
  <si>
    <t xml:space="preserve">WARE          </t>
  </si>
  <si>
    <t xml:space="preserve">WAREHAM       </t>
  </si>
  <si>
    <t xml:space="preserve">WARREN        </t>
  </si>
  <si>
    <t xml:space="preserve">WARWICK       </t>
  </si>
  <si>
    <t xml:space="preserve">WASHINGTON    </t>
  </si>
  <si>
    <t xml:space="preserve">WATERTOWN     </t>
  </si>
  <si>
    <t xml:space="preserve">WAYLAND       </t>
  </si>
  <si>
    <t xml:space="preserve">WEBSTER       </t>
  </si>
  <si>
    <t xml:space="preserve">WELLESLEY     </t>
  </si>
  <si>
    <t xml:space="preserve">WELLFLEET     </t>
  </si>
  <si>
    <t xml:space="preserve">WENDELL       </t>
  </si>
  <si>
    <t xml:space="preserve">WENHAM        </t>
  </si>
  <si>
    <t xml:space="preserve">WEST BOYLSTON </t>
  </si>
  <si>
    <t xml:space="preserve">WEST NEWBURY  </t>
  </si>
  <si>
    <t xml:space="preserve">WEST TISBURY  </t>
  </si>
  <si>
    <t xml:space="preserve">WESTBOROUGH   </t>
  </si>
  <si>
    <t xml:space="preserve">WESTFIELD     </t>
  </si>
  <si>
    <t xml:space="preserve">WESTFORD      </t>
  </si>
  <si>
    <t xml:space="preserve">WESTHAMPTON   </t>
  </si>
  <si>
    <t xml:space="preserve">WESTMINSTER   </t>
  </si>
  <si>
    <t xml:space="preserve">WESTON        </t>
  </si>
  <si>
    <t xml:space="preserve">WESTPORT      </t>
  </si>
  <si>
    <t xml:space="preserve">WESTWOOD      </t>
  </si>
  <si>
    <t xml:space="preserve">WEYMOUTH      </t>
  </si>
  <si>
    <t xml:space="preserve">WHATELY       </t>
  </si>
  <si>
    <t xml:space="preserve">WHITMAN       </t>
  </si>
  <si>
    <t xml:space="preserve">WILBRAHAM     </t>
  </si>
  <si>
    <t xml:space="preserve">WILLIAMSBURG  </t>
  </si>
  <si>
    <t xml:space="preserve">WILLIAMSTOWN  </t>
  </si>
  <si>
    <t xml:space="preserve">WILMINGTON    </t>
  </si>
  <si>
    <t xml:space="preserve">WINCHENDON    </t>
  </si>
  <si>
    <t xml:space="preserve">WINCHESTER    </t>
  </si>
  <si>
    <t xml:space="preserve">WINDSOR       </t>
  </si>
  <si>
    <t xml:space="preserve">WINTHROP      </t>
  </si>
  <si>
    <t xml:space="preserve">WOBURN        </t>
  </si>
  <si>
    <t xml:space="preserve">WORCESTER     </t>
  </si>
  <si>
    <t xml:space="preserve">WORTHINGTON   </t>
  </si>
  <si>
    <t xml:space="preserve">WRENTHAM      </t>
  </si>
  <si>
    <t xml:space="preserve">YARMOUTH      </t>
  </si>
  <si>
    <t>Municipality</t>
  </si>
  <si>
    <t>DOR Code</t>
  </si>
  <si>
    <t>Massachusetts Department of Revenue</t>
  </si>
  <si>
    <t>Division of Local Services</t>
  </si>
  <si>
    <t>Municipal Data Bank/Local Aid Section</t>
  </si>
  <si>
    <t>Municipal Revenue Growth Factor - Overrides</t>
  </si>
  <si>
    <t>Compounded FY94</t>
  </si>
  <si>
    <t>Compounded FY95</t>
  </si>
  <si>
    <t xml:space="preserve"> </t>
  </si>
  <si>
    <t xml:space="preserve">MUNICIPALITY  </t>
  </si>
  <si>
    <t>Total</t>
  </si>
  <si>
    <t>Municipal Revenue Growth Factor - New Growth</t>
  </si>
  <si>
    <t>EAST BRIDGEWATER</t>
  </si>
  <si>
    <t>EAST BROOKFIELD</t>
  </si>
  <si>
    <t>EAST LONGMEADOW</t>
  </si>
  <si>
    <t>GREAT BARRINGTON</t>
  </si>
  <si>
    <t>MOUNT WASHINGTON</t>
  </si>
  <si>
    <t>NEW MARLBOROUGH</t>
  </si>
  <si>
    <t>NORTH ATTLEBOROUGH</t>
  </si>
  <si>
    <t>NORTH BROOKFIELD</t>
  </si>
  <si>
    <t>WEST BRIDGEWATER</t>
  </si>
  <si>
    <t>WEST BROOKFIELD</t>
  </si>
  <si>
    <t>WEST SPRINGFIELD</t>
  </si>
  <si>
    <t>WEST STOCKBRIDGE</t>
  </si>
  <si>
    <t>Ch 653 Growth Begun</t>
  </si>
  <si>
    <t>Ch 653 Growth End</t>
  </si>
  <si>
    <t>Average, Last Three Years</t>
  </si>
  <si>
    <t>Lowest, Three of Last Four Years</t>
  </si>
  <si>
    <t>Maximum Percentage Last Three Years</t>
  </si>
  <si>
    <t>Average of Two Smaller Years</t>
  </si>
  <si>
    <t>Difference, Maximum Minus Two Year Average</t>
  </si>
  <si>
    <t>Average Percentage Increase in Limit from Growth</t>
  </si>
  <si>
    <t>Municipal Revenue Growth Factor - Levy Limit Calculations</t>
  </si>
  <si>
    <t>Current Fiscal Year</t>
  </si>
  <si>
    <t>Additional Assistance</t>
  </si>
  <si>
    <t>State Owned Land</t>
  </si>
  <si>
    <t>Total GRS</t>
  </si>
  <si>
    <t>Municipal Revenue Growth Factor - General Revenue Sharing</t>
  </si>
  <si>
    <t>Base Year</t>
  </si>
  <si>
    <t>Motor Vehicle Excise</t>
  </si>
  <si>
    <t>Other Excise</t>
  </si>
  <si>
    <t>Penalties &amp; Interest on Taxes &amp; Excise</t>
  </si>
  <si>
    <t>Payments In-Lieu of Taxes</t>
  </si>
  <si>
    <t>Fines and Forfeitures</t>
  </si>
  <si>
    <t>Investment Income</t>
  </si>
  <si>
    <t>Miscellaneous Recurring Receipts</t>
  </si>
  <si>
    <t>Total Recurring Local Receipts</t>
  </si>
  <si>
    <t>Current Year</t>
  </si>
  <si>
    <t>Municipal Revenue Growth Factor - Local Receipts</t>
  </si>
  <si>
    <t>Total, Base Municipal Revenues</t>
  </si>
  <si>
    <t>Total, Estimated Current Municipal Revenues</t>
  </si>
  <si>
    <t>Calculated Change, Base to Current</t>
  </si>
  <si>
    <t>Percent Change In Receipts</t>
  </si>
  <si>
    <t>FY2003</t>
  </si>
  <si>
    <t>FY2004</t>
  </si>
  <si>
    <t>FY2005</t>
  </si>
  <si>
    <t>FY2006</t>
  </si>
  <si>
    <t>FY2007</t>
  </si>
  <si>
    <t>FY2008</t>
  </si>
  <si>
    <t>Prior Year</t>
  </si>
  <si>
    <t>FY2009</t>
  </si>
  <si>
    <t>The  growth factors contained in this workbook were used by the Department of Education in</t>
  </si>
  <si>
    <t>FY2010</t>
  </si>
  <si>
    <t>Unrestricted GG Aid</t>
  </si>
  <si>
    <t>Pro Forma</t>
  </si>
  <si>
    <t>FY2011</t>
  </si>
  <si>
    <t>FY2011 Limit Prior to Exclusions Adjusted for Overrides</t>
  </si>
  <si>
    <t>UGGA Level</t>
  </si>
  <si>
    <t>Level Funded SOL</t>
  </si>
  <si>
    <t>Percent Change In GRS</t>
  </si>
  <si>
    <t>Percent Change In Levy Limit</t>
  </si>
  <si>
    <t>FY2012</t>
  </si>
  <si>
    <t>FY2012 Limit Prior to Exclusions Adjusted for Overrides</t>
  </si>
  <si>
    <t>FY2012 New Growth Unadjusted for Ch 653</t>
  </si>
  <si>
    <t>FY2012 New Growth Adjusted for Ch 653</t>
  </si>
  <si>
    <t>FY2012 New Growth % of Prior Yr Levy Limit</t>
  </si>
  <si>
    <t>Upcoming Fiscal Year</t>
  </si>
  <si>
    <t>FY2013 Actual Limit Prior to Exclusions</t>
  </si>
  <si>
    <t>FY2013 Levy Limit Ceiling</t>
  </si>
  <si>
    <t>FY2013</t>
  </si>
  <si>
    <t>FY2013 Limit Prior to Exclusions Adjusted for Overrides</t>
  </si>
  <si>
    <t>FY2013 New Growth Adjusted for Ch 653</t>
  </si>
  <si>
    <t>FY2013 New Growth Unadjusted for Ch 653</t>
  </si>
  <si>
    <t>FY2013 Levy Limit Adjusted for Overrides</t>
  </si>
  <si>
    <t>FY2013 New Growth % of Prior Yr Levy Limit</t>
  </si>
  <si>
    <t>FY2014</t>
  </si>
  <si>
    <t>FY2014 Limit Prior to Exclusions Adjusted for Overrides</t>
  </si>
  <si>
    <t>FY2013 Overrides</t>
  </si>
  <si>
    <t>FY2014 Overrides</t>
  </si>
  <si>
    <t>FY2014 Actual Limit Prior to Exclusions</t>
  </si>
  <si>
    <t>Impact of FY94-FY2013 Overrides in FY2014</t>
  </si>
  <si>
    <t>FY2014 Levy Limit Adjusted for Overrides</t>
  </si>
  <si>
    <t>FY2014 Levy Limit Ceiling</t>
  </si>
  <si>
    <t>start here</t>
  </si>
  <si>
    <t>1991</t>
  </si>
  <si>
    <t>2004</t>
  </si>
  <si>
    <t>2003</t>
  </si>
  <si>
    <t>2013</t>
  </si>
  <si>
    <t>1992</t>
  </si>
  <si>
    <t>2008</t>
  </si>
  <si>
    <t>2000</t>
  </si>
  <si>
    <t>1995</t>
  </si>
  <si>
    <t>1993</t>
  </si>
  <si>
    <t>1999</t>
  </si>
  <si>
    <t>2006</t>
  </si>
  <si>
    <t>2005</t>
  </si>
  <si>
    <t>1997</t>
  </si>
  <si>
    <t>2001</t>
  </si>
  <si>
    <t>1996</t>
  </si>
  <si>
    <t>2002</t>
  </si>
  <si>
    <t>2011</t>
  </si>
  <si>
    <t>2012</t>
  </si>
  <si>
    <t>1998</t>
  </si>
  <si>
    <t>2007</t>
  </si>
  <si>
    <t>2009</t>
  </si>
  <si>
    <t>1994</t>
  </si>
  <si>
    <t>2010</t>
  </si>
  <si>
    <t>FY2014 New Growth Unadjusted for Ch 653</t>
  </si>
  <si>
    <t>FY2014 New Growth Adjusted for Ch 653</t>
  </si>
  <si>
    <t>FY2014 New Growth % of Prior Yr Levy Limit</t>
  </si>
  <si>
    <t>Level Funded UGGA &amp; SOL</t>
  </si>
  <si>
    <t>SOL Level</t>
  </si>
  <si>
    <t>FY2016 General Revenue Sharing</t>
  </si>
  <si>
    <t>Budgeted Recurring Local Receipts FY2015 (*=2014)</t>
  </si>
  <si>
    <t>FY2015</t>
  </si>
  <si>
    <t>Impact of FY94-FY2014 Overrides in FY2015</t>
  </si>
  <si>
    <t>FY2015 Actual Limit Prior to Exclusions</t>
  </si>
  <si>
    <t>FY2015 Overrides</t>
  </si>
  <si>
    <t>Impact of FY94-FY2015 Overrides in FY2015</t>
  </si>
  <si>
    <t>FY2015 Levy Limit Adjusted for Overrides</t>
  </si>
  <si>
    <t>FY2015 Levy Limit Ceiling</t>
  </si>
  <si>
    <t>FY2015 Limit Prior to Exclusions Adjusted for Overrides</t>
  </si>
  <si>
    <t>2014</t>
  </si>
  <si>
    <t>FY2015 New Growth Unadjusted for Ch 653</t>
  </si>
  <si>
    <t>MOTOR VEHICLE EXCISE</t>
  </si>
  <si>
    <t>OTHER EXCISE</t>
  </si>
  <si>
    <t>PENALTIES AND INTEREST ON TAXES AND EXCISES</t>
  </si>
  <si>
    <t>PAYMENTS IN LIEU OF TAXES</t>
  </si>
  <si>
    <t>FINES AND FORFEITS</t>
  </si>
  <si>
    <t>INVESTMENT INCOME</t>
  </si>
  <si>
    <t>MISC RECURRING (PLEASE SPECIFY)</t>
  </si>
  <si>
    <t>001</t>
  </si>
  <si>
    <t>Abington</t>
  </si>
  <si>
    <t>002</t>
  </si>
  <si>
    <t>Acton</t>
  </si>
  <si>
    <t>003</t>
  </si>
  <si>
    <t>Acushnet</t>
  </si>
  <si>
    <t>004</t>
  </si>
  <si>
    <t>Adams</t>
  </si>
  <si>
    <t>005</t>
  </si>
  <si>
    <t>Agawam</t>
  </si>
  <si>
    <t>006</t>
  </si>
  <si>
    <t>Alford</t>
  </si>
  <si>
    <t>007</t>
  </si>
  <si>
    <t>Amesbury</t>
  </si>
  <si>
    <t>008</t>
  </si>
  <si>
    <t>Amherst</t>
  </si>
  <si>
    <t>009</t>
  </si>
  <si>
    <t>Andover</t>
  </si>
  <si>
    <t>010</t>
  </si>
  <si>
    <t>Arlington</t>
  </si>
  <si>
    <t>011</t>
  </si>
  <si>
    <t>Ashburnham</t>
  </si>
  <si>
    <t>012</t>
  </si>
  <si>
    <t>Ashby</t>
  </si>
  <si>
    <t>013</t>
  </si>
  <si>
    <t>Ashfield</t>
  </si>
  <si>
    <t>014</t>
  </si>
  <si>
    <t>Ashland</t>
  </si>
  <si>
    <t>015</t>
  </si>
  <si>
    <t>Athol</t>
  </si>
  <si>
    <t>016</t>
  </si>
  <si>
    <t>Attleboro</t>
  </si>
  <si>
    <t>017</t>
  </si>
  <si>
    <t>Auburn</t>
  </si>
  <si>
    <t>018</t>
  </si>
  <si>
    <t>Avon</t>
  </si>
  <si>
    <t>019</t>
  </si>
  <si>
    <t>Ayer</t>
  </si>
  <si>
    <t>020</t>
  </si>
  <si>
    <t>Barnstable</t>
  </si>
  <si>
    <t>021</t>
  </si>
  <si>
    <t>Barre</t>
  </si>
  <si>
    <t>022</t>
  </si>
  <si>
    <t>Becket</t>
  </si>
  <si>
    <t>023</t>
  </si>
  <si>
    <t>Bedford</t>
  </si>
  <si>
    <t>024</t>
  </si>
  <si>
    <t>Belchertown</t>
  </si>
  <si>
    <t>025</t>
  </si>
  <si>
    <t>Bellingham</t>
  </si>
  <si>
    <t>026</t>
  </si>
  <si>
    <t>Belmont</t>
  </si>
  <si>
    <t>027</t>
  </si>
  <si>
    <t>Berkley</t>
  </si>
  <si>
    <t>028</t>
  </si>
  <si>
    <t>Berlin</t>
  </si>
  <si>
    <t>029</t>
  </si>
  <si>
    <t>Bernardston</t>
  </si>
  <si>
    <t>030</t>
  </si>
  <si>
    <t>Beverly</t>
  </si>
  <si>
    <t>031</t>
  </si>
  <si>
    <t>Billerica</t>
  </si>
  <si>
    <t>032</t>
  </si>
  <si>
    <t>Blackstone</t>
  </si>
  <si>
    <t>033</t>
  </si>
  <si>
    <t>Blandford</t>
  </si>
  <si>
    <t>034</t>
  </si>
  <si>
    <t>Bolton</t>
  </si>
  <si>
    <t>035</t>
  </si>
  <si>
    <t>Boston</t>
  </si>
  <si>
    <t>036</t>
  </si>
  <si>
    <t>Bourne</t>
  </si>
  <si>
    <t>037</t>
  </si>
  <si>
    <t>Boxborough</t>
  </si>
  <si>
    <t>038</t>
  </si>
  <si>
    <t>Boxford</t>
  </si>
  <si>
    <t>039</t>
  </si>
  <si>
    <t>Boylston</t>
  </si>
  <si>
    <t>040</t>
  </si>
  <si>
    <t>Braintree</t>
  </si>
  <si>
    <t>041</t>
  </si>
  <si>
    <t>Brewster</t>
  </si>
  <si>
    <t>042</t>
  </si>
  <si>
    <t>Bridgewater</t>
  </si>
  <si>
    <t>043</t>
  </si>
  <si>
    <t>Brimfield</t>
  </si>
  <si>
    <t>044</t>
  </si>
  <si>
    <t>Brockton</t>
  </si>
  <si>
    <t>045</t>
  </si>
  <si>
    <t>Brookfield</t>
  </si>
  <si>
    <t>046</t>
  </si>
  <si>
    <t>Brookline</t>
  </si>
  <si>
    <t>047</t>
  </si>
  <si>
    <t>Buckland</t>
  </si>
  <si>
    <t>048</t>
  </si>
  <si>
    <t>Burlington</t>
  </si>
  <si>
    <t>049</t>
  </si>
  <si>
    <t>Cambridge</t>
  </si>
  <si>
    <t>050</t>
  </si>
  <si>
    <t>Canton</t>
  </si>
  <si>
    <t>051</t>
  </si>
  <si>
    <t>Carlisle</t>
  </si>
  <si>
    <t>052</t>
  </si>
  <si>
    <t>Carver</t>
  </si>
  <si>
    <t>053</t>
  </si>
  <si>
    <t>Charlemont</t>
  </si>
  <si>
    <t>054</t>
  </si>
  <si>
    <t>Charlton</t>
  </si>
  <si>
    <t>055</t>
  </si>
  <si>
    <t>Chatham</t>
  </si>
  <si>
    <t>056</t>
  </si>
  <si>
    <t>Chelmsford</t>
  </si>
  <si>
    <t>057</t>
  </si>
  <si>
    <t>Chelsea</t>
  </si>
  <si>
    <t>058</t>
  </si>
  <si>
    <t>Cheshire</t>
  </si>
  <si>
    <t>059</t>
  </si>
  <si>
    <t>Chester</t>
  </si>
  <si>
    <t>060</t>
  </si>
  <si>
    <t>Chesterfield</t>
  </si>
  <si>
    <t>061</t>
  </si>
  <si>
    <t>Chicopee</t>
  </si>
  <si>
    <t>062</t>
  </si>
  <si>
    <t>Chilmark</t>
  </si>
  <si>
    <t>063</t>
  </si>
  <si>
    <t>Clarksburg</t>
  </si>
  <si>
    <t>064</t>
  </si>
  <si>
    <t>Clinton</t>
  </si>
  <si>
    <t>065</t>
  </si>
  <si>
    <t>Cohasset</t>
  </si>
  <si>
    <t>066</t>
  </si>
  <si>
    <t>Colrain</t>
  </si>
  <si>
    <t>067</t>
  </si>
  <si>
    <t>Concord</t>
  </si>
  <si>
    <t>068</t>
  </si>
  <si>
    <t>Conway</t>
  </si>
  <si>
    <t>069</t>
  </si>
  <si>
    <t>Cummington</t>
  </si>
  <si>
    <t>070</t>
  </si>
  <si>
    <t>Dalton</t>
  </si>
  <si>
    <t>071</t>
  </si>
  <si>
    <t>Danvers</t>
  </si>
  <si>
    <t>072</t>
  </si>
  <si>
    <t>Dartmouth</t>
  </si>
  <si>
    <t>073</t>
  </si>
  <si>
    <t>Dedham</t>
  </si>
  <si>
    <t>074</t>
  </si>
  <si>
    <t>Deerfield</t>
  </si>
  <si>
    <t>075</t>
  </si>
  <si>
    <t>Dennis</t>
  </si>
  <si>
    <t>076</t>
  </si>
  <si>
    <t>Dighton</t>
  </si>
  <si>
    <t>077</t>
  </si>
  <si>
    <t>Douglas</t>
  </si>
  <si>
    <t>078</t>
  </si>
  <si>
    <t>Dover</t>
  </si>
  <si>
    <t>079</t>
  </si>
  <si>
    <t>Dracut</t>
  </si>
  <si>
    <t>080</t>
  </si>
  <si>
    <t>Dudley</t>
  </si>
  <si>
    <t>081</t>
  </si>
  <si>
    <t>Dunstable</t>
  </si>
  <si>
    <t>082</t>
  </si>
  <si>
    <t>Duxbury</t>
  </si>
  <si>
    <t>083</t>
  </si>
  <si>
    <t>East Bridgewater</t>
  </si>
  <si>
    <t>084</t>
  </si>
  <si>
    <t>East Brookfield</t>
  </si>
  <si>
    <t>085</t>
  </si>
  <si>
    <t>East Longmeadow</t>
  </si>
  <si>
    <t>086</t>
  </si>
  <si>
    <t>Eastham</t>
  </si>
  <si>
    <t>087</t>
  </si>
  <si>
    <t>Easthampton</t>
  </si>
  <si>
    <t>088</t>
  </si>
  <si>
    <t>Easton</t>
  </si>
  <si>
    <t>089</t>
  </si>
  <si>
    <t>Edgartown</t>
  </si>
  <si>
    <t>090</t>
  </si>
  <si>
    <t>Egremont</t>
  </si>
  <si>
    <t>091</t>
  </si>
  <si>
    <t>Erving</t>
  </si>
  <si>
    <t>092</t>
  </si>
  <si>
    <t>Essex</t>
  </si>
  <si>
    <t>093</t>
  </si>
  <si>
    <t>Everett</t>
  </si>
  <si>
    <t>094</t>
  </si>
  <si>
    <t>Fairhaven</t>
  </si>
  <si>
    <t>095</t>
  </si>
  <si>
    <t>Fall River</t>
  </si>
  <si>
    <t>096</t>
  </si>
  <si>
    <t>Falmouth</t>
  </si>
  <si>
    <t>097</t>
  </si>
  <si>
    <t>Fitchburg</t>
  </si>
  <si>
    <t>098</t>
  </si>
  <si>
    <t>Florida</t>
  </si>
  <si>
    <t>099</t>
  </si>
  <si>
    <t>Foxborough</t>
  </si>
  <si>
    <t>100</t>
  </si>
  <si>
    <t>Framingham</t>
  </si>
  <si>
    <t>101</t>
  </si>
  <si>
    <t>Franklin</t>
  </si>
  <si>
    <t>102</t>
  </si>
  <si>
    <t>Freetown</t>
  </si>
  <si>
    <t>103</t>
  </si>
  <si>
    <t>Gardner</t>
  </si>
  <si>
    <t>104</t>
  </si>
  <si>
    <t>Aquinnah</t>
  </si>
  <si>
    <t>105</t>
  </si>
  <si>
    <t>Georgetown</t>
  </si>
  <si>
    <t>106</t>
  </si>
  <si>
    <t>Gill</t>
  </si>
  <si>
    <t>107</t>
  </si>
  <si>
    <t>Gloucester</t>
  </si>
  <si>
    <t>108</t>
  </si>
  <si>
    <t>Goshen</t>
  </si>
  <si>
    <t>109</t>
  </si>
  <si>
    <t>Gosnold</t>
  </si>
  <si>
    <t>110</t>
  </si>
  <si>
    <t>Grafton</t>
  </si>
  <si>
    <t>111</t>
  </si>
  <si>
    <t>Granby</t>
  </si>
  <si>
    <t>112</t>
  </si>
  <si>
    <t>Granville</t>
  </si>
  <si>
    <t>113</t>
  </si>
  <si>
    <t>Great Barrington</t>
  </si>
  <si>
    <t>114</t>
  </si>
  <si>
    <t>Greenfield</t>
  </si>
  <si>
    <t>115</t>
  </si>
  <si>
    <t>Groton</t>
  </si>
  <si>
    <t>116</t>
  </si>
  <si>
    <t>Groveland</t>
  </si>
  <si>
    <t>117</t>
  </si>
  <si>
    <t>Hadley</t>
  </si>
  <si>
    <t>118</t>
  </si>
  <si>
    <t>Halifax</t>
  </si>
  <si>
    <t>119</t>
  </si>
  <si>
    <t>Hamilton</t>
  </si>
  <si>
    <t>120</t>
  </si>
  <si>
    <t>Hampden</t>
  </si>
  <si>
    <t>121</t>
  </si>
  <si>
    <t>Hancock</t>
  </si>
  <si>
    <t>122</t>
  </si>
  <si>
    <t>Hanover</t>
  </si>
  <si>
    <t>123</t>
  </si>
  <si>
    <t>Hanson</t>
  </si>
  <si>
    <t>124</t>
  </si>
  <si>
    <t>Hardwick</t>
  </si>
  <si>
    <t>125</t>
  </si>
  <si>
    <t>Harvard</t>
  </si>
  <si>
    <t>126</t>
  </si>
  <si>
    <t>Harwich</t>
  </si>
  <si>
    <t>127</t>
  </si>
  <si>
    <t>Hatfield</t>
  </si>
  <si>
    <t>128</t>
  </si>
  <si>
    <t>Haverhill</t>
  </si>
  <si>
    <t>129</t>
  </si>
  <si>
    <t>Hawley</t>
  </si>
  <si>
    <t>130</t>
  </si>
  <si>
    <t>Heath</t>
  </si>
  <si>
    <t>131</t>
  </si>
  <si>
    <t>Hingham</t>
  </si>
  <si>
    <t>132</t>
  </si>
  <si>
    <t>Hinsdale</t>
  </si>
  <si>
    <t>133</t>
  </si>
  <si>
    <t>Holbrook</t>
  </si>
  <si>
    <t>134</t>
  </si>
  <si>
    <t>Holden</t>
  </si>
  <si>
    <t>135</t>
  </si>
  <si>
    <t>Holland</t>
  </si>
  <si>
    <t>136</t>
  </si>
  <si>
    <t>Holliston</t>
  </si>
  <si>
    <t>137</t>
  </si>
  <si>
    <t>Holyoke</t>
  </si>
  <si>
    <t>138</t>
  </si>
  <si>
    <t>Hopedale</t>
  </si>
  <si>
    <t>139</t>
  </si>
  <si>
    <t>Hopkinton</t>
  </si>
  <si>
    <t>140</t>
  </si>
  <si>
    <t>Hubbardston</t>
  </si>
  <si>
    <t>141</t>
  </si>
  <si>
    <t>Hudson</t>
  </si>
  <si>
    <t>142</t>
  </si>
  <si>
    <t>Hull</t>
  </si>
  <si>
    <t>143</t>
  </si>
  <si>
    <t>Huntington</t>
  </si>
  <si>
    <t>144</t>
  </si>
  <si>
    <t>Ipswich</t>
  </si>
  <si>
    <t>145</t>
  </si>
  <si>
    <t>Kingston</t>
  </si>
  <si>
    <t>146</t>
  </si>
  <si>
    <t>Lakeville</t>
  </si>
  <si>
    <t>147</t>
  </si>
  <si>
    <t>Lancaster</t>
  </si>
  <si>
    <t>148</t>
  </si>
  <si>
    <t>Lanesborough</t>
  </si>
  <si>
    <t>149</t>
  </si>
  <si>
    <t>Lawrence</t>
  </si>
  <si>
    <t>150</t>
  </si>
  <si>
    <t>Lee</t>
  </si>
  <si>
    <t>151</t>
  </si>
  <si>
    <t>Leicester</t>
  </si>
  <si>
    <t>152</t>
  </si>
  <si>
    <t>Lenox</t>
  </si>
  <si>
    <t>153</t>
  </si>
  <si>
    <t>Leominster</t>
  </si>
  <si>
    <t>154</t>
  </si>
  <si>
    <t>Leverett</t>
  </si>
  <si>
    <t>155</t>
  </si>
  <si>
    <t>Lexington</t>
  </si>
  <si>
    <t>156</t>
  </si>
  <si>
    <t>Leyden</t>
  </si>
  <si>
    <t>157</t>
  </si>
  <si>
    <t>Lincoln</t>
  </si>
  <si>
    <t>158</t>
  </si>
  <si>
    <t>Littleton</t>
  </si>
  <si>
    <t>159</t>
  </si>
  <si>
    <t>Longmeadow</t>
  </si>
  <si>
    <t>160</t>
  </si>
  <si>
    <t>Lowell</t>
  </si>
  <si>
    <t>161</t>
  </si>
  <si>
    <t>Ludlow</t>
  </si>
  <si>
    <t>162</t>
  </si>
  <si>
    <t>Lunenburg</t>
  </si>
  <si>
    <t>163</t>
  </si>
  <si>
    <t>Lynn</t>
  </si>
  <si>
    <t>164</t>
  </si>
  <si>
    <t>Lynnfield</t>
  </si>
  <si>
    <t>165</t>
  </si>
  <si>
    <t>Malden</t>
  </si>
  <si>
    <t>166</t>
  </si>
  <si>
    <t>Manchester By The Sea</t>
  </si>
  <si>
    <t>167</t>
  </si>
  <si>
    <t>Mansfield</t>
  </si>
  <si>
    <t>168</t>
  </si>
  <si>
    <t>Marblehead</t>
  </si>
  <si>
    <t>169</t>
  </si>
  <si>
    <t>Marion</t>
  </si>
  <si>
    <t>170</t>
  </si>
  <si>
    <t>Marlborough</t>
  </si>
  <si>
    <t>171</t>
  </si>
  <si>
    <t>Marshfield</t>
  </si>
  <si>
    <t>172</t>
  </si>
  <si>
    <t>Mashpee</t>
  </si>
  <si>
    <t>173</t>
  </si>
  <si>
    <t>Mattapoisett</t>
  </si>
  <si>
    <t>174</t>
  </si>
  <si>
    <t>Maynard</t>
  </si>
  <si>
    <t>175</t>
  </si>
  <si>
    <t>Medfield</t>
  </si>
  <si>
    <t>176</t>
  </si>
  <si>
    <t>Medford</t>
  </si>
  <si>
    <t>177</t>
  </si>
  <si>
    <t>Medway</t>
  </si>
  <si>
    <t>178</t>
  </si>
  <si>
    <t>Melrose</t>
  </si>
  <si>
    <t>179</t>
  </si>
  <si>
    <t>Mendon</t>
  </si>
  <si>
    <t>180</t>
  </si>
  <si>
    <t>Merrimac</t>
  </si>
  <si>
    <t>181</t>
  </si>
  <si>
    <t>Methuen</t>
  </si>
  <si>
    <t>182</t>
  </si>
  <si>
    <t>Middleborough</t>
  </si>
  <si>
    <t>183</t>
  </si>
  <si>
    <t>Middlefield</t>
  </si>
  <si>
    <t>184</t>
  </si>
  <si>
    <t>Middleton</t>
  </si>
  <si>
    <t>185</t>
  </si>
  <si>
    <t>Milford</t>
  </si>
  <si>
    <t>186</t>
  </si>
  <si>
    <t>Millbury</t>
  </si>
  <si>
    <t>187</t>
  </si>
  <si>
    <t>Millis</t>
  </si>
  <si>
    <t>188</t>
  </si>
  <si>
    <t>Millville</t>
  </si>
  <si>
    <t>189</t>
  </si>
  <si>
    <t>Milton</t>
  </si>
  <si>
    <t>190</t>
  </si>
  <si>
    <t>Monroe</t>
  </si>
  <si>
    <t>191</t>
  </si>
  <si>
    <t>Monson</t>
  </si>
  <si>
    <t>192</t>
  </si>
  <si>
    <t>Montague</t>
  </si>
  <si>
    <t>193</t>
  </si>
  <si>
    <t>Monterey</t>
  </si>
  <si>
    <t>194</t>
  </si>
  <si>
    <t>Montgomery</t>
  </si>
  <si>
    <t>195</t>
  </si>
  <si>
    <t>Mount Washington</t>
  </si>
  <si>
    <t>196</t>
  </si>
  <si>
    <t>Nahant</t>
  </si>
  <si>
    <t>197</t>
  </si>
  <si>
    <t>Nantucket</t>
  </si>
  <si>
    <t>198</t>
  </si>
  <si>
    <t>Natick</t>
  </si>
  <si>
    <t>199</t>
  </si>
  <si>
    <t>Needham</t>
  </si>
  <si>
    <t>200</t>
  </si>
  <si>
    <t>New Ashford</t>
  </si>
  <si>
    <t>201</t>
  </si>
  <si>
    <t>New Bedford</t>
  </si>
  <si>
    <t>202</t>
  </si>
  <si>
    <t>New Braintree</t>
  </si>
  <si>
    <t>203</t>
  </si>
  <si>
    <t>New Marlborough</t>
  </si>
  <si>
    <t>204</t>
  </si>
  <si>
    <t>New Salem</t>
  </si>
  <si>
    <t>205</t>
  </si>
  <si>
    <t>Newbury</t>
  </si>
  <si>
    <t>206</t>
  </si>
  <si>
    <t>Newburyport</t>
  </si>
  <si>
    <t>207</t>
  </si>
  <si>
    <t>Newton</t>
  </si>
  <si>
    <t>208</t>
  </si>
  <si>
    <t>Norfolk</t>
  </si>
  <si>
    <t>209</t>
  </si>
  <si>
    <t>North Adams</t>
  </si>
  <si>
    <t>210</t>
  </si>
  <si>
    <t>North Andover</t>
  </si>
  <si>
    <t>211</t>
  </si>
  <si>
    <t>North Attleborough</t>
  </si>
  <si>
    <t>212</t>
  </si>
  <si>
    <t>North Brookfield</t>
  </si>
  <si>
    <t>213</t>
  </si>
  <si>
    <t>North Reading</t>
  </si>
  <si>
    <t>214</t>
  </si>
  <si>
    <t>Northampton</t>
  </si>
  <si>
    <t>215</t>
  </si>
  <si>
    <t>Northborough</t>
  </si>
  <si>
    <t>216</t>
  </si>
  <si>
    <t>Northbridge</t>
  </si>
  <si>
    <t>217</t>
  </si>
  <si>
    <t>Northfield</t>
  </si>
  <si>
    <t>218</t>
  </si>
  <si>
    <t>Norton</t>
  </si>
  <si>
    <t>219</t>
  </si>
  <si>
    <t>Norwell</t>
  </si>
  <si>
    <t>220</t>
  </si>
  <si>
    <t>Norwood</t>
  </si>
  <si>
    <t>221</t>
  </si>
  <si>
    <t>Oak Bluffs</t>
  </si>
  <si>
    <t>222</t>
  </si>
  <si>
    <t>Oakham</t>
  </si>
  <si>
    <t>223</t>
  </si>
  <si>
    <t>Orange</t>
  </si>
  <si>
    <t>224</t>
  </si>
  <si>
    <t>Orleans</t>
  </si>
  <si>
    <t>225</t>
  </si>
  <si>
    <t>Otis</t>
  </si>
  <si>
    <t>226</t>
  </si>
  <si>
    <t>Oxford</t>
  </si>
  <si>
    <t>227</t>
  </si>
  <si>
    <t>Palmer</t>
  </si>
  <si>
    <t>228</t>
  </si>
  <si>
    <t>Paxton</t>
  </si>
  <si>
    <t>229</t>
  </si>
  <si>
    <t>Peabody</t>
  </si>
  <si>
    <t>230</t>
  </si>
  <si>
    <t>Pelham</t>
  </si>
  <si>
    <t>231</t>
  </si>
  <si>
    <t>Pembroke</t>
  </si>
  <si>
    <t>232</t>
  </si>
  <si>
    <t>Pepperell</t>
  </si>
  <si>
    <t>233</t>
  </si>
  <si>
    <t>Peru</t>
  </si>
  <si>
    <t>234</t>
  </si>
  <si>
    <t>Petersham</t>
  </si>
  <si>
    <t>235</t>
  </si>
  <si>
    <t>Phillipston</t>
  </si>
  <si>
    <t>236</t>
  </si>
  <si>
    <t>Pittsfield</t>
  </si>
  <si>
    <t>237</t>
  </si>
  <si>
    <t>Plainfield</t>
  </si>
  <si>
    <t>238</t>
  </si>
  <si>
    <t>Plainville</t>
  </si>
  <si>
    <t>239</t>
  </si>
  <si>
    <t>Plymouth</t>
  </si>
  <si>
    <t>240</t>
  </si>
  <si>
    <t>Plympton</t>
  </si>
  <si>
    <t>241</t>
  </si>
  <si>
    <t>Princeton</t>
  </si>
  <si>
    <t>242</t>
  </si>
  <si>
    <t>Provincetown</t>
  </si>
  <si>
    <t>243</t>
  </si>
  <si>
    <t>Quincy</t>
  </si>
  <si>
    <t>244</t>
  </si>
  <si>
    <t>Randolph</t>
  </si>
  <si>
    <t>245</t>
  </si>
  <si>
    <t>Raynham</t>
  </si>
  <si>
    <t>246</t>
  </si>
  <si>
    <t>Reading</t>
  </si>
  <si>
    <t>247</t>
  </si>
  <si>
    <t>Rehoboth</t>
  </si>
  <si>
    <t>248</t>
  </si>
  <si>
    <t>Revere</t>
  </si>
  <si>
    <t>249</t>
  </si>
  <si>
    <t>Richmond</t>
  </si>
  <si>
    <t>250</t>
  </si>
  <si>
    <t>Rochester</t>
  </si>
  <si>
    <t>251</t>
  </si>
  <si>
    <t>Rockland</t>
  </si>
  <si>
    <t>252</t>
  </si>
  <si>
    <t>Rockport</t>
  </si>
  <si>
    <t>253</t>
  </si>
  <si>
    <t>Rowe</t>
  </si>
  <si>
    <t>254</t>
  </si>
  <si>
    <t>Rowley</t>
  </si>
  <si>
    <t>255</t>
  </si>
  <si>
    <t>Royalston</t>
  </si>
  <si>
    <t>256</t>
  </si>
  <si>
    <t>Russell</t>
  </si>
  <si>
    <t>257</t>
  </si>
  <si>
    <t>Rutland</t>
  </si>
  <si>
    <t>258</t>
  </si>
  <si>
    <t>Salem</t>
  </si>
  <si>
    <t>259</t>
  </si>
  <si>
    <t>Salisbury</t>
  </si>
  <si>
    <t>260</t>
  </si>
  <si>
    <t>Sandisfield</t>
  </si>
  <si>
    <t>261</t>
  </si>
  <si>
    <t>Sandwich</t>
  </si>
  <si>
    <t>262</t>
  </si>
  <si>
    <t>Saugus</t>
  </si>
  <si>
    <t>263</t>
  </si>
  <si>
    <t>Savoy</t>
  </si>
  <si>
    <t>264</t>
  </si>
  <si>
    <t>Scituate</t>
  </si>
  <si>
    <t>265</t>
  </si>
  <si>
    <t>Seekonk</t>
  </si>
  <si>
    <t>266</t>
  </si>
  <si>
    <t>Sharon</t>
  </si>
  <si>
    <t>267</t>
  </si>
  <si>
    <t>Sheffield</t>
  </si>
  <si>
    <t>268</t>
  </si>
  <si>
    <t>Shelburne</t>
  </si>
  <si>
    <t>269</t>
  </si>
  <si>
    <t>Sherborn</t>
  </si>
  <si>
    <t>270</t>
  </si>
  <si>
    <t>Shirley</t>
  </si>
  <si>
    <t>271</t>
  </si>
  <si>
    <t>Shrewsbury</t>
  </si>
  <si>
    <t>272</t>
  </si>
  <si>
    <t>Shutesbury</t>
  </si>
  <si>
    <t>273</t>
  </si>
  <si>
    <t>Somerset</t>
  </si>
  <si>
    <t>274</t>
  </si>
  <si>
    <t>Somerville</t>
  </si>
  <si>
    <t>275</t>
  </si>
  <si>
    <t>South Hadley</t>
  </si>
  <si>
    <t>276</t>
  </si>
  <si>
    <t>Southampton</t>
  </si>
  <si>
    <t>277</t>
  </si>
  <si>
    <t>Southborough</t>
  </si>
  <si>
    <t>278</t>
  </si>
  <si>
    <t>Southbridge</t>
  </si>
  <si>
    <t>279</t>
  </si>
  <si>
    <t>Southwick</t>
  </si>
  <si>
    <t>280</t>
  </si>
  <si>
    <t>Spencer</t>
  </si>
  <si>
    <t>281</t>
  </si>
  <si>
    <t>Springfield</t>
  </si>
  <si>
    <t>282</t>
  </si>
  <si>
    <t>Sterling</t>
  </si>
  <si>
    <t>283</t>
  </si>
  <si>
    <t>Stockbridge</t>
  </si>
  <si>
    <t>284</t>
  </si>
  <si>
    <t>Stoneham</t>
  </si>
  <si>
    <t>285</t>
  </si>
  <si>
    <t>Stoughton</t>
  </si>
  <si>
    <t>286</t>
  </si>
  <si>
    <t>Stow</t>
  </si>
  <si>
    <t>287</t>
  </si>
  <si>
    <t>Sturbridge</t>
  </si>
  <si>
    <t>288</t>
  </si>
  <si>
    <t>Sudbury</t>
  </si>
  <si>
    <t>289</t>
  </si>
  <si>
    <t>Sunderland</t>
  </si>
  <si>
    <t>290</t>
  </si>
  <si>
    <t>Sutton</t>
  </si>
  <si>
    <t>291</t>
  </si>
  <si>
    <t>Swampscott</t>
  </si>
  <si>
    <t>292</t>
  </si>
  <si>
    <t>Swansea</t>
  </si>
  <si>
    <t>293</t>
  </si>
  <si>
    <t>Taunton</t>
  </si>
  <si>
    <t>294</t>
  </si>
  <si>
    <t>Templeton</t>
  </si>
  <si>
    <t>295</t>
  </si>
  <si>
    <t>Tewksbury</t>
  </si>
  <si>
    <t>296</t>
  </si>
  <si>
    <t>Tisbury</t>
  </si>
  <si>
    <t>297</t>
  </si>
  <si>
    <t>Tolland</t>
  </si>
  <si>
    <t>298</t>
  </si>
  <si>
    <t>Topsfield</t>
  </si>
  <si>
    <t>299</t>
  </si>
  <si>
    <t>Townsend</t>
  </si>
  <si>
    <t>300</t>
  </si>
  <si>
    <t>Truro</t>
  </si>
  <si>
    <t>301</t>
  </si>
  <si>
    <t>Tyngsborough</t>
  </si>
  <si>
    <t>302</t>
  </si>
  <si>
    <t>Tyringham</t>
  </si>
  <si>
    <t>303</t>
  </si>
  <si>
    <t>Upton</t>
  </si>
  <si>
    <t>304</t>
  </si>
  <si>
    <t>Uxbridge</t>
  </si>
  <si>
    <t>305</t>
  </si>
  <si>
    <t>Wakefield</t>
  </si>
  <si>
    <t>306</t>
  </si>
  <si>
    <t>Wales</t>
  </si>
  <si>
    <t>307</t>
  </si>
  <si>
    <t>Walpole</t>
  </si>
  <si>
    <t>308</t>
  </si>
  <si>
    <t>Waltham</t>
  </si>
  <si>
    <t>309</t>
  </si>
  <si>
    <t>Ware</t>
  </si>
  <si>
    <t>310</t>
  </si>
  <si>
    <t>Wareham</t>
  </si>
  <si>
    <t>311</t>
  </si>
  <si>
    <t>Warren</t>
  </si>
  <si>
    <t>312</t>
  </si>
  <si>
    <t>Warwick</t>
  </si>
  <si>
    <t>313</t>
  </si>
  <si>
    <t>Washington</t>
  </si>
  <si>
    <t>314</t>
  </si>
  <si>
    <t>Watertown</t>
  </si>
  <si>
    <t>315</t>
  </si>
  <si>
    <t>Wayland</t>
  </si>
  <si>
    <t>316</t>
  </si>
  <si>
    <t>Webster</t>
  </si>
  <si>
    <t>317</t>
  </si>
  <si>
    <t>Wellesley</t>
  </si>
  <si>
    <t>318</t>
  </si>
  <si>
    <t>Wellfleet</t>
  </si>
  <si>
    <t>319</t>
  </si>
  <si>
    <t>Wendell</t>
  </si>
  <si>
    <t>320</t>
  </si>
  <si>
    <t>Wenham</t>
  </si>
  <si>
    <t>321</t>
  </si>
  <si>
    <t>West Boylston</t>
  </si>
  <si>
    <t>322</t>
  </si>
  <si>
    <t>West Bridgewater</t>
  </si>
  <si>
    <t>323</t>
  </si>
  <si>
    <t>West Brookfield</t>
  </si>
  <si>
    <t>324</t>
  </si>
  <si>
    <t>West Newbury</t>
  </si>
  <si>
    <t>325</t>
  </si>
  <si>
    <t>West Springfield</t>
  </si>
  <si>
    <t>326</t>
  </si>
  <si>
    <t>West Stockbridge</t>
  </si>
  <si>
    <t>327</t>
  </si>
  <si>
    <t>West Tisbury</t>
  </si>
  <si>
    <t>328</t>
  </si>
  <si>
    <t>Westborough</t>
  </si>
  <si>
    <t>329</t>
  </si>
  <si>
    <t>Westfield</t>
  </si>
  <si>
    <t>330</t>
  </si>
  <si>
    <t>Westford</t>
  </si>
  <si>
    <t>331</t>
  </si>
  <si>
    <t>Westhampton</t>
  </si>
  <si>
    <t>332</t>
  </si>
  <si>
    <t>Westminster</t>
  </si>
  <si>
    <t>333</t>
  </si>
  <si>
    <t>Weston</t>
  </si>
  <si>
    <t>334</t>
  </si>
  <si>
    <t>Westport</t>
  </si>
  <si>
    <t>335</t>
  </si>
  <si>
    <t>Westwood</t>
  </si>
  <si>
    <t>336</t>
  </si>
  <si>
    <t>Weymouth</t>
  </si>
  <si>
    <t>337</t>
  </si>
  <si>
    <t>Whately</t>
  </si>
  <si>
    <t>338</t>
  </si>
  <si>
    <t>Whitman</t>
  </si>
  <si>
    <t>339</t>
  </si>
  <si>
    <t>Wilbraham</t>
  </si>
  <si>
    <t>340</t>
  </si>
  <si>
    <t>Williamsburg</t>
  </si>
  <si>
    <t>341</t>
  </si>
  <si>
    <t>Williamstown</t>
  </si>
  <si>
    <t>342</t>
  </si>
  <si>
    <t>Wilmington</t>
  </si>
  <si>
    <t>343</t>
  </si>
  <si>
    <t>Winchendon</t>
  </si>
  <si>
    <t>344</t>
  </si>
  <si>
    <t>Winchester</t>
  </si>
  <si>
    <t>345</t>
  </si>
  <si>
    <t>Windsor</t>
  </si>
  <si>
    <t>346</t>
  </si>
  <si>
    <t>Winthrop</t>
  </si>
  <si>
    <t>347</t>
  </si>
  <si>
    <t>Woburn</t>
  </si>
  <si>
    <t>348</t>
  </si>
  <si>
    <t>Worcester</t>
  </si>
  <si>
    <t>349</t>
  </si>
  <si>
    <t>Worthington</t>
  </si>
  <si>
    <t>350</t>
  </si>
  <si>
    <t>Wrentham</t>
  </si>
  <si>
    <t>351</t>
  </si>
  <si>
    <t>Yarmouth</t>
  </si>
  <si>
    <t>FY2015 New Growth Adjusted for Ch 653</t>
  </si>
  <si>
    <t>FY2015 New Growth % of Prior Yr Levy Limit</t>
  </si>
  <si>
    <t>House 1</t>
  </si>
  <si>
    <t>Municipal Revenue Growth Factor FY2017</t>
  </si>
  <si>
    <t>calculating FY2017 Chapter 70 requirements.</t>
  </si>
  <si>
    <t>Calculation of FY2016 levy limit (without debt exclusions, less impact of overrides, capped at ceiling) to</t>
  </si>
  <si>
    <t>be used as FY2017 base.</t>
  </si>
  <si>
    <t>General Revenue Sharing, actual FY2016 and estimated FY2017.</t>
  </si>
  <si>
    <t>Budgeted Recurring Local Receipts for FY2015 &amp; FY2016; used to estimate rate of change</t>
  </si>
  <si>
    <t>between FY2016 &amp; FY2017.</t>
  </si>
  <si>
    <t>Lisa Krzywicki at (617) 626-2386.</t>
  </si>
  <si>
    <t>FY2016</t>
  </si>
  <si>
    <t>FY2016 Actual Limit Prior to Exclusions</t>
  </si>
  <si>
    <t>FY2016 Overrides</t>
  </si>
  <si>
    <t>Impact of FY94-FY2016 Overrides in FY2016</t>
  </si>
  <si>
    <t>FY2016 Levy Limit Adjusted for Overrides</t>
  </si>
  <si>
    <t>FY2016 Estimated Levy Limit for MRGF Prior to Ceiling Check</t>
  </si>
  <si>
    <t>FY2016 Levy Limit Ceiling</t>
  </si>
  <si>
    <t>Ceiling for FY2017 MRGF</t>
  </si>
  <si>
    <t>FY2017 Levy Limit for MRGF</t>
  </si>
  <si>
    <t>FY2016 Limit Prior to Exclusions Adjusted for Overrides</t>
  </si>
  <si>
    <t>FY2016 New Growth Unadjusted for Ch 653</t>
  </si>
  <si>
    <t>2016</t>
  </si>
  <si>
    <t>FY2016 New Growth Adjusted for Ch 653</t>
  </si>
  <si>
    <t>FY2016 New Growth % of Prior Yr Levy Limit</t>
  </si>
  <si>
    <t>Estimated FY2017 New Growth, Before Levy Ceiling Check</t>
  </si>
  <si>
    <t>FY2016 MRGF Levy Limit (* = Est)</t>
  </si>
  <si>
    <t>FY2016 Levy Limit x 1.025</t>
  </si>
  <si>
    <t>Estimated New Growth FY2017</t>
  </si>
  <si>
    <t>FY2017 General Revenue Sharing</t>
  </si>
  <si>
    <t>Budgeted Recurring Local Receipts FY2016 (*=2015)</t>
  </si>
  <si>
    <t>Calculated FY2017 Municipal Revenue Growth Factor Preliminary</t>
  </si>
  <si>
    <t>4.3% Increase H1</t>
  </si>
  <si>
    <t xml:space="preserve"> UGGA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</si>
</sst>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9" formatCode="mmmm\ d\,\ yyyy"/>
    <numFmt numFmtId="178" formatCode="0.00_);[Red]\(0.00\)"/>
    <numFmt numFmtId="179" formatCode="#,##0.00000"/>
    <numFmt numFmtId="181" formatCode="[$-1010409]#,##0"/>
  </numFmts>
  <fonts count="9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1"/>
      <color rgb="FF1F497D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2" fillId="0" borderId="0">
      <alignment wrapText="1"/>
    </xf>
    <xf numFmtId="0" fontId="6" fillId="0" borderId="0"/>
  </cellStyleXfs>
  <cellXfs count="53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Alignment="1">
      <alignment wrapText="1"/>
    </xf>
    <xf numFmtId="3" fontId="0" fillId="0" borderId="0" xfId="0" applyNumberFormat="1"/>
    <xf numFmtId="10" fontId="0" fillId="0" borderId="0" xfId="0" applyNumberFormat="1"/>
    <xf numFmtId="0" fontId="4" fillId="0" borderId="0" xfId="0" applyFont="1"/>
    <xf numFmtId="169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3" fontId="5" fillId="0" borderId="0" xfId="0" applyNumberFormat="1" applyFont="1"/>
    <xf numFmtId="3" fontId="5" fillId="0" borderId="0" xfId="2" applyNumberFormat="1" applyFont="1"/>
    <xf numFmtId="14" fontId="0" fillId="0" borderId="0" xfId="0" applyNumberFormat="1"/>
    <xf numFmtId="0" fontId="0" fillId="0" borderId="0" xfId="0" applyFill="1"/>
    <xf numFmtId="3" fontId="0" fillId="0" borderId="0" xfId="0" applyNumberFormat="1" applyFill="1"/>
    <xf numFmtId="0" fontId="0" fillId="2" borderId="0" xfId="0" applyFill="1"/>
    <xf numFmtId="0" fontId="4" fillId="2" borderId="0" xfId="0" applyFont="1" applyFill="1"/>
    <xf numFmtId="3" fontId="0" fillId="2" borderId="0" xfId="0" applyNumberFormat="1" applyFill="1"/>
    <xf numFmtId="0" fontId="0" fillId="2" borderId="0" xfId="0" applyFill="1" applyAlignment="1">
      <alignment wrapText="1"/>
    </xf>
    <xf numFmtId="3" fontId="5" fillId="2" borderId="0" xfId="0" applyNumberFormat="1" applyFont="1" applyFill="1"/>
    <xf numFmtId="37" fontId="0" fillId="0" borderId="0" xfId="0" applyNumberFormat="1"/>
    <xf numFmtId="0" fontId="0" fillId="0" borderId="0" xfId="0" applyFill="1" applyAlignment="1">
      <alignment wrapText="1"/>
    </xf>
    <xf numFmtId="3" fontId="0" fillId="3" borderId="0" xfId="0" applyNumberFormat="1" applyFill="1"/>
    <xf numFmtId="3" fontId="0" fillId="4" borderId="0" xfId="0" applyNumberFormat="1" applyFill="1"/>
    <xf numFmtId="38" fontId="4" fillId="0" borderId="0" xfId="0" applyNumberFormat="1" applyFont="1"/>
    <xf numFmtId="38" fontId="4" fillId="0" borderId="0" xfId="0" applyNumberFormat="1" applyFont="1" applyAlignment="1">
      <alignment horizontal="center" wrapText="1"/>
    </xf>
    <xf numFmtId="38" fontId="0" fillId="0" borderId="0" xfId="0" applyNumberFormat="1"/>
    <xf numFmtId="38" fontId="0" fillId="0" borderId="0" xfId="0" applyNumberFormat="1" applyFill="1"/>
    <xf numFmtId="178" fontId="4" fillId="0" borderId="0" xfId="0" applyNumberFormat="1" applyFont="1"/>
    <xf numFmtId="178" fontId="4" fillId="0" borderId="0" xfId="0" applyNumberFormat="1" applyFont="1" applyAlignment="1">
      <alignment horizontal="center" wrapText="1"/>
    </xf>
    <xf numFmtId="178" fontId="0" fillId="0" borderId="0" xfId="0" applyNumberFormat="1"/>
    <xf numFmtId="0" fontId="5" fillId="0" borderId="0" xfId="0" applyFont="1"/>
    <xf numFmtId="181" fontId="0" fillId="0" borderId="0" xfId="0" applyNumberFormat="1"/>
    <xf numFmtId="0" fontId="5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2" fillId="0" borderId="0" xfId="0" applyFont="1"/>
    <xf numFmtId="181" fontId="2" fillId="0" borderId="0" xfId="0" applyNumberFormat="1" applyFont="1"/>
    <xf numFmtId="38" fontId="2" fillId="0" borderId="0" xfId="0" applyNumberFormat="1" applyFont="1"/>
    <xf numFmtId="3" fontId="2" fillId="0" borderId="0" xfId="0" applyNumberFormat="1" applyFont="1"/>
    <xf numFmtId="0" fontId="2" fillId="0" borderId="0" xfId="0" quotePrefix="1" applyFont="1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wrapText="1"/>
    </xf>
    <xf numFmtId="0" fontId="0" fillId="0" borderId="2" xfId="0" applyNumberFormat="1" applyFill="1" applyBorder="1" applyAlignment="1">
      <alignment wrapText="1"/>
    </xf>
    <xf numFmtId="0" fontId="0" fillId="0" borderId="3" xfId="0" applyNumberFormat="1" applyBorder="1" applyAlignment="1">
      <alignment wrapText="1"/>
    </xf>
    <xf numFmtId="0" fontId="0" fillId="0" borderId="4" xfId="0" applyNumberFormat="1" applyBorder="1" applyAlignment="1">
      <alignment wrapText="1"/>
    </xf>
    <xf numFmtId="0" fontId="7" fillId="0" borderId="1" xfId="0" applyFont="1" applyFill="1" applyBorder="1" applyAlignment="1">
      <alignment horizontal="right" vertical="top" wrapText="1"/>
    </xf>
    <xf numFmtId="0" fontId="0" fillId="5" borderId="0" xfId="0" applyFill="1" applyAlignment="1">
      <alignment wrapText="1"/>
    </xf>
    <xf numFmtId="0" fontId="2" fillId="5" borderId="0" xfId="0" applyFont="1" applyFill="1" applyAlignment="1">
      <alignment wrapText="1"/>
    </xf>
    <xf numFmtId="3" fontId="2" fillId="2" borderId="0" xfId="0" applyNumberFormat="1" applyFont="1" applyFill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79" fontId="5" fillId="0" borderId="0" xfId="0" applyNumberFormat="1" applyFont="1"/>
    <xf numFmtId="3" fontId="8" fillId="0" borderId="0" xfId="0" applyNumberFormat="1" applyFont="1"/>
  </cellXfs>
  <cellStyles count="3">
    <cellStyle name="Normal" xfId="0" builtinId="0"/>
    <cellStyle name="Normal 2" xfId="1"/>
    <cellStyle name="Normal_Section 3 FY0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theme="3" tint="0.79998168889431442"/>
    <pageSetUpPr fitToPage="1"/>
  </sheetPr>
  <dimension ref="A1:B21"/>
  <sheetViews>
    <sheetView showGridLines="0" zoomScale="130" zoomScaleNormal="130" workbookViewId="0"/>
  </sheetViews>
  <sheetFormatPr defaultRowHeight="12.75" x14ac:dyDescent="0.2"/>
  <cols>
    <col min="1" max="1" width="16.85546875" customWidth="1"/>
    <col min="2" max="2" width="50.7109375" customWidth="1"/>
  </cols>
  <sheetData>
    <row r="1" spans="1:2" s="1" customFormat="1" ht="15.75" x14ac:dyDescent="0.25">
      <c r="A1" s="1" t="s">
        <v>1208</v>
      </c>
    </row>
    <row r="3" spans="1:2" x14ac:dyDescent="0.2">
      <c r="B3" t="s">
        <v>423</v>
      </c>
    </row>
    <row r="4" spans="1:2" x14ac:dyDescent="0.2">
      <c r="B4" s="39" t="s">
        <v>1209</v>
      </c>
    </row>
    <row r="7" spans="1:2" x14ac:dyDescent="0.2">
      <c r="A7" t="s">
        <v>0</v>
      </c>
      <c r="B7" t="s">
        <v>1</v>
      </c>
    </row>
    <row r="9" spans="1:2" x14ac:dyDescent="0.2">
      <c r="A9" t="s">
        <v>2</v>
      </c>
      <c r="B9" t="s">
        <v>3</v>
      </c>
    </row>
    <row r="11" spans="1:2" x14ac:dyDescent="0.2">
      <c r="A11" s="2" t="s">
        <v>4</v>
      </c>
      <c r="B11" t="s">
        <v>5</v>
      </c>
    </row>
    <row r="12" spans="1:2" x14ac:dyDescent="0.2">
      <c r="A12" s="2"/>
      <c r="B12" t="s">
        <v>6</v>
      </c>
    </row>
    <row r="13" spans="1:2" x14ac:dyDescent="0.2">
      <c r="A13" s="2" t="s">
        <v>7</v>
      </c>
      <c r="B13" s="35" t="s">
        <v>1210</v>
      </c>
    </row>
    <row r="14" spans="1:2" x14ac:dyDescent="0.2">
      <c r="A14" s="2"/>
      <c r="B14" s="35" t="s">
        <v>1211</v>
      </c>
    </row>
    <row r="15" spans="1:2" x14ac:dyDescent="0.2">
      <c r="A15" s="2" t="s">
        <v>8</v>
      </c>
      <c r="B15" s="35" t="s">
        <v>1212</v>
      </c>
    </row>
    <row r="16" spans="1:2" x14ac:dyDescent="0.2">
      <c r="A16" s="2" t="s">
        <v>9</v>
      </c>
      <c r="B16" s="35" t="s">
        <v>1213</v>
      </c>
    </row>
    <row r="17" spans="1:2" x14ac:dyDescent="0.2">
      <c r="A17" s="2"/>
      <c r="B17" s="35" t="s">
        <v>1214</v>
      </c>
    </row>
    <row r="18" spans="1:2" x14ac:dyDescent="0.2">
      <c r="A18" s="2" t="s">
        <v>10</v>
      </c>
      <c r="B18" t="s">
        <v>11</v>
      </c>
    </row>
    <row r="19" spans="1:2" x14ac:dyDescent="0.2">
      <c r="A19" s="2"/>
      <c r="B19" t="s">
        <v>12</v>
      </c>
    </row>
    <row r="21" spans="1:2" x14ac:dyDescent="0.2">
      <c r="A21" s="2" t="s">
        <v>13</v>
      </c>
      <c r="B21" t="s">
        <v>1215</v>
      </c>
    </row>
  </sheetData>
  <phoneticPr fontId="0" type="noConversion"/>
  <printOptions gridLinesSet="0"/>
  <pageMargins left="0.75" right="0.75" top="1" bottom="1" header="0.5" footer="0.5"/>
  <pageSetup orientation="landscape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theme="3" tint="0.79998168889431442"/>
  </sheetPr>
  <dimension ref="A1:AC364"/>
  <sheetViews>
    <sheetView workbookViewId="0">
      <pane xSplit="2" ySplit="9" topLeftCell="J317" activePane="bottomRight" state="frozen"/>
      <selection pane="topRight" activeCell="C1" sqref="C1"/>
      <selection pane="bottomLeft" activeCell="A10" sqref="A10"/>
      <selection pane="bottomRight" activeCell="Y10" sqref="Y10:Y360"/>
    </sheetView>
  </sheetViews>
  <sheetFormatPr defaultRowHeight="12.75" x14ac:dyDescent="0.2"/>
  <cols>
    <col min="1" max="1" width="24.7109375" customWidth="1"/>
    <col min="2" max="2" width="5.7109375" customWidth="1"/>
    <col min="3" max="23" width="11.7109375" customWidth="1"/>
    <col min="24" max="25" width="11.7109375" style="15" customWidth="1"/>
    <col min="26" max="27" width="11.7109375" customWidth="1"/>
  </cols>
  <sheetData>
    <row r="1" spans="1:29" x14ac:dyDescent="0.2">
      <c r="A1" t="s">
        <v>364</v>
      </c>
    </row>
    <row r="2" spans="1:29" x14ac:dyDescent="0.2">
      <c r="A2" t="s">
        <v>365</v>
      </c>
    </row>
    <row r="3" spans="1:29" x14ac:dyDescent="0.2">
      <c r="A3" t="s">
        <v>366</v>
      </c>
    </row>
    <row r="5" spans="1:29" x14ac:dyDescent="0.2">
      <c r="A5" t="s">
        <v>367</v>
      </c>
    </row>
    <row r="7" spans="1:29" x14ac:dyDescent="0.2"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16"/>
      <c r="Y7" s="16"/>
    </row>
    <row r="8" spans="1:29" ht="25.5" x14ac:dyDescent="0.2">
      <c r="A8" t="s">
        <v>362</v>
      </c>
      <c r="B8" s="3" t="s">
        <v>363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19</v>
      </c>
      <c r="I8" t="s">
        <v>20</v>
      </c>
      <c r="J8" t="s">
        <v>21</v>
      </c>
      <c r="K8" t="s">
        <v>22</v>
      </c>
      <c r="L8" t="s">
        <v>415</v>
      </c>
      <c r="M8" t="s">
        <v>416</v>
      </c>
      <c r="N8" t="s">
        <v>417</v>
      </c>
      <c r="O8" t="s">
        <v>418</v>
      </c>
      <c r="P8" t="s">
        <v>419</v>
      </c>
      <c r="Q8" t="s">
        <v>420</v>
      </c>
      <c r="R8" t="s">
        <v>422</v>
      </c>
      <c r="S8" t="s">
        <v>424</v>
      </c>
      <c r="T8" t="s">
        <v>427</v>
      </c>
      <c r="U8" t="s">
        <v>433</v>
      </c>
      <c r="V8" t="s">
        <v>441</v>
      </c>
      <c r="W8" t="s">
        <v>447</v>
      </c>
      <c r="X8" s="40" t="s">
        <v>486</v>
      </c>
      <c r="Y8" s="40" t="s">
        <v>1216</v>
      </c>
      <c r="Z8" s="3" t="s">
        <v>368</v>
      </c>
      <c r="AA8" s="3" t="s">
        <v>369</v>
      </c>
    </row>
    <row r="10" spans="1:29" x14ac:dyDescent="0.2">
      <c r="A10" t="s">
        <v>23</v>
      </c>
      <c r="B10">
        <v>1</v>
      </c>
      <c r="C10" s="4">
        <v>0</v>
      </c>
      <c r="D10" s="4"/>
      <c r="E10" s="4"/>
      <c r="F10" s="4"/>
      <c r="G10" s="4"/>
      <c r="H10" s="4"/>
      <c r="I10" s="4"/>
      <c r="J10" s="4"/>
      <c r="K10" s="4">
        <v>0</v>
      </c>
      <c r="L10" s="4">
        <v>0</v>
      </c>
      <c r="M10" s="4">
        <v>0</v>
      </c>
      <c r="N10" s="4">
        <v>0</v>
      </c>
      <c r="O10" s="4"/>
      <c r="P10" s="4"/>
      <c r="Q10">
        <v>0</v>
      </c>
      <c r="R10" s="4">
        <v>650000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17">
        <v>0</v>
      </c>
      <c r="Y10" s="17">
        <v>0</v>
      </c>
      <c r="Z10" s="4">
        <f t="shared" ref="Z10:Z73" si="0">C10*1.025</f>
        <v>0</v>
      </c>
      <c r="AA10" s="4">
        <f t="shared" ref="AA10:AA73" si="1">D10*1.025</f>
        <v>0</v>
      </c>
      <c r="AC10" s="4"/>
    </row>
    <row r="11" spans="1:29" x14ac:dyDescent="0.2">
      <c r="A11" t="s">
        <v>24</v>
      </c>
      <c r="B11">
        <v>2</v>
      </c>
      <c r="C11" s="4">
        <v>0</v>
      </c>
      <c r="D11" s="4"/>
      <c r="E11" s="4"/>
      <c r="F11" s="4"/>
      <c r="G11" s="4"/>
      <c r="H11" s="4"/>
      <c r="I11" s="4"/>
      <c r="J11" s="4"/>
      <c r="K11" s="4">
        <v>0</v>
      </c>
      <c r="L11" s="4">
        <v>0</v>
      </c>
      <c r="M11" s="4">
        <v>3000000</v>
      </c>
      <c r="N11" s="4">
        <v>0</v>
      </c>
      <c r="O11" s="4">
        <v>3800000</v>
      </c>
      <c r="P11" s="4"/>
      <c r="Q11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17">
        <v>0</v>
      </c>
      <c r="Y11" s="17">
        <v>0</v>
      </c>
      <c r="Z11" s="4">
        <f t="shared" si="0"/>
        <v>0</v>
      </c>
      <c r="AA11" s="4">
        <f t="shared" si="1"/>
        <v>0</v>
      </c>
      <c r="AC11" s="4"/>
    </row>
    <row r="12" spans="1:29" x14ac:dyDescent="0.2">
      <c r="A12" t="s">
        <v>25</v>
      </c>
      <c r="B12">
        <v>3</v>
      </c>
      <c r="C12" s="4">
        <v>0</v>
      </c>
      <c r="D12" s="4"/>
      <c r="E12" s="4"/>
      <c r="F12" s="4"/>
      <c r="G12" s="4"/>
      <c r="H12" s="4"/>
      <c r="I12" s="4"/>
      <c r="J12" s="4"/>
      <c r="K12" s="4">
        <v>0</v>
      </c>
      <c r="L12" s="4">
        <v>0</v>
      </c>
      <c r="M12" s="4">
        <v>0</v>
      </c>
      <c r="N12" s="4">
        <v>0</v>
      </c>
      <c r="O12" s="4"/>
      <c r="P12" s="4"/>
      <c r="Q12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17">
        <v>0</v>
      </c>
      <c r="Y12" s="17">
        <v>0</v>
      </c>
      <c r="Z12" s="4">
        <f t="shared" si="0"/>
        <v>0</v>
      </c>
      <c r="AA12" s="4">
        <f t="shared" si="1"/>
        <v>0</v>
      </c>
      <c r="AC12" s="4"/>
    </row>
    <row r="13" spans="1:29" x14ac:dyDescent="0.2">
      <c r="A13" t="s">
        <v>26</v>
      </c>
      <c r="B13">
        <v>4</v>
      </c>
      <c r="C13" s="4">
        <v>0</v>
      </c>
      <c r="D13" s="4"/>
      <c r="E13" s="4"/>
      <c r="F13" s="4"/>
      <c r="G13" s="4"/>
      <c r="H13" s="4"/>
      <c r="I13" s="4"/>
      <c r="J13" s="4"/>
      <c r="K13" s="4">
        <v>0</v>
      </c>
      <c r="L13" s="4">
        <v>0</v>
      </c>
      <c r="M13" s="4">
        <v>0</v>
      </c>
      <c r="N13" s="4">
        <v>0</v>
      </c>
      <c r="O13" s="4"/>
      <c r="P13" s="4"/>
      <c r="Q13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17">
        <v>0</v>
      </c>
      <c r="Y13" s="17">
        <v>0</v>
      </c>
      <c r="Z13" s="4">
        <f t="shared" si="0"/>
        <v>0</v>
      </c>
      <c r="AA13" s="4">
        <f t="shared" si="1"/>
        <v>0</v>
      </c>
      <c r="AC13" s="4"/>
    </row>
    <row r="14" spans="1:29" x14ac:dyDescent="0.2">
      <c r="A14" t="s">
        <v>27</v>
      </c>
      <c r="B14">
        <v>5</v>
      </c>
      <c r="C14" s="4">
        <v>0</v>
      </c>
      <c r="D14" s="4"/>
      <c r="E14" s="4"/>
      <c r="F14" s="4"/>
      <c r="G14" s="4"/>
      <c r="H14" s="4"/>
      <c r="I14" s="4"/>
      <c r="J14" s="4"/>
      <c r="K14" s="4">
        <v>0</v>
      </c>
      <c r="L14" s="4">
        <v>0</v>
      </c>
      <c r="M14" s="4">
        <v>0</v>
      </c>
      <c r="N14" s="4">
        <v>0</v>
      </c>
      <c r="O14" s="4"/>
      <c r="P14" s="4"/>
      <c r="Q1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17">
        <v>0</v>
      </c>
      <c r="Y14" s="17">
        <v>0</v>
      </c>
      <c r="Z14" s="4">
        <f t="shared" si="0"/>
        <v>0</v>
      </c>
      <c r="AA14" s="4">
        <f t="shared" si="1"/>
        <v>0</v>
      </c>
      <c r="AC14" s="4"/>
    </row>
    <row r="15" spans="1:29" x14ac:dyDescent="0.2">
      <c r="A15" t="s">
        <v>28</v>
      </c>
      <c r="B15">
        <v>6</v>
      </c>
      <c r="C15" s="4">
        <v>0</v>
      </c>
      <c r="D15" s="4"/>
      <c r="E15" s="4"/>
      <c r="F15" s="4"/>
      <c r="G15" s="4"/>
      <c r="H15" s="4"/>
      <c r="I15" s="4"/>
      <c r="J15" s="4"/>
      <c r="K15" s="4">
        <v>0</v>
      </c>
      <c r="L15" s="4">
        <v>0</v>
      </c>
      <c r="M15" s="4">
        <v>0</v>
      </c>
      <c r="N15" s="4">
        <v>0</v>
      </c>
      <c r="O15" s="4"/>
      <c r="P15" s="4"/>
      <c r="Q15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17">
        <v>0</v>
      </c>
      <c r="Y15" s="17">
        <v>0</v>
      </c>
      <c r="Z15" s="4">
        <f t="shared" si="0"/>
        <v>0</v>
      </c>
      <c r="AA15" s="4">
        <f t="shared" si="1"/>
        <v>0</v>
      </c>
      <c r="AC15" s="4"/>
    </row>
    <row r="16" spans="1:29" x14ac:dyDescent="0.2">
      <c r="A16" t="s">
        <v>29</v>
      </c>
      <c r="B16">
        <v>7</v>
      </c>
      <c r="C16" s="4">
        <v>0</v>
      </c>
      <c r="D16" s="4"/>
      <c r="E16" s="4"/>
      <c r="F16" s="4"/>
      <c r="G16" s="4"/>
      <c r="H16" s="4"/>
      <c r="I16" s="4"/>
      <c r="J16" s="4"/>
      <c r="K16" s="4">
        <v>0</v>
      </c>
      <c r="L16" s="4">
        <v>0</v>
      </c>
      <c r="M16" s="4">
        <v>0</v>
      </c>
      <c r="N16" s="4">
        <v>0</v>
      </c>
      <c r="O16" s="4"/>
      <c r="P16" s="4"/>
      <c r="Q16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17">
        <v>0</v>
      </c>
      <c r="Y16" s="17">
        <v>0</v>
      </c>
      <c r="Z16" s="4">
        <f t="shared" si="0"/>
        <v>0</v>
      </c>
      <c r="AA16" s="4">
        <f t="shared" si="1"/>
        <v>0</v>
      </c>
      <c r="AC16" s="4"/>
    </row>
    <row r="17" spans="1:29" x14ac:dyDescent="0.2">
      <c r="A17" t="s">
        <v>30</v>
      </c>
      <c r="B17">
        <v>8</v>
      </c>
      <c r="C17" s="4">
        <v>0</v>
      </c>
      <c r="D17" s="4"/>
      <c r="E17" s="4"/>
      <c r="F17" s="4"/>
      <c r="G17" s="4"/>
      <c r="H17" s="4"/>
      <c r="I17" s="4"/>
      <c r="J17" s="4"/>
      <c r="K17" s="4">
        <v>0</v>
      </c>
      <c r="L17" s="4">
        <v>0</v>
      </c>
      <c r="M17" s="4">
        <v>0</v>
      </c>
      <c r="N17" s="4">
        <v>2000000</v>
      </c>
      <c r="O17" s="4"/>
      <c r="P17" s="4"/>
      <c r="Q17">
        <v>0</v>
      </c>
      <c r="R17" s="4">
        <v>0</v>
      </c>
      <c r="S17" s="4">
        <v>0</v>
      </c>
      <c r="T17" s="4">
        <v>1680441</v>
      </c>
      <c r="U17" s="4">
        <v>0</v>
      </c>
      <c r="V17" s="4">
        <v>0</v>
      </c>
      <c r="W17" s="4">
        <v>0</v>
      </c>
      <c r="X17" s="17">
        <v>0</v>
      </c>
      <c r="Y17" s="17">
        <v>0</v>
      </c>
      <c r="Z17" s="4">
        <f t="shared" si="0"/>
        <v>0</v>
      </c>
      <c r="AA17" s="4">
        <f t="shared" si="1"/>
        <v>0</v>
      </c>
      <c r="AC17" s="4"/>
    </row>
    <row r="18" spans="1:29" x14ac:dyDescent="0.2">
      <c r="A18" t="s">
        <v>31</v>
      </c>
      <c r="B18">
        <v>9</v>
      </c>
      <c r="C18" s="4">
        <v>0</v>
      </c>
      <c r="D18" s="4"/>
      <c r="E18" s="4"/>
      <c r="F18" s="4"/>
      <c r="G18" s="4"/>
      <c r="H18" s="4"/>
      <c r="I18" s="4"/>
      <c r="J18" s="4"/>
      <c r="K18" s="4">
        <v>0</v>
      </c>
      <c r="L18" s="4">
        <v>0</v>
      </c>
      <c r="M18" s="4">
        <v>0</v>
      </c>
      <c r="N18" s="4">
        <v>0</v>
      </c>
      <c r="O18" s="4"/>
      <c r="P18" s="4"/>
      <c r="Q18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17">
        <v>0</v>
      </c>
      <c r="Y18" s="17">
        <v>0</v>
      </c>
      <c r="Z18" s="4">
        <f t="shared" si="0"/>
        <v>0</v>
      </c>
      <c r="AA18" s="4">
        <f t="shared" si="1"/>
        <v>0</v>
      </c>
      <c r="AC18" s="4"/>
    </row>
    <row r="19" spans="1:29" x14ac:dyDescent="0.2">
      <c r="A19" t="s">
        <v>32</v>
      </c>
      <c r="B19">
        <v>10</v>
      </c>
      <c r="C19" s="4">
        <v>0</v>
      </c>
      <c r="D19" s="4"/>
      <c r="E19" s="4"/>
      <c r="F19" s="4"/>
      <c r="G19" s="4"/>
      <c r="H19" s="4"/>
      <c r="I19" s="4"/>
      <c r="J19" s="4"/>
      <c r="K19" s="4">
        <v>0</v>
      </c>
      <c r="L19" s="4">
        <v>0</v>
      </c>
      <c r="M19" s="4">
        <v>0</v>
      </c>
      <c r="N19" s="4">
        <v>0</v>
      </c>
      <c r="O19" s="4">
        <v>6000000</v>
      </c>
      <c r="P19" s="4"/>
      <c r="Q19">
        <v>0</v>
      </c>
      <c r="R19" s="4">
        <v>0</v>
      </c>
      <c r="S19" s="4">
        <v>0</v>
      </c>
      <c r="T19" s="4">
        <v>0</v>
      </c>
      <c r="U19" s="4">
        <v>6490000</v>
      </c>
      <c r="V19" s="4">
        <v>0</v>
      </c>
      <c r="W19" s="4">
        <v>0</v>
      </c>
      <c r="X19" s="17">
        <v>0</v>
      </c>
      <c r="Y19" s="17">
        <v>0</v>
      </c>
      <c r="Z19" s="4">
        <f t="shared" si="0"/>
        <v>0</v>
      </c>
      <c r="AA19" s="4">
        <f t="shared" si="1"/>
        <v>0</v>
      </c>
      <c r="AC19" s="4"/>
    </row>
    <row r="20" spans="1:29" x14ac:dyDescent="0.2">
      <c r="A20" t="s">
        <v>33</v>
      </c>
      <c r="B20">
        <v>11</v>
      </c>
      <c r="C20" s="4">
        <v>0</v>
      </c>
      <c r="D20" s="4"/>
      <c r="E20" s="4">
        <v>371933</v>
      </c>
      <c r="F20" s="4"/>
      <c r="G20" s="4"/>
      <c r="H20" s="4"/>
      <c r="I20" s="4">
        <v>323726</v>
      </c>
      <c r="J20" s="4"/>
      <c r="K20" s="4">
        <v>0</v>
      </c>
      <c r="L20" s="4">
        <v>52594</v>
      </c>
      <c r="M20" s="4">
        <v>0</v>
      </c>
      <c r="N20" s="4">
        <v>641448.76</v>
      </c>
      <c r="O20" s="4"/>
      <c r="P20" s="4"/>
      <c r="Q20">
        <v>0</v>
      </c>
      <c r="R20" s="4">
        <v>250000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17">
        <v>0</v>
      </c>
      <c r="Y20" s="17">
        <v>0</v>
      </c>
      <c r="Z20" s="4">
        <f t="shared" si="0"/>
        <v>0</v>
      </c>
      <c r="AA20" s="4">
        <f t="shared" si="1"/>
        <v>0</v>
      </c>
      <c r="AC20" s="4"/>
    </row>
    <row r="21" spans="1:29" x14ac:dyDescent="0.2">
      <c r="A21" t="s">
        <v>34</v>
      </c>
      <c r="B21">
        <v>12</v>
      </c>
      <c r="C21" s="4">
        <v>0</v>
      </c>
      <c r="D21" s="4"/>
      <c r="E21" s="4"/>
      <c r="F21" s="4"/>
      <c r="G21" s="4"/>
      <c r="H21" s="4"/>
      <c r="I21" s="4"/>
      <c r="J21" s="4"/>
      <c r="K21" s="4">
        <v>0</v>
      </c>
      <c r="L21" s="4">
        <v>0</v>
      </c>
      <c r="M21" s="4">
        <v>0</v>
      </c>
      <c r="N21" s="4">
        <v>0</v>
      </c>
      <c r="O21" s="4"/>
      <c r="P21" s="4"/>
      <c r="Q21">
        <v>194395</v>
      </c>
      <c r="R21" s="4">
        <v>54754</v>
      </c>
      <c r="S21" s="4">
        <v>0</v>
      </c>
      <c r="T21" s="4">
        <v>0</v>
      </c>
      <c r="U21" s="4">
        <v>0</v>
      </c>
      <c r="V21" s="4">
        <v>159439.67000000001</v>
      </c>
      <c r="W21" s="4">
        <v>0</v>
      </c>
      <c r="X21" s="17">
        <v>0</v>
      </c>
      <c r="Y21" s="17">
        <v>0</v>
      </c>
      <c r="Z21" s="4">
        <f t="shared" si="0"/>
        <v>0</v>
      </c>
      <c r="AA21" s="4">
        <f t="shared" si="1"/>
        <v>0</v>
      </c>
      <c r="AC21" s="4"/>
    </row>
    <row r="22" spans="1:29" x14ac:dyDescent="0.2">
      <c r="A22" t="s">
        <v>35</v>
      </c>
      <c r="B22">
        <v>13</v>
      </c>
      <c r="C22" s="4">
        <v>80000</v>
      </c>
      <c r="D22" s="4"/>
      <c r="E22" s="4"/>
      <c r="F22" s="4"/>
      <c r="G22" s="4"/>
      <c r="H22" s="4"/>
      <c r="I22" s="4"/>
      <c r="J22" s="4"/>
      <c r="K22" s="4">
        <v>0</v>
      </c>
      <c r="L22" s="4">
        <v>0</v>
      </c>
      <c r="M22" s="4">
        <v>0</v>
      </c>
      <c r="N22" s="4">
        <v>0</v>
      </c>
      <c r="O22" s="4"/>
      <c r="P22" s="4"/>
      <c r="Q22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17">
        <v>0</v>
      </c>
      <c r="Y22" s="17">
        <v>0</v>
      </c>
      <c r="Z22" s="4">
        <f t="shared" si="0"/>
        <v>82000</v>
      </c>
      <c r="AA22" s="4">
        <f t="shared" si="1"/>
        <v>0</v>
      </c>
      <c r="AC22" s="4"/>
    </row>
    <row r="23" spans="1:29" x14ac:dyDescent="0.2">
      <c r="A23" t="s">
        <v>36</v>
      </c>
      <c r="B23">
        <v>14</v>
      </c>
      <c r="C23" s="4">
        <v>0</v>
      </c>
      <c r="D23" s="4"/>
      <c r="E23" s="4"/>
      <c r="F23" s="4"/>
      <c r="G23" s="4"/>
      <c r="H23" s="4"/>
      <c r="I23" s="4"/>
      <c r="J23" s="4"/>
      <c r="K23" s="4">
        <v>0</v>
      </c>
      <c r="L23" s="4">
        <v>0</v>
      </c>
      <c r="M23" s="4">
        <v>0</v>
      </c>
      <c r="N23" s="4">
        <v>0</v>
      </c>
      <c r="O23" s="4"/>
      <c r="P23" s="4"/>
      <c r="Q23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17">
        <v>0</v>
      </c>
      <c r="Y23" s="17">
        <v>0</v>
      </c>
      <c r="Z23" s="4">
        <f t="shared" si="0"/>
        <v>0</v>
      </c>
      <c r="AA23" s="4">
        <f t="shared" si="1"/>
        <v>0</v>
      </c>
      <c r="AC23" s="4"/>
    </row>
    <row r="24" spans="1:29" x14ac:dyDescent="0.2">
      <c r="A24" t="s">
        <v>37</v>
      </c>
      <c r="B24">
        <v>15</v>
      </c>
      <c r="C24" s="4">
        <v>0</v>
      </c>
      <c r="D24" s="4"/>
      <c r="E24" s="4"/>
      <c r="F24" s="4"/>
      <c r="G24" s="4"/>
      <c r="H24" s="4"/>
      <c r="I24" s="4"/>
      <c r="J24" s="4"/>
      <c r="K24" s="4">
        <v>0</v>
      </c>
      <c r="L24" s="4">
        <v>0</v>
      </c>
      <c r="M24" s="4">
        <v>0</v>
      </c>
      <c r="N24" s="4">
        <v>0</v>
      </c>
      <c r="O24" s="4"/>
      <c r="P24" s="4">
        <v>1122500</v>
      </c>
      <c r="Q2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17">
        <v>0</v>
      </c>
      <c r="Y24" s="17">
        <v>0</v>
      </c>
      <c r="Z24" s="4">
        <f t="shared" si="0"/>
        <v>0</v>
      </c>
      <c r="AA24" s="4">
        <f t="shared" si="1"/>
        <v>0</v>
      </c>
      <c r="AC24" s="4"/>
    </row>
    <row r="25" spans="1:29" x14ac:dyDescent="0.2">
      <c r="A25" t="s">
        <v>38</v>
      </c>
      <c r="B25">
        <v>16</v>
      </c>
      <c r="C25" s="4">
        <v>0</v>
      </c>
      <c r="D25" s="4"/>
      <c r="E25" s="4"/>
      <c r="F25" s="4"/>
      <c r="G25" s="4"/>
      <c r="H25" s="4"/>
      <c r="I25" s="4"/>
      <c r="J25" s="4"/>
      <c r="K25" s="4">
        <v>0</v>
      </c>
      <c r="L25" s="4">
        <v>0</v>
      </c>
      <c r="M25" s="4">
        <v>0</v>
      </c>
      <c r="N25" s="4">
        <v>0</v>
      </c>
      <c r="O25" s="4"/>
      <c r="P25" s="4"/>
      <c r="Q25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17">
        <v>0</v>
      </c>
      <c r="Y25" s="17">
        <v>0</v>
      </c>
      <c r="Z25" s="4">
        <f t="shared" si="0"/>
        <v>0</v>
      </c>
      <c r="AA25" s="4">
        <f t="shared" si="1"/>
        <v>0</v>
      </c>
      <c r="AC25" s="4"/>
    </row>
    <row r="26" spans="1:29" x14ac:dyDescent="0.2">
      <c r="A26" t="s">
        <v>39</v>
      </c>
      <c r="B26">
        <v>17</v>
      </c>
      <c r="C26" s="4">
        <v>0</v>
      </c>
      <c r="D26" s="4"/>
      <c r="E26" s="4"/>
      <c r="F26" s="4"/>
      <c r="G26" s="4"/>
      <c r="H26" s="4"/>
      <c r="I26" s="4"/>
      <c r="J26" s="4"/>
      <c r="K26" s="4">
        <v>0</v>
      </c>
      <c r="L26" s="4">
        <v>0</v>
      </c>
      <c r="M26" s="4">
        <v>713584</v>
      </c>
      <c r="N26" s="4">
        <v>0</v>
      </c>
      <c r="O26" s="4"/>
      <c r="P26" s="4">
        <v>1300000</v>
      </c>
      <c r="Q26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17">
        <v>0</v>
      </c>
      <c r="Y26" s="17">
        <v>0</v>
      </c>
      <c r="Z26" s="4">
        <f t="shared" si="0"/>
        <v>0</v>
      </c>
      <c r="AA26" s="4">
        <f t="shared" si="1"/>
        <v>0</v>
      </c>
      <c r="AC26" s="4"/>
    </row>
    <row r="27" spans="1:29" x14ac:dyDescent="0.2">
      <c r="A27" t="s">
        <v>40</v>
      </c>
      <c r="B27">
        <v>18</v>
      </c>
      <c r="C27" s="4">
        <v>0</v>
      </c>
      <c r="D27" s="4"/>
      <c r="E27" s="4"/>
      <c r="F27" s="4"/>
      <c r="G27" s="4"/>
      <c r="H27" s="4"/>
      <c r="I27" s="4"/>
      <c r="J27" s="4"/>
      <c r="K27" s="4">
        <v>962614</v>
      </c>
      <c r="L27" s="4">
        <v>0</v>
      </c>
      <c r="M27" s="4">
        <v>0</v>
      </c>
      <c r="N27" s="4">
        <v>0</v>
      </c>
      <c r="O27" s="4"/>
      <c r="P27" s="4"/>
      <c r="Q27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17">
        <v>0</v>
      </c>
      <c r="Y27" s="17">
        <v>0</v>
      </c>
      <c r="Z27" s="4">
        <f t="shared" si="0"/>
        <v>0</v>
      </c>
      <c r="AA27" s="4">
        <f t="shared" si="1"/>
        <v>0</v>
      </c>
      <c r="AC27" s="4"/>
    </row>
    <row r="28" spans="1:29" x14ac:dyDescent="0.2">
      <c r="A28" t="s">
        <v>41</v>
      </c>
      <c r="B28">
        <v>19</v>
      </c>
      <c r="C28" s="4">
        <v>0</v>
      </c>
      <c r="D28" s="4"/>
      <c r="E28" s="4"/>
      <c r="F28" s="4"/>
      <c r="G28" s="4"/>
      <c r="H28" s="4">
        <v>494792</v>
      </c>
      <c r="I28" s="4"/>
      <c r="J28" s="4"/>
      <c r="K28" s="4">
        <v>0</v>
      </c>
      <c r="L28" s="4">
        <v>0</v>
      </c>
      <c r="M28" s="4">
        <v>0</v>
      </c>
      <c r="N28" s="4">
        <v>0</v>
      </c>
      <c r="O28" s="4"/>
      <c r="P28" s="4"/>
      <c r="Q28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17">
        <v>0</v>
      </c>
      <c r="Y28" s="17">
        <v>0</v>
      </c>
      <c r="Z28" s="4">
        <f t="shared" si="0"/>
        <v>0</v>
      </c>
      <c r="AA28" s="4">
        <f t="shared" si="1"/>
        <v>0</v>
      </c>
      <c r="AC28" s="4"/>
    </row>
    <row r="29" spans="1:29" x14ac:dyDescent="0.2">
      <c r="A29" t="s">
        <v>42</v>
      </c>
      <c r="B29">
        <v>20</v>
      </c>
      <c r="C29" s="4">
        <v>0</v>
      </c>
      <c r="D29" s="4"/>
      <c r="E29" s="4"/>
      <c r="F29" s="4"/>
      <c r="G29" s="4"/>
      <c r="H29" s="4"/>
      <c r="I29" s="4"/>
      <c r="J29" s="4"/>
      <c r="K29" s="4">
        <v>0</v>
      </c>
      <c r="L29" s="4">
        <v>0</v>
      </c>
      <c r="M29" s="4">
        <v>0</v>
      </c>
      <c r="N29" s="4">
        <v>0</v>
      </c>
      <c r="O29" s="4"/>
      <c r="P29" s="4"/>
      <c r="Q29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17">
        <v>0</v>
      </c>
      <c r="Y29" s="17">
        <v>0</v>
      </c>
      <c r="Z29" s="4">
        <f t="shared" si="0"/>
        <v>0</v>
      </c>
      <c r="AA29" s="4">
        <f t="shared" si="1"/>
        <v>0</v>
      </c>
      <c r="AC29" s="4"/>
    </row>
    <row r="30" spans="1:29" x14ac:dyDescent="0.2">
      <c r="A30" t="s">
        <v>43</v>
      </c>
      <c r="B30">
        <v>21</v>
      </c>
      <c r="C30" s="4">
        <v>0</v>
      </c>
      <c r="D30" s="4"/>
      <c r="E30" s="4"/>
      <c r="F30" s="4"/>
      <c r="G30" s="4"/>
      <c r="H30" s="4"/>
      <c r="I30" s="4"/>
      <c r="J30" s="4"/>
      <c r="K30" s="4">
        <v>0</v>
      </c>
      <c r="L30" s="4">
        <v>0</v>
      </c>
      <c r="M30" s="4">
        <v>0</v>
      </c>
      <c r="N30" s="4">
        <v>0</v>
      </c>
      <c r="O30" s="4"/>
      <c r="P30" s="4"/>
      <c r="Q30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17">
        <v>0</v>
      </c>
      <c r="Y30" s="17">
        <v>0</v>
      </c>
      <c r="Z30" s="4">
        <f t="shared" si="0"/>
        <v>0</v>
      </c>
      <c r="AA30" s="4">
        <f t="shared" si="1"/>
        <v>0</v>
      </c>
      <c r="AC30" s="4"/>
    </row>
    <row r="31" spans="1:29" x14ac:dyDescent="0.2">
      <c r="A31" t="s">
        <v>44</v>
      </c>
      <c r="B31">
        <v>22</v>
      </c>
      <c r="C31" s="4">
        <v>0</v>
      </c>
      <c r="D31" s="4"/>
      <c r="E31" s="4"/>
      <c r="F31" s="4"/>
      <c r="G31" s="4"/>
      <c r="H31" s="4"/>
      <c r="I31" s="4"/>
      <c r="J31" s="4"/>
      <c r="K31" s="4">
        <v>0</v>
      </c>
      <c r="L31" s="4">
        <v>0</v>
      </c>
      <c r="M31" s="4">
        <v>191628</v>
      </c>
      <c r="N31" s="4">
        <v>0</v>
      </c>
      <c r="O31" s="4">
        <v>145000</v>
      </c>
      <c r="P31" s="4"/>
      <c r="Q31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17">
        <v>0</v>
      </c>
      <c r="Y31" s="17">
        <v>0</v>
      </c>
      <c r="Z31" s="4">
        <f t="shared" si="0"/>
        <v>0</v>
      </c>
      <c r="AA31" s="4">
        <f t="shared" si="1"/>
        <v>0</v>
      </c>
      <c r="AC31" s="4"/>
    </row>
    <row r="32" spans="1:29" x14ac:dyDescent="0.2">
      <c r="A32" t="s">
        <v>45</v>
      </c>
      <c r="B32">
        <v>23</v>
      </c>
      <c r="C32" s="4">
        <v>0</v>
      </c>
      <c r="D32" s="4"/>
      <c r="E32" s="4"/>
      <c r="F32" s="4"/>
      <c r="G32" s="4"/>
      <c r="H32" s="4"/>
      <c r="I32" s="4"/>
      <c r="J32" s="4"/>
      <c r="K32" s="4">
        <v>0</v>
      </c>
      <c r="L32" s="4">
        <v>0</v>
      </c>
      <c r="M32" s="4">
        <v>0</v>
      </c>
      <c r="N32" s="4">
        <v>0</v>
      </c>
      <c r="O32" s="4"/>
      <c r="P32" s="4"/>
      <c r="Q32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17">
        <v>0</v>
      </c>
      <c r="Y32" s="17">
        <v>0</v>
      </c>
      <c r="Z32" s="4">
        <f t="shared" si="0"/>
        <v>0</v>
      </c>
      <c r="AA32" s="4">
        <f t="shared" si="1"/>
        <v>0</v>
      </c>
      <c r="AC32" s="4"/>
    </row>
    <row r="33" spans="1:29" x14ac:dyDescent="0.2">
      <c r="A33" t="s">
        <v>46</v>
      </c>
      <c r="B33">
        <v>24</v>
      </c>
      <c r="C33" s="4">
        <v>0</v>
      </c>
      <c r="D33" s="4"/>
      <c r="E33" s="4"/>
      <c r="F33" s="4"/>
      <c r="G33" s="4"/>
      <c r="H33" s="4"/>
      <c r="I33" s="4"/>
      <c r="J33" s="4"/>
      <c r="K33" s="4">
        <v>0</v>
      </c>
      <c r="L33" s="4">
        <v>0</v>
      </c>
      <c r="M33" s="4">
        <v>0</v>
      </c>
      <c r="N33" s="4">
        <v>0</v>
      </c>
      <c r="O33" s="4"/>
      <c r="P33" s="4"/>
      <c r="Q33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17">
        <v>0</v>
      </c>
      <c r="Y33" s="17">
        <v>0</v>
      </c>
      <c r="Z33" s="4">
        <f t="shared" si="0"/>
        <v>0</v>
      </c>
      <c r="AA33" s="4">
        <f t="shared" si="1"/>
        <v>0</v>
      </c>
      <c r="AC33" s="4"/>
    </row>
    <row r="34" spans="1:29" x14ac:dyDescent="0.2">
      <c r="A34" t="s">
        <v>47</v>
      </c>
      <c r="B34">
        <v>25</v>
      </c>
      <c r="C34" s="4">
        <v>0</v>
      </c>
      <c r="D34" s="4"/>
      <c r="E34" s="4"/>
      <c r="F34" s="4"/>
      <c r="G34" s="4"/>
      <c r="H34" s="4"/>
      <c r="I34" s="4"/>
      <c r="J34" s="4"/>
      <c r="K34" s="4">
        <v>0</v>
      </c>
      <c r="L34" s="4">
        <v>0</v>
      </c>
      <c r="M34" s="4">
        <v>0</v>
      </c>
      <c r="N34" s="4">
        <v>0</v>
      </c>
      <c r="O34" s="4"/>
      <c r="P34" s="4"/>
      <c r="Q3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17">
        <v>0</v>
      </c>
      <c r="Y34" s="17">
        <v>0</v>
      </c>
      <c r="Z34" s="4">
        <f t="shared" si="0"/>
        <v>0</v>
      </c>
      <c r="AA34" s="4">
        <f t="shared" si="1"/>
        <v>0</v>
      </c>
      <c r="AC34" s="4"/>
    </row>
    <row r="35" spans="1:29" x14ac:dyDescent="0.2">
      <c r="A35" t="s">
        <v>48</v>
      </c>
      <c r="B35">
        <v>26</v>
      </c>
      <c r="C35" s="4">
        <v>0</v>
      </c>
      <c r="D35" s="4"/>
      <c r="E35" s="4"/>
      <c r="F35" s="4"/>
      <c r="G35" s="4"/>
      <c r="H35" s="4"/>
      <c r="I35" s="4"/>
      <c r="J35" s="4"/>
      <c r="K35" s="4">
        <v>3000000</v>
      </c>
      <c r="L35" s="4">
        <v>2400000</v>
      </c>
      <c r="M35" s="4">
        <v>0</v>
      </c>
      <c r="N35" s="4">
        <v>0</v>
      </c>
      <c r="O35" s="4"/>
      <c r="P35" s="4"/>
      <c r="Q35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17">
        <v>0</v>
      </c>
      <c r="Y35" s="17">
        <v>4500000</v>
      </c>
      <c r="Z35" s="4">
        <f t="shared" si="0"/>
        <v>0</v>
      </c>
      <c r="AA35" s="4">
        <f t="shared" si="1"/>
        <v>0</v>
      </c>
      <c r="AC35" s="4"/>
    </row>
    <row r="36" spans="1:29" x14ac:dyDescent="0.2">
      <c r="A36" t="s">
        <v>49</v>
      </c>
      <c r="B36">
        <v>27</v>
      </c>
      <c r="C36" s="4">
        <v>0</v>
      </c>
      <c r="D36" s="4"/>
      <c r="E36" s="4"/>
      <c r="F36" s="4"/>
      <c r="G36" s="4"/>
      <c r="H36" s="4"/>
      <c r="I36" s="4"/>
      <c r="J36" s="4"/>
      <c r="K36" s="4">
        <v>0</v>
      </c>
      <c r="L36" s="4">
        <v>0</v>
      </c>
      <c r="M36" s="4">
        <v>0</v>
      </c>
      <c r="N36" s="4">
        <v>0</v>
      </c>
      <c r="O36" s="4"/>
      <c r="P36" s="4"/>
      <c r="Q36">
        <v>0</v>
      </c>
      <c r="R36" s="4">
        <v>0</v>
      </c>
      <c r="S36" s="4">
        <v>0</v>
      </c>
      <c r="T36" s="4">
        <v>775000</v>
      </c>
      <c r="U36" s="4">
        <v>0</v>
      </c>
      <c r="V36" s="4">
        <v>0</v>
      </c>
      <c r="W36" s="4">
        <v>0</v>
      </c>
      <c r="X36" s="17">
        <v>0</v>
      </c>
      <c r="Y36" s="17">
        <v>0</v>
      </c>
      <c r="Z36" s="4">
        <f t="shared" si="0"/>
        <v>0</v>
      </c>
      <c r="AA36" s="4">
        <f t="shared" si="1"/>
        <v>0</v>
      </c>
      <c r="AC36" s="4"/>
    </row>
    <row r="37" spans="1:29" x14ac:dyDescent="0.2">
      <c r="A37" t="s">
        <v>50</v>
      </c>
      <c r="B37">
        <v>28</v>
      </c>
      <c r="C37" s="4">
        <v>3500</v>
      </c>
      <c r="D37" s="4">
        <v>8000</v>
      </c>
      <c r="E37" s="4"/>
      <c r="F37" s="4"/>
      <c r="G37" s="4"/>
      <c r="H37" s="4"/>
      <c r="I37" s="4"/>
      <c r="J37" s="4"/>
      <c r="K37" s="4">
        <v>0</v>
      </c>
      <c r="L37" s="4">
        <v>0</v>
      </c>
      <c r="M37" s="4">
        <v>0</v>
      </c>
      <c r="N37" s="4">
        <v>0</v>
      </c>
      <c r="O37" s="4"/>
      <c r="P37" s="4"/>
      <c r="Q37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17">
        <v>0</v>
      </c>
      <c r="Y37" s="17">
        <v>0</v>
      </c>
      <c r="Z37" s="4">
        <f t="shared" si="0"/>
        <v>3587.4999999999995</v>
      </c>
      <c r="AA37" s="4">
        <f t="shared" si="1"/>
        <v>8200</v>
      </c>
      <c r="AC37" s="4"/>
    </row>
    <row r="38" spans="1:29" x14ac:dyDescent="0.2">
      <c r="A38" t="s">
        <v>51</v>
      </c>
      <c r="B38">
        <v>29</v>
      </c>
      <c r="C38" s="4">
        <v>0</v>
      </c>
      <c r="D38" s="4"/>
      <c r="E38" s="4"/>
      <c r="F38" s="4"/>
      <c r="G38" s="4"/>
      <c r="H38" s="4"/>
      <c r="I38" s="4"/>
      <c r="J38" s="4"/>
      <c r="K38" s="4">
        <v>0</v>
      </c>
      <c r="L38" s="4">
        <v>0</v>
      </c>
      <c r="M38" s="4">
        <v>0</v>
      </c>
      <c r="N38" s="4">
        <v>0</v>
      </c>
      <c r="O38" s="4"/>
      <c r="P38" s="4"/>
      <c r="Q38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17">
        <v>0</v>
      </c>
      <c r="Y38" s="17">
        <v>0</v>
      </c>
      <c r="Z38" s="4">
        <f t="shared" si="0"/>
        <v>0</v>
      </c>
      <c r="AA38" s="4">
        <f t="shared" si="1"/>
        <v>0</v>
      </c>
      <c r="AC38" s="4"/>
    </row>
    <row r="39" spans="1:29" x14ac:dyDescent="0.2">
      <c r="A39" t="s">
        <v>52</v>
      </c>
      <c r="B39">
        <v>30</v>
      </c>
      <c r="C39" s="4">
        <v>0</v>
      </c>
      <c r="D39" s="4"/>
      <c r="E39" s="4"/>
      <c r="F39" s="4"/>
      <c r="G39" s="4"/>
      <c r="H39" s="4"/>
      <c r="I39" s="4"/>
      <c r="J39" s="4"/>
      <c r="K39" s="4">
        <v>0</v>
      </c>
      <c r="L39" s="4">
        <v>0</v>
      </c>
      <c r="M39" s="4">
        <v>0</v>
      </c>
      <c r="N39" s="4">
        <v>0</v>
      </c>
      <c r="O39" s="4"/>
      <c r="P39" s="4"/>
      <c r="Q39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17">
        <v>0</v>
      </c>
      <c r="Y39" s="17">
        <v>0</v>
      </c>
      <c r="Z39" s="4">
        <f t="shared" si="0"/>
        <v>0</v>
      </c>
      <c r="AA39" s="4">
        <f t="shared" si="1"/>
        <v>0</v>
      </c>
      <c r="AC39" s="4"/>
    </row>
    <row r="40" spans="1:29" x14ac:dyDescent="0.2">
      <c r="A40" t="s">
        <v>53</v>
      </c>
      <c r="B40">
        <v>31</v>
      </c>
      <c r="C40" s="4">
        <v>0</v>
      </c>
      <c r="D40" s="4"/>
      <c r="E40" s="4"/>
      <c r="F40" s="4"/>
      <c r="G40" s="4"/>
      <c r="H40" s="4"/>
      <c r="I40" s="4"/>
      <c r="J40" s="4"/>
      <c r="K40" s="4">
        <v>0</v>
      </c>
      <c r="L40" s="4">
        <v>0</v>
      </c>
      <c r="M40" s="4">
        <v>0</v>
      </c>
      <c r="N40" s="4">
        <v>0</v>
      </c>
      <c r="O40" s="4"/>
      <c r="P40" s="4"/>
      <c r="Q40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17">
        <v>0</v>
      </c>
      <c r="Y40" s="17">
        <v>0</v>
      </c>
      <c r="Z40" s="4">
        <f t="shared" si="0"/>
        <v>0</v>
      </c>
      <c r="AA40" s="4">
        <f t="shared" si="1"/>
        <v>0</v>
      </c>
      <c r="AC40" s="4"/>
    </row>
    <row r="41" spans="1:29" x14ac:dyDescent="0.2">
      <c r="A41" t="s">
        <v>54</v>
      </c>
      <c r="B41">
        <v>32</v>
      </c>
      <c r="C41" s="4">
        <v>0</v>
      </c>
      <c r="D41" s="4"/>
      <c r="E41" s="4"/>
      <c r="F41" s="4"/>
      <c r="G41" s="4"/>
      <c r="H41" s="4"/>
      <c r="I41" s="4"/>
      <c r="J41" s="4"/>
      <c r="K41" s="4">
        <v>0</v>
      </c>
      <c r="L41" s="4">
        <v>0</v>
      </c>
      <c r="M41" s="4">
        <v>0</v>
      </c>
      <c r="N41" s="4">
        <v>0</v>
      </c>
      <c r="O41" s="4"/>
      <c r="P41" s="4"/>
      <c r="Q41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17">
        <v>0</v>
      </c>
      <c r="Y41" s="17">
        <v>0</v>
      </c>
      <c r="Z41" s="4">
        <f t="shared" si="0"/>
        <v>0</v>
      </c>
      <c r="AA41" s="4">
        <f t="shared" si="1"/>
        <v>0</v>
      </c>
      <c r="AC41" s="4"/>
    </row>
    <row r="42" spans="1:29" x14ac:dyDescent="0.2">
      <c r="A42" t="s">
        <v>55</v>
      </c>
      <c r="B42">
        <v>33</v>
      </c>
      <c r="C42" s="4">
        <v>9000</v>
      </c>
      <c r="D42" s="4"/>
      <c r="E42" s="4"/>
      <c r="F42" s="4"/>
      <c r="G42" s="4">
        <v>85000</v>
      </c>
      <c r="H42" s="4"/>
      <c r="I42" s="4"/>
      <c r="J42" s="4"/>
      <c r="K42" s="4">
        <v>0</v>
      </c>
      <c r="L42" s="4">
        <v>0</v>
      </c>
      <c r="M42" s="4">
        <v>0</v>
      </c>
      <c r="N42" s="4">
        <v>0</v>
      </c>
      <c r="O42" s="4"/>
      <c r="P42" s="4"/>
      <c r="Q42">
        <v>0</v>
      </c>
      <c r="R42" s="4">
        <v>228875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17">
        <v>0</v>
      </c>
      <c r="Y42" s="17">
        <v>0</v>
      </c>
      <c r="Z42" s="4">
        <f t="shared" si="0"/>
        <v>9225</v>
      </c>
      <c r="AA42" s="4">
        <f t="shared" si="1"/>
        <v>0</v>
      </c>
      <c r="AC42" s="4"/>
    </row>
    <row r="43" spans="1:29" x14ac:dyDescent="0.2">
      <c r="A43" t="s">
        <v>56</v>
      </c>
      <c r="B43">
        <v>34</v>
      </c>
      <c r="C43" s="4">
        <v>79298</v>
      </c>
      <c r="D43" s="4">
        <v>294141</v>
      </c>
      <c r="E43" s="4"/>
      <c r="F43" s="4"/>
      <c r="G43" s="4"/>
      <c r="H43" s="4"/>
      <c r="I43" s="4"/>
      <c r="J43" s="4"/>
      <c r="K43" s="4">
        <v>0</v>
      </c>
      <c r="L43" s="4">
        <v>0</v>
      </c>
      <c r="M43" s="4">
        <v>250000</v>
      </c>
      <c r="N43" s="4">
        <v>385000</v>
      </c>
      <c r="O43" s="4"/>
      <c r="P43" s="4"/>
      <c r="Q43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17">
        <v>0</v>
      </c>
      <c r="Y43" s="17">
        <v>0</v>
      </c>
      <c r="Z43" s="4">
        <f t="shared" si="0"/>
        <v>81280.45</v>
      </c>
      <c r="AA43" s="4">
        <f t="shared" si="1"/>
        <v>301494.52499999997</v>
      </c>
      <c r="AC43" s="4"/>
    </row>
    <row r="44" spans="1:29" x14ac:dyDescent="0.2">
      <c r="A44" t="s">
        <v>57</v>
      </c>
      <c r="B44">
        <v>35</v>
      </c>
      <c r="C44" s="4">
        <v>0</v>
      </c>
      <c r="D44" s="4"/>
      <c r="E44" s="4"/>
      <c r="F44" s="4"/>
      <c r="G44" s="4"/>
      <c r="H44" s="4"/>
      <c r="I44" s="4"/>
      <c r="J44" s="4"/>
      <c r="K44" s="4">
        <v>0</v>
      </c>
      <c r="L44" s="4">
        <v>0</v>
      </c>
      <c r="M44" s="4">
        <v>0</v>
      </c>
      <c r="N44" s="4">
        <v>0</v>
      </c>
      <c r="O44" s="4"/>
      <c r="P44" s="4"/>
      <c r="Q4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17">
        <v>0</v>
      </c>
      <c r="Y44" s="17">
        <v>0</v>
      </c>
      <c r="Z44" s="4">
        <f t="shared" si="0"/>
        <v>0</v>
      </c>
      <c r="AA44" s="4">
        <f t="shared" si="1"/>
        <v>0</v>
      </c>
      <c r="AC44" s="4"/>
    </row>
    <row r="45" spans="1:29" x14ac:dyDescent="0.2">
      <c r="A45" t="s">
        <v>58</v>
      </c>
      <c r="B45">
        <v>36</v>
      </c>
      <c r="C45" s="4">
        <v>0</v>
      </c>
      <c r="D45" s="4"/>
      <c r="E45" s="4"/>
      <c r="F45" s="4"/>
      <c r="G45" s="4"/>
      <c r="H45" s="4"/>
      <c r="I45" s="4"/>
      <c r="J45" s="4"/>
      <c r="K45" s="4">
        <v>0</v>
      </c>
      <c r="L45" s="4">
        <v>0</v>
      </c>
      <c r="M45" s="4">
        <v>0</v>
      </c>
      <c r="N45" s="4">
        <v>0</v>
      </c>
      <c r="O45" s="4">
        <v>1500000</v>
      </c>
      <c r="P45" s="4"/>
      <c r="Q45">
        <v>0</v>
      </c>
      <c r="R45" s="4">
        <v>370500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17">
        <v>0</v>
      </c>
      <c r="Y45" s="17">
        <v>0</v>
      </c>
      <c r="Z45" s="4">
        <f t="shared" si="0"/>
        <v>0</v>
      </c>
      <c r="AA45" s="4">
        <f t="shared" si="1"/>
        <v>0</v>
      </c>
      <c r="AC45" s="4"/>
    </row>
    <row r="46" spans="1:29" x14ac:dyDescent="0.2">
      <c r="A46" t="s">
        <v>59</v>
      </c>
      <c r="B46">
        <v>37</v>
      </c>
      <c r="C46" s="4">
        <v>0</v>
      </c>
      <c r="D46" s="4"/>
      <c r="E46" s="4"/>
      <c r="F46" s="4"/>
      <c r="G46" s="4"/>
      <c r="H46" s="4"/>
      <c r="I46" s="4"/>
      <c r="J46" s="4"/>
      <c r="K46" s="4">
        <v>0</v>
      </c>
      <c r="L46" s="4">
        <v>0</v>
      </c>
      <c r="M46" s="4">
        <v>0</v>
      </c>
      <c r="N46" s="4">
        <v>0</v>
      </c>
      <c r="O46" s="4">
        <v>1025360</v>
      </c>
      <c r="P46" s="4"/>
      <c r="Q46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17">
        <v>0</v>
      </c>
      <c r="Y46" s="17">
        <v>0</v>
      </c>
      <c r="Z46" s="4">
        <f t="shared" si="0"/>
        <v>0</v>
      </c>
      <c r="AA46" s="4">
        <f t="shared" si="1"/>
        <v>0</v>
      </c>
      <c r="AC46" s="4"/>
    </row>
    <row r="47" spans="1:29" x14ac:dyDescent="0.2">
      <c r="A47" t="s">
        <v>60</v>
      </c>
      <c r="B47">
        <v>38</v>
      </c>
      <c r="C47" s="4">
        <v>96964</v>
      </c>
      <c r="D47" s="4">
        <v>125000</v>
      </c>
      <c r="E47" s="4"/>
      <c r="F47" s="4"/>
      <c r="G47" s="4">
        <v>95491</v>
      </c>
      <c r="H47" s="4">
        <v>207722</v>
      </c>
      <c r="I47" s="4">
        <v>169243</v>
      </c>
      <c r="J47" s="4">
        <v>93249</v>
      </c>
      <c r="K47" s="4">
        <v>495287</v>
      </c>
      <c r="L47" s="4">
        <v>0</v>
      </c>
      <c r="M47" s="4">
        <v>595000</v>
      </c>
      <c r="N47" s="4">
        <v>40600</v>
      </c>
      <c r="O47" s="4">
        <v>446000</v>
      </c>
      <c r="P47" s="4">
        <v>66480</v>
      </c>
      <c r="Q47">
        <v>401926</v>
      </c>
      <c r="R47" s="4">
        <v>0</v>
      </c>
      <c r="S47" s="4">
        <v>0</v>
      </c>
      <c r="T47" s="4">
        <v>0</v>
      </c>
      <c r="U47" s="4">
        <v>64825</v>
      </c>
      <c r="V47" s="4">
        <v>238000</v>
      </c>
      <c r="W47" s="4">
        <v>0</v>
      </c>
      <c r="X47" s="17">
        <v>808915</v>
      </c>
      <c r="Y47" s="17">
        <v>605129</v>
      </c>
      <c r="Z47" s="4">
        <f t="shared" si="0"/>
        <v>99388.099999999991</v>
      </c>
      <c r="AA47" s="4">
        <f t="shared" si="1"/>
        <v>128124.99999999999</v>
      </c>
      <c r="AC47" s="4"/>
    </row>
    <row r="48" spans="1:29" x14ac:dyDescent="0.2">
      <c r="A48" t="s">
        <v>61</v>
      </c>
      <c r="B48">
        <v>39</v>
      </c>
      <c r="C48" s="4">
        <v>0</v>
      </c>
      <c r="D48" s="4">
        <v>69000</v>
      </c>
      <c r="E48" s="4">
        <v>54000</v>
      </c>
      <c r="F48" s="4">
        <v>60000</v>
      </c>
      <c r="G48" s="4"/>
      <c r="H48" s="4"/>
      <c r="I48" s="4"/>
      <c r="J48" s="4"/>
      <c r="K48" s="4">
        <v>0</v>
      </c>
      <c r="L48" s="4">
        <v>0</v>
      </c>
      <c r="M48" s="4">
        <v>0</v>
      </c>
      <c r="N48" s="4">
        <v>500000</v>
      </c>
      <c r="O48" s="4"/>
      <c r="P48" s="4"/>
      <c r="Q48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17">
        <v>0</v>
      </c>
      <c r="Y48" s="17">
        <v>0</v>
      </c>
      <c r="Z48" s="4">
        <f t="shared" si="0"/>
        <v>0</v>
      </c>
      <c r="AA48" s="4">
        <f t="shared" si="1"/>
        <v>70725</v>
      </c>
      <c r="AC48" s="4"/>
    </row>
    <row r="49" spans="1:29" x14ac:dyDescent="0.2">
      <c r="A49" t="s">
        <v>62</v>
      </c>
      <c r="B49">
        <v>40</v>
      </c>
      <c r="C49" s="4">
        <v>0</v>
      </c>
      <c r="D49" s="4"/>
      <c r="E49" s="4"/>
      <c r="F49" s="4"/>
      <c r="G49" s="4"/>
      <c r="H49" s="4"/>
      <c r="I49" s="4"/>
      <c r="J49" s="4"/>
      <c r="K49" s="4">
        <v>0</v>
      </c>
      <c r="L49" s="4">
        <v>0</v>
      </c>
      <c r="M49" s="4">
        <v>0</v>
      </c>
      <c r="N49" s="4">
        <v>0</v>
      </c>
      <c r="O49" s="4"/>
      <c r="P49" s="4"/>
      <c r="Q49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17">
        <v>0</v>
      </c>
      <c r="Y49" s="17">
        <v>0</v>
      </c>
      <c r="Z49" s="4">
        <f t="shared" si="0"/>
        <v>0</v>
      </c>
      <c r="AA49" s="4">
        <f t="shared" si="1"/>
        <v>0</v>
      </c>
      <c r="AC49" s="4"/>
    </row>
    <row r="50" spans="1:29" x14ac:dyDescent="0.2">
      <c r="A50" t="s">
        <v>63</v>
      </c>
      <c r="B50">
        <v>41</v>
      </c>
      <c r="C50" s="4">
        <v>0</v>
      </c>
      <c r="D50" s="4">
        <v>308690</v>
      </c>
      <c r="E50" s="4">
        <v>271000</v>
      </c>
      <c r="F50" s="4"/>
      <c r="G50" s="4"/>
      <c r="H50" s="4"/>
      <c r="I50" s="4"/>
      <c r="J50" s="4"/>
      <c r="K50" s="4">
        <v>0</v>
      </c>
      <c r="L50" s="4">
        <v>144000</v>
      </c>
      <c r="M50" s="4">
        <v>800000</v>
      </c>
      <c r="N50" s="4">
        <v>0</v>
      </c>
      <c r="O50" s="4">
        <v>408488</v>
      </c>
      <c r="P50" s="4"/>
      <c r="Q50">
        <v>0</v>
      </c>
      <c r="R50" s="4">
        <v>100000</v>
      </c>
      <c r="S50" s="4">
        <v>0</v>
      </c>
      <c r="T50" s="4">
        <v>0</v>
      </c>
      <c r="U50" s="4">
        <v>799522</v>
      </c>
      <c r="V50" s="4">
        <v>199000</v>
      </c>
      <c r="W50" s="4">
        <v>0</v>
      </c>
      <c r="X50" s="17">
        <v>0</v>
      </c>
      <c r="Y50" s="17">
        <v>0</v>
      </c>
      <c r="Z50" s="4">
        <f t="shared" si="0"/>
        <v>0</v>
      </c>
      <c r="AA50" s="4">
        <f t="shared" si="1"/>
        <v>316407.25</v>
      </c>
      <c r="AC50" s="4"/>
    </row>
    <row r="51" spans="1:29" x14ac:dyDescent="0.2">
      <c r="A51" t="s">
        <v>64</v>
      </c>
      <c r="B51">
        <v>42</v>
      </c>
      <c r="C51" s="4">
        <v>0</v>
      </c>
      <c r="D51" s="4"/>
      <c r="E51" s="4"/>
      <c r="F51" s="4"/>
      <c r="G51" s="4"/>
      <c r="H51" s="4"/>
      <c r="I51" s="4"/>
      <c r="J51" s="4"/>
      <c r="K51" s="4">
        <v>0</v>
      </c>
      <c r="L51" s="4">
        <v>0</v>
      </c>
      <c r="M51" s="4">
        <v>0</v>
      </c>
      <c r="N51" s="4">
        <v>0</v>
      </c>
      <c r="O51" s="4"/>
      <c r="P51" s="4"/>
      <c r="Q51">
        <v>0</v>
      </c>
      <c r="R51" s="4">
        <v>0</v>
      </c>
      <c r="S51" s="4">
        <v>0</v>
      </c>
      <c r="T51" s="4">
        <v>2800000</v>
      </c>
      <c r="U51" s="4">
        <v>0</v>
      </c>
      <c r="V51" s="4">
        <v>0</v>
      </c>
      <c r="W51" s="4">
        <v>0</v>
      </c>
      <c r="X51" s="17">
        <v>0</v>
      </c>
      <c r="Y51" s="17">
        <v>0</v>
      </c>
      <c r="Z51" s="4">
        <f t="shared" si="0"/>
        <v>0</v>
      </c>
      <c r="AA51" s="4">
        <f t="shared" si="1"/>
        <v>0</v>
      </c>
      <c r="AC51" s="4"/>
    </row>
    <row r="52" spans="1:29" x14ac:dyDescent="0.2">
      <c r="A52" t="s">
        <v>65</v>
      </c>
      <c r="B52">
        <v>43</v>
      </c>
      <c r="C52" s="4">
        <v>0</v>
      </c>
      <c r="D52" s="4"/>
      <c r="E52" s="4"/>
      <c r="F52" s="4"/>
      <c r="G52" s="4"/>
      <c r="H52" s="4"/>
      <c r="I52" s="4"/>
      <c r="J52" s="4"/>
      <c r="K52" s="4">
        <v>0</v>
      </c>
      <c r="L52" s="4">
        <v>0</v>
      </c>
      <c r="M52" s="4">
        <v>0</v>
      </c>
      <c r="N52" s="4">
        <v>0</v>
      </c>
      <c r="O52" s="4"/>
      <c r="P52" s="4"/>
      <c r="Q52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17">
        <v>0</v>
      </c>
      <c r="Y52" s="17">
        <v>0</v>
      </c>
      <c r="Z52" s="4">
        <f t="shared" si="0"/>
        <v>0</v>
      </c>
      <c r="AA52" s="4">
        <f t="shared" si="1"/>
        <v>0</v>
      </c>
      <c r="AC52" s="4"/>
    </row>
    <row r="53" spans="1:29" x14ac:dyDescent="0.2">
      <c r="A53" t="s">
        <v>66</v>
      </c>
      <c r="B53">
        <v>44</v>
      </c>
      <c r="C53" s="4">
        <v>0</v>
      </c>
      <c r="D53" s="4"/>
      <c r="E53" s="4"/>
      <c r="F53" s="4"/>
      <c r="G53" s="4"/>
      <c r="H53" s="4"/>
      <c r="I53" s="4"/>
      <c r="J53" s="4"/>
      <c r="K53" s="4">
        <v>0</v>
      </c>
      <c r="L53" s="4">
        <v>0</v>
      </c>
      <c r="M53" s="4">
        <v>0</v>
      </c>
      <c r="N53" s="4">
        <v>0</v>
      </c>
      <c r="O53" s="4"/>
      <c r="P53" s="4"/>
      <c r="Q53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17">
        <v>0</v>
      </c>
      <c r="Y53" s="17">
        <v>0</v>
      </c>
      <c r="Z53" s="4">
        <f t="shared" si="0"/>
        <v>0</v>
      </c>
      <c r="AA53" s="4">
        <f t="shared" si="1"/>
        <v>0</v>
      </c>
      <c r="AC53" s="4"/>
    </row>
    <row r="54" spans="1:29" x14ac:dyDescent="0.2">
      <c r="A54" t="s">
        <v>67</v>
      </c>
      <c r="B54">
        <v>45</v>
      </c>
      <c r="C54" s="4">
        <v>0</v>
      </c>
      <c r="D54" s="4"/>
      <c r="E54" s="4"/>
      <c r="F54" s="4"/>
      <c r="G54" s="4"/>
      <c r="H54" s="4"/>
      <c r="I54" s="4"/>
      <c r="J54" s="4"/>
      <c r="K54" s="4">
        <v>0</v>
      </c>
      <c r="L54" s="4">
        <v>0</v>
      </c>
      <c r="M54" s="4">
        <v>0</v>
      </c>
      <c r="N54" s="4">
        <v>0</v>
      </c>
      <c r="O54" s="4"/>
      <c r="P54" s="4"/>
      <c r="Q5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17">
        <v>0</v>
      </c>
      <c r="Y54" s="17">
        <v>0</v>
      </c>
      <c r="Z54" s="4">
        <f t="shared" si="0"/>
        <v>0</v>
      </c>
      <c r="AA54" s="4">
        <f t="shared" si="1"/>
        <v>0</v>
      </c>
      <c r="AC54" s="4"/>
    </row>
    <row r="55" spans="1:29" x14ac:dyDescent="0.2">
      <c r="A55" t="s">
        <v>68</v>
      </c>
      <c r="B55">
        <v>46</v>
      </c>
      <c r="C55" s="4">
        <v>0</v>
      </c>
      <c r="D55" s="4">
        <v>2960000</v>
      </c>
      <c r="E55" s="4"/>
      <c r="F55" s="4"/>
      <c r="G55" s="4"/>
      <c r="H55" s="4"/>
      <c r="I55" s="4"/>
      <c r="J55" s="4"/>
      <c r="K55" s="4">
        <v>0</v>
      </c>
      <c r="L55" s="4">
        <v>0</v>
      </c>
      <c r="M55" s="4">
        <v>0</v>
      </c>
      <c r="N55" s="4">
        <v>0</v>
      </c>
      <c r="O55" s="4"/>
      <c r="P55" s="4"/>
      <c r="Q55">
        <v>0</v>
      </c>
      <c r="R55" s="4">
        <v>6200000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17">
        <v>0</v>
      </c>
      <c r="Y55" s="17">
        <v>7665000</v>
      </c>
      <c r="Z55" s="4">
        <f t="shared" si="0"/>
        <v>0</v>
      </c>
      <c r="AA55" s="4">
        <f t="shared" si="1"/>
        <v>3033999.9999999995</v>
      </c>
      <c r="AC55" s="4"/>
    </row>
    <row r="56" spans="1:29" x14ac:dyDescent="0.2">
      <c r="A56" t="s">
        <v>69</v>
      </c>
      <c r="B56">
        <v>47</v>
      </c>
      <c r="C56" s="4">
        <v>0</v>
      </c>
      <c r="D56" s="4"/>
      <c r="E56" s="4"/>
      <c r="F56" s="4"/>
      <c r="G56" s="4"/>
      <c r="H56" s="4"/>
      <c r="I56" s="4"/>
      <c r="J56" s="4"/>
      <c r="K56" s="4">
        <v>0</v>
      </c>
      <c r="L56" s="4">
        <v>0</v>
      </c>
      <c r="M56" s="4">
        <v>0</v>
      </c>
      <c r="N56" s="4">
        <v>100000</v>
      </c>
      <c r="O56" s="4"/>
      <c r="P56" s="4">
        <v>91930</v>
      </c>
      <c r="Q56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17">
        <v>0</v>
      </c>
      <c r="Y56" s="17">
        <v>0</v>
      </c>
      <c r="Z56" s="4">
        <f t="shared" si="0"/>
        <v>0</v>
      </c>
      <c r="AA56" s="4">
        <f t="shared" si="1"/>
        <v>0</v>
      </c>
      <c r="AC56" s="4"/>
    </row>
    <row r="57" spans="1:29" x14ac:dyDescent="0.2">
      <c r="A57" t="s">
        <v>70</v>
      </c>
      <c r="B57">
        <v>48</v>
      </c>
      <c r="C57" s="4">
        <v>0</v>
      </c>
      <c r="D57" s="4"/>
      <c r="E57" s="4"/>
      <c r="F57" s="4"/>
      <c r="G57" s="4"/>
      <c r="H57" s="4"/>
      <c r="I57" s="4"/>
      <c r="J57" s="4"/>
      <c r="K57" s="4">
        <v>0</v>
      </c>
      <c r="L57" s="4">
        <v>0</v>
      </c>
      <c r="M57" s="4">
        <v>0</v>
      </c>
      <c r="N57" s="4">
        <v>0</v>
      </c>
      <c r="O57" s="4"/>
      <c r="P57" s="4"/>
      <c r="Q57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17">
        <v>0</v>
      </c>
      <c r="Y57" s="17">
        <v>0</v>
      </c>
      <c r="Z57" s="4">
        <f t="shared" si="0"/>
        <v>0</v>
      </c>
      <c r="AA57" s="4">
        <f t="shared" si="1"/>
        <v>0</v>
      </c>
      <c r="AC57" s="4"/>
    </row>
    <row r="58" spans="1:29" x14ac:dyDescent="0.2">
      <c r="A58" t="s">
        <v>71</v>
      </c>
      <c r="B58">
        <v>49</v>
      </c>
      <c r="C58" s="4">
        <v>0</v>
      </c>
      <c r="D58" s="4"/>
      <c r="E58" s="4"/>
      <c r="F58" s="4"/>
      <c r="G58" s="4"/>
      <c r="H58" s="4"/>
      <c r="I58" s="4"/>
      <c r="J58" s="4"/>
      <c r="K58" s="4">
        <v>0</v>
      </c>
      <c r="L58" s="4">
        <v>0</v>
      </c>
      <c r="M58" s="4">
        <v>0</v>
      </c>
      <c r="N58" s="4">
        <v>0</v>
      </c>
      <c r="O58" s="4"/>
      <c r="P58" s="4"/>
      <c r="Q58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17">
        <v>0</v>
      </c>
      <c r="Y58" s="17">
        <v>0</v>
      </c>
      <c r="Z58" s="4">
        <f t="shared" si="0"/>
        <v>0</v>
      </c>
      <c r="AA58" s="4">
        <f t="shared" si="1"/>
        <v>0</v>
      </c>
      <c r="AC58" s="4"/>
    </row>
    <row r="59" spans="1:29" x14ac:dyDescent="0.2">
      <c r="A59" t="s">
        <v>72</v>
      </c>
      <c r="B59">
        <v>50</v>
      </c>
      <c r="C59" s="4">
        <v>0</v>
      </c>
      <c r="D59" s="4"/>
      <c r="E59" s="4"/>
      <c r="F59" s="4"/>
      <c r="G59" s="4"/>
      <c r="H59" s="4"/>
      <c r="I59" s="4"/>
      <c r="J59" s="4"/>
      <c r="K59" s="4">
        <v>0</v>
      </c>
      <c r="L59" s="4">
        <v>0</v>
      </c>
      <c r="M59" s="4">
        <v>0</v>
      </c>
      <c r="N59" s="4">
        <v>0</v>
      </c>
      <c r="O59" s="4"/>
      <c r="P59" s="4"/>
      <c r="Q59">
        <v>0</v>
      </c>
      <c r="R59" s="4">
        <v>4491128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17">
        <v>0</v>
      </c>
      <c r="Y59" s="17">
        <v>0</v>
      </c>
      <c r="Z59" s="4">
        <f t="shared" si="0"/>
        <v>0</v>
      </c>
      <c r="AA59" s="4">
        <f t="shared" si="1"/>
        <v>0</v>
      </c>
      <c r="AC59" s="4"/>
    </row>
    <row r="60" spans="1:29" x14ac:dyDescent="0.2">
      <c r="A60" t="s">
        <v>73</v>
      </c>
      <c r="B60">
        <v>51</v>
      </c>
      <c r="C60" s="4">
        <v>100000</v>
      </c>
      <c r="D60" s="4">
        <v>71857</v>
      </c>
      <c r="E60" s="4"/>
      <c r="F60" s="4"/>
      <c r="G60" s="4"/>
      <c r="H60" s="4">
        <v>135000</v>
      </c>
      <c r="I60" s="4">
        <v>545862</v>
      </c>
      <c r="J60" s="4">
        <v>222487</v>
      </c>
      <c r="K60" s="4">
        <v>258733</v>
      </c>
      <c r="L60" s="4">
        <v>75000</v>
      </c>
      <c r="M60" s="4">
        <v>189429</v>
      </c>
      <c r="N60" s="4">
        <v>106157</v>
      </c>
      <c r="O60" s="4"/>
      <c r="P60" s="4">
        <v>150766</v>
      </c>
      <c r="Q60">
        <v>245682</v>
      </c>
      <c r="R60" s="4">
        <v>251610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17">
        <v>0</v>
      </c>
      <c r="Y60" s="17">
        <v>0</v>
      </c>
      <c r="Z60" s="4">
        <f t="shared" si="0"/>
        <v>102499.99999999999</v>
      </c>
      <c r="AA60" s="4">
        <f t="shared" si="1"/>
        <v>73653.424999999988</v>
      </c>
      <c r="AC60" s="4"/>
    </row>
    <row r="61" spans="1:29" x14ac:dyDescent="0.2">
      <c r="A61" t="s">
        <v>74</v>
      </c>
      <c r="B61">
        <v>52</v>
      </c>
      <c r="C61" s="4">
        <v>0</v>
      </c>
      <c r="D61" s="4"/>
      <c r="E61" s="4"/>
      <c r="F61" s="4"/>
      <c r="G61" s="4"/>
      <c r="H61" s="4"/>
      <c r="I61" s="4"/>
      <c r="J61" s="4"/>
      <c r="K61" s="4">
        <v>0</v>
      </c>
      <c r="L61" s="4">
        <v>0</v>
      </c>
      <c r="M61" s="4">
        <v>0</v>
      </c>
      <c r="N61" s="4">
        <v>0</v>
      </c>
      <c r="O61" s="4"/>
      <c r="P61" s="4"/>
      <c r="Q61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17">
        <v>0</v>
      </c>
      <c r="Y61" s="17">
        <v>0</v>
      </c>
      <c r="Z61" s="4">
        <f t="shared" si="0"/>
        <v>0</v>
      </c>
      <c r="AA61" s="4">
        <f t="shared" si="1"/>
        <v>0</v>
      </c>
      <c r="AC61" s="4"/>
    </row>
    <row r="62" spans="1:29" x14ac:dyDescent="0.2">
      <c r="A62" t="s">
        <v>75</v>
      </c>
      <c r="B62">
        <v>53</v>
      </c>
      <c r="C62" s="4">
        <v>0</v>
      </c>
      <c r="D62" s="4"/>
      <c r="E62" s="4"/>
      <c r="F62" s="4"/>
      <c r="G62" s="4"/>
      <c r="H62" s="4"/>
      <c r="I62" s="4"/>
      <c r="J62" s="4"/>
      <c r="K62" s="4">
        <v>0</v>
      </c>
      <c r="L62" s="4">
        <v>0</v>
      </c>
      <c r="M62" s="4">
        <v>0</v>
      </c>
      <c r="N62" s="4">
        <v>0</v>
      </c>
      <c r="O62" s="4"/>
      <c r="P62" s="4"/>
      <c r="Q62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17">
        <v>0</v>
      </c>
      <c r="Y62" s="17">
        <v>0</v>
      </c>
      <c r="Z62" s="4">
        <f t="shared" si="0"/>
        <v>0</v>
      </c>
      <c r="AA62" s="4">
        <f t="shared" si="1"/>
        <v>0</v>
      </c>
      <c r="AC62" s="4"/>
    </row>
    <row r="63" spans="1:29" x14ac:dyDescent="0.2">
      <c r="A63" t="s">
        <v>76</v>
      </c>
      <c r="B63">
        <v>54</v>
      </c>
      <c r="C63" s="4">
        <v>0</v>
      </c>
      <c r="D63" s="4">
        <v>221481</v>
      </c>
      <c r="E63" s="4"/>
      <c r="F63" s="4"/>
      <c r="G63" s="4"/>
      <c r="H63" s="4"/>
      <c r="I63" s="4"/>
      <c r="J63" s="4"/>
      <c r="K63" s="4">
        <v>0</v>
      </c>
      <c r="L63" s="4">
        <v>0</v>
      </c>
      <c r="M63" s="4">
        <v>0</v>
      </c>
      <c r="N63" s="4">
        <v>0</v>
      </c>
      <c r="O63" s="4"/>
      <c r="P63" s="4"/>
      <c r="Q63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17">
        <v>0</v>
      </c>
      <c r="Y63" s="17">
        <v>0</v>
      </c>
      <c r="Z63" s="4">
        <f t="shared" si="0"/>
        <v>0</v>
      </c>
      <c r="AA63" s="4">
        <f t="shared" si="1"/>
        <v>227018.02499999999</v>
      </c>
      <c r="AC63" s="4"/>
    </row>
    <row r="64" spans="1:29" x14ac:dyDescent="0.2">
      <c r="A64" t="s">
        <v>77</v>
      </c>
      <c r="B64">
        <v>55</v>
      </c>
      <c r="C64" s="4">
        <v>671463</v>
      </c>
      <c r="D64" s="4"/>
      <c r="E64" s="4">
        <v>514113</v>
      </c>
      <c r="F64" s="4"/>
      <c r="G64" s="4"/>
      <c r="H64" s="4"/>
      <c r="I64" s="4"/>
      <c r="J64" s="4"/>
      <c r="K64" s="4">
        <v>0</v>
      </c>
      <c r="L64" s="4">
        <v>0</v>
      </c>
      <c r="M64" s="4">
        <v>0</v>
      </c>
      <c r="N64" s="4">
        <v>810000</v>
      </c>
      <c r="O64" s="4"/>
      <c r="P64" s="4"/>
      <c r="Q6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17">
        <v>0</v>
      </c>
      <c r="Y64" s="17">
        <v>0</v>
      </c>
      <c r="Z64" s="4">
        <f t="shared" si="0"/>
        <v>688249.57499999995</v>
      </c>
      <c r="AA64" s="4">
        <f t="shared" si="1"/>
        <v>0</v>
      </c>
      <c r="AC64" s="4"/>
    </row>
    <row r="65" spans="1:29" x14ac:dyDescent="0.2">
      <c r="A65" t="s">
        <v>78</v>
      </c>
      <c r="B65">
        <v>56</v>
      </c>
      <c r="C65" s="4">
        <v>0</v>
      </c>
      <c r="D65" s="4"/>
      <c r="E65" s="4"/>
      <c r="F65" s="4"/>
      <c r="G65" s="4"/>
      <c r="H65" s="4"/>
      <c r="I65" s="4"/>
      <c r="J65" s="4"/>
      <c r="K65" s="4">
        <v>0</v>
      </c>
      <c r="L65" s="4">
        <v>0</v>
      </c>
      <c r="M65" s="4">
        <v>0</v>
      </c>
      <c r="N65" s="4">
        <v>0</v>
      </c>
      <c r="O65" s="4"/>
      <c r="P65" s="4"/>
      <c r="Q65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17">
        <v>0</v>
      </c>
      <c r="Y65" s="17">
        <v>0</v>
      </c>
      <c r="Z65" s="4">
        <f t="shared" si="0"/>
        <v>0</v>
      </c>
      <c r="AA65" s="4">
        <f t="shared" si="1"/>
        <v>0</v>
      </c>
      <c r="AC65" s="4"/>
    </row>
    <row r="66" spans="1:29" x14ac:dyDescent="0.2">
      <c r="A66" t="s">
        <v>79</v>
      </c>
      <c r="B66">
        <v>57</v>
      </c>
      <c r="C66" s="4">
        <v>0</v>
      </c>
      <c r="D66" s="4"/>
      <c r="E66" s="4"/>
      <c r="F66" s="4"/>
      <c r="G66" s="4"/>
      <c r="H66" s="4"/>
      <c r="I66" s="4"/>
      <c r="J66" s="4"/>
      <c r="K66" s="4">
        <v>0</v>
      </c>
      <c r="L66" s="4">
        <v>0</v>
      </c>
      <c r="M66" s="4">
        <v>0</v>
      </c>
      <c r="N66" s="4">
        <v>0</v>
      </c>
      <c r="O66" s="4"/>
      <c r="P66" s="4"/>
      <c r="Q66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17">
        <v>0</v>
      </c>
      <c r="Y66" s="17">
        <v>0</v>
      </c>
      <c r="Z66" s="4">
        <f t="shared" si="0"/>
        <v>0</v>
      </c>
      <c r="AA66" s="4">
        <f t="shared" si="1"/>
        <v>0</v>
      </c>
      <c r="AC66" s="4"/>
    </row>
    <row r="67" spans="1:29" x14ac:dyDescent="0.2">
      <c r="A67" t="s">
        <v>80</v>
      </c>
      <c r="B67">
        <v>58</v>
      </c>
      <c r="C67" s="4">
        <v>0</v>
      </c>
      <c r="D67" s="4"/>
      <c r="E67" s="4"/>
      <c r="F67" s="4"/>
      <c r="G67" s="4"/>
      <c r="H67" s="4"/>
      <c r="I67" s="4"/>
      <c r="J67" s="4"/>
      <c r="K67" s="4">
        <v>0</v>
      </c>
      <c r="L67" s="4">
        <v>0</v>
      </c>
      <c r="M67" s="4">
        <v>0</v>
      </c>
      <c r="N67" s="4">
        <v>0</v>
      </c>
      <c r="O67" s="4"/>
      <c r="P67" s="4"/>
      <c r="Q67">
        <v>0</v>
      </c>
      <c r="R67" s="4">
        <v>95000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17">
        <v>0</v>
      </c>
      <c r="Y67" s="17">
        <v>90000</v>
      </c>
      <c r="Z67" s="4">
        <f t="shared" si="0"/>
        <v>0</v>
      </c>
      <c r="AA67" s="4">
        <f t="shared" si="1"/>
        <v>0</v>
      </c>
      <c r="AC67" s="4"/>
    </row>
    <row r="68" spans="1:29" x14ac:dyDescent="0.2">
      <c r="A68" t="s">
        <v>81</v>
      </c>
      <c r="B68">
        <v>59</v>
      </c>
      <c r="C68" s="4">
        <v>56064</v>
      </c>
      <c r="D68" s="4">
        <v>30545</v>
      </c>
      <c r="E68" s="4"/>
      <c r="F68" s="4"/>
      <c r="G68" s="4">
        <v>10700</v>
      </c>
      <c r="H68" s="4"/>
      <c r="I68" s="4"/>
      <c r="J68" s="4"/>
      <c r="K68" s="4">
        <v>0</v>
      </c>
      <c r="L68" s="4">
        <v>0</v>
      </c>
      <c r="M68" s="4">
        <v>0</v>
      </c>
      <c r="N68" s="4">
        <v>0</v>
      </c>
      <c r="O68" s="4"/>
      <c r="P68" s="4"/>
      <c r="Q68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17">
        <v>0</v>
      </c>
      <c r="Y68" s="17">
        <v>0</v>
      </c>
      <c r="Z68" s="4">
        <f t="shared" si="0"/>
        <v>57465.599999999999</v>
      </c>
      <c r="AA68" s="4">
        <f t="shared" si="1"/>
        <v>31308.624999999996</v>
      </c>
      <c r="AC68" s="4"/>
    </row>
    <row r="69" spans="1:29" x14ac:dyDescent="0.2">
      <c r="A69" t="s">
        <v>82</v>
      </c>
      <c r="B69">
        <v>60</v>
      </c>
      <c r="C69" s="4">
        <v>0</v>
      </c>
      <c r="D69" s="4"/>
      <c r="E69" s="4"/>
      <c r="F69" s="4"/>
      <c r="G69" s="4"/>
      <c r="H69" s="4"/>
      <c r="I69" s="4"/>
      <c r="J69" s="4"/>
      <c r="K69" s="4">
        <v>0</v>
      </c>
      <c r="L69" s="4">
        <v>0</v>
      </c>
      <c r="M69" s="4">
        <v>0</v>
      </c>
      <c r="N69" s="4">
        <v>0</v>
      </c>
      <c r="O69" s="4"/>
      <c r="P69" s="4"/>
      <c r="Q69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17">
        <v>0</v>
      </c>
      <c r="Y69" s="17">
        <v>0</v>
      </c>
      <c r="Z69" s="4">
        <f t="shared" si="0"/>
        <v>0</v>
      </c>
      <c r="AA69" s="4">
        <f t="shared" si="1"/>
        <v>0</v>
      </c>
      <c r="AC69" s="4"/>
    </row>
    <row r="70" spans="1:29" x14ac:dyDescent="0.2">
      <c r="A70" t="s">
        <v>83</v>
      </c>
      <c r="B70">
        <v>61</v>
      </c>
      <c r="C70" s="4">
        <v>0</v>
      </c>
      <c r="D70" s="4"/>
      <c r="E70" s="4"/>
      <c r="F70" s="4"/>
      <c r="G70" s="4"/>
      <c r="H70" s="4"/>
      <c r="I70" s="4"/>
      <c r="J70" s="4"/>
      <c r="K70" s="4">
        <v>0</v>
      </c>
      <c r="L70" s="4">
        <v>0</v>
      </c>
      <c r="M70" s="4">
        <v>0</v>
      </c>
      <c r="N70" s="4">
        <v>0</v>
      </c>
      <c r="O70" s="4"/>
      <c r="P70" s="4"/>
      <c r="Q70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17">
        <v>0</v>
      </c>
      <c r="Y70" s="17">
        <v>0</v>
      </c>
      <c r="Z70" s="4">
        <f t="shared" si="0"/>
        <v>0</v>
      </c>
      <c r="AA70" s="4">
        <f t="shared" si="1"/>
        <v>0</v>
      </c>
      <c r="AC70" s="4"/>
    </row>
    <row r="71" spans="1:29" x14ac:dyDescent="0.2">
      <c r="A71" t="s">
        <v>84</v>
      </c>
      <c r="B71">
        <v>62</v>
      </c>
      <c r="C71" s="4">
        <v>0</v>
      </c>
      <c r="D71" s="4"/>
      <c r="E71" s="4"/>
      <c r="F71" s="4"/>
      <c r="G71" s="4">
        <v>133000</v>
      </c>
      <c r="H71" s="4">
        <v>48000</v>
      </c>
      <c r="I71" s="4"/>
      <c r="J71" s="4">
        <v>349363</v>
      </c>
      <c r="K71" s="4">
        <v>0</v>
      </c>
      <c r="L71" s="4">
        <v>68905</v>
      </c>
      <c r="M71" s="4">
        <v>466550</v>
      </c>
      <c r="N71" s="4">
        <v>333765.83</v>
      </c>
      <c r="O71" s="4"/>
      <c r="P71" s="4"/>
      <c r="Q71">
        <v>0</v>
      </c>
      <c r="R71" s="4">
        <v>90947</v>
      </c>
      <c r="S71" s="4">
        <v>0</v>
      </c>
      <c r="T71" s="4">
        <v>0</v>
      </c>
      <c r="U71" s="4">
        <v>0</v>
      </c>
      <c r="V71" s="4">
        <v>86267</v>
      </c>
      <c r="W71" s="4">
        <v>380000</v>
      </c>
      <c r="X71" s="17">
        <v>193000</v>
      </c>
      <c r="Y71" s="17">
        <v>0</v>
      </c>
      <c r="Z71" s="4">
        <f t="shared" si="0"/>
        <v>0</v>
      </c>
      <c r="AA71" s="4">
        <f t="shared" si="1"/>
        <v>0</v>
      </c>
      <c r="AC71" s="4"/>
    </row>
    <row r="72" spans="1:29" x14ac:dyDescent="0.2">
      <c r="A72" t="s">
        <v>85</v>
      </c>
      <c r="B72">
        <v>63</v>
      </c>
      <c r="C72" s="4">
        <v>0</v>
      </c>
      <c r="D72" s="4"/>
      <c r="E72" s="4"/>
      <c r="F72" s="4"/>
      <c r="G72" s="4"/>
      <c r="H72" s="4"/>
      <c r="I72" s="4"/>
      <c r="J72" s="4"/>
      <c r="K72" s="4">
        <v>0</v>
      </c>
      <c r="L72" s="4">
        <v>0</v>
      </c>
      <c r="M72" s="4">
        <v>0</v>
      </c>
      <c r="N72" s="4">
        <v>0</v>
      </c>
      <c r="O72" s="4"/>
      <c r="P72" s="4"/>
      <c r="Q72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17">
        <v>0</v>
      </c>
      <c r="Y72" s="17">
        <v>0</v>
      </c>
      <c r="Z72" s="4">
        <f t="shared" si="0"/>
        <v>0</v>
      </c>
      <c r="AA72" s="4">
        <f t="shared" si="1"/>
        <v>0</v>
      </c>
      <c r="AC72" s="4"/>
    </row>
    <row r="73" spans="1:29" x14ac:dyDescent="0.2">
      <c r="A73" t="s">
        <v>86</v>
      </c>
      <c r="B73">
        <v>64</v>
      </c>
      <c r="C73" s="4">
        <v>0</v>
      </c>
      <c r="D73" s="4"/>
      <c r="E73" s="4"/>
      <c r="F73" s="4"/>
      <c r="G73" s="4"/>
      <c r="H73" s="4"/>
      <c r="I73" s="4"/>
      <c r="J73" s="4"/>
      <c r="K73" s="4">
        <v>0</v>
      </c>
      <c r="L73" s="4">
        <v>0</v>
      </c>
      <c r="M73" s="4">
        <v>0</v>
      </c>
      <c r="N73" s="4">
        <v>0</v>
      </c>
      <c r="O73" s="4"/>
      <c r="P73" s="4"/>
      <c r="Q73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17">
        <v>0</v>
      </c>
      <c r="Y73" s="17">
        <v>1070000</v>
      </c>
      <c r="Z73" s="4">
        <f t="shared" si="0"/>
        <v>0</v>
      </c>
      <c r="AA73" s="4">
        <f t="shared" si="1"/>
        <v>0</v>
      </c>
      <c r="AC73" s="4"/>
    </row>
    <row r="74" spans="1:29" x14ac:dyDescent="0.2">
      <c r="A74" t="s">
        <v>87</v>
      </c>
      <c r="B74">
        <v>65</v>
      </c>
      <c r="C74" s="4">
        <v>0</v>
      </c>
      <c r="D74" s="4"/>
      <c r="E74" s="4">
        <v>358000</v>
      </c>
      <c r="F74" s="4"/>
      <c r="G74" s="4"/>
      <c r="H74" s="4"/>
      <c r="I74" s="4">
        <v>380000</v>
      </c>
      <c r="J74" s="4"/>
      <c r="K74" s="4">
        <v>300000</v>
      </c>
      <c r="L74" s="4">
        <v>0</v>
      </c>
      <c r="M74" s="4">
        <v>350000</v>
      </c>
      <c r="N74" s="4">
        <v>400000</v>
      </c>
      <c r="O74" s="4"/>
      <c r="P74" s="4"/>
      <c r="Q7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17">
        <v>0</v>
      </c>
      <c r="Y74" s="17">
        <v>0</v>
      </c>
      <c r="Z74" s="4">
        <f t="shared" ref="Z74:Z137" si="2">C74*1.025</f>
        <v>0</v>
      </c>
      <c r="AA74" s="4">
        <f t="shared" ref="AA74:AA137" si="3">D74*1.025</f>
        <v>0</v>
      </c>
      <c r="AC74" s="4"/>
    </row>
    <row r="75" spans="1:29" x14ac:dyDescent="0.2">
      <c r="A75" t="s">
        <v>88</v>
      </c>
      <c r="B75">
        <v>66</v>
      </c>
      <c r="C75" s="4">
        <v>0</v>
      </c>
      <c r="D75" s="4"/>
      <c r="E75" s="4"/>
      <c r="F75" s="4"/>
      <c r="G75" s="4"/>
      <c r="H75" s="4"/>
      <c r="I75" s="4"/>
      <c r="J75" s="4"/>
      <c r="K75" s="4">
        <v>0</v>
      </c>
      <c r="L75" s="4">
        <v>0</v>
      </c>
      <c r="M75" s="4">
        <v>0</v>
      </c>
      <c r="N75" s="4">
        <v>0</v>
      </c>
      <c r="O75" s="4"/>
      <c r="P75" s="4"/>
      <c r="Q75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17">
        <v>0</v>
      </c>
      <c r="Y75" s="17">
        <v>0</v>
      </c>
      <c r="Z75" s="4">
        <f t="shared" si="2"/>
        <v>0</v>
      </c>
      <c r="AA75" s="4">
        <f t="shared" si="3"/>
        <v>0</v>
      </c>
      <c r="AC75" s="4"/>
    </row>
    <row r="76" spans="1:29" x14ac:dyDescent="0.2">
      <c r="A76" t="s">
        <v>89</v>
      </c>
      <c r="B76">
        <v>67</v>
      </c>
      <c r="C76" s="4">
        <v>0</v>
      </c>
      <c r="D76" s="4"/>
      <c r="E76" s="4"/>
      <c r="F76" s="4"/>
      <c r="G76" s="4"/>
      <c r="H76" s="4"/>
      <c r="I76" s="4"/>
      <c r="J76" s="4"/>
      <c r="K76" s="4">
        <v>2249222</v>
      </c>
      <c r="L76" s="4">
        <v>1478773</v>
      </c>
      <c r="M76" s="4">
        <v>1532364</v>
      </c>
      <c r="N76" s="4">
        <v>1858160</v>
      </c>
      <c r="O76" s="4">
        <v>752480</v>
      </c>
      <c r="P76" s="4">
        <v>657538</v>
      </c>
      <c r="Q76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17">
        <v>0</v>
      </c>
      <c r="Y76" s="17">
        <v>0</v>
      </c>
      <c r="Z76" s="4">
        <f t="shared" si="2"/>
        <v>0</v>
      </c>
      <c r="AA76" s="4">
        <f t="shared" si="3"/>
        <v>0</v>
      </c>
      <c r="AC76" s="4"/>
    </row>
    <row r="77" spans="1:29" x14ac:dyDescent="0.2">
      <c r="A77" t="s">
        <v>90</v>
      </c>
      <c r="B77">
        <v>68</v>
      </c>
      <c r="C77" s="4">
        <v>0</v>
      </c>
      <c r="D77" s="4"/>
      <c r="E77" s="4">
        <v>155000</v>
      </c>
      <c r="F77" s="4"/>
      <c r="G77" s="4"/>
      <c r="H77" s="4"/>
      <c r="I77" s="4"/>
      <c r="J77" s="4"/>
      <c r="K77" s="4">
        <v>0</v>
      </c>
      <c r="L77" s="4">
        <v>0</v>
      </c>
      <c r="M77" s="4">
        <v>0</v>
      </c>
      <c r="N77" s="4">
        <v>0</v>
      </c>
      <c r="O77" s="4"/>
      <c r="P77" s="4"/>
      <c r="Q77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17">
        <v>0</v>
      </c>
      <c r="Y77" s="17">
        <v>0</v>
      </c>
      <c r="Z77" s="4">
        <f t="shared" si="2"/>
        <v>0</v>
      </c>
      <c r="AA77" s="4">
        <f t="shared" si="3"/>
        <v>0</v>
      </c>
      <c r="AC77" s="4"/>
    </row>
    <row r="78" spans="1:29" x14ac:dyDescent="0.2">
      <c r="A78" t="s">
        <v>91</v>
      </c>
      <c r="B78">
        <v>69</v>
      </c>
      <c r="C78" s="4">
        <v>0</v>
      </c>
      <c r="D78" s="4"/>
      <c r="E78" s="4"/>
      <c r="F78" s="4"/>
      <c r="G78" s="4"/>
      <c r="H78" s="4"/>
      <c r="I78" s="4"/>
      <c r="J78" s="4"/>
      <c r="K78" s="4">
        <v>0</v>
      </c>
      <c r="L78" s="4">
        <v>0</v>
      </c>
      <c r="M78" s="4">
        <v>0</v>
      </c>
      <c r="N78" s="4">
        <v>0</v>
      </c>
      <c r="O78" s="4">
        <v>32500</v>
      </c>
      <c r="P78" s="4"/>
      <c r="Q78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17">
        <v>0</v>
      </c>
      <c r="Y78" s="17">
        <v>0</v>
      </c>
      <c r="Z78" s="4">
        <f t="shared" si="2"/>
        <v>0</v>
      </c>
      <c r="AA78" s="4">
        <f t="shared" si="3"/>
        <v>0</v>
      </c>
      <c r="AC78" s="4"/>
    </row>
    <row r="79" spans="1:29" x14ac:dyDescent="0.2">
      <c r="A79" t="s">
        <v>92</v>
      </c>
      <c r="B79">
        <v>70</v>
      </c>
      <c r="C79" s="4">
        <v>0</v>
      </c>
      <c r="D79" s="4"/>
      <c r="E79" s="4"/>
      <c r="F79" s="4"/>
      <c r="G79" s="4"/>
      <c r="H79" s="4"/>
      <c r="I79" s="4"/>
      <c r="J79" s="4"/>
      <c r="K79" s="4">
        <v>0</v>
      </c>
      <c r="L79" s="4">
        <v>0</v>
      </c>
      <c r="M79" s="4">
        <v>0</v>
      </c>
      <c r="N79" s="4">
        <v>0</v>
      </c>
      <c r="O79" s="4"/>
      <c r="P79" s="4"/>
      <c r="Q79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17">
        <v>0</v>
      </c>
      <c r="Y79" s="17">
        <v>0</v>
      </c>
      <c r="Z79" s="4">
        <f t="shared" si="2"/>
        <v>0</v>
      </c>
      <c r="AA79" s="4">
        <f t="shared" si="3"/>
        <v>0</v>
      </c>
      <c r="AC79" s="4"/>
    </row>
    <row r="80" spans="1:29" x14ac:dyDescent="0.2">
      <c r="A80" t="s">
        <v>93</v>
      </c>
      <c r="B80">
        <v>71</v>
      </c>
      <c r="C80" s="4">
        <v>0</v>
      </c>
      <c r="D80" s="4"/>
      <c r="E80" s="4"/>
      <c r="F80" s="4"/>
      <c r="G80" s="4"/>
      <c r="H80" s="4"/>
      <c r="I80" s="4"/>
      <c r="J80" s="4"/>
      <c r="K80" s="4">
        <v>0</v>
      </c>
      <c r="L80" s="4">
        <v>0</v>
      </c>
      <c r="M80" s="4">
        <v>0</v>
      </c>
      <c r="N80" s="4">
        <v>0</v>
      </c>
      <c r="O80" s="4"/>
      <c r="P80" s="4"/>
      <c r="Q80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17">
        <v>0</v>
      </c>
      <c r="Y80" s="17">
        <v>0</v>
      </c>
      <c r="Z80" s="4">
        <f t="shared" si="2"/>
        <v>0</v>
      </c>
      <c r="AA80" s="4">
        <f t="shared" si="3"/>
        <v>0</v>
      </c>
      <c r="AC80" s="4"/>
    </row>
    <row r="81" spans="1:29" x14ac:dyDescent="0.2">
      <c r="A81" t="s">
        <v>94</v>
      </c>
      <c r="B81">
        <v>72</v>
      </c>
      <c r="C81" s="4">
        <v>0</v>
      </c>
      <c r="D81" s="4"/>
      <c r="E81" s="4"/>
      <c r="F81" s="4"/>
      <c r="G81" s="4"/>
      <c r="H81" s="4"/>
      <c r="I81" s="4"/>
      <c r="J81" s="4"/>
      <c r="K81" s="4">
        <v>0</v>
      </c>
      <c r="L81" s="4">
        <v>0</v>
      </c>
      <c r="M81" s="4">
        <v>0</v>
      </c>
      <c r="N81" s="4">
        <v>0</v>
      </c>
      <c r="O81" s="4"/>
      <c r="P81" s="4"/>
      <c r="Q81">
        <v>0</v>
      </c>
      <c r="R81" s="4">
        <v>2121439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17">
        <v>0</v>
      </c>
      <c r="Y81" s="17">
        <v>0</v>
      </c>
      <c r="Z81" s="4">
        <f t="shared" si="2"/>
        <v>0</v>
      </c>
      <c r="AA81" s="4">
        <f t="shared" si="3"/>
        <v>0</v>
      </c>
      <c r="AC81" s="4"/>
    </row>
    <row r="82" spans="1:29" x14ac:dyDescent="0.2">
      <c r="A82" t="s">
        <v>95</v>
      </c>
      <c r="B82">
        <v>73</v>
      </c>
      <c r="C82" s="4">
        <v>0</v>
      </c>
      <c r="D82" s="4"/>
      <c r="E82" s="4"/>
      <c r="F82" s="4"/>
      <c r="G82" s="4"/>
      <c r="H82" s="4"/>
      <c r="I82" s="4"/>
      <c r="J82" s="4"/>
      <c r="K82" s="4">
        <v>0</v>
      </c>
      <c r="L82" s="4">
        <v>0</v>
      </c>
      <c r="M82" s="4">
        <v>0</v>
      </c>
      <c r="N82" s="4">
        <v>0</v>
      </c>
      <c r="O82" s="4"/>
      <c r="P82" s="4"/>
      <c r="Q82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17">
        <v>0</v>
      </c>
      <c r="Y82" s="17">
        <v>0</v>
      </c>
      <c r="Z82" s="4">
        <f t="shared" si="2"/>
        <v>0</v>
      </c>
      <c r="AA82" s="4">
        <f t="shared" si="3"/>
        <v>0</v>
      </c>
      <c r="AC82" s="4"/>
    </row>
    <row r="83" spans="1:29" x14ac:dyDescent="0.2">
      <c r="A83" t="s">
        <v>96</v>
      </c>
      <c r="B83">
        <v>74</v>
      </c>
      <c r="C83" s="4">
        <v>0</v>
      </c>
      <c r="D83" s="4"/>
      <c r="E83" s="4">
        <v>602515</v>
      </c>
      <c r="F83" s="4"/>
      <c r="G83" s="4"/>
      <c r="H83" s="4"/>
      <c r="I83" s="4"/>
      <c r="J83" s="4"/>
      <c r="K83" s="4">
        <v>0</v>
      </c>
      <c r="L83" s="4">
        <v>0</v>
      </c>
      <c r="M83" s="4">
        <v>0</v>
      </c>
      <c r="N83" s="4">
        <v>0</v>
      </c>
      <c r="O83" s="4"/>
      <c r="P83" s="4"/>
      <c r="Q83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17">
        <v>0</v>
      </c>
      <c r="Y83" s="17">
        <v>0</v>
      </c>
      <c r="Z83" s="4">
        <f t="shared" si="2"/>
        <v>0</v>
      </c>
      <c r="AA83" s="4">
        <f t="shared" si="3"/>
        <v>0</v>
      </c>
      <c r="AC83" s="4"/>
    </row>
    <row r="84" spans="1:29" x14ac:dyDescent="0.2">
      <c r="A84" t="s">
        <v>97</v>
      </c>
      <c r="B84">
        <v>75</v>
      </c>
      <c r="C84" s="4">
        <v>409905</v>
      </c>
      <c r="D84" s="4"/>
      <c r="E84" s="4">
        <v>90000</v>
      </c>
      <c r="F84" s="4"/>
      <c r="G84" s="4">
        <v>335000</v>
      </c>
      <c r="H84" s="4"/>
      <c r="I84" s="4"/>
      <c r="J84" s="4">
        <v>225000</v>
      </c>
      <c r="K84" s="4">
        <v>106000</v>
      </c>
      <c r="L84" s="4">
        <v>0</v>
      </c>
      <c r="M84" s="4">
        <v>572086</v>
      </c>
      <c r="N84" s="4">
        <v>0</v>
      </c>
      <c r="O84" s="4"/>
      <c r="P84" s="4"/>
      <c r="Q84">
        <v>242315</v>
      </c>
      <c r="R84" s="4">
        <v>257464</v>
      </c>
      <c r="S84" s="4">
        <v>0</v>
      </c>
      <c r="T84" s="4">
        <v>1400000</v>
      </c>
      <c r="U84" s="4">
        <v>0</v>
      </c>
      <c r="V84" s="4">
        <v>356376</v>
      </c>
      <c r="W84" s="4">
        <v>455926</v>
      </c>
      <c r="X84" s="17">
        <v>0</v>
      </c>
      <c r="Y84" s="17">
        <v>0</v>
      </c>
      <c r="Z84" s="4">
        <f t="shared" si="2"/>
        <v>420152.62499999994</v>
      </c>
      <c r="AA84" s="4">
        <f t="shared" si="3"/>
        <v>0</v>
      </c>
      <c r="AC84" s="4"/>
    </row>
    <row r="85" spans="1:29" x14ac:dyDescent="0.2">
      <c r="A85" t="s">
        <v>98</v>
      </c>
      <c r="B85">
        <v>76</v>
      </c>
      <c r="C85" s="4">
        <v>0</v>
      </c>
      <c r="D85" s="4"/>
      <c r="E85" s="4"/>
      <c r="F85" s="4"/>
      <c r="G85" s="4"/>
      <c r="H85" s="4"/>
      <c r="I85" s="4"/>
      <c r="J85" s="4"/>
      <c r="K85" s="4">
        <v>0</v>
      </c>
      <c r="L85" s="4">
        <v>0</v>
      </c>
      <c r="M85" s="4">
        <v>0</v>
      </c>
      <c r="N85" s="4">
        <v>0</v>
      </c>
      <c r="O85" s="4"/>
      <c r="P85" s="4"/>
      <c r="Q85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17">
        <v>0</v>
      </c>
      <c r="Y85" s="17">
        <v>0</v>
      </c>
      <c r="Z85" s="4">
        <f t="shared" si="2"/>
        <v>0</v>
      </c>
      <c r="AA85" s="4">
        <f t="shared" si="3"/>
        <v>0</v>
      </c>
      <c r="AC85" s="4"/>
    </row>
    <row r="86" spans="1:29" x14ac:dyDescent="0.2">
      <c r="A86" t="s">
        <v>99</v>
      </c>
      <c r="B86">
        <v>77</v>
      </c>
      <c r="C86" s="4">
        <v>0</v>
      </c>
      <c r="D86" s="4">
        <v>100400</v>
      </c>
      <c r="E86" s="4"/>
      <c r="F86" s="4"/>
      <c r="G86" s="4"/>
      <c r="H86" s="4"/>
      <c r="I86" s="4"/>
      <c r="J86" s="4"/>
      <c r="K86" s="4">
        <v>0</v>
      </c>
      <c r="L86" s="4">
        <v>0</v>
      </c>
      <c r="M86" s="4">
        <v>0</v>
      </c>
      <c r="N86" s="4">
        <v>0</v>
      </c>
      <c r="O86" s="4"/>
      <c r="P86" s="4"/>
      <c r="Q86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17">
        <v>0</v>
      </c>
      <c r="Y86" s="17">
        <v>0</v>
      </c>
      <c r="Z86" s="4">
        <f t="shared" si="2"/>
        <v>0</v>
      </c>
      <c r="AA86" s="4">
        <f t="shared" si="3"/>
        <v>102909.99999999999</v>
      </c>
      <c r="AC86" s="4"/>
    </row>
    <row r="87" spans="1:29" x14ac:dyDescent="0.2">
      <c r="A87" t="s">
        <v>100</v>
      </c>
      <c r="B87">
        <v>78</v>
      </c>
      <c r="C87" s="4">
        <v>120758</v>
      </c>
      <c r="D87" s="4">
        <v>201023</v>
      </c>
      <c r="E87" s="4"/>
      <c r="F87" s="4"/>
      <c r="G87" s="4"/>
      <c r="H87" s="4"/>
      <c r="I87" s="4"/>
      <c r="J87" s="4"/>
      <c r="K87" s="4">
        <v>0</v>
      </c>
      <c r="L87" s="4">
        <v>0</v>
      </c>
      <c r="M87" s="4">
        <v>350000</v>
      </c>
      <c r="N87" s="4">
        <v>650000</v>
      </c>
      <c r="O87" s="4">
        <v>900000</v>
      </c>
      <c r="P87" s="4"/>
      <c r="Q87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17">
        <v>0</v>
      </c>
      <c r="Y87" s="17">
        <v>0</v>
      </c>
      <c r="Z87" s="4">
        <f t="shared" si="2"/>
        <v>123776.94999999998</v>
      </c>
      <c r="AA87" s="4">
        <f t="shared" si="3"/>
        <v>206048.57499999998</v>
      </c>
      <c r="AC87" s="4"/>
    </row>
    <row r="88" spans="1:29" x14ac:dyDescent="0.2">
      <c r="A88" t="s">
        <v>101</v>
      </c>
      <c r="B88">
        <v>79</v>
      </c>
      <c r="C88" s="4">
        <v>0</v>
      </c>
      <c r="D88" s="4"/>
      <c r="E88" s="4"/>
      <c r="F88" s="4"/>
      <c r="G88" s="4"/>
      <c r="H88" s="4"/>
      <c r="I88" s="4"/>
      <c r="J88" s="4"/>
      <c r="K88" s="4">
        <v>0</v>
      </c>
      <c r="L88" s="4">
        <v>0</v>
      </c>
      <c r="M88" s="4">
        <v>0</v>
      </c>
      <c r="N88" s="4">
        <v>0</v>
      </c>
      <c r="O88" s="4"/>
      <c r="P88" s="4"/>
      <c r="Q88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17">
        <v>0</v>
      </c>
      <c r="Y88" s="17">
        <v>0</v>
      </c>
      <c r="Z88" s="4">
        <f t="shared" si="2"/>
        <v>0</v>
      </c>
      <c r="AA88" s="4">
        <f t="shared" si="3"/>
        <v>0</v>
      </c>
      <c r="AC88" s="4"/>
    </row>
    <row r="89" spans="1:29" x14ac:dyDescent="0.2">
      <c r="A89" t="s">
        <v>102</v>
      </c>
      <c r="B89">
        <v>80</v>
      </c>
      <c r="C89" s="4">
        <v>0</v>
      </c>
      <c r="D89" s="4"/>
      <c r="E89" s="4"/>
      <c r="F89" s="4"/>
      <c r="G89" s="4"/>
      <c r="H89" s="4"/>
      <c r="I89" s="4"/>
      <c r="J89" s="4"/>
      <c r="K89" s="4">
        <v>0</v>
      </c>
      <c r="L89" s="4">
        <v>0</v>
      </c>
      <c r="M89" s="4">
        <v>0</v>
      </c>
      <c r="N89" s="4">
        <v>0</v>
      </c>
      <c r="O89" s="4"/>
      <c r="P89" s="4"/>
      <c r="Q89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17">
        <v>410722</v>
      </c>
      <c r="Y89" s="17">
        <v>0</v>
      </c>
      <c r="Z89" s="4">
        <f t="shared" si="2"/>
        <v>0</v>
      </c>
      <c r="AA89" s="4">
        <f t="shared" si="3"/>
        <v>0</v>
      </c>
      <c r="AC89" s="4"/>
    </row>
    <row r="90" spans="1:29" x14ac:dyDescent="0.2">
      <c r="A90" t="s">
        <v>103</v>
      </c>
      <c r="B90">
        <v>81</v>
      </c>
      <c r="C90" s="4">
        <v>125000</v>
      </c>
      <c r="D90" s="4"/>
      <c r="E90" s="4"/>
      <c r="F90" s="4"/>
      <c r="G90" s="4"/>
      <c r="H90" s="4"/>
      <c r="I90" s="4"/>
      <c r="J90" s="4"/>
      <c r="K90" s="4">
        <v>0</v>
      </c>
      <c r="L90" s="4">
        <v>139714</v>
      </c>
      <c r="M90" s="4">
        <v>0</v>
      </c>
      <c r="N90" s="4">
        <v>0</v>
      </c>
      <c r="O90" s="4"/>
      <c r="P90" s="4"/>
      <c r="Q90">
        <v>79494</v>
      </c>
      <c r="R90" s="4">
        <v>220758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17">
        <v>200000</v>
      </c>
      <c r="Y90" s="17">
        <v>0</v>
      </c>
      <c r="Z90" s="4">
        <f t="shared" si="2"/>
        <v>128124.99999999999</v>
      </c>
      <c r="AA90" s="4">
        <f t="shared" si="3"/>
        <v>0</v>
      </c>
      <c r="AC90" s="4"/>
    </row>
    <row r="91" spans="1:29" x14ac:dyDescent="0.2">
      <c r="A91" t="s">
        <v>104</v>
      </c>
      <c r="B91">
        <v>82</v>
      </c>
      <c r="C91" s="4">
        <v>0</v>
      </c>
      <c r="D91" s="4"/>
      <c r="E91" s="4"/>
      <c r="F91" s="4"/>
      <c r="G91" s="4"/>
      <c r="H91" s="4"/>
      <c r="I91" s="4"/>
      <c r="J91" s="4"/>
      <c r="K91" s="4">
        <v>0</v>
      </c>
      <c r="L91" s="4">
        <v>0</v>
      </c>
      <c r="M91" s="4">
        <v>0</v>
      </c>
      <c r="N91" s="4">
        <v>0</v>
      </c>
      <c r="O91" s="4"/>
      <c r="P91" s="4"/>
      <c r="Q91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17">
        <v>0</v>
      </c>
      <c r="Y91" s="17">
        <v>0</v>
      </c>
      <c r="Z91" s="4">
        <f t="shared" si="2"/>
        <v>0</v>
      </c>
      <c r="AA91" s="4">
        <f t="shared" si="3"/>
        <v>0</v>
      </c>
      <c r="AC91" s="4"/>
    </row>
    <row r="92" spans="1:29" x14ac:dyDescent="0.2">
      <c r="A92" t="s">
        <v>374</v>
      </c>
      <c r="B92">
        <v>83</v>
      </c>
      <c r="C92" s="4">
        <v>0</v>
      </c>
      <c r="D92" s="4"/>
      <c r="E92" s="4"/>
      <c r="F92" s="4"/>
      <c r="G92" s="4"/>
      <c r="H92" s="4"/>
      <c r="I92" s="4"/>
      <c r="J92" s="4"/>
      <c r="K92" s="4">
        <v>0</v>
      </c>
      <c r="L92" s="4">
        <v>0</v>
      </c>
      <c r="M92" s="4">
        <v>0</v>
      </c>
      <c r="N92" s="4">
        <v>0</v>
      </c>
      <c r="O92" s="4"/>
      <c r="P92" s="4"/>
      <c r="Q92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17">
        <v>0</v>
      </c>
      <c r="Y92" s="17">
        <v>0</v>
      </c>
      <c r="Z92" s="4">
        <f t="shared" si="2"/>
        <v>0</v>
      </c>
      <c r="AA92" s="4">
        <f t="shared" si="3"/>
        <v>0</v>
      </c>
      <c r="AC92" s="4"/>
    </row>
    <row r="93" spans="1:29" x14ac:dyDescent="0.2">
      <c r="A93" t="s">
        <v>375</v>
      </c>
      <c r="B93">
        <v>84</v>
      </c>
      <c r="C93" s="4">
        <v>0</v>
      </c>
      <c r="D93" s="4"/>
      <c r="E93" s="4"/>
      <c r="F93" s="4"/>
      <c r="G93" s="4"/>
      <c r="H93" s="4"/>
      <c r="I93" s="4"/>
      <c r="J93" s="4"/>
      <c r="K93" s="4">
        <v>0</v>
      </c>
      <c r="L93" s="4">
        <v>0</v>
      </c>
      <c r="M93" s="4">
        <v>0</v>
      </c>
      <c r="N93" s="4">
        <v>0</v>
      </c>
      <c r="O93" s="4"/>
      <c r="P93" s="4"/>
      <c r="Q93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17">
        <v>0</v>
      </c>
      <c r="Y93" s="17">
        <v>0</v>
      </c>
      <c r="Z93" s="4">
        <f t="shared" si="2"/>
        <v>0</v>
      </c>
      <c r="AA93" s="4">
        <f t="shared" si="3"/>
        <v>0</v>
      </c>
      <c r="AC93" s="4"/>
    </row>
    <row r="94" spans="1:29" x14ac:dyDescent="0.2">
      <c r="A94" t="s">
        <v>376</v>
      </c>
      <c r="B94">
        <v>85</v>
      </c>
      <c r="C94" s="4">
        <v>0</v>
      </c>
      <c r="D94" s="4"/>
      <c r="E94" s="4"/>
      <c r="F94" s="4"/>
      <c r="G94" s="4"/>
      <c r="H94" s="4"/>
      <c r="I94" s="4"/>
      <c r="J94" s="4"/>
      <c r="K94" s="4">
        <v>0</v>
      </c>
      <c r="L94" s="4">
        <v>0</v>
      </c>
      <c r="M94" s="4">
        <v>0</v>
      </c>
      <c r="N94" s="4">
        <v>0</v>
      </c>
      <c r="O94" s="4"/>
      <c r="P94" s="4"/>
      <c r="Q9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17">
        <v>0</v>
      </c>
      <c r="Y94" s="17">
        <v>0</v>
      </c>
      <c r="Z94" s="4">
        <f t="shared" si="2"/>
        <v>0</v>
      </c>
      <c r="AA94" s="4">
        <f t="shared" si="3"/>
        <v>0</v>
      </c>
      <c r="AC94" s="4"/>
    </row>
    <row r="95" spans="1:29" x14ac:dyDescent="0.2">
      <c r="A95" t="s">
        <v>105</v>
      </c>
      <c r="B95">
        <v>86</v>
      </c>
      <c r="C95" s="4">
        <v>71900</v>
      </c>
      <c r="D95" s="4">
        <v>252741</v>
      </c>
      <c r="E95" s="4"/>
      <c r="F95" s="4"/>
      <c r="G95" s="4"/>
      <c r="H95" s="4"/>
      <c r="I95" s="4"/>
      <c r="J95" s="4"/>
      <c r="K95" s="4">
        <v>0</v>
      </c>
      <c r="L95" s="4">
        <v>0</v>
      </c>
      <c r="M95" s="4">
        <v>800000</v>
      </c>
      <c r="N95" s="4">
        <v>125000</v>
      </c>
      <c r="O95" s="4"/>
      <c r="P95" s="4"/>
      <c r="Q95">
        <v>0</v>
      </c>
      <c r="R95" s="4">
        <v>0</v>
      </c>
      <c r="S95" s="4">
        <v>0</v>
      </c>
      <c r="T95" s="4">
        <v>0</v>
      </c>
      <c r="U95" s="4">
        <v>500000</v>
      </c>
      <c r="V95" s="4">
        <v>0</v>
      </c>
      <c r="W95" s="4">
        <v>0</v>
      </c>
      <c r="X95" s="17">
        <v>0</v>
      </c>
      <c r="Y95" s="17">
        <v>850000</v>
      </c>
      <c r="Z95" s="4">
        <f t="shared" si="2"/>
        <v>73697.5</v>
      </c>
      <c r="AA95" s="4">
        <f t="shared" si="3"/>
        <v>259059.52499999997</v>
      </c>
      <c r="AC95" s="4"/>
    </row>
    <row r="96" spans="1:29" x14ac:dyDescent="0.2">
      <c r="A96" t="s">
        <v>106</v>
      </c>
      <c r="B96">
        <v>87</v>
      </c>
      <c r="C96" s="4">
        <v>30000</v>
      </c>
      <c r="D96" s="4">
        <v>99564</v>
      </c>
      <c r="E96" s="4">
        <v>120000</v>
      </c>
      <c r="F96" s="4"/>
      <c r="G96" s="4"/>
      <c r="H96" s="4"/>
      <c r="I96" s="4"/>
      <c r="J96" s="4"/>
      <c r="K96" s="4">
        <v>0</v>
      </c>
      <c r="L96" s="4">
        <v>0</v>
      </c>
      <c r="M96" s="4">
        <v>0</v>
      </c>
      <c r="N96" s="4">
        <v>0</v>
      </c>
      <c r="O96" s="4"/>
      <c r="P96" s="4"/>
      <c r="Q96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17">
        <v>0</v>
      </c>
      <c r="Y96" s="17">
        <v>0</v>
      </c>
      <c r="Z96" s="4">
        <f t="shared" si="2"/>
        <v>30749.999999999996</v>
      </c>
      <c r="AA96" s="4">
        <f t="shared" si="3"/>
        <v>102053.09999999999</v>
      </c>
      <c r="AC96" s="4"/>
    </row>
    <row r="97" spans="1:29" x14ac:dyDescent="0.2">
      <c r="A97" t="s">
        <v>107</v>
      </c>
      <c r="B97">
        <v>88</v>
      </c>
      <c r="C97" s="4">
        <v>0</v>
      </c>
      <c r="D97" s="4"/>
      <c r="E97" s="4"/>
      <c r="F97" s="4"/>
      <c r="G97" s="4"/>
      <c r="H97" s="4"/>
      <c r="I97" s="4"/>
      <c r="J97" s="4"/>
      <c r="K97" s="4">
        <v>0</v>
      </c>
      <c r="L97" s="4">
        <v>0</v>
      </c>
      <c r="M97" s="4">
        <v>0</v>
      </c>
      <c r="N97" s="4">
        <v>0</v>
      </c>
      <c r="O97" s="4"/>
      <c r="P97" s="4">
        <v>3400000</v>
      </c>
      <c r="Q97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17">
        <v>0</v>
      </c>
      <c r="Y97" s="17">
        <v>0</v>
      </c>
      <c r="Z97" s="4">
        <f t="shared" si="2"/>
        <v>0</v>
      </c>
      <c r="AA97" s="4">
        <f t="shared" si="3"/>
        <v>0</v>
      </c>
      <c r="AC97" s="4"/>
    </row>
    <row r="98" spans="1:29" x14ac:dyDescent="0.2">
      <c r="A98" t="s">
        <v>108</v>
      </c>
      <c r="B98">
        <v>89</v>
      </c>
      <c r="C98" s="4">
        <v>0</v>
      </c>
      <c r="D98" s="4"/>
      <c r="E98" s="4"/>
      <c r="F98" s="4">
        <v>184200</v>
      </c>
      <c r="G98" s="4">
        <v>235053</v>
      </c>
      <c r="H98" s="4"/>
      <c r="I98" s="4">
        <v>20000</v>
      </c>
      <c r="J98" s="4"/>
      <c r="K98" s="4">
        <v>0</v>
      </c>
      <c r="L98" s="4">
        <v>29400</v>
      </c>
      <c r="M98" s="4">
        <v>947479</v>
      </c>
      <c r="N98" s="4">
        <v>508557</v>
      </c>
      <c r="O98" s="4"/>
      <c r="P98" s="4"/>
      <c r="Q98">
        <v>283409</v>
      </c>
      <c r="R98" s="4">
        <v>285675</v>
      </c>
      <c r="S98" s="4">
        <v>375266</v>
      </c>
      <c r="T98" s="4">
        <v>1031270</v>
      </c>
      <c r="U98" s="4">
        <v>195000</v>
      </c>
      <c r="V98" s="4">
        <v>272000</v>
      </c>
      <c r="W98" s="4">
        <v>0</v>
      </c>
      <c r="X98" s="17">
        <v>0</v>
      </c>
      <c r="Y98" s="17">
        <v>0</v>
      </c>
      <c r="Z98" s="4">
        <f t="shared" si="2"/>
        <v>0</v>
      </c>
      <c r="AA98" s="4">
        <f t="shared" si="3"/>
        <v>0</v>
      </c>
      <c r="AC98" s="4"/>
    </row>
    <row r="99" spans="1:29" x14ac:dyDescent="0.2">
      <c r="A99" t="s">
        <v>109</v>
      </c>
      <c r="B99">
        <v>90</v>
      </c>
      <c r="C99" s="4">
        <v>0</v>
      </c>
      <c r="D99" s="4"/>
      <c r="E99" s="4"/>
      <c r="F99" s="4"/>
      <c r="G99" s="4"/>
      <c r="H99" s="4"/>
      <c r="I99" s="4"/>
      <c r="J99" s="4"/>
      <c r="K99" s="4">
        <v>0</v>
      </c>
      <c r="L99" s="4">
        <v>0</v>
      </c>
      <c r="M99" s="4">
        <v>0</v>
      </c>
      <c r="N99" s="4">
        <v>0</v>
      </c>
      <c r="O99" s="4"/>
      <c r="P99" s="4"/>
      <c r="Q99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17">
        <v>0</v>
      </c>
      <c r="Y99" s="17">
        <v>0</v>
      </c>
      <c r="Z99" s="4">
        <f t="shared" si="2"/>
        <v>0</v>
      </c>
      <c r="AA99" s="4">
        <f t="shared" si="3"/>
        <v>0</v>
      </c>
      <c r="AC99" s="4"/>
    </row>
    <row r="100" spans="1:29" x14ac:dyDescent="0.2">
      <c r="A100" t="s">
        <v>110</v>
      </c>
      <c r="B100">
        <v>91</v>
      </c>
      <c r="C100" s="4">
        <v>0</v>
      </c>
      <c r="D100" s="4"/>
      <c r="E100" s="4"/>
      <c r="F100" s="4"/>
      <c r="G100" s="4"/>
      <c r="H100" s="4"/>
      <c r="I100" s="4"/>
      <c r="J100" s="4"/>
      <c r="K100" s="4">
        <v>0</v>
      </c>
      <c r="L100" s="4">
        <v>0</v>
      </c>
      <c r="M100" s="4">
        <v>0</v>
      </c>
      <c r="N100" s="4">
        <v>0</v>
      </c>
      <c r="O100" s="4"/>
      <c r="P100" s="4"/>
      <c r="Q100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17">
        <v>0</v>
      </c>
      <c r="Y100" s="17">
        <v>0</v>
      </c>
      <c r="Z100" s="4">
        <f t="shared" si="2"/>
        <v>0</v>
      </c>
      <c r="AA100" s="4">
        <f t="shared" si="3"/>
        <v>0</v>
      </c>
      <c r="AC100" s="4"/>
    </row>
    <row r="101" spans="1:29" x14ac:dyDescent="0.2">
      <c r="A101" t="s">
        <v>111</v>
      </c>
      <c r="B101">
        <v>92</v>
      </c>
      <c r="C101" s="4">
        <v>0</v>
      </c>
      <c r="D101" s="4">
        <v>20910</v>
      </c>
      <c r="E101" s="4"/>
      <c r="F101" s="4">
        <v>467402</v>
      </c>
      <c r="G101" s="4"/>
      <c r="H101" s="4"/>
      <c r="I101" s="4"/>
      <c r="J101" s="4">
        <v>475113</v>
      </c>
      <c r="K101" s="4">
        <v>0</v>
      </c>
      <c r="L101" s="4">
        <v>260000</v>
      </c>
      <c r="M101" s="4">
        <v>0</v>
      </c>
      <c r="N101" s="4">
        <v>0</v>
      </c>
      <c r="O101" s="4">
        <v>550000</v>
      </c>
      <c r="P101" s="4"/>
      <c r="Q101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17">
        <v>0</v>
      </c>
      <c r="Y101" s="17">
        <v>0</v>
      </c>
      <c r="Z101" s="4">
        <f t="shared" si="2"/>
        <v>0</v>
      </c>
      <c r="AA101" s="4">
        <f t="shared" si="3"/>
        <v>21432.749999999996</v>
      </c>
      <c r="AC101" s="4"/>
    </row>
    <row r="102" spans="1:29" x14ac:dyDescent="0.2">
      <c r="A102" t="s">
        <v>112</v>
      </c>
      <c r="B102">
        <v>93</v>
      </c>
      <c r="C102" s="4">
        <v>0</v>
      </c>
      <c r="D102" s="4"/>
      <c r="E102" s="4"/>
      <c r="F102" s="4"/>
      <c r="G102" s="4"/>
      <c r="H102" s="4"/>
      <c r="I102" s="4"/>
      <c r="J102" s="4"/>
      <c r="K102" s="4">
        <v>0</v>
      </c>
      <c r="L102" s="4">
        <v>0</v>
      </c>
      <c r="M102" s="4">
        <v>0</v>
      </c>
      <c r="N102" s="4">
        <v>0</v>
      </c>
      <c r="O102" s="4"/>
      <c r="P102" s="4"/>
      <c r="Q102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17">
        <v>0</v>
      </c>
      <c r="Y102" s="17">
        <v>0</v>
      </c>
      <c r="Z102" s="4">
        <f t="shared" si="2"/>
        <v>0</v>
      </c>
      <c r="AA102" s="4">
        <f t="shared" si="3"/>
        <v>0</v>
      </c>
      <c r="AC102" s="4"/>
    </row>
    <row r="103" spans="1:29" x14ac:dyDescent="0.2">
      <c r="A103" t="s">
        <v>113</v>
      </c>
      <c r="B103">
        <v>94</v>
      </c>
      <c r="C103" s="4">
        <v>0</v>
      </c>
      <c r="D103" s="4"/>
      <c r="E103" s="4"/>
      <c r="F103" s="4"/>
      <c r="G103" s="4"/>
      <c r="H103" s="4"/>
      <c r="I103" s="4"/>
      <c r="J103" s="4"/>
      <c r="K103" s="4">
        <v>0</v>
      </c>
      <c r="L103" s="4">
        <v>0</v>
      </c>
      <c r="M103" s="4">
        <v>0</v>
      </c>
      <c r="N103" s="4">
        <v>0</v>
      </c>
      <c r="O103" s="4"/>
      <c r="P103" s="4"/>
      <c r="Q103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17">
        <v>0</v>
      </c>
      <c r="Y103" s="17">
        <v>0</v>
      </c>
      <c r="Z103" s="4">
        <f t="shared" si="2"/>
        <v>0</v>
      </c>
      <c r="AA103" s="4">
        <f t="shared" si="3"/>
        <v>0</v>
      </c>
      <c r="AC103" s="4"/>
    </row>
    <row r="104" spans="1:29" x14ac:dyDescent="0.2">
      <c r="A104" t="s">
        <v>114</v>
      </c>
      <c r="B104">
        <v>95</v>
      </c>
      <c r="C104" s="4">
        <v>0</v>
      </c>
      <c r="D104" s="4"/>
      <c r="E104" s="4"/>
      <c r="F104" s="4"/>
      <c r="G104" s="4"/>
      <c r="H104" s="4"/>
      <c r="I104" s="4"/>
      <c r="J104" s="4"/>
      <c r="K104" s="4">
        <v>0</v>
      </c>
      <c r="L104" s="4">
        <v>0</v>
      </c>
      <c r="M104" s="4">
        <v>0</v>
      </c>
      <c r="N104" s="4">
        <v>0</v>
      </c>
      <c r="O104" s="4"/>
      <c r="P104" s="4"/>
      <c r="Q10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17">
        <v>0</v>
      </c>
      <c r="Y104" s="17">
        <v>0</v>
      </c>
      <c r="Z104" s="4">
        <f t="shared" si="2"/>
        <v>0</v>
      </c>
      <c r="AA104" s="4">
        <f t="shared" si="3"/>
        <v>0</v>
      </c>
      <c r="AC104" s="4"/>
    </row>
    <row r="105" spans="1:29" x14ac:dyDescent="0.2">
      <c r="A105" t="s">
        <v>115</v>
      </c>
      <c r="B105">
        <v>96</v>
      </c>
      <c r="C105" s="4">
        <v>0</v>
      </c>
      <c r="D105" s="4"/>
      <c r="E105" s="4"/>
      <c r="F105" s="4"/>
      <c r="G105" s="4">
        <v>980000</v>
      </c>
      <c r="H105" s="4"/>
      <c r="I105" s="4"/>
      <c r="J105" s="4"/>
      <c r="K105" s="4">
        <v>0</v>
      </c>
      <c r="L105" s="4">
        <v>0</v>
      </c>
      <c r="M105" s="4">
        <v>0</v>
      </c>
      <c r="N105" s="4">
        <v>0</v>
      </c>
      <c r="O105" s="4"/>
      <c r="P105" s="4"/>
      <c r="Q105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17">
        <v>0</v>
      </c>
      <c r="Y105" s="17">
        <v>0</v>
      </c>
      <c r="Z105" s="4">
        <f t="shared" si="2"/>
        <v>0</v>
      </c>
      <c r="AA105" s="4">
        <f t="shared" si="3"/>
        <v>0</v>
      </c>
      <c r="AC105" s="4"/>
    </row>
    <row r="106" spans="1:29" x14ac:dyDescent="0.2">
      <c r="A106" t="s">
        <v>116</v>
      </c>
      <c r="B106">
        <v>97</v>
      </c>
      <c r="C106" s="4">
        <v>0</v>
      </c>
      <c r="D106" s="4"/>
      <c r="E106" s="4"/>
      <c r="F106" s="4"/>
      <c r="G106" s="4"/>
      <c r="H106" s="4"/>
      <c r="I106" s="4"/>
      <c r="J106" s="4"/>
      <c r="K106" s="4">
        <v>0</v>
      </c>
      <c r="L106" s="4">
        <v>0</v>
      </c>
      <c r="M106" s="4">
        <v>0</v>
      </c>
      <c r="N106" s="4">
        <v>0</v>
      </c>
      <c r="O106" s="4"/>
      <c r="P106" s="4"/>
      <c r="Q106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17">
        <v>0</v>
      </c>
      <c r="Y106" s="17">
        <v>0</v>
      </c>
      <c r="Z106" s="4">
        <f t="shared" si="2"/>
        <v>0</v>
      </c>
      <c r="AA106" s="4">
        <f t="shared" si="3"/>
        <v>0</v>
      </c>
      <c r="AC106" s="4"/>
    </row>
    <row r="107" spans="1:29" x14ac:dyDescent="0.2">
      <c r="A107" t="s">
        <v>117</v>
      </c>
      <c r="B107">
        <v>98</v>
      </c>
      <c r="C107" s="4">
        <v>0</v>
      </c>
      <c r="D107" s="4"/>
      <c r="E107" s="4"/>
      <c r="F107" s="4"/>
      <c r="G107" s="4"/>
      <c r="H107" s="4"/>
      <c r="I107" s="4"/>
      <c r="J107" s="4"/>
      <c r="K107" s="4">
        <v>0</v>
      </c>
      <c r="L107" s="4">
        <v>0</v>
      </c>
      <c r="M107" s="4">
        <v>0</v>
      </c>
      <c r="N107" s="4">
        <v>0</v>
      </c>
      <c r="O107" s="4">
        <v>200000</v>
      </c>
      <c r="P107" s="4"/>
      <c r="Q107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17">
        <v>0</v>
      </c>
      <c r="Y107" s="17">
        <v>0</v>
      </c>
      <c r="Z107" s="4">
        <f t="shared" si="2"/>
        <v>0</v>
      </c>
      <c r="AA107" s="4">
        <f t="shared" si="3"/>
        <v>0</v>
      </c>
      <c r="AC107" s="4"/>
    </row>
    <row r="108" spans="1:29" x14ac:dyDescent="0.2">
      <c r="A108" t="s">
        <v>118</v>
      </c>
      <c r="B108">
        <v>99</v>
      </c>
      <c r="C108" s="4">
        <v>0</v>
      </c>
      <c r="D108" s="4"/>
      <c r="E108" s="4"/>
      <c r="F108" s="4"/>
      <c r="G108" s="4"/>
      <c r="H108" s="4"/>
      <c r="I108" s="4"/>
      <c r="J108" s="4"/>
      <c r="K108" s="4">
        <v>0</v>
      </c>
      <c r="L108" s="4">
        <v>0</v>
      </c>
      <c r="M108" s="4">
        <v>0</v>
      </c>
      <c r="N108" s="4">
        <v>0</v>
      </c>
      <c r="O108" s="4"/>
      <c r="P108" s="4"/>
      <c r="Q108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17">
        <v>0</v>
      </c>
      <c r="Y108" s="17">
        <v>0</v>
      </c>
      <c r="Z108" s="4">
        <f t="shared" si="2"/>
        <v>0</v>
      </c>
      <c r="AA108" s="4">
        <f t="shared" si="3"/>
        <v>0</v>
      </c>
      <c r="AC108" s="4"/>
    </row>
    <row r="109" spans="1:29" x14ac:dyDescent="0.2">
      <c r="A109" t="s">
        <v>119</v>
      </c>
      <c r="B109">
        <v>100</v>
      </c>
      <c r="C109" s="4">
        <v>0</v>
      </c>
      <c r="D109" s="4"/>
      <c r="E109" s="4"/>
      <c r="F109" s="4"/>
      <c r="G109" s="4"/>
      <c r="H109" s="4"/>
      <c r="I109" s="4"/>
      <c r="J109" s="4"/>
      <c r="K109" s="4">
        <v>0</v>
      </c>
      <c r="L109" s="4">
        <v>7173239</v>
      </c>
      <c r="M109" s="4">
        <v>0</v>
      </c>
      <c r="N109" s="4">
        <v>0</v>
      </c>
      <c r="O109" s="4"/>
      <c r="P109" s="4"/>
      <c r="Q109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17">
        <v>0</v>
      </c>
      <c r="Y109" s="17">
        <v>0</v>
      </c>
      <c r="Z109" s="4">
        <f t="shared" si="2"/>
        <v>0</v>
      </c>
      <c r="AA109" s="4">
        <f t="shared" si="3"/>
        <v>0</v>
      </c>
      <c r="AC109" s="4"/>
    </row>
    <row r="110" spans="1:29" x14ac:dyDescent="0.2">
      <c r="A110" t="s">
        <v>120</v>
      </c>
      <c r="B110">
        <v>101</v>
      </c>
      <c r="C110" s="4">
        <v>0</v>
      </c>
      <c r="D110" s="4"/>
      <c r="E110" s="4"/>
      <c r="F110" s="4"/>
      <c r="G110" s="4"/>
      <c r="H110" s="4"/>
      <c r="I110" s="4"/>
      <c r="J110" s="4"/>
      <c r="K110" s="4">
        <v>0</v>
      </c>
      <c r="L110" s="4">
        <v>0</v>
      </c>
      <c r="M110" s="4">
        <v>0</v>
      </c>
      <c r="N110" s="4">
        <v>0</v>
      </c>
      <c r="O110" s="4"/>
      <c r="P110" s="4"/>
      <c r="Q110">
        <v>2700000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17">
        <v>0</v>
      </c>
      <c r="Y110" s="17">
        <v>0</v>
      </c>
      <c r="Z110" s="4">
        <f t="shared" si="2"/>
        <v>0</v>
      </c>
      <c r="AA110" s="4">
        <f t="shared" si="3"/>
        <v>0</v>
      </c>
      <c r="AC110" s="4"/>
    </row>
    <row r="111" spans="1:29" x14ac:dyDescent="0.2">
      <c r="A111" t="s">
        <v>121</v>
      </c>
      <c r="B111">
        <v>102</v>
      </c>
      <c r="C111" s="4">
        <v>0</v>
      </c>
      <c r="D111" s="4"/>
      <c r="E111" s="4"/>
      <c r="F111" s="4"/>
      <c r="G111" s="4"/>
      <c r="H111" s="4"/>
      <c r="I111" s="4"/>
      <c r="J111" s="4"/>
      <c r="K111" s="4">
        <v>0</v>
      </c>
      <c r="L111" s="4">
        <v>0</v>
      </c>
      <c r="M111" s="4">
        <v>0</v>
      </c>
      <c r="N111" s="4">
        <v>0</v>
      </c>
      <c r="O111" s="4"/>
      <c r="P111" s="4"/>
      <c r="Q111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17">
        <v>0</v>
      </c>
      <c r="Y111" s="17">
        <v>0</v>
      </c>
      <c r="Z111" s="4">
        <f t="shared" si="2"/>
        <v>0</v>
      </c>
      <c r="AA111" s="4">
        <f t="shared" si="3"/>
        <v>0</v>
      </c>
      <c r="AC111" s="4"/>
    </row>
    <row r="112" spans="1:29" x14ac:dyDescent="0.2">
      <c r="A112" t="s">
        <v>122</v>
      </c>
      <c r="B112">
        <v>103</v>
      </c>
      <c r="C112" s="4">
        <v>0</v>
      </c>
      <c r="D112" s="4"/>
      <c r="E112" s="4"/>
      <c r="F112" s="4"/>
      <c r="G112" s="4"/>
      <c r="H112" s="4"/>
      <c r="I112" s="4"/>
      <c r="J112" s="4"/>
      <c r="K112" s="4">
        <v>0</v>
      </c>
      <c r="L112" s="4">
        <v>0</v>
      </c>
      <c r="M112" s="4">
        <v>0</v>
      </c>
      <c r="N112" s="4">
        <v>0</v>
      </c>
      <c r="O112" s="4"/>
      <c r="P112" s="4"/>
      <c r="Q112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17">
        <v>0</v>
      </c>
      <c r="Y112" s="17">
        <v>0</v>
      </c>
      <c r="Z112" s="4">
        <f t="shared" si="2"/>
        <v>0</v>
      </c>
      <c r="AA112" s="4">
        <f t="shared" si="3"/>
        <v>0</v>
      </c>
      <c r="AC112" s="4"/>
    </row>
    <row r="113" spans="1:29" x14ac:dyDescent="0.2">
      <c r="A113" t="s">
        <v>123</v>
      </c>
      <c r="B113">
        <v>104</v>
      </c>
      <c r="C113" s="4">
        <v>12500</v>
      </c>
      <c r="D113" s="4"/>
      <c r="E113" s="4"/>
      <c r="F113" s="4">
        <v>22000</v>
      </c>
      <c r="G113" s="4">
        <v>5000</v>
      </c>
      <c r="H113" s="4"/>
      <c r="I113" s="4"/>
      <c r="J113" s="4"/>
      <c r="K113" s="4">
        <v>0</v>
      </c>
      <c r="L113" s="4">
        <v>271000</v>
      </c>
      <c r="M113" s="4">
        <v>10000</v>
      </c>
      <c r="N113" s="4">
        <v>52435</v>
      </c>
      <c r="O113" s="4"/>
      <c r="P113" s="4">
        <v>122351</v>
      </c>
      <c r="Q113">
        <v>0</v>
      </c>
      <c r="R113" s="4">
        <v>0</v>
      </c>
      <c r="S113" s="4">
        <v>100000</v>
      </c>
      <c r="T113" s="4">
        <v>0</v>
      </c>
      <c r="U113" s="4">
        <v>0</v>
      </c>
      <c r="V113" s="4">
        <v>200016</v>
      </c>
      <c r="W113" s="4">
        <v>230000</v>
      </c>
      <c r="X113" s="17">
        <v>0</v>
      </c>
      <c r="Y113" s="17">
        <v>120000</v>
      </c>
      <c r="Z113" s="4">
        <f t="shared" si="2"/>
        <v>12812.499999999998</v>
      </c>
      <c r="AA113" s="4">
        <f t="shared" si="3"/>
        <v>0</v>
      </c>
      <c r="AC113" s="4"/>
    </row>
    <row r="114" spans="1:29" x14ac:dyDescent="0.2">
      <c r="A114" t="s">
        <v>124</v>
      </c>
      <c r="B114">
        <v>105</v>
      </c>
      <c r="C114" s="4">
        <v>0</v>
      </c>
      <c r="D114" s="4"/>
      <c r="E114" s="4"/>
      <c r="F114" s="4"/>
      <c r="G114" s="4"/>
      <c r="H114" s="4"/>
      <c r="I114" s="4"/>
      <c r="J114" s="4"/>
      <c r="K114" s="4">
        <v>0</v>
      </c>
      <c r="L114" s="4">
        <v>0</v>
      </c>
      <c r="M114" s="4">
        <v>0</v>
      </c>
      <c r="N114" s="4">
        <v>0</v>
      </c>
      <c r="O114" s="4"/>
      <c r="P114" s="4"/>
      <c r="Q114">
        <v>0</v>
      </c>
      <c r="R114" s="4">
        <v>91000</v>
      </c>
      <c r="S114" s="4">
        <v>0</v>
      </c>
      <c r="T114" s="4">
        <v>0</v>
      </c>
      <c r="U114" s="4">
        <v>1205944</v>
      </c>
      <c r="V114" s="4">
        <v>0</v>
      </c>
      <c r="W114" s="4">
        <v>0</v>
      </c>
      <c r="X114" s="17">
        <v>0</v>
      </c>
      <c r="Y114" s="17">
        <v>0</v>
      </c>
      <c r="Z114" s="4">
        <f t="shared" si="2"/>
        <v>0</v>
      </c>
      <c r="AA114" s="4">
        <f t="shared" si="3"/>
        <v>0</v>
      </c>
      <c r="AC114" s="4"/>
    </row>
    <row r="115" spans="1:29" x14ac:dyDescent="0.2">
      <c r="A115" t="s">
        <v>125</v>
      </c>
      <c r="B115">
        <v>106</v>
      </c>
      <c r="C115" s="4">
        <v>0</v>
      </c>
      <c r="D115" s="4"/>
      <c r="E115" s="4"/>
      <c r="F115" s="4"/>
      <c r="G115" s="4"/>
      <c r="H115" s="4"/>
      <c r="I115" s="4"/>
      <c r="J115" s="4"/>
      <c r="K115" s="4">
        <v>0</v>
      </c>
      <c r="L115" s="4">
        <v>0</v>
      </c>
      <c r="M115" s="4">
        <v>110000</v>
      </c>
      <c r="N115" s="4">
        <v>0</v>
      </c>
      <c r="O115" s="4"/>
      <c r="P115" s="4"/>
      <c r="Q115">
        <v>0</v>
      </c>
      <c r="R115" s="4">
        <v>35013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17">
        <v>0</v>
      </c>
      <c r="Y115" s="17">
        <v>0</v>
      </c>
      <c r="Z115" s="4">
        <f t="shared" si="2"/>
        <v>0</v>
      </c>
      <c r="AA115" s="4">
        <f t="shared" si="3"/>
        <v>0</v>
      </c>
      <c r="AC115" s="4"/>
    </row>
    <row r="116" spans="1:29" x14ac:dyDescent="0.2">
      <c r="A116" t="s">
        <v>126</v>
      </c>
      <c r="B116">
        <v>107</v>
      </c>
      <c r="C116" s="4">
        <v>0</v>
      </c>
      <c r="D116" s="4"/>
      <c r="E116" s="4"/>
      <c r="F116" s="4"/>
      <c r="G116" s="4"/>
      <c r="H116" s="4"/>
      <c r="I116" s="4"/>
      <c r="J116" s="4"/>
      <c r="K116" s="4">
        <v>0</v>
      </c>
      <c r="L116" s="4">
        <v>0</v>
      </c>
      <c r="M116" s="4">
        <v>0</v>
      </c>
      <c r="N116" s="4">
        <v>0</v>
      </c>
      <c r="O116" s="4"/>
      <c r="P116" s="4"/>
      <c r="Q116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17">
        <v>0</v>
      </c>
      <c r="Y116" s="17">
        <v>0</v>
      </c>
      <c r="Z116" s="4">
        <f t="shared" si="2"/>
        <v>0</v>
      </c>
      <c r="AA116" s="4">
        <f t="shared" si="3"/>
        <v>0</v>
      </c>
      <c r="AC116" s="4"/>
    </row>
    <row r="117" spans="1:29" x14ac:dyDescent="0.2">
      <c r="A117" t="s">
        <v>127</v>
      </c>
      <c r="B117">
        <v>108</v>
      </c>
      <c r="C117" s="4">
        <v>0</v>
      </c>
      <c r="D117" s="4"/>
      <c r="E117" s="4"/>
      <c r="F117" s="4"/>
      <c r="G117" s="4"/>
      <c r="H117" s="4"/>
      <c r="I117" s="4"/>
      <c r="J117" s="4"/>
      <c r="K117" s="4">
        <v>0</v>
      </c>
      <c r="L117" s="4">
        <v>0</v>
      </c>
      <c r="M117" s="4">
        <v>0</v>
      </c>
      <c r="N117" s="4">
        <v>0</v>
      </c>
      <c r="O117" s="4"/>
      <c r="P117" s="4"/>
      <c r="Q117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17">
        <v>0</v>
      </c>
      <c r="Y117" s="17">
        <v>0</v>
      </c>
      <c r="Z117" s="4">
        <f t="shared" si="2"/>
        <v>0</v>
      </c>
      <c r="AA117" s="4">
        <f t="shared" si="3"/>
        <v>0</v>
      </c>
      <c r="AC117" s="4"/>
    </row>
    <row r="118" spans="1:29" x14ac:dyDescent="0.2">
      <c r="A118" t="s">
        <v>128</v>
      </c>
      <c r="B118">
        <v>109</v>
      </c>
      <c r="C118" s="4">
        <v>0</v>
      </c>
      <c r="D118" s="4"/>
      <c r="E118" s="4"/>
      <c r="F118" s="4"/>
      <c r="G118" s="4"/>
      <c r="H118" s="4"/>
      <c r="I118" s="4"/>
      <c r="J118" s="4"/>
      <c r="K118" s="4">
        <v>0</v>
      </c>
      <c r="L118" s="4">
        <v>0</v>
      </c>
      <c r="M118" s="4">
        <v>0</v>
      </c>
      <c r="N118" s="4">
        <v>0</v>
      </c>
      <c r="O118" s="4">
        <v>44514</v>
      </c>
      <c r="P118" s="4">
        <v>65000</v>
      </c>
      <c r="Q118">
        <v>0</v>
      </c>
      <c r="R118" s="4">
        <v>0</v>
      </c>
      <c r="S118" s="4">
        <v>0</v>
      </c>
      <c r="T118" s="4">
        <v>0</v>
      </c>
      <c r="U118" s="4">
        <v>55000</v>
      </c>
      <c r="V118" s="4">
        <v>0</v>
      </c>
      <c r="W118" s="4">
        <v>0</v>
      </c>
      <c r="X118" s="17">
        <v>0</v>
      </c>
      <c r="Y118" s="17">
        <v>0</v>
      </c>
      <c r="Z118" s="4">
        <f t="shared" si="2"/>
        <v>0</v>
      </c>
      <c r="AA118" s="4">
        <f t="shared" si="3"/>
        <v>0</v>
      </c>
      <c r="AC118" s="4"/>
    </row>
    <row r="119" spans="1:29" x14ac:dyDescent="0.2">
      <c r="A119" t="s">
        <v>129</v>
      </c>
      <c r="B119">
        <v>110</v>
      </c>
      <c r="C119" s="4">
        <v>0</v>
      </c>
      <c r="D119" s="4"/>
      <c r="E119" s="4"/>
      <c r="F119" s="4"/>
      <c r="G119" s="4"/>
      <c r="H119" s="4"/>
      <c r="I119" s="4"/>
      <c r="J119" s="4"/>
      <c r="K119" s="4">
        <v>0</v>
      </c>
      <c r="L119" s="4">
        <v>0</v>
      </c>
      <c r="M119" s="4">
        <v>0</v>
      </c>
      <c r="N119" s="4">
        <v>0</v>
      </c>
      <c r="O119" s="4"/>
      <c r="P119" s="4"/>
      <c r="Q119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17">
        <v>2000000</v>
      </c>
      <c r="Y119" s="17">
        <v>0</v>
      </c>
      <c r="Z119" s="4">
        <f t="shared" si="2"/>
        <v>0</v>
      </c>
      <c r="AA119" s="4">
        <f t="shared" si="3"/>
        <v>0</v>
      </c>
      <c r="AC119" s="4"/>
    </row>
    <row r="120" spans="1:29" x14ac:dyDescent="0.2">
      <c r="A120" t="s">
        <v>130</v>
      </c>
      <c r="B120">
        <v>111</v>
      </c>
      <c r="C120" s="4">
        <v>0</v>
      </c>
      <c r="D120" s="4"/>
      <c r="E120" s="4"/>
      <c r="F120" s="4"/>
      <c r="G120" s="4"/>
      <c r="H120" s="4"/>
      <c r="I120" s="4"/>
      <c r="J120" s="4"/>
      <c r="K120" s="4">
        <v>0</v>
      </c>
      <c r="L120" s="4">
        <v>0</v>
      </c>
      <c r="M120" s="4">
        <v>34561</v>
      </c>
      <c r="N120" s="4">
        <v>368282</v>
      </c>
      <c r="O120" s="4"/>
      <c r="P120" s="4">
        <v>183220</v>
      </c>
      <c r="Q120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17">
        <v>363041</v>
      </c>
      <c r="Y120" s="17">
        <v>0</v>
      </c>
      <c r="Z120" s="4">
        <f t="shared" si="2"/>
        <v>0</v>
      </c>
      <c r="AA120" s="4">
        <f t="shared" si="3"/>
        <v>0</v>
      </c>
      <c r="AC120" s="4"/>
    </row>
    <row r="121" spans="1:29" x14ac:dyDescent="0.2">
      <c r="A121" t="s">
        <v>131</v>
      </c>
      <c r="B121">
        <v>112</v>
      </c>
      <c r="C121" s="4">
        <v>0</v>
      </c>
      <c r="D121" s="4"/>
      <c r="E121" s="4"/>
      <c r="F121" s="4"/>
      <c r="G121" s="4"/>
      <c r="H121" s="4"/>
      <c r="I121" s="4"/>
      <c r="J121" s="4"/>
      <c r="K121" s="4">
        <v>0</v>
      </c>
      <c r="L121" s="4">
        <v>0</v>
      </c>
      <c r="M121" s="4">
        <v>0</v>
      </c>
      <c r="N121" s="4">
        <v>0</v>
      </c>
      <c r="O121" s="4"/>
      <c r="P121" s="4"/>
      <c r="Q121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17">
        <v>0</v>
      </c>
      <c r="Y121" s="17">
        <v>0</v>
      </c>
      <c r="Z121" s="4">
        <f t="shared" si="2"/>
        <v>0</v>
      </c>
      <c r="AA121" s="4">
        <f t="shared" si="3"/>
        <v>0</v>
      </c>
      <c r="AC121" s="4"/>
    </row>
    <row r="122" spans="1:29" x14ac:dyDescent="0.2">
      <c r="A122" t="s">
        <v>377</v>
      </c>
      <c r="B122">
        <v>113</v>
      </c>
      <c r="C122" s="4">
        <v>0</v>
      </c>
      <c r="D122" s="4"/>
      <c r="E122" s="4"/>
      <c r="F122" s="4"/>
      <c r="G122" s="4"/>
      <c r="H122" s="4"/>
      <c r="I122" s="4"/>
      <c r="J122" s="4"/>
      <c r="K122" s="4">
        <v>0</v>
      </c>
      <c r="L122" s="4">
        <v>0</v>
      </c>
      <c r="M122" s="4">
        <v>0</v>
      </c>
      <c r="N122" s="4">
        <v>0</v>
      </c>
      <c r="O122" s="4"/>
      <c r="P122" s="4"/>
      <c r="Q122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17">
        <v>0</v>
      </c>
      <c r="Y122" s="17">
        <v>0</v>
      </c>
      <c r="Z122" s="4">
        <f t="shared" si="2"/>
        <v>0</v>
      </c>
      <c r="AA122" s="4">
        <f t="shared" si="3"/>
        <v>0</v>
      </c>
      <c r="AC122" s="4"/>
    </row>
    <row r="123" spans="1:29" x14ac:dyDescent="0.2">
      <c r="A123" t="s">
        <v>132</v>
      </c>
      <c r="B123">
        <v>114</v>
      </c>
      <c r="C123" s="4">
        <v>0</v>
      </c>
      <c r="D123" s="4"/>
      <c r="E123" s="4"/>
      <c r="F123" s="4"/>
      <c r="G123" s="4"/>
      <c r="H123" s="4"/>
      <c r="I123" s="4"/>
      <c r="J123" s="4"/>
      <c r="K123" s="4">
        <v>0</v>
      </c>
      <c r="L123" s="4">
        <v>0</v>
      </c>
      <c r="M123" s="4">
        <v>0</v>
      </c>
      <c r="N123" s="4">
        <v>0</v>
      </c>
      <c r="O123" s="4"/>
      <c r="P123" s="4"/>
      <c r="Q123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17">
        <v>0</v>
      </c>
      <c r="Y123" s="17">
        <v>0</v>
      </c>
      <c r="Z123" s="4">
        <f t="shared" si="2"/>
        <v>0</v>
      </c>
      <c r="AA123" s="4">
        <f t="shared" si="3"/>
        <v>0</v>
      </c>
      <c r="AC123" s="4"/>
    </row>
    <row r="124" spans="1:29" x14ac:dyDescent="0.2">
      <c r="A124" t="s">
        <v>133</v>
      </c>
      <c r="B124">
        <v>115</v>
      </c>
      <c r="C124" s="4">
        <v>535721</v>
      </c>
      <c r="D124" s="4"/>
      <c r="E124" s="4"/>
      <c r="F124" s="4"/>
      <c r="G124" s="4"/>
      <c r="H124" s="4">
        <v>453742</v>
      </c>
      <c r="I124" s="4"/>
      <c r="J124" s="4"/>
      <c r="K124" s="4">
        <v>0</v>
      </c>
      <c r="L124" s="4">
        <v>0</v>
      </c>
      <c r="M124" s="4">
        <v>1004427</v>
      </c>
      <c r="N124" s="4">
        <v>0</v>
      </c>
      <c r="O124" s="4"/>
      <c r="P124" s="4"/>
      <c r="Q12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17">
        <v>0</v>
      </c>
      <c r="Y124" s="17">
        <v>0</v>
      </c>
      <c r="Z124" s="4">
        <f t="shared" si="2"/>
        <v>549114.02499999991</v>
      </c>
      <c r="AA124" s="4">
        <f t="shared" si="3"/>
        <v>0</v>
      </c>
      <c r="AC124" s="4"/>
    </row>
    <row r="125" spans="1:29" x14ac:dyDescent="0.2">
      <c r="A125" t="s">
        <v>134</v>
      </c>
      <c r="B125">
        <v>116</v>
      </c>
      <c r="C125" s="4">
        <v>0</v>
      </c>
      <c r="D125" s="4"/>
      <c r="E125" s="4"/>
      <c r="F125" s="4"/>
      <c r="G125" s="4"/>
      <c r="H125" s="4"/>
      <c r="I125" s="4"/>
      <c r="J125" s="4">
        <v>157000</v>
      </c>
      <c r="K125" s="4">
        <v>212151</v>
      </c>
      <c r="L125" s="4">
        <v>310211</v>
      </c>
      <c r="M125" s="4">
        <v>0</v>
      </c>
      <c r="N125" s="4">
        <v>519968</v>
      </c>
      <c r="O125" s="4">
        <v>-376968</v>
      </c>
      <c r="P125" s="4">
        <v>706689</v>
      </c>
      <c r="Q125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17">
        <v>0</v>
      </c>
      <c r="Y125" s="17">
        <v>0</v>
      </c>
      <c r="Z125" s="4">
        <f t="shared" si="2"/>
        <v>0</v>
      </c>
      <c r="AA125" s="4">
        <f t="shared" si="3"/>
        <v>0</v>
      </c>
      <c r="AC125" s="4"/>
    </row>
    <row r="126" spans="1:29" x14ac:dyDescent="0.2">
      <c r="A126" t="s">
        <v>135</v>
      </c>
      <c r="B126">
        <v>117</v>
      </c>
      <c r="C126" s="4">
        <v>0</v>
      </c>
      <c r="D126" s="4"/>
      <c r="E126" s="4"/>
      <c r="F126" s="4"/>
      <c r="G126" s="4"/>
      <c r="H126" s="4"/>
      <c r="I126" s="4"/>
      <c r="J126" s="4"/>
      <c r="K126" s="4">
        <v>0</v>
      </c>
      <c r="L126" s="4">
        <v>0</v>
      </c>
      <c r="M126" s="4">
        <v>0</v>
      </c>
      <c r="N126" s="4">
        <v>0</v>
      </c>
      <c r="O126" s="4"/>
      <c r="P126" s="4"/>
      <c r="Q126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17">
        <v>0</v>
      </c>
      <c r="Y126" s="17">
        <v>0</v>
      </c>
      <c r="Z126" s="4">
        <f t="shared" si="2"/>
        <v>0</v>
      </c>
      <c r="AA126" s="4">
        <f t="shared" si="3"/>
        <v>0</v>
      </c>
      <c r="AC126" s="4"/>
    </row>
    <row r="127" spans="1:29" x14ac:dyDescent="0.2">
      <c r="A127" t="s">
        <v>136</v>
      </c>
      <c r="B127">
        <v>118</v>
      </c>
      <c r="C127" s="4">
        <v>0</v>
      </c>
      <c r="D127" s="4"/>
      <c r="E127" s="4"/>
      <c r="F127" s="4"/>
      <c r="G127" s="4"/>
      <c r="H127" s="4"/>
      <c r="I127" s="4"/>
      <c r="J127" s="4"/>
      <c r="K127" s="4">
        <v>0</v>
      </c>
      <c r="L127" s="4">
        <v>365577</v>
      </c>
      <c r="M127" s="4">
        <v>0</v>
      </c>
      <c r="N127" s="4">
        <v>0</v>
      </c>
      <c r="O127" s="4">
        <v>297541</v>
      </c>
      <c r="P127" s="4"/>
      <c r="Q127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17">
        <v>0</v>
      </c>
      <c r="Y127" s="17">
        <v>0</v>
      </c>
      <c r="Z127" s="4">
        <f t="shared" si="2"/>
        <v>0</v>
      </c>
      <c r="AA127" s="4">
        <f t="shared" si="3"/>
        <v>0</v>
      </c>
      <c r="AC127" s="4"/>
    </row>
    <row r="128" spans="1:29" x14ac:dyDescent="0.2">
      <c r="A128" t="s">
        <v>137</v>
      </c>
      <c r="B128">
        <v>119</v>
      </c>
      <c r="C128" s="4">
        <v>0</v>
      </c>
      <c r="D128" s="4"/>
      <c r="E128" s="4"/>
      <c r="F128" s="4"/>
      <c r="G128" s="4"/>
      <c r="H128" s="4"/>
      <c r="I128" s="4">
        <v>660000</v>
      </c>
      <c r="J128" s="4"/>
      <c r="K128" s="4">
        <v>526852</v>
      </c>
      <c r="L128" s="4">
        <v>789424</v>
      </c>
      <c r="M128" s="4">
        <v>0</v>
      </c>
      <c r="N128" s="4">
        <v>581612</v>
      </c>
      <c r="O128" s="4">
        <v>478523</v>
      </c>
      <c r="P128" s="4">
        <v>203397</v>
      </c>
      <c r="Q128">
        <v>461703</v>
      </c>
      <c r="R128" s="4">
        <v>1465766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17">
        <v>0</v>
      </c>
      <c r="Y128" s="17">
        <v>0</v>
      </c>
      <c r="Z128" s="4">
        <f t="shared" si="2"/>
        <v>0</v>
      </c>
      <c r="AA128" s="4">
        <f t="shared" si="3"/>
        <v>0</v>
      </c>
      <c r="AC128" s="4"/>
    </row>
    <row r="129" spans="1:29" x14ac:dyDescent="0.2">
      <c r="A129" t="s">
        <v>138</v>
      </c>
      <c r="B129">
        <v>120</v>
      </c>
      <c r="C129" s="4">
        <v>0</v>
      </c>
      <c r="D129" s="4"/>
      <c r="E129" s="4"/>
      <c r="F129" s="4"/>
      <c r="G129" s="4"/>
      <c r="H129" s="4"/>
      <c r="I129" s="4"/>
      <c r="J129" s="4"/>
      <c r="K129" s="4">
        <v>0</v>
      </c>
      <c r="L129" s="4">
        <v>0</v>
      </c>
      <c r="M129" s="4">
        <v>0</v>
      </c>
      <c r="N129" s="4">
        <v>0</v>
      </c>
      <c r="O129" s="4"/>
      <c r="P129" s="4"/>
      <c r="Q129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17">
        <v>0</v>
      </c>
      <c r="Y129" s="17">
        <v>0</v>
      </c>
      <c r="Z129" s="4">
        <f t="shared" si="2"/>
        <v>0</v>
      </c>
      <c r="AA129" s="4">
        <f t="shared" si="3"/>
        <v>0</v>
      </c>
      <c r="AC129" s="4"/>
    </row>
    <row r="130" spans="1:29" x14ac:dyDescent="0.2">
      <c r="A130" t="s">
        <v>139</v>
      </c>
      <c r="B130">
        <v>121</v>
      </c>
      <c r="C130" s="4">
        <v>0</v>
      </c>
      <c r="D130" s="4"/>
      <c r="E130" s="4"/>
      <c r="F130" s="4"/>
      <c r="G130" s="4"/>
      <c r="H130" s="4"/>
      <c r="I130" s="4"/>
      <c r="J130" s="4"/>
      <c r="K130" s="4">
        <v>0</v>
      </c>
      <c r="L130" s="4">
        <v>0</v>
      </c>
      <c r="M130" s="4">
        <v>0</v>
      </c>
      <c r="N130" s="4">
        <v>0</v>
      </c>
      <c r="O130" s="4"/>
      <c r="P130" s="4"/>
      <c r="Q130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17">
        <v>0</v>
      </c>
      <c r="Y130" s="17">
        <v>0</v>
      </c>
      <c r="Z130" s="4">
        <f t="shared" si="2"/>
        <v>0</v>
      </c>
      <c r="AA130" s="4">
        <f t="shared" si="3"/>
        <v>0</v>
      </c>
      <c r="AC130" s="4"/>
    </row>
    <row r="131" spans="1:29" x14ac:dyDescent="0.2">
      <c r="A131" t="s">
        <v>140</v>
      </c>
      <c r="B131">
        <v>122</v>
      </c>
      <c r="C131" s="4">
        <v>0</v>
      </c>
      <c r="D131" s="4"/>
      <c r="E131" s="4"/>
      <c r="F131" s="4"/>
      <c r="G131" s="4">
        <v>1230199</v>
      </c>
      <c r="H131" s="4"/>
      <c r="I131" s="4"/>
      <c r="J131" s="4"/>
      <c r="K131" s="4">
        <v>0</v>
      </c>
      <c r="L131" s="4">
        <v>0</v>
      </c>
      <c r="M131" s="4">
        <v>0</v>
      </c>
      <c r="N131" s="4">
        <v>0</v>
      </c>
      <c r="O131" s="4"/>
      <c r="P131" s="4"/>
      <c r="Q131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17">
        <v>0</v>
      </c>
      <c r="Y131" s="17">
        <v>0</v>
      </c>
      <c r="Z131" s="4">
        <f t="shared" si="2"/>
        <v>0</v>
      </c>
      <c r="AA131" s="4">
        <f t="shared" si="3"/>
        <v>0</v>
      </c>
      <c r="AC131" s="4"/>
    </row>
    <row r="132" spans="1:29" x14ac:dyDescent="0.2">
      <c r="A132" t="s">
        <v>141</v>
      </c>
      <c r="B132">
        <v>123</v>
      </c>
      <c r="C132" s="4">
        <v>0</v>
      </c>
      <c r="D132" s="4"/>
      <c r="E132" s="4">
        <v>200000</v>
      </c>
      <c r="F132" s="4"/>
      <c r="G132" s="4"/>
      <c r="H132" s="4"/>
      <c r="I132" s="4"/>
      <c r="J132" s="4"/>
      <c r="K132" s="4">
        <v>0</v>
      </c>
      <c r="L132" s="4">
        <v>0</v>
      </c>
      <c r="M132" s="4">
        <v>0</v>
      </c>
      <c r="N132" s="4">
        <v>0</v>
      </c>
      <c r="O132" s="4">
        <v>378711</v>
      </c>
      <c r="P132" s="4"/>
      <c r="Q132">
        <v>0</v>
      </c>
      <c r="R132" s="4">
        <v>0</v>
      </c>
      <c r="S132" s="4">
        <v>0</v>
      </c>
      <c r="T132" s="4">
        <v>0</v>
      </c>
      <c r="U132" s="4">
        <v>0</v>
      </c>
      <c r="V132" s="4">
        <v>235766</v>
      </c>
      <c r="W132" s="4">
        <v>0</v>
      </c>
      <c r="X132" s="17">
        <v>0</v>
      </c>
      <c r="Y132" s="17">
        <v>0</v>
      </c>
      <c r="Z132" s="4">
        <f t="shared" si="2"/>
        <v>0</v>
      </c>
      <c r="AA132" s="4">
        <f t="shared" si="3"/>
        <v>0</v>
      </c>
      <c r="AC132" s="4"/>
    </row>
    <row r="133" spans="1:29" x14ac:dyDescent="0.2">
      <c r="A133" t="s">
        <v>142</v>
      </c>
      <c r="B133">
        <v>124</v>
      </c>
      <c r="C133" s="4">
        <v>0</v>
      </c>
      <c r="D133" s="4"/>
      <c r="E133" s="4"/>
      <c r="F133" s="4"/>
      <c r="G133" s="4"/>
      <c r="H133" s="4"/>
      <c r="I133" s="4"/>
      <c r="J133" s="4"/>
      <c r="K133" s="4">
        <v>0</v>
      </c>
      <c r="L133" s="4">
        <v>0</v>
      </c>
      <c r="M133" s="4">
        <v>0</v>
      </c>
      <c r="N133" s="4">
        <v>0</v>
      </c>
      <c r="O133" s="4"/>
      <c r="P133" s="4"/>
      <c r="Q133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17">
        <v>0</v>
      </c>
      <c r="Y133" s="17">
        <v>0</v>
      </c>
      <c r="Z133" s="4">
        <f t="shared" si="2"/>
        <v>0</v>
      </c>
      <c r="AA133" s="4">
        <f t="shared" si="3"/>
        <v>0</v>
      </c>
      <c r="AC133" s="4"/>
    </row>
    <row r="134" spans="1:29" x14ac:dyDescent="0.2">
      <c r="A134" t="s">
        <v>143</v>
      </c>
      <c r="B134">
        <v>125</v>
      </c>
      <c r="C134" s="4">
        <v>0</v>
      </c>
      <c r="D134" s="4"/>
      <c r="E134" s="4"/>
      <c r="F134" s="4"/>
      <c r="G134" s="4"/>
      <c r="H134" s="4">
        <v>230000</v>
      </c>
      <c r="I134" s="4"/>
      <c r="J134" s="4">
        <v>372750</v>
      </c>
      <c r="K134" s="4">
        <v>0</v>
      </c>
      <c r="L134" s="4">
        <v>0</v>
      </c>
      <c r="M134" s="4">
        <v>550000</v>
      </c>
      <c r="N134" s="4">
        <v>0</v>
      </c>
      <c r="O134" s="4">
        <v>500000</v>
      </c>
      <c r="P134" s="4">
        <v>400000</v>
      </c>
      <c r="Q134">
        <v>763500</v>
      </c>
      <c r="R134" s="4">
        <v>200000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17">
        <v>0</v>
      </c>
      <c r="Y134" s="17">
        <v>0</v>
      </c>
      <c r="Z134" s="4">
        <f t="shared" si="2"/>
        <v>0</v>
      </c>
      <c r="AA134" s="4">
        <f t="shared" si="3"/>
        <v>0</v>
      </c>
      <c r="AC134" s="4"/>
    </row>
    <row r="135" spans="1:29" x14ac:dyDescent="0.2">
      <c r="A135" t="s">
        <v>144</v>
      </c>
      <c r="B135">
        <v>126</v>
      </c>
      <c r="C135" s="4">
        <v>0</v>
      </c>
      <c r="D135" s="4">
        <v>634465</v>
      </c>
      <c r="E135" s="4"/>
      <c r="F135" s="4"/>
      <c r="G135" s="4"/>
      <c r="H135" s="4"/>
      <c r="I135" s="4"/>
      <c r="J135" s="4">
        <v>621431</v>
      </c>
      <c r="K135" s="4">
        <v>220931</v>
      </c>
      <c r="L135" s="4">
        <v>0</v>
      </c>
      <c r="M135" s="4">
        <v>0</v>
      </c>
      <c r="N135" s="4">
        <v>0</v>
      </c>
      <c r="O135" s="4">
        <v>999912</v>
      </c>
      <c r="P135" s="4"/>
      <c r="Q135">
        <v>0</v>
      </c>
      <c r="R135" s="4">
        <v>0</v>
      </c>
      <c r="S135" s="4">
        <v>214006</v>
      </c>
      <c r="T135" s="4">
        <v>0</v>
      </c>
      <c r="U135" s="4">
        <v>0</v>
      </c>
      <c r="V135" s="4">
        <v>990183</v>
      </c>
      <c r="W135" s="4">
        <v>0</v>
      </c>
      <c r="X135" s="17">
        <v>0</v>
      </c>
      <c r="Y135" s="17">
        <v>0</v>
      </c>
      <c r="Z135" s="4">
        <f t="shared" si="2"/>
        <v>0</v>
      </c>
      <c r="AA135" s="4">
        <f t="shared" si="3"/>
        <v>650326.625</v>
      </c>
      <c r="AC135" s="4"/>
    </row>
    <row r="136" spans="1:29" x14ac:dyDescent="0.2">
      <c r="A136" t="s">
        <v>145</v>
      </c>
      <c r="B136">
        <v>127</v>
      </c>
      <c r="C136" s="4">
        <v>23000</v>
      </c>
      <c r="D136" s="4"/>
      <c r="E136" s="4"/>
      <c r="F136" s="4"/>
      <c r="G136" s="4"/>
      <c r="H136" s="4"/>
      <c r="I136" s="4"/>
      <c r="J136" s="4"/>
      <c r="K136" s="4">
        <v>0</v>
      </c>
      <c r="L136" s="4">
        <v>0</v>
      </c>
      <c r="M136" s="4">
        <v>0</v>
      </c>
      <c r="N136" s="4">
        <v>0</v>
      </c>
      <c r="O136" s="4"/>
      <c r="P136" s="4"/>
      <c r="Q136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17">
        <v>0</v>
      </c>
      <c r="Y136" s="17">
        <v>0</v>
      </c>
      <c r="Z136" s="4">
        <f t="shared" si="2"/>
        <v>23574.999999999996</v>
      </c>
      <c r="AA136" s="4">
        <f t="shared" si="3"/>
        <v>0</v>
      </c>
      <c r="AC136" s="4"/>
    </row>
    <row r="137" spans="1:29" x14ac:dyDescent="0.2">
      <c r="A137" t="s">
        <v>146</v>
      </c>
      <c r="B137">
        <v>128</v>
      </c>
      <c r="C137" s="4">
        <v>0</v>
      </c>
      <c r="D137" s="4"/>
      <c r="E137" s="4"/>
      <c r="F137" s="4"/>
      <c r="G137" s="4"/>
      <c r="H137" s="4"/>
      <c r="I137" s="4"/>
      <c r="J137" s="4"/>
      <c r="K137" s="4">
        <v>0</v>
      </c>
      <c r="L137" s="4">
        <v>0</v>
      </c>
      <c r="M137" s="4">
        <v>0</v>
      </c>
      <c r="N137" s="4">
        <v>0</v>
      </c>
      <c r="O137" s="4"/>
      <c r="P137" s="4"/>
      <c r="Q137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17">
        <v>0</v>
      </c>
      <c r="Y137" s="17">
        <v>0</v>
      </c>
      <c r="Z137" s="4">
        <f t="shared" si="2"/>
        <v>0</v>
      </c>
      <c r="AA137" s="4">
        <f t="shared" si="3"/>
        <v>0</v>
      </c>
      <c r="AC137" s="4"/>
    </row>
    <row r="138" spans="1:29" x14ac:dyDescent="0.2">
      <c r="A138" t="s">
        <v>147</v>
      </c>
      <c r="B138">
        <v>129</v>
      </c>
      <c r="C138" s="4">
        <v>0</v>
      </c>
      <c r="D138" s="4"/>
      <c r="E138" s="4"/>
      <c r="F138" s="4"/>
      <c r="G138" s="4"/>
      <c r="H138" s="4"/>
      <c r="I138" s="4"/>
      <c r="J138" s="4"/>
      <c r="K138" s="4">
        <v>0</v>
      </c>
      <c r="L138" s="4">
        <v>0</v>
      </c>
      <c r="M138" s="4">
        <v>0</v>
      </c>
      <c r="N138" s="4">
        <v>0</v>
      </c>
      <c r="O138" s="4"/>
      <c r="P138" s="4"/>
      <c r="Q138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17">
        <v>0</v>
      </c>
      <c r="Y138" s="17">
        <v>0</v>
      </c>
      <c r="Z138" s="4">
        <f t="shared" ref="Z138:Z201" si="4">C138*1.025</f>
        <v>0</v>
      </c>
      <c r="AA138" s="4">
        <f t="shared" ref="AA138:AA201" si="5">D138*1.025</f>
        <v>0</v>
      </c>
      <c r="AC138" s="4"/>
    </row>
    <row r="139" spans="1:29" x14ac:dyDescent="0.2">
      <c r="A139" t="s">
        <v>148</v>
      </c>
      <c r="B139">
        <v>130</v>
      </c>
      <c r="C139" s="4">
        <v>107545</v>
      </c>
      <c r="D139" s="4"/>
      <c r="E139" s="4"/>
      <c r="F139" s="4"/>
      <c r="G139" s="4"/>
      <c r="H139" s="4"/>
      <c r="I139" s="4"/>
      <c r="J139" s="4"/>
      <c r="K139" s="4">
        <v>0</v>
      </c>
      <c r="L139" s="4">
        <v>0</v>
      </c>
      <c r="M139" s="4">
        <v>0</v>
      </c>
      <c r="N139" s="4">
        <v>0</v>
      </c>
      <c r="O139" s="4"/>
      <c r="P139" s="4"/>
      <c r="Q139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17">
        <v>0</v>
      </c>
      <c r="Y139" s="17">
        <v>0</v>
      </c>
      <c r="Z139" s="4">
        <f t="shared" si="4"/>
        <v>110233.62499999999</v>
      </c>
      <c r="AA139" s="4">
        <f t="shared" si="5"/>
        <v>0</v>
      </c>
      <c r="AC139" s="4"/>
    </row>
    <row r="140" spans="1:29" x14ac:dyDescent="0.2">
      <c r="A140" t="s">
        <v>149</v>
      </c>
      <c r="B140">
        <v>131</v>
      </c>
      <c r="C140" s="4">
        <v>485508</v>
      </c>
      <c r="D140" s="4"/>
      <c r="E140" s="4"/>
      <c r="F140" s="4"/>
      <c r="G140" s="4"/>
      <c r="H140" s="4"/>
      <c r="I140" s="4"/>
      <c r="J140" s="4"/>
      <c r="K140" s="4">
        <v>0</v>
      </c>
      <c r="L140" s="4">
        <v>0</v>
      </c>
      <c r="M140" s="4">
        <v>0</v>
      </c>
      <c r="N140" s="4">
        <v>753682</v>
      </c>
      <c r="O140" s="4"/>
      <c r="P140" s="4"/>
      <c r="Q140">
        <v>0</v>
      </c>
      <c r="R140" s="4">
        <v>0</v>
      </c>
      <c r="S140" s="4">
        <v>1100000</v>
      </c>
      <c r="T140" s="4">
        <v>0</v>
      </c>
      <c r="U140" s="4">
        <v>0</v>
      </c>
      <c r="V140" s="4">
        <v>0</v>
      </c>
      <c r="W140" s="4">
        <v>0</v>
      </c>
      <c r="X140" s="17">
        <v>0</v>
      </c>
      <c r="Y140" s="17">
        <v>0</v>
      </c>
      <c r="Z140" s="4">
        <f t="shared" si="4"/>
        <v>497645.69999999995</v>
      </c>
      <c r="AA140" s="4">
        <f t="shared" si="5"/>
        <v>0</v>
      </c>
      <c r="AC140" s="4"/>
    </row>
    <row r="141" spans="1:29" x14ac:dyDescent="0.2">
      <c r="A141" t="s">
        <v>150</v>
      </c>
      <c r="B141">
        <v>132</v>
      </c>
      <c r="C141" s="4">
        <v>0</v>
      </c>
      <c r="D141" s="4"/>
      <c r="E141" s="4"/>
      <c r="F141" s="4"/>
      <c r="G141" s="4"/>
      <c r="H141" s="4"/>
      <c r="I141" s="4"/>
      <c r="J141" s="4"/>
      <c r="K141" s="4">
        <v>0</v>
      </c>
      <c r="L141" s="4">
        <v>0</v>
      </c>
      <c r="M141" s="4">
        <v>0</v>
      </c>
      <c r="N141" s="4">
        <v>0</v>
      </c>
      <c r="O141" s="4"/>
      <c r="P141" s="4"/>
      <c r="Q141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17">
        <v>0</v>
      </c>
      <c r="Y141" s="17">
        <v>0</v>
      </c>
      <c r="Z141" s="4">
        <f t="shared" si="4"/>
        <v>0</v>
      </c>
      <c r="AA141" s="4">
        <f t="shared" si="5"/>
        <v>0</v>
      </c>
      <c r="AC141" s="4"/>
    </row>
    <row r="142" spans="1:29" x14ac:dyDescent="0.2">
      <c r="A142" t="s">
        <v>151</v>
      </c>
      <c r="B142">
        <v>133</v>
      </c>
      <c r="C142" s="4">
        <v>0</v>
      </c>
      <c r="D142" s="4"/>
      <c r="E142" s="4">
        <v>750000</v>
      </c>
      <c r="F142" s="4"/>
      <c r="G142" s="4"/>
      <c r="H142" s="4"/>
      <c r="I142" s="4"/>
      <c r="J142" s="4"/>
      <c r="K142" s="4">
        <v>0</v>
      </c>
      <c r="L142" s="4">
        <v>382000</v>
      </c>
      <c r="M142" s="4">
        <v>0</v>
      </c>
      <c r="N142" s="4">
        <v>0</v>
      </c>
      <c r="O142" s="4"/>
      <c r="P142" s="4"/>
      <c r="Q142">
        <v>0</v>
      </c>
      <c r="R142" s="4">
        <v>814009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17">
        <v>0</v>
      </c>
      <c r="Y142" s="17">
        <v>0</v>
      </c>
      <c r="Z142" s="4">
        <f t="shared" si="4"/>
        <v>0</v>
      </c>
      <c r="AA142" s="4">
        <f t="shared" si="5"/>
        <v>0</v>
      </c>
      <c r="AC142" s="4"/>
    </row>
    <row r="143" spans="1:29" x14ac:dyDescent="0.2">
      <c r="A143" t="s">
        <v>152</v>
      </c>
      <c r="B143">
        <v>134</v>
      </c>
      <c r="C143" s="4">
        <v>0</v>
      </c>
      <c r="D143" s="4"/>
      <c r="E143" s="4"/>
      <c r="F143" s="4"/>
      <c r="G143" s="4"/>
      <c r="H143" s="4"/>
      <c r="I143" s="4"/>
      <c r="J143" s="4"/>
      <c r="K143" s="4">
        <v>0</v>
      </c>
      <c r="L143" s="4">
        <v>0</v>
      </c>
      <c r="M143" s="4">
        <v>0</v>
      </c>
      <c r="N143" s="4">
        <v>0</v>
      </c>
      <c r="O143" s="4"/>
      <c r="P143" s="4"/>
      <c r="Q143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17">
        <v>0</v>
      </c>
      <c r="Y143" s="17">
        <v>0</v>
      </c>
      <c r="Z143" s="4">
        <f t="shared" si="4"/>
        <v>0</v>
      </c>
      <c r="AA143" s="4">
        <f t="shared" si="5"/>
        <v>0</v>
      </c>
      <c r="AC143" s="4"/>
    </row>
    <row r="144" spans="1:29" x14ac:dyDescent="0.2">
      <c r="A144" t="s">
        <v>153</v>
      </c>
      <c r="B144">
        <v>135</v>
      </c>
      <c r="C144" s="4">
        <v>24550</v>
      </c>
      <c r="D144" s="4">
        <v>314055</v>
      </c>
      <c r="E144" s="4"/>
      <c r="F144" s="4"/>
      <c r="G144" s="4"/>
      <c r="H144" s="4"/>
      <c r="I144" s="4"/>
      <c r="J144" s="4"/>
      <c r="K144" s="4">
        <v>0</v>
      </c>
      <c r="L144" s="4">
        <v>0</v>
      </c>
      <c r="M144" s="4">
        <v>0</v>
      </c>
      <c r="N144" s="4">
        <v>0</v>
      </c>
      <c r="O144" s="4"/>
      <c r="P144" s="4"/>
      <c r="Q14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17">
        <v>0</v>
      </c>
      <c r="Y144" s="17">
        <v>0</v>
      </c>
      <c r="Z144" s="4">
        <f t="shared" si="4"/>
        <v>25163.749999999996</v>
      </c>
      <c r="AA144" s="4">
        <f t="shared" si="5"/>
        <v>321906.375</v>
      </c>
      <c r="AC144" s="4"/>
    </row>
    <row r="145" spans="1:29" x14ac:dyDescent="0.2">
      <c r="A145" t="s">
        <v>154</v>
      </c>
      <c r="B145">
        <v>136</v>
      </c>
      <c r="C145" s="4">
        <v>400000</v>
      </c>
      <c r="D145" s="4"/>
      <c r="E145" s="4"/>
      <c r="F145" s="4"/>
      <c r="G145" s="4"/>
      <c r="H145" s="4"/>
      <c r="I145" s="4"/>
      <c r="J145" s="4"/>
      <c r="K145" s="4">
        <v>0</v>
      </c>
      <c r="L145" s="4">
        <v>0</v>
      </c>
      <c r="M145" s="4">
        <v>0</v>
      </c>
      <c r="N145" s="4">
        <v>0</v>
      </c>
      <c r="O145" s="4">
        <v>1850000</v>
      </c>
      <c r="P145" s="4"/>
      <c r="Q145">
        <v>0</v>
      </c>
      <c r="R145" s="4">
        <v>0</v>
      </c>
      <c r="S145" s="4">
        <v>0</v>
      </c>
      <c r="T145" s="4">
        <v>986598</v>
      </c>
      <c r="U145" s="4">
        <v>0</v>
      </c>
      <c r="V145" s="4">
        <v>0</v>
      </c>
      <c r="W145" s="4">
        <v>0</v>
      </c>
      <c r="X145" s="17">
        <v>0</v>
      </c>
      <c r="Y145" s="17">
        <v>0</v>
      </c>
      <c r="Z145" s="4">
        <f t="shared" si="4"/>
        <v>409999.99999999994</v>
      </c>
      <c r="AA145" s="4">
        <f t="shared" si="5"/>
        <v>0</v>
      </c>
      <c r="AC145" s="4"/>
    </row>
    <row r="146" spans="1:29" x14ac:dyDescent="0.2">
      <c r="A146" t="s">
        <v>155</v>
      </c>
      <c r="B146">
        <v>137</v>
      </c>
      <c r="C146" s="4">
        <v>0</v>
      </c>
      <c r="D146" s="4"/>
      <c r="E146" s="4"/>
      <c r="F146" s="4"/>
      <c r="G146" s="4"/>
      <c r="H146" s="4"/>
      <c r="I146" s="4"/>
      <c r="J146" s="4"/>
      <c r="K146" s="4">
        <v>0</v>
      </c>
      <c r="L146" s="4">
        <v>0</v>
      </c>
      <c r="M146" s="4">
        <v>0</v>
      </c>
      <c r="N146" s="4">
        <v>0</v>
      </c>
      <c r="O146" s="4"/>
      <c r="P146" s="4"/>
      <c r="Q146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17">
        <v>0</v>
      </c>
      <c r="Y146" s="17">
        <v>0</v>
      </c>
      <c r="Z146" s="4">
        <f t="shared" si="4"/>
        <v>0</v>
      </c>
      <c r="AA146" s="4">
        <f t="shared" si="5"/>
        <v>0</v>
      </c>
      <c r="AC146" s="4"/>
    </row>
    <row r="147" spans="1:29" x14ac:dyDescent="0.2">
      <c r="A147" t="s">
        <v>156</v>
      </c>
      <c r="B147">
        <v>138</v>
      </c>
      <c r="C147" s="4">
        <v>0</v>
      </c>
      <c r="D147" s="4"/>
      <c r="E147" s="4"/>
      <c r="F147" s="4"/>
      <c r="G147" s="4"/>
      <c r="H147" s="4"/>
      <c r="I147" s="4"/>
      <c r="J147" s="4"/>
      <c r="K147" s="4">
        <v>0</v>
      </c>
      <c r="L147" s="4">
        <v>0</v>
      </c>
      <c r="M147" s="4">
        <v>0</v>
      </c>
      <c r="N147" s="4">
        <v>0</v>
      </c>
      <c r="O147" s="4"/>
      <c r="P147" s="4"/>
      <c r="Q147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17">
        <v>0</v>
      </c>
      <c r="Y147" s="17">
        <v>0</v>
      </c>
      <c r="Z147" s="4">
        <f t="shared" si="4"/>
        <v>0</v>
      </c>
      <c r="AA147" s="4">
        <f t="shared" si="5"/>
        <v>0</v>
      </c>
      <c r="AC147" s="4"/>
    </row>
    <row r="148" spans="1:29" x14ac:dyDescent="0.2">
      <c r="A148" t="s">
        <v>157</v>
      </c>
      <c r="B148">
        <v>139</v>
      </c>
      <c r="C148" s="4">
        <v>0</v>
      </c>
      <c r="D148" s="4"/>
      <c r="E148" s="4"/>
      <c r="F148" s="4"/>
      <c r="G148" s="4"/>
      <c r="H148" s="4"/>
      <c r="I148" s="4">
        <v>1200000</v>
      </c>
      <c r="J148" s="4"/>
      <c r="K148" s="4">
        <v>0</v>
      </c>
      <c r="L148" s="4">
        <v>0</v>
      </c>
      <c r="M148" s="4">
        <v>900000</v>
      </c>
      <c r="N148" s="4">
        <v>0</v>
      </c>
      <c r="O148" s="4">
        <v>600000</v>
      </c>
      <c r="P148" s="4">
        <v>1933119</v>
      </c>
      <c r="Q148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17">
        <v>0</v>
      </c>
      <c r="Y148" s="17">
        <v>0</v>
      </c>
      <c r="Z148" s="4">
        <f t="shared" si="4"/>
        <v>0</v>
      </c>
      <c r="AA148" s="4">
        <f t="shared" si="5"/>
        <v>0</v>
      </c>
      <c r="AC148" s="4"/>
    </row>
    <row r="149" spans="1:29" x14ac:dyDescent="0.2">
      <c r="A149" t="s">
        <v>158</v>
      </c>
      <c r="B149">
        <v>140</v>
      </c>
      <c r="C149" s="4">
        <v>0</v>
      </c>
      <c r="D149" s="4"/>
      <c r="E149" s="4"/>
      <c r="F149" s="4"/>
      <c r="G149" s="4"/>
      <c r="H149" s="4"/>
      <c r="I149" s="4"/>
      <c r="J149" s="4"/>
      <c r="K149" s="4">
        <v>0</v>
      </c>
      <c r="L149" s="4">
        <v>0</v>
      </c>
      <c r="M149" s="4">
        <v>0</v>
      </c>
      <c r="N149" s="4">
        <v>0</v>
      </c>
      <c r="O149" s="4"/>
      <c r="P149" s="4"/>
      <c r="Q149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17">
        <v>0</v>
      </c>
      <c r="Y149" s="17">
        <v>0</v>
      </c>
      <c r="Z149" s="4">
        <f t="shared" si="4"/>
        <v>0</v>
      </c>
      <c r="AA149" s="4">
        <f t="shared" si="5"/>
        <v>0</v>
      </c>
      <c r="AC149" s="4"/>
    </row>
    <row r="150" spans="1:29" x14ac:dyDescent="0.2">
      <c r="A150" t="s">
        <v>159</v>
      </c>
      <c r="B150">
        <v>141</v>
      </c>
      <c r="C150" s="4">
        <v>0</v>
      </c>
      <c r="D150" s="4"/>
      <c r="E150" s="4"/>
      <c r="F150" s="4"/>
      <c r="G150" s="4"/>
      <c r="H150" s="4"/>
      <c r="I150" s="4"/>
      <c r="J150" s="4"/>
      <c r="K150" s="4">
        <v>0</v>
      </c>
      <c r="L150" s="4">
        <v>0</v>
      </c>
      <c r="M150" s="4">
        <v>0</v>
      </c>
      <c r="N150" s="4">
        <v>0</v>
      </c>
      <c r="O150" s="4"/>
      <c r="P150" s="4"/>
      <c r="Q150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17">
        <v>0</v>
      </c>
      <c r="Y150" s="17">
        <v>0</v>
      </c>
      <c r="Z150" s="4">
        <f t="shared" si="4"/>
        <v>0</v>
      </c>
      <c r="AA150" s="4">
        <f t="shared" si="5"/>
        <v>0</v>
      </c>
      <c r="AC150" s="4"/>
    </row>
    <row r="151" spans="1:29" x14ac:dyDescent="0.2">
      <c r="A151" t="s">
        <v>160</v>
      </c>
      <c r="B151">
        <v>142</v>
      </c>
      <c r="C151" s="4">
        <v>0</v>
      </c>
      <c r="D151" s="4"/>
      <c r="E151" s="4"/>
      <c r="F151" s="4"/>
      <c r="G151" s="4"/>
      <c r="H151" s="4"/>
      <c r="I151" s="4"/>
      <c r="J151" s="4"/>
      <c r="K151" s="4">
        <v>0</v>
      </c>
      <c r="L151" s="4">
        <v>0</v>
      </c>
      <c r="M151" s="4">
        <v>0</v>
      </c>
      <c r="N151" s="4">
        <v>0</v>
      </c>
      <c r="O151" s="4"/>
      <c r="P151" s="4"/>
      <c r="Q151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17">
        <v>0</v>
      </c>
      <c r="Y151" s="17">
        <v>0</v>
      </c>
      <c r="Z151" s="4">
        <f t="shared" si="4"/>
        <v>0</v>
      </c>
      <c r="AA151" s="4">
        <f t="shared" si="5"/>
        <v>0</v>
      </c>
      <c r="AC151" s="4"/>
    </row>
    <row r="152" spans="1:29" x14ac:dyDescent="0.2">
      <c r="A152" t="s">
        <v>161</v>
      </c>
      <c r="B152">
        <v>143</v>
      </c>
      <c r="C152" s="4">
        <v>0</v>
      </c>
      <c r="D152" s="4"/>
      <c r="E152" s="4"/>
      <c r="F152" s="4"/>
      <c r="G152" s="4"/>
      <c r="H152" s="4"/>
      <c r="I152" s="4"/>
      <c r="J152" s="4"/>
      <c r="K152" s="4">
        <v>0</v>
      </c>
      <c r="L152" s="4">
        <v>0</v>
      </c>
      <c r="M152" s="4">
        <v>0</v>
      </c>
      <c r="N152" s="4">
        <v>0</v>
      </c>
      <c r="O152" s="4"/>
      <c r="P152" s="4"/>
      <c r="Q152">
        <v>0</v>
      </c>
      <c r="R152" s="4">
        <v>0</v>
      </c>
      <c r="S152" s="4">
        <v>50229</v>
      </c>
      <c r="T152" s="4">
        <v>62500</v>
      </c>
      <c r="U152" s="4">
        <v>0</v>
      </c>
      <c r="V152" s="4">
        <v>0</v>
      </c>
      <c r="W152" s="4">
        <v>0</v>
      </c>
      <c r="X152" s="17">
        <v>0</v>
      </c>
      <c r="Y152" s="17">
        <v>0</v>
      </c>
      <c r="Z152" s="4">
        <f t="shared" si="4"/>
        <v>0</v>
      </c>
      <c r="AA152" s="4">
        <f t="shared" si="5"/>
        <v>0</v>
      </c>
      <c r="AC152" s="4"/>
    </row>
    <row r="153" spans="1:29" x14ac:dyDescent="0.2">
      <c r="A153" t="s">
        <v>162</v>
      </c>
      <c r="B153">
        <v>144</v>
      </c>
      <c r="C153" s="4">
        <v>0</v>
      </c>
      <c r="D153" s="4"/>
      <c r="E153" s="4"/>
      <c r="F153" s="4"/>
      <c r="G153" s="4"/>
      <c r="H153" s="4"/>
      <c r="I153" s="4"/>
      <c r="J153" s="4"/>
      <c r="K153" s="4">
        <v>0</v>
      </c>
      <c r="L153" s="4">
        <v>0</v>
      </c>
      <c r="M153" s="4">
        <v>0</v>
      </c>
      <c r="N153" s="4">
        <v>0</v>
      </c>
      <c r="O153" s="4"/>
      <c r="P153" s="4"/>
      <c r="Q153">
        <v>0</v>
      </c>
      <c r="R153" s="4">
        <v>1491000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17">
        <v>0</v>
      </c>
      <c r="Y153" s="17">
        <v>2900000</v>
      </c>
      <c r="Z153" s="4">
        <f t="shared" si="4"/>
        <v>0</v>
      </c>
      <c r="AA153" s="4">
        <f t="shared" si="5"/>
        <v>0</v>
      </c>
      <c r="AC153" s="4"/>
    </row>
    <row r="154" spans="1:29" x14ac:dyDescent="0.2">
      <c r="A154" t="s">
        <v>163</v>
      </c>
      <c r="B154">
        <v>145</v>
      </c>
      <c r="C154" s="4">
        <v>0</v>
      </c>
      <c r="D154" s="4"/>
      <c r="E154" s="4"/>
      <c r="F154" s="4"/>
      <c r="G154" s="4"/>
      <c r="H154" s="4"/>
      <c r="I154" s="4"/>
      <c r="J154" s="4"/>
      <c r="K154" s="4">
        <v>0</v>
      </c>
      <c r="L154" s="4">
        <v>0</v>
      </c>
      <c r="M154" s="4">
        <v>0</v>
      </c>
      <c r="N154" s="4">
        <v>513000</v>
      </c>
      <c r="O154" s="4"/>
      <c r="P154" s="4"/>
      <c r="Q154">
        <v>1519800</v>
      </c>
      <c r="R154" s="4">
        <v>0</v>
      </c>
      <c r="S154" s="4">
        <v>0</v>
      </c>
      <c r="T154" s="4">
        <v>0</v>
      </c>
      <c r="U154" s="4">
        <v>0</v>
      </c>
      <c r="V154" s="4">
        <v>390000</v>
      </c>
      <c r="W154" s="4">
        <v>0</v>
      </c>
      <c r="X154" s="17">
        <v>0</v>
      </c>
      <c r="Y154" s="17">
        <v>0</v>
      </c>
      <c r="Z154" s="4">
        <f t="shared" si="4"/>
        <v>0</v>
      </c>
      <c r="AA154" s="4">
        <f t="shared" si="5"/>
        <v>0</v>
      </c>
      <c r="AC154" s="4"/>
    </row>
    <row r="155" spans="1:29" x14ac:dyDescent="0.2">
      <c r="A155" t="s">
        <v>164</v>
      </c>
      <c r="B155">
        <v>146</v>
      </c>
      <c r="C155" s="4">
        <v>0</v>
      </c>
      <c r="D155" s="4">
        <v>850000</v>
      </c>
      <c r="E155" s="4"/>
      <c r="F155" s="4"/>
      <c r="G155" s="4"/>
      <c r="H155" s="4"/>
      <c r="I155" s="4"/>
      <c r="J155" s="4"/>
      <c r="K155" s="4">
        <v>0</v>
      </c>
      <c r="L155" s="4">
        <v>0</v>
      </c>
      <c r="M155" s="4">
        <v>0</v>
      </c>
      <c r="N155" s="4">
        <v>490838</v>
      </c>
      <c r="O155" s="4"/>
      <c r="P155" s="4"/>
      <c r="Q155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1500000</v>
      </c>
      <c r="X155" s="17">
        <v>0</v>
      </c>
      <c r="Y155" s="17">
        <v>0</v>
      </c>
      <c r="Z155" s="4">
        <f t="shared" si="4"/>
        <v>0</v>
      </c>
      <c r="AA155" s="4">
        <f t="shared" si="5"/>
        <v>871249.99999999988</v>
      </c>
      <c r="AC155" s="4"/>
    </row>
    <row r="156" spans="1:29" x14ac:dyDescent="0.2">
      <c r="A156" t="s">
        <v>165</v>
      </c>
      <c r="B156">
        <v>147</v>
      </c>
      <c r="C156" s="4">
        <v>0</v>
      </c>
      <c r="D156" s="4"/>
      <c r="E156" s="4"/>
      <c r="F156" s="4"/>
      <c r="G156" s="4">
        <v>189031</v>
      </c>
      <c r="H156" s="4"/>
      <c r="I156" s="4">
        <v>5000</v>
      </c>
      <c r="J156" s="4"/>
      <c r="K156" s="4">
        <v>0</v>
      </c>
      <c r="L156" s="4">
        <v>0</v>
      </c>
      <c r="M156" s="4">
        <v>2336979</v>
      </c>
      <c r="N156" s="4">
        <v>0</v>
      </c>
      <c r="O156" s="4"/>
      <c r="P156" s="4"/>
      <c r="Q156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17">
        <v>0</v>
      </c>
      <c r="Y156" s="17">
        <v>0</v>
      </c>
      <c r="Z156" s="4">
        <f t="shared" si="4"/>
        <v>0</v>
      </c>
      <c r="AA156" s="4">
        <f t="shared" si="5"/>
        <v>0</v>
      </c>
      <c r="AC156" s="4"/>
    </row>
    <row r="157" spans="1:29" x14ac:dyDescent="0.2">
      <c r="A157" t="s">
        <v>166</v>
      </c>
      <c r="B157">
        <v>148</v>
      </c>
      <c r="C157" s="4">
        <v>0</v>
      </c>
      <c r="D157" s="4"/>
      <c r="E157" s="4"/>
      <c r="F157" s="4"/>
      <c r="G157" s="4"/>
      <c r="H157" s="4"/>
      <c r="I157" s="4"/>
      <c r="J157" s="4"/>
      <c r="K157" s="4">
        <v>0</v>
      </c>
      <c r="L157" s="4">
        <v>0</v>
      </c>
      <c r="M157" s="4">
        <v>0</v>
      </c>
      <c r="N157" s="4">
        <v>0</v>
      </c>
      <c r="O157" s="4"/>
      <c r="P157" s="4"/>
      <c r="Q157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17">
        <v>0</v>
      </c>
      <c r="Y157" s="17">
        <v>0</v>
      </c>
      <c r="Z157" s="4">
        <f t="shared" si="4"/>
        <v>0</v>
      </c>
      <c r="AA157" s="4">
        <f t="shared" si="5"/>
        <v>0</v>
      </c>
      <c r="AC157" s="4"/>
    </row>
    <row r="158" spans="1:29" x14ac:dyDescent="0.2">
      <c r="A158" t="s">
        <v>167</v>
      </c>
      <c r="B158">
        <v>149</v>
      </c>
      <c r="C158" s="4">
        <v>0</v>
      </c>
      <c r="D158" s="4"/>
      <c r="E158" s="4"/>
      <c r="F158" s="4"/>
      <c r="G158" s="4"/>
      <c r="H158" s="4"/>
      <c r="I158" s="4"/>
      <c r="J158" s="4"/>
      <c r="K158" s="4">
        <v>0</v>
      </c>
      <c r="L158" s="4">
        <v>0</v>
      </c>
      <c r="M158" s="4">
        <v>0</v>
      </c>
      <c r="N158" s="4">
        <v>0</v>
      </c>
      <c r="O158" s="4"/>
      <c r="P158" s="4"/>
      <c r="Q158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17">
        <v>0</v>
      </c>
      <c r="Y158" s="17">
        <v>0</v>
      </c>
      <c r="Z158" s="4">
        <f t="shared" si="4"/>
        <v>0</v>
      </c>
      <c r="AA158" s="4">
        <f t="shared" si="5"/>
        <v>0</v>
      </c>
      <c r="AC158" s="4"/>
    </row>
    <row r="159" spans="1:29" x14ac:dyDescent="0.2">
      <c r="A159" t="s">
        <v>168</v>
      </c>
      <c r="B159">
        <v>150</v>
      </c>
      <c r="C159" s="4">
        <v>0</v>
      </c>
      <c r="D159" s="4"/>
      <c r="E159" s="4"/>
      <c r="F159" s="4">
        <v>228683</v>
      </c>
      <c r="G159" s="4"/>
      <c r="H159" s="4"/>
      <c r="I159" s="4"/>
      <c r="J159" s="4"/>
      <c r="K159" s="4">
        <v>0</v>
      </c>
      <c r="L159" s="4">
        <v>0</v>
      </c>
      <c r="M159" s="4">
        <v>0</v>
      </c>
      <c r="N159" s="4">
        <v>0</v>
      </c>
      <c r="O159" s="4"/>
      <c r="P159" s="4"/>
      <c r="Q159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17">
        <v>0</v>
      </c>
      <c r="Y159" s="17">
        <v>0</v>
      </c>
      <c r="Z159" s="4">
        <f t="shared" si="4"/>
        <v>0</v>
      </c>
      <c r="AA159" s="4">
        <f t="shared" si="5"/>
        <v>0</v>
      </c>
      <c r="AC159" s="4"/>
    </row>
    <row r="160" spans="1:29" x14ac:dyDescent="0.2">
      <c r="A160" t="s">
        <v>169</v>
      </c>
      <c r="B160">
        <v>151</v>
      </c>
      <c r="C160" s="4">
        <v>0</v>
      </c>
      <c r="D160" s="4"/>
      <c r="E160" s="4"/>
      <c r="F160" s="4"/>
      <c r="G160" s="4"/>
      <c r="H160" s="4"/>
      <c r="I160" s="4"/>
      <c r="J160" s="4"/>
      <c r="K160" s="4">
        <v>0</v>
      </c>
      <c r="L160" s="4">
        <v>0</v>
      </c>
      <c r="M160" s="4">
        <v>0</v>
      </c>
      <c r="N160" s="4">
        <v>0</v>
      </c>
      <c r="O160" s="4"/>
      <c r="P160" s="4"/>
      <c r="Q160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17">
        <v>0</v>
      </c>
      <c r="Y160" s="17">
        <v>0</v>
      </c>
      <c r="Z160" s="4">
        <f t="shared" si="4"/>
        <v>0</v>
      </c>
      <c r="AA160" s="4">
        <f t="shared" si="5"/>
        <v>0</v>
      </c>
      <c r="AC160" s="4"/>
    </row>
    <row r="161" spans="1:29" x14ac:dyDescent="0.2">
      <c r="A161" t="s">
        <v>170</v>
      </c>
      <c r="B161">
        <v>152</v>
      </c>
      <c r="C161" s="4">
        <v>0</v>
      </c>
      <c r="D161" s="4"/>
      <c r="E161" s="4"/>
      <c r="F161" s="4"/>
      <c r="G161" s="4"/>
      <c r="H161" s="4"/>
      <c r="I161" s="4"/>
      <c r="J161" s="4"/>
      <c r="K161" s="4">
        <v>0</v>
      </c>
      <c r="L161" s="4">
        <v>0</v>
      </c>
      <c r="M161" s="4">
        <v>0</v>
      </c>
      <c r="N161" s="4">
        <v>0</v>
      </c>
      <c r="O161" s="4"/>
      <c r="P161" s="4"/>
      <c r="Q161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17">
        <v>0</v>
      </c>
      <c r="Y161" s="17">
        <v>0</v>
      </c>
      <c r="Z161" s="4">
        <f t="shared" si="4"/>
        <v>0</v>
      </c>
      <c r="AA161" s="4">
        <f t="shared" si="5"/>
        <v>0</v>
      </c>
      <c r="AC161" s="4"/>
    </row>
    <row r="162" spans="1:29" x14ac:dyDescent="0.2">
      <c r="A162" t="s">
        <v>171</v>
      </c>
      <c r="B162">
        <v>153</v>
      </c>
      <c r="C162" s="4">
        <v>0</v>
      </c>
      <c r="D162" s="4"/>
      <c r="E162" s="4"/>
      <c r="F162" s="4"/>
      <c r="G162" s="4"/>
      <c r="H162" s="4"/>
      <c r="I162" s="4"/>
      <c r="J162" s="4"/>
      <c r="K162" s="4">
        <v>0</v>
      </c>
      <c r="L162" s="4">
        <v>0</v>
      </c>
      <c r="M162" s="4">
        <v>0</v>
      </c>
      <c r="N162" s="4">
        <v>0</v>
      </c>
      <c r="O162" s="4"/>
      <c r="P162" s="4"/>
      <c r="Q162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17">
        <v>0</v>
      </c>
      <c r="Y162" s="17">
        <v>0</v>
      </c>
      <c r="Z162" s="4">
        <f t="shared" si="4"/>
        <v>0</v>
      </c>
      <c r="AA162" s="4">
        <f t="shared" si="5"/>
        <v>0</v>
      </c>
      <c r="AC162" s="4"/>
    </row>
    <row r="163" spans="1:29" x14ac:dyDescent="0.2">
      <c r="A163" t="s">
        <v>172</v>
      </c>
      <c r="B163">
        <v>154</v>
      </c>
      <c r="C163" s="4">
        <v>1500</v>
      </c>
      <c r="D163" s="4">
        <v>80801</v>
      </c>
      <c r="E163" s="4"/>
      <c r="F163" s="4"/>
      <c r="G163" s="4"/>
      <c r="H163" s="4"/>
      <c r="I163" s="4">
        <v>95277</v>
      </c>
      <c r="J163" s="4"/>
      <c r="K163" s="4">
        <v>0</v>
      </c>
      <c r="L163" s="4">
        <v>0</v>
      </c>
      <c r="M163" s="4">
        <v>0</v>
      </c>
      <c r="N163" s="4">
        <v>0</v>
      </c>
      <c r="O163" s="4"/>
      <c r="P163" s="4"/>
      <c r="Q163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17">
        <v>0</v>
      </c>
      <c r="Y163" s="17">
        <v>0</v>
      </c>
      <c r="Z163" s="4">
        <f t="shared" si="4"/>
        <v>1537.4999999999998</v>
      </c>
      <c r="AA163" s="4">
        <f t="shared" si="5"/>
        <v>82821.024999999994</v>
      </c>
      <c r="AC163" s="4"/>
    </row>
    <row r="164" spans="1:29" x14ac:dyDescent="0.2">
      <c r="A164" t="s">
        <v>173</v>
      </c>
      <c r="B164">
        <v>155</v>
      </c>
      <c r="C164" s="4">
        <v>0</v>
      </c>
      <c r="D164" s="4"/>
      <c r="E164" s="4">
        <v>1500000</v>
      </c>
      <c r="F164" s="4"/>
      <c r="G164" s="4"/>
      <c r="H164" s="4"/>
      <c r="I164" s="4"/>
      <c r="J164" s="4">
        <v>3440829</v>
      </c>
      <c r="K164" s="4">
        <v>0</v>
      </c>
      <c r="L164" s="4">
        <v>0</v>
      </c>
      <c r="M164" s="4">
        <v>0</v>
      </c>
      <c r="N164" s="4">
        <v>4224340</v>
      </c>
      <c r="O164" s="4"/>
      <c r="P164" s="4">
        <v>1858435</v>
      </c>
      <c r="Q164">
        <v>3981589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17">
        <v>0</v>
      </c>
      <c r="Y164" s="17">
        <v>0</v>
      </c>
      <c r="Z164" s="4">
        <f t="shared" si="4"/>
        <v>0</v>
      </c>
      <c r="AA164" s="4">
        <f t="shared" si="5"/>
        <v>0</v>
      </c>
      <c r="AC164" s="4"/>
    </row>
    <row r="165" spans="1:29" x14ac:dyDescent="0.2">
      <c r="A165" t="s">
        <v>174</v>
      </c>
      <c r="B165">
        <v>156</v>
      </c>
      <c r="C165" s="4">
        <v>0</v>
      </c>
      <c r="D165" s="4"/>
      <c r="E165" s="4"/>
      <c r="F165" s="4"/>
      <c r="G165" s="4"/>
      <c r="H165" s="4"/>
      <c r="I165" s="4"/>
      <c r="J165" s="4"/>
      <c r="K165" s="4">
        <v>0</v>
      </c>
      <c r="L165" s="4">
        <v>0</v>
      </c>
      <c r="M165" s="4">
        <v>0</v>
      </c>
      <c r="N165" s="4">
        <v>0</v>
      </c>
      <c r="O165" s="4"/>
      <c r="P165" s="4"/>
      <c r="Q165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17">
        <v>0</v>
      </c>
      <c r="Y165" s="17">
        <v>0</v>
      </c>
      <c r="Z165" s="4">
        <f t="shared" si="4"/>
        <v>0</v>
      </c>
      <c r="AA165" s="4">
        <f t="shared" si="5"/>
        <v>0</v>
      </c>
      <c r="AC165" s="4"/>
    </row>
    <row r="166" spans="1:29" x14ac:dyDescent="0.2">
      <c r="A166" t="s">
        <v>175</v>
      </c>
      <c r="B166">
        <v>157</v>
      </c>
      <c r="C166" s="4">
        <v>0</v>
      </c>
      <c r="D166" s="4"/>
      <c r="E166" s="4"/>
      <c r="F166" s="4"/>
      <c r="G166" s="4"/>
      <c r="H166" s="4"/>
      <c r="I166" s="4"/>
      <c r="J166" s="4"/>
      <c r="K166" s="4">
        <v>583000</v>
      </c>
      <c r="L166" s="4">
        <v>300000</v>
      </c>
      <c r="M166" s="4">
        <v>350000</v>
      </c>
      <c r="N166" s="4">
        <v>212000</v>
      </c>
      <c r="O166" s="4">
        <v>490000</v>
      </c>
      <c r="P166" s="4"/>
      <c r="Q166">
        <v>350000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17">
        <v>0</v>
      </c>
      <c r="Y166" s="17">
        <v>0</v>
      </c>
      <c r="Z166" s="4">
        <f t="shared" si="4"/>
        <v>0</v>
      </c>
      <c r="AA166" s="4">
        <f t="shared" si="5"/>
        <v>0</v>
      </c>
      <c r="AC166" s="4"/>
    </row>
    <row r="167" spans="1:29" x14ac:dyDescent="0.2">
      <c r="A167" t="s">
        <v>176</v>
      </c>
      <c r="B167">
        <v>158</v>
      </c>
      <c r="C167" s="4">
        <v>0</v>
      </c>
      <c r="D167" s="4"/>
      <c r="E167" s="4"/>
      <c r="F167" s="4"/>
      <c r="G167" s="4"/>
      <c r="H167" s="4"/>
      <c r="I167" s="4"/>
      <c r="J167" s="4"/>
      <c r="K167" s="4">
        <v>0</v>
      </c>
      <c r="L167" s="4">
        <v>0</v>
      </c>
      <c r="M167" s="4">
        <v>0</v>
      </c>
      <c r="N167" s="4">
        <v>9700</v>
      </c>
      <c r="O167" s="4">
        <v>1575000</v>
      </c>
      <c r="P167" s="4"/>
      <c r="Q167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17">
        <v>0</v>
      </c>
      <c r="Y167" s="17">
        <v>0</v>
      </c>
      <c r="Z167" s="4">
        <f t="shared" si="4"/>
        <v>0</v>
      </c>
      <c r="AA167" s="4">
        <f t="shared" si="5"/>
        <v>0</v>
      </c>
      <c r="AC167" s="4"/>
    </row>
    <row r="168" spans="1:29" x14ac:dyDescent="0.2">
      <c r="A168" t="s">
        <v>177</v>
      </c>
      <c r="B168">
        <v>159</v>
      </c>
      <c r="C168" s="4">
        <v>0</v>
      </c>
      <c r="D168" s="4"/>
      <c r="E168" s="4"/>
      <c r="F168" s="4"/>
      <c r="G168" s="4"/>
      <c r="H168" s="4"/>
      <c r="I168" s="4"/>
      <c r="J168" s="4"/>
      <c r="K168" s="4">
        <v>0</v>
      </c>
      <c r="L168" s="4">
        <v>2000000</v>
      </c>
      <c r="M168" s="4">
        <v>0</v>
      </c>
      <c r="N168" s="4">
        <v>0</v>
      </c>
      <c r="O168" s="4"/>
      <c r="P168" s="4"/>
      <c r="Q168">
        <v>2150000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17">
        <v>0</v>
      </c>
      <c r="Y168" s="17">
        <v>0</v>
      </c>
      <c r="Z168" s="4">
        <f t="shared" si="4"/>
        <v>0</v>
      </c>
      <c r="AA168" s="4">
        <f t="shared" si="5"/>
        <v>0</v>
      </c>
      <c r="AC168" s="4"/>
    </row>
    <row r="169" spans="1:29" x14ac:dyDescent="0.2">
      <c r="A169" t="s">
        <v>178</v>
      </c>
      <c r="B169">
        <v>160</v>
      </c>
      <c r="C169" s="4">
        <v>0</v>
      </c>
      <c r="D169" s="4"/>
      <c r="E169" s="4"/>
      <c r="F169" s="4"/>
      <c r="G169" s="4"/>
      <c r="H169" s="4"/>
      <c r="I169" s="4"/>
      <c r="J169" s="4"/>
      <c r="K169" s="4">
        <v>0</v>
      </c>
      <c r="L169" s="4">
        <v>0</v>
      </c>
      <c r="M169" s="4">
        <v>0</v>
      </c>
      <c r="N169" s="4">
        <v>0</v>
      </c>
      <c r="O169" s="4"/>
      <c r="P169" s="4"/>
      <c r="Q169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17">
        <v>0</v>
      </c>
      <c r="Y169" s="17">
        <v>0</v>
      </c>
      <c r="Z169" s="4">
        <f t="shared" si="4"/>
        <v>0</v>
      </c>
      <c r="AA169" s="4">
        <f t="shared" si="5"/>
        <v>0</v>
      </c>
      <c r="AC169" s="4"/>
    </row>
    <row r="170" spans="1:29" x14ac:dyDescent="0.2">
      <c r="A170" t="s">
        <v>179</v>
      </c>
      <c r="B170">
        <v>161</v>
      </c>
      <c r="C170" s="4">
        <v>0</v>
      </c>
      <c r="D170" s="4"/>
      <c r="E170" s="4"/>
      <c r="F170" s="4"/>
      <c r="G170" s="4"/>
      <c r="H170" s="4"/>
      <c r="I170" s="4"/>
      <c r="J170" s="4"/>
      <c r="K170" s="4">
        <v>0</v>
      </c>
      <c r="L170" s="4">
        <v>0</v>
      </c>
      <c r="M170" s="4">
        <v>0</v>
      </c>
      <c r="N170" s="4">
        <v>0</v>
      </c>
      <c r="O170" s="4"/>
      <c r="P170" s="4"/>
      <c r="Q170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17">
        <v>0</v>
      </c>
      <c r="Y170" s="17">
        <v>0</v>
      </c>
      <c r="Z170" s="4">
        <f t="shared" si="4"/>
        <v>0</v>
      </c>
      <c r="AA170" s="4">
        <f t="shared" si="5"/>
        <v>0</v>
      </c>
      <c r="AC170" s="4"/>
    </row>
    <row r="171" spans="1:29" x14ac:dyDescent="0.2">
      <c r="A171" t="s">
        <v>180</v>
      </c>
      <c r="B171">
        <v>162</v>
      </c>
      <c r="C171" s="4">
        <v>100331</v>
      </c>
      <c r="D171" s="4"/>
      <c r="E171" s="4"/>
      <c r="F171" s="4">
        <v>654408</v>
      </c>
      <c r="G171" s="4"/>
      <c r="H171" s="4"/>
      <c r="I171" s="4"/>
      <c r="J171" s="4"/>
      <c r="K171" s="4">
        <v>0</v>
      </c>
      <c r="L171" s="4">
        <v>0</v>
      </c>
      <c r="M171" s="4">
        <v>0</v>
      </c>
      <c r="N171" s="4">
        <v>0</v>
      </c>
      <c r="O171" s="4"/>
      <c r="P171" s="4"/>
      <c r="Q171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17">
        <v>0</v>
      </c>
      <c r="Y171" s="17">
        <v>0</v>
      </c>
      <c r="Z171" s="4">
        <f t="shared" si="4"/>
        <v>102839.27499999999</v>
      </c>
      <c r="AA171" s="4">
        <f t="shared" si="5"/>
        <v>0</v>
      </c>
      <c r="AC171" s="4"/>
    </row>
    <row r="172" spans="1:29" x14ac:dyDescent="0.2">
      <c r="A172" t="s">
        <v>181</v>
      </c>
      <c r="B172">
        <v>163</v>
      </c>
      <c r="C172" s="4">
        <v>0</v>
      </c>
      <c r="D172" s="4"/>
      <c r="E172" s="4"/>
      <c r="F172" s="4"/>
      <c r="G172" s="4"/>
      <c r="H172" s="4"/>
      <c r="I172" s="4"/>
      <c r="J172" s="4"/>
      <c r="K172" s="4">
        <v>0</v>
      </c>
      <c r="L172" s="4">
        <v>0</v>
      </c>
      <c r="M172" s="4">
        <v>0</v>
      </c>
      <c r="N172" s="4">
        <v>0</v>
      </c>
      <c r="O172" s="4"/>
      <c r="P172" s="4"/>
      <c r="Q172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17">
        <v>0</v>
      </c>
      <c r="Y172" s="17">
        <v>0</v>
      </c>
      <c r="Z172" s="4">
        <f t="shared" si="4"/>
        <v>0</v>
      </c>
      <c r="AA172" s="4">
        <f t="shared" si="5"/>
        <v>0</v>
      </c>
      <c r="AC172" s="4"/>
    </row>
    <row r="173" spans="1:29" x14ac:dyDescent="0.2">
      <c r="A173" t="s">
        <v>182</v>
      </c>
      <c r="B173">
        <v>164</v>
      </c>
      <c r="C173" s="4">
        <v>0</v>
      </c>
      <c r="D173" s="4"/>
      <c r="E173" s="4"/>
      <c r="F173" s="4"/>
      <c r="G173" s="4"/>
      <c r="H173" s="4"/>
      <c r="I173" s="4"/>
      <c r="J173" s="4"/>
      <c r="K173" s="4">
        <v>0</v>
      </c>
      <c r="L173" s="4">
        <v>0</v>
      </c>
      <c r="M173" s="4">
        <v>0</v>
      </c>
      <c r="N173" s="4">
        <v>999211</v>
      </c>
      <c r="O173" s="4"/>
      <c r="P173" s="4">
        <v>2818935</v>
      </c>
      <c r="Q173">
        <v>0</v>
      </c>
      <c r="R173" s="4">
        <v>0</v>
      </c>
      <c r="S173" s="4">
        <v>0</v>
      </c>
      <c r="T173" s="4">
        <v>0</v>
      </c>
      <c r="U173" s="4">
        <v>560000</v>
      </c>
      <c r="V173" s="4">
        <v>0</v>
      </c>
      <c r="W173" s="4">
        <v>0</v>
      </c>
      <c r="X173" s="17">
        <v>0</v>
      </c>
      <c r="Y173" s="17">
        <v>0</v>
      </c>
      <c r="Z173" s="4">
        <f t="shared" si="4"/>
        <v>0</v>
      </c>
      <c r="AA173" s="4">
        <f t="shared" si="5"/>
        <v>0</v>
      </c>
      <c r="AC173" s="4"/>
    </row>
    <row r="174" spans="1:29" x14ac:dyDescent="0.2">
      <c r="A174" t="s">
        <v>183</v>
      </c>
      <c r="B174">
        <v>165</v>
      </c>
      <c r="C174" s="4">
        <v>0</v>
      </c>
      <c r="D174" s="4"/>
      <c r="E174" s="4"/>
      <c r="F174" s="4"/>
      <c r="G174" s="4"/>
      <c r="H174" s="4"/>
      <c r="I174" s="4"/>
      <c r="J174" s="4"/>
      <c r="K174" s="4">
        <v>0</v>
      </c>
      <c r="L174" s="4">
        <v>0</v>
      </c>
      <c r="M174" s="4">
        <v>0</v>
      </c>
      <c r="N174" s="4">
        <v>0</v>
      </c>
      <c r="O174" s="4"/>
      <c r="P174" s="4"/>
      <c r="Q17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17">
        <v>0</v>
      </c>
      <c r="Y174" s="17">
        <v>0</v>
      </c>
      <c r="Z174" s="4">
        <f t="shared" si="4"/>
        <v>0</v>
      </c>
      <c r="AA174" s="4">
        <f t="shared" si="5"/>
        <v>0</v>
      </c>
      <c r="AC174" s="4"/>
    </row>
    <row r="175" spans="1:29" x14ac:dyDescent="0.2">
      <c r="A175" t="s">
        <v>184</v>
      </c>
      <c r="B175">
        <v>166</v>
      </c>
      <c r="C175" s="4">
        <v>0</v>
      </c>
      <c r="D175" s="4"/>
      <c r="E175" s="4"/>
      <c r="F175" s="4"/>
      <c r="G175" s="4"/>
      <c r="H175" s="4"/>
      <c r="I175" s="4"/>
      <c r="J175" s="4"/>
      <c r="K175" s="4">
        <v>0</v>
      </c>
      <c r="L175" s="4">
        <v>0</v>
      </c>
      <c r="M175" s="4">
        <v>0</v>
      </c>
      <c r="N175" s="4">
        <v>985000</v>
      </c>
      <c r="O175" s="4"/>
      <c r="P175" s="4"/>
      <c r="Q175">
        <v>0</v>
      </c>
      <c r="R175" s="4">
        <v>0</v>
      </c>
      <c r="S175" s="4">
        <v>0</v>
      </c>
      <c r="T175" s="4">
        <v>0</v>
      </c>
      <c r="U175" s="4">
        <v>887843</v>
      </c>
      <c r="V175" s="4">
        <v>0</v>
      </c>
      <c r="W175" s="4">
        <v>0</v>
      </c>
      <c r="X175" s="17">
        <v>0</v>
      </c>
      <c r="Y175" s="17">
        <v>492792</v>
      </c>
      <c r="Z175" s="4">
        <f t="shared" si="4"/>
        <v>0</v>
      </c>
      <c r="AA175" s="4">
        <f t="shared" si="5"/>
        <v>0</v>
      </c>
      <c r="AC175" s="4"/>
    </row>
    <row r="176" spans="1:29" x14ac:dyDescent="0.2">
      <c r="A176" t="s">
        <v>185</v>
      </c>
      <c r="B176">
        <v>167</v>
      </c>
      <c r="C176" s="4">
        <v>0</v>
      </c>
      <c r="D176" s="4"/>
      <c r="E176" s="4"/>
      <c r="F176" s="4"/>
      <c r="G176" s="4"/>
      <c r="H176" s="4"/>
      <c r="I176" s="4"/>
      <c r="J176" s="4">
        <v>1587144</v>
      </c>
      <c r="K176" s="4">
        <v>0</v>
      </c>
      <c r="L176" s="4">
        <v>0</v>
      </c>
      <c r="M176" s="4">
        <v>0</v>
      </c>
      <c r="N176" s="4">
        <v>0</v>
      </c>
      <c r="O176" s="4"/>
      <c r="P176" s="4"/>
      <c r="Q176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17">
        <v>0</v>
      </c>
      <c r="Y176" s="17">
        <v>0</v>
      </c>
      <c r="Z176" s="4">
        <f t="shared" si="4"/>
        <v>0</v>
      </c>
      <c r="AA176" s="4">
        <f t="shared" si="5"/>
        <v>0</v>
      </c>
      <c r="AC176" s="4"/>
    </row>
    <row r="177" spans="1:29" x14ac:dyDescent="0.2">
      <c r="A177" t="s">
        <v>186</v>
      </c>
      <c r="B177">
        <v>168</v>
      </c>
      <c r="C177" s="4">
        <v>0</v>
      </c>
      <c r="D177" s="4"/>
      <c r="E177" s="4"/>
      <c r="F177" s="4"/>
      <c r="G177" s="4"/>
      <c r="H177" s="4"/>
      <c r="I177" s="4"/>
      <c r="J177" s="4"/>
      <c r="K177" s="4">
        <v>300000</v>
      </c>
      <c r="L177" s="4">
        <v>0</v>
      </c>
      <c r="M177" s="4">
        <v>1381017</v>
      </c>
      <c r="N177" s="4">
        <v>512397</v>
      </c>
      <c r="O177" s="4">
        <v>2730167</v>
      </c>
      <c r="P177" s="4"/>
      <c r="Q177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17">
        <v>0</v>
      </c>
      <c r="Y177" s="17">
        <v>0</v>
      </c>
      <c r="Z177" s="4">
        <f t="shared" si="4"/>
        <v>0</v>
      </c>
      <c r="AA177" s="4">
        <f t="shared" si="5"/>
        <v>0</v>
      </c>
      <c r="AC177" s="4"/>
    </row>
    <row r="178" spans="1:29" x14ac:dyDescent="0.2">
      <c r="A178" t="s">
        <v>187</v>
      </c>
      <c r="B178">
        <v>169</v>
      </c>
      <c r="C178" s="4">
        <v>2000</v>
      </c>
      <c r="D178" s="4">
        <v>35000</v>
      </c>
      <c r="E178" s="4">
        <v>65863</v>
      </c>
      <c r="F178" s="4">
        <v>104681</v>
      </c>
      <c r="G178" s="4">
        <v>174621</v>
      </c>
      <c r="H178" s="4">
        <v>236365</v>
      </c>
      <c r="I178" s="4">
        <v>137290</v>
      </c>
      <c r="J178" s="4">
        <v>78117</v>
      </c>
      <c r="K178" s="4">
        <v>5720</v>
      </c>
      <c r="L178" s="4">
        <v>50000</v>
      </c>
      <c r="M178" s="4">
        <v>160189</v>
      </c>
      <c r="N178" s="4">
        <v>17000</v>
      </c>
      <c r="O178" s="4">
        <v>12641</v>
      </c>
      <c r="P178" s="4"/>
      <c r="Q178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17">
        <v>0</v>
      </c>
      <c r="Y178" s="17">
        <v>0</v>
      </c>
      <c r="Z178" s="4">
        <f t="shared" si="4"/>
        <v>2050</v>
      </c>
      <c r="AA178" s="4">
        <f t="shared" si="5"/>
        <v>35875</v>
      </c>
      <c r="AC178" s="4"/>
    </row>
    <row r="179" spans="1:29" x14ac:dyDescent="0.2">
      <c r="A179" t="s">
        <v>188</v>
      </c>
      <c r="B179">
        <v>170</v>
      </c>
      <c r="C179" s="4">
        <v>0</v>
      </c>
      <c r="D179" s="4"/>
      <c r="E179" s="4"/>
      <c r="F179" s="4"/>
      <c r="G179" s="4"/>
      <c r="H179" s="4"/>
      <c r="I179" s="4"/>
      <c r="J179" s="4"/>
      <c r="K179" s="4">
        <v>0</v>
      </c>
      <c r="L179" s="4">
        <v>0</v>
      </c>
      <c r="M179" s="4">
        <v>0</v>
      </c>
      <c r="N179" s="4">
        <v>0</v>
      </c>
      <c r="O179" s="4"/>
      <c r="P179" s="4"/>
      <c r="Q179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17">
        <v>0</v>
      </c>
      <c r="Y179" s="17">
        <v>0</v>
      </c>
      <c r="Z179" s="4">
        <f t="shared" si="4"/>
        <v>0</v>
      </c>
      <c r="AA179" s="4">
        <f t="shared" si="5"/>
        <v>0</v>
      </c>
      <c r="AC179" s="4"/>
    </row>
    <row r="180" spans="1:29" x14ac:dyDescent="0.2">
      <c r="A180" t="s">
        <v>189</v>
      </c>
      <c r="B180">
        <v>171</v>
      </c>
      <c r="C180" s="4">
        <v>0</v>
      </c>
      <c r="D180" s="4"/>
      <c r="E180" s="4"/>
      <c r="F180" s="4"/>
      <c r="G180" s="4"/>
      <c r="H180" s="4"/>
      <c r="I180" s="4"/>
      <c r="J180" s="4"/>
      <c r="K180" s="4">
        <v>0</v>
      </c>
      <c r="L180" s="4">
        <v>0</v>
      </c>
      <c r="M180" s="4">
        <v>0</v>
      </c>
      <c r="N180" s="4">
        <v>0</v>
      </c>
      <c r="O180" s="4"/>
      <c r="P180" s="4"/>
      <c r="Q180">
        <v>2000000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17">
        <v>0</v>
      </c>
      <c r="Y180" s="17">
        <v>0</v>
      </c>
      <c r="Z180" s="4">
        <f t="shared" si="4"/>
        <v>0</v>
      </c>
      <c r="AA180" s="4">
        <f t="shared" si="5"/>
        <v>0</v>
      </c>
      <c r="AC180" s="4"/>
    </row>
    <row r="181" spans="1:29" x14ac:dyDescent="0.2">
      <c r="A181" t="s">
        <v>190</v>
      </c>
      <c r="B181">
        <v>172</v>
      </c>
      <c r="C181" s="4">
        <v>0</v>
      </c>
      <c r="D181" s="4"/>
      <c r="E181" s="4"/>
      <c r="F181" s="4"/>
      <c r="G181" s="4"/>
      <c r="H181" s="4"/>
      <c r="I181" s="4"/>
      <c r="J181" s="4"/>
      <c r="K181" s="4">
        <v>0</v>
      </c>
      <c r="L181" s="4">
        <v>0</v>
      </c>
      <c r="M181" s="4">
        <v>0</v>
      </c>
      <c r="N181" s="4">
        <v>0</v>
      </c>
      <c r="O181" s="4"/>
      <c r="P181" s="4"/>
      <c r="Q181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17">
        <v>0</v>
      </c>
      <c r="Y181" s="17">
        <v>0</v>
      </c>
      <c r="Z181" s="4">
        <f t="shared" si="4"/>
        <v>0</v>
      </c>
      <c r="AA181" s="4">
        <f t="shared" si="5"/>
        <v>0</v>
      </c>
      <c r="AC181" s="4"/>
    </row>
    <row r="182" spans="1:29" x14ac:dyDescent="0.2">
      <c r="A182" t="s">
        <v>191</v>
      </c>
      <c r="B182">
        <v>173</v>
      </c>
      <c r="C182" s="4">
        <v>26020</v>
      </c>
      <c r="D182" s="4">
        <v>53995</v>
      </c>
      <c r="E182" s="4">
        <v>21950</v>
      </c>
      <c r="F182" s="4"/>
      <c r="G182" s="4"/>
      <c r="H182" s="4">
        <v>405060</v>
      </c>
      <c r="I182" s="4">
        <v>262650</v>
      </c>
      <c r="J182" s="4">
        <v>127890</v>
      </c>
      <c r="K182" s="4">
        <v>166820</v>
      </c>
      <c r="L182" s="4">
        <v>0</v>
      </c>
      <c r="M182" s="4">
        <v>201360</v>
      </c>
      <c r="N182" s="4">
        <v>0</v>
      </c>
      <c r="O182" s="4"/>
      <c r="P182" s="4"/>
      <c r="Q182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17">
        <v>0</v>
      </c>
      <c r="Y182" s="17">
        <v>0</v>
      </c>
      <c r="Z182" s="4">
        <f t="shared" si="4"/>
        <v>26670.499999999996</v>
      </c>
      <c r="AA182" s="4">
        <f t="shared" si="5"/>
        <v>55344.874999999993</v>
      </c>
      <c r="AC182" s="4"/>
    </row>
    <row r="183" spans="1:29" x14ac:dyDescent="0.2">
      <c r="A183" t="s">
        <v>192</v>
      </c>
      <c r="B183">
        <v>174</v>
      </c>
      <c r="C183" s="4">
        <v>0</v>
      </c>
      <c r="D183" s="4"/>
      <c r="E183" s="4"/>
      <c r="F183" s="4"/>
      <c r="G183" s="4"/>
      <c r="H183" s="4"/>
      <c r="I183" s="4"/>
      <c r="J183" s="4"/>
      <c r="K183" s="4">
        <v>0</v>
      </c>
      <c r="L183" s="4">
        <v>20300</v>
      </c>
      <c r="M183" s="4">
        <v>0</v>
      </c>
      <c r="N183" s="4">
        <v>0</v>
      </c>
      <c r="O183" s="4">
        <v>1026862</v>
      </c>
      <c r="P183" s="4"/>
      <c r="Q183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17">
        <v>0</v>
      </c>
      <c r="Y183" s="17">
        <v>0</v>
      </c>
      <c r="Z183" s="4">
        <f t="shared" si="4"/>
        <v>0</v>
      </c>
      <c r="AA183" s="4">
        <f t="shared" si="5"/>
        <v>0</v>
      </c>
      <c r="AC183" s="4"/>
    </row>
    <row r="184" spans="1:29" x14ac:dyDescent="0.2">
      <c r="A184" t="s">
        <v>193</v>
      </c>
      <c r="B184">
        <v>175</v>
      </c>
      <c r="C184" s="4">
        <v>0</v>
      </c>
      <c r="D184" s="4"/>
      <c r="E184" s="4">
        <v>350000</v>
      </c>
      <c r="F184" s="4"/>
      <c r="G184" s="4"/>
      <c r="H184" s="4">
        <v>950000</v>
      </c>
      <c r="I184" s="4"/>
      <c r="J184" s="4"/>
      <c r="K184" s="4">
        <v>0</v>
      </c>
      <c r="L184" s="4">
        <v>0</v>
      </c>
      <c r="M184" s="4">
        <v>750000</v>
      </c>
      <c r="N184" s="4">
        <v>538000</v>
      </c>
      <c r="O184" s="4"/>
      <c r="P184" s="4">
        <v>1000000</v>
      </c>
      <c r="Q184">
        <v>500000</v>
      </c>
      <c r="R184" s="4">
        <v>850000</v>
      </c>
      <c r="S184" s="4">
        <v>0</v>
      </c>
      <c r="T184" s="4">
        <v>0</v>
      </c>
      <c r="U184" s="4">
        <v>500000</v>
      </c>
      <c r="V184" s="4">
        <v>0</v>
      </c>
      <c r="W184" s="4">
        <v>0</v>
      </c>
      <c r="X184" s="17">
        <v>0</v>
      </c>
      <c r="Y184" s="17">
        <v>0</v>
      </c>
      <c r="Z184" s="4">
        <f t="shared" si="4"/>
        <v>0</v>
      </c>
      <c r="AA184" s="4">
        <f t="shared" si="5"/>
        <v>0</v>
      </c>
      <c r="AC184" s="4"/>
    </row>
    <row r="185" spans="1:29" x14ac:dyDescent="0.2">
      <c r="A185" t="s">
        <v>194</v>
      </c>
      <c r="B185">
        <v>176</v>
      </c>
      <c r="C185" s="4">
        <v>0</v>
      </c>
      <c r="D185" s="4"/>
      <c r="E185" s="4"/>
      <c r="F185" s="4"/>
      <c r="G185" s="4"/>
      <c r="H185" s="4"/>
      <c r="I185" s="4"/>
      <c r="J185" s="4"/>
      <c r="K185" s="4">
        <v>0</v>
      </c>
      <c r="L185" s="4">
        <v>0</v>
      </c>
      <c r="M185" s="4">
        <v>0</v>
      </c>
      <c r="N185" s="4">
        <v>0</v>
      </c>
      <c r="O185" s="4"/>
      <c r="P185" s="4"/>
      <c r="Q185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17">
        <v>0</v>
      </c>
      <c r="Y185" s="17">
        <v>0</v>
      </c>
      <c r="Z185" s="4">
        <f t="shared" si="4"/>
        <v>0</v>
      </c>
      <c r="AA185" s="4">
        <f t="shared" si="5"/>
        <v>0</v>
      </c>
      <c r="AC185" s="4"/>
    </row>
    <row r="186" spans="1:29" x14ac:dyDescent="0.2">
      <c r="A186" t="s">
        <v>195</v>
      </c>
      <c r="B186">
        <v>177</v>
      </c>
      <c r="C186" s="4">
        <v>0</v>
      </c>
      <c r="D186" s="4"/>
      <c r="E186" s="4"/>
      <c r="F186" s="4"/>
      <c r="G186" s="4"/>
      <c r="H186" s="4"/>
      <c r="I186" s="4"/>
      <c r="J186" s="4"/>
      <c r="K186" s="4">
        <v>0</v>
      </c>
      <c r="L186" s="4">
        <v>0</v>
      </c>
      <c r="M186" s="4">
        <v>0</v>
      </c>
      <c r="N186" s="4">
        <v>1881203</v>
      </c>
      <c r="O186" s="4"/>
      <c r="P186" s="4"/>
      <c r="Q186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17">
        <v>0</v>
      </c>
      <c r="Y186" s="17">
        <v>0</v>
      </c>
      <c r="Z186" s="4">
        <f t="shared" si="4"/>
        <v>0</v>
      </c>
      <c r="AA186" s="4">
        <f t="shared" si="5"/>
        <v>0</v>
      </c>
      <c r="AC186" s="4"/>
    </row>
    <row r="187" spans="1:29" x14ac:dyDescent="0.2">
      <c r="A187" t="s">
        <v>196</v>
      </c>
      <c r="B187">
        <v>178</v>
      </c>
      <c r="C187" s="4">
        <v>0</v>
      </c>
      <c r="D187" s="4"/>
      <c r="E187" s="4"/>
      <c r="F187" s="4"/>
      <c r="G187" s="4"/>
      <c r="H187" s="4"/>
      <c r="I187" s="4"/>
      <c r="J187" s="4"/>
      <c r="K187" s="4">
        <v>0</v>
      </c>
      <c r="L187" s="4">
        <v>0</v>
      </c>
      <c r="M187" s="4">
        <v>0</v>
      </c>
      <c r="N187" s="4">
        <v>0</v>
      </c>
      <c r="O187" s="4"/>
      <c r="P187" s="4"/>
      <c r="Q187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17">
        <v>0</v>
      </c>
      <c r="Y187" s="17">
        <v>0</v>
      </c>
      <c r="Z187" s="4">
        <f t="shared" si="4"/>
        <v>0</v>
      </c>
      <c r="AA187" s="4">
        <f t="shared" si="5"/>
        <v>0</v>
      </c>
      <c r="AC187" s="4"/>
    </row>
    <row r="188" spans="1:29" x14ac:dyDescent="0.2">
      <c r="A188" t="s">
        <v>197</v>
      </c>
      <c r="B188">
        <v>179</v>
      </c>
      <c r="C188" s="4">
        <v>0</v>
      </c>
      <c r="D188" s="4"/>
      <c r="E188" s="4"/>
      <c r="F188" s="4"/>
      <c r="G188" s="4"/>
      <c r="H188" s="4"/>
      <c r="I188" s="4"/>
      <c r="J188" s="4"/>
      <c r="K188" s="4">
        <v>0</v>
      </c>
      <c r="L188" s="4">
        <v>317193</v>
      </c>
      <c r="M188" s="4">
        <v>244396</v>
      </c>
      <c r="N188" s="4">
        <v>0</v>
      </c>
      <c r="O188" s="4"/>
      <c r="P188" s="4"/>
      <c r="Q188">
        <v>264219</v>
      </c>
      <c r="R188" s="4">
        <v>0</v>
      </c>
      <c r="S188" s="4">
        <v>0</v>
      </c>
      <c r="T188" s="4">
        <v>0</v>
      </c>
      <c r="U188" s="4">
        <v>272450</v>
      </c>
      <c r="V188" s="4">
        <v>0</v>
      </c>
      <c r="W188" s="4">
        <v>0</v>
      </c>
      <c r="X188" s="17">
        <v>0</v>
      </c>
      <c r="Y188" s="17">
        <v>1133827</v>
      </c>
      <c r="Z188" s="4">
        <f t="shared" si="4"/>
        <v>0</v>
      </c>
      <c r="AA188" s="4">
        <f t="shared" si="5"/>
        <v>0</v>
      </c>
      <c r="AC188" s="4"/>
    </row>
    <row r="189" spans="1:29" x14ac:dyDescent="0.2">
      <c r="A189" t="s">
        <v>198</v>
      </c>
      <c r="B189">
        <v>180</v>
      </c>
      <c r="C189" s="4">
        <v>0</v>
      </c>
      <c r="D189" s="4"/>
      <c r="E189" s="4"/>
      <c r="F189" s="4"/>
      <c r="G189" s="4"/>
      <c r="H189" s="4"/>
      <c r="I189" s="4"/>
      <c r="J189" s="4"/>
      <c r="K189" s="4">
        <v>167768</v>
      </c>
      <c r="L189" s="4">
        <v>243818</v>
      </c>
      <c r="M189" s="4">
        <v>0</v>
      </c>
      <c r="N189" s="4">
        <v>35034</v>
      </c>
      <c r="O189" s="4">
        <v>484500</v>
      </c>
      <c r="P189" s="4"/>
      <c r="Q189">
        <v>77700</v>
      </c>
      <c r="R189" s="4">
        <v>50000</v>
      </c>
      <c r="S189" s="4">
        <v>315000</v>
      </c>
      <c r="T189" s="4">
        <v>0</v>
      </c>
      <c r="U189" s="4">
        <v>0</v>
      </c>
      <c r="V189" s="4">
        <v>0</v>
      </c>
      <c r="W189" s="4">
        <v>0</v>
      </c>
      <c r="X189" s="17">
        <v>0</v>
      </c>
      <c r="Y189" s="17">
        <v>0</v>
      </c>
      <c r="Z189" s="4">
        <f t="shared" si="4"/>
        <v>0</v>
      </c>
      <c r="AA189" s="4">
        <f t="shared" si="5"/>
        <v>0</v>
      </c>
      <c r="AC189" s="4"/>
    </row>
    <row r="190" spans="1:29" x14ac:dyDescent="0.2">
      <c r="A190" t="s">
        <v>199</v>
      </c>
      <c r="B190">
        <v>181</v>
      </c>
      <c r="C190" s="4">
        <v>0</v>
      </c>
      <c r="D190" s="4"/>
      <c r="E190" s="4"/>
      <c r="F190" s="4"/>
      <c r="G190" s="4"/>
      <c r="H190" s="4"/>
      <c r="I190" s="4"/>
      <c r="J190" s="4"/>
      <c r="K190" s="4">
        <v>0</v>
      </c>
      <c r="L190" s="4">
        <v>0</v>
      </c>
      <c r="M190" s="4">
        <v>0</v>
      </c>
      <c r="N190" s="4">
        <v>0</v>
      </c>
      <c r="O190" s="4"/>
      <c r="P190" s="4"/>
      <c r="Q190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17">
        <v>0</v>
      </c>
      <c r="Y190" s="17">
        <v>0</v>
      </c>
      <c r="Z190" s="4">
        <f t="shared" si="4"/>
        <v>0</v>
      </c>
      <c r="AA190" s="4">
        <f t="shared" si="5"/>
        <v>0</v>
      </c>
      <c r="AC190" s="4"/>
    </row>
    <row r="191" spans="1:29" x14ac:dyDescent="0.2">
      <c r="A191" t="s">
        <v>200</v>
      </c>
      <c r="B191">
        <v>182</v>
      </c>
      <c r="C191" s="4">
        <v>0</v>
      </c>
      <c r="D191" s="4"/>
      <c r="E191" s="4"/>
      <c r="F191" s="4"/>
      <c r="G191" s="4"/>
      <c r="H191" s="4"/>
      <c r="I191" s="4"/>
      <c r="J191" s="4"/>
      <c r="K191" s="4">
        <v>0</v>
      </c>
      <c r="L191" s="4">
        <v>0</v>
      </c>
      <c r="M191" s="4">
        <v>0</v>
      </c>
      <c r="N191" s="4">
        <v>0</v>
      </c>
      <c r="O191" s="4"/>
      <c r="P191" s="4"/>
      <c r="Q191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17">
        <v>0</v>
      </c>
      <c r="Y191" s="17">
        <v>0</v>
      </c>
      <c r="Z191" s="4">
        <f t="shared" si="4"/>
        <v>0</v>
      </c>
      <c r="AA191" s="4">
        <f t="shared" si="5"/>
        <v>0</v>
      </c>
      <c r="AC191" s="4"/>
    </row>
    <row r="192" spans="1:29" x14ac:dyDescent="0.2">
      <c r="A192" t="s">
        <v>201</v>
      </c>
      <c r="B192">
        <v>183</v>
      </c>
      <c r="C192" s="4">
        <v>0</v>
      </c>
      <c r="D192" s="4"/>
      <c r="E192" s="4"/>
      <c r="F192" s="4"/>
      <c r="G192" s="4"/>
      <c r="H192" s="4"/>
      <c r="I192" s="4"/>
      <c r="J192" s="4"/>
      <c r="K192" s="4">
        <v>0</v>
      </c>
      <c r="L192" s="4">
        <v>0</v>
      </c>
      <c r="M192" s="4">
        <v>0</v>
      </c>
      <c r="N192" s="4">
        <v>0</v>
      </c>
      <c r="O192" s="4"/>
      <c r="P192" s="4"/>
      <c r="Q192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17">
        <v>0</v>
      </c>
      <c r="Y192" s="17">
        <v>0</v>
      </c>
      <c r="Z192" s="4">
        <f t="shared" si="4"/>
        <v>0</v>
      </c>
      <c r="AA192" s="4">
        <f t="shared" si="5"/>
        <v>0</v>
      </c>
      <c r="AC192" s="4"/>
    </row>
    <row r="193" spans="1:29" x14ac:dyDescent="0.2">
      <c r="A193" t="s">
        <v>202</v>
      </c>
      <c r="B193">
        <v>184</v>
      </c>
      <c r="C193" s="4">
        <v>0</v>
      </c>
      <c r="D193" s="4"/>
      <c r="E193" s="4"/>
      <c r="F193" s="4"/>
      <c r="G193" s="4">
        <v>60236</v>
      </c>
      <c r="H193" s="4"/>
      <c r="I193" s="4">
        <v>225000</v>
      </c>
      <c r="J193" s="4"/>
      <c r="K193" s="4">
        <v>379993</v>
      </c>
      <c r="L193" s="4">
        <v>0</v>
      </c>
      <c r="M193" s="4">
        <v>0</v>
      </c>
      <c r="N193" s="4">
        <v>0</v>
      </c>
      <c r="O193" s="4"/>
      <c r="P193" s="4"/>
      <c r="Q193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17">
        <v>0</v>
      </c>
      <c r="Y193" s="17">
        <v>0</v>
      </c>
      <c r="Z193" s="4">
        <f t="shared" si="4"/>
        <v>0</v>
      </c>
      <c r="AA193" s="4">
        <f t="shared" si="5"/>
        <v>0</v>
      </c>
      <c r="AC193" s="4"/>
    </row>
    <row r="194" spans="1:29" x14ac:dyDescent="0.2">
      <c r="A194" t="s">
        <v>203</v>
      </c>
      <c r="B194">
        <v>185</v>
      </c>
      <c r="C194" s="4">
        <v>0</v>
      </c>
      <c r="D194" s="4"/>
      <c r="E194" s="4"/>
      <c r="F194" s="4"/>
      <c r="G194" s="4"/>
      <c r="H194" s="4"/>
      <c r="I194" s="4"/>
      <c r="J194" s="4"/>
      <c r="K194" s="4">
        <v>0</v>
      </c>
      <c r="L194" s="4">
        <v>0</v>
      </c>
      <c r="M194" s="4">
        <v>0</v>
      </c>
      <c r="N194" s="4">
        <v>0</v>
      </c>
      <c r="O194" s="4"/>
      <c r="P194" s="4"/>
      <c r="Q19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17">
        <v>0</v>
      </c>
      <c r="Y194" s="17">
        <v>0</v>
      </c>
      <c r="Z194" s="4">
        <f t="shared" si="4"/>
        <v>0</v>
      </c>
      <c r="AA194" s="4">
        <f t="shared" si="5"/>
        <v>0</v>
      </c>
      <c r="AC194" s="4"/>
    </row>
    <row r="195" spans="1:29" x14ac:dyDescent="0.2">
      <c r="A195" t="s">
        <v>204</v>
      </c>
      <c r="B195">
        <v>186</v>
      </c>
      <c r="C195" s="4">
        <v>0</v>
      </c>
      <c r="D195" s="4"/>
      <c r="E195" s="4"/>
      <c r="F195" s="4"/>
      <c r="G195" s="4"/>
      <c r="H195" s="4"/>
      <c r="I195" s="4"/>
      <c r="J195" s="4"/>
      <c r="K195" s="4">
        <v>0</v>
      </c>
      <c r="L195" s="4">
        <v>0</v>
      </c>
      <c r="M195" s="4">
        <v>0</v>
      </c>
      <c r="N195" s="4">
        <v>0</v>
      </c>
      <c r="O195" s="4"/>
      <c r="P195" s="4"/>
      <c r="Q195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17">
        <v>0</v>
      </c>
      <c r="Y195" s="17">
        <v>0</v>
      </c>
      <c r="Z195" s="4">
        <f t="shared" si="4"/>
        <v>0</v>
      </c>
      <c r="AA195" s="4">
        <f t="shared" si="5"/>
        <v>0</v>
      </c>
      <c r="AC195" s="4"/>
    </row>
    <row r="196" spans="1:29" x14ac:dyDescent="0.2">
      <c r="A196" t="s">
        <v>205</v>
      </c>
      <c r="B196">
        <v>187</v>
      </c>
      <c r="C196" s="4">
        <v>0</v>
      </c>
      <c r="D196" s="4">
        <v>170000</v>
      </c>
      <c r="E196" s="4">
        <v>171000</v>
      </c>
      <c r="F196" s="4"/>
      <c r="G196" s="4"/>
      <c r="H196" s="4"/>
      <c r="I196" s="4"/>
      <c r="J196" s="4">
        <v>379687</v>
      </c>
      <c r="K196" s="4">
        <v>0</v>
      </c>
      <c r="L196" s="4">
        <v>0</v>
      </c>
      <c r="M196" s="4">
        <v>0</v>
      </c>
      <c r="N196" s="4">
        <v>0</v>
      </c>
      <c r="O196" s="4"/>
      <c r="P196" s="4">
        <v>1159139</v>
      </c>
      <c r="Q196">
        <v>0</v>
      </c>
      <c r="R196" s="4">
        <v>180000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17">
        <v>0</v>
      </c>
      <c r="Y196" s="17">
        <v>0</v>
      </c>
      <c r="Z196" s="4">
        <f t="shared" si="4"/>
        <v>0</v>
      </c>
      <c r="AA196" s="4">
        <f t="shared" si="5"/>
        <v>174249.99999999997</v>
      </c>
      <c r="AC196" s="4"/>
    </row>
    <row r="197" spans="1:29" x14ac:dyDescent="0.2">
      <c r="A197" t="s">
        <v>206</v>
      </c>
      <c r="B197">
        <v>188</v>
      </c>
      <c r="C197" s="4">
        <v>0</v>
      </c>
      <c r="D197" s="4"/>
      <c r="E197" s="4"/>
      <c r="F197" s="4"/>
      <c r="G197" s="4"/>
      <c r="H197" s="4"/>
      <c r="I197" s="4"/>
      <c r="J197" s="4"/>
      <c r="K197" s="4">
        <v>0</v>
      </c>
      <c r="L197" s="4">
        <v>0</v>
      </c>
      <c r="M197" s="4">
        <v>0</v>
      </c>
      <c r="N197" s="4">
        <v>0</v>
      </c>
      <c r="O197" s="4"/>
      <c r="P197" s="4"/>
      <c r="Q197">
        <v>0</v>
      </c>
      <c r="R197" s="4">
        <v>0</v>
      </c>
      <c r="S197" s="4">
        <v>0</v>
      </c>
      <c r="T197" s="4">
        <v>0</v>
      </c>
      <c r="U197" s="4">
        <v>0</v>
      </c>
      <c r="V197" s="4">
        <v>141000</v>
      </c>
      <c r="W197" s="4">
        <v>0</v>
      </c>
      <c r="X197" s="17">
        <v>0</v>
      </c>
      <c r="Y197" s="17">
        <v>0</v>
      </c>
      <c r="Z197" s="4">
        <f t="shared" si="4"/>
        <v>0</v>
      </c>
      <c r="AA197" s="4">
        <f t="shared" si="5"/>
        <v>0</v>
      </c>
      <c r="AC197" s="4"/>
    </row>
    <row r="198" spans="1:29" x14ac:dyDescent="0.2">
      <c r="A198" t="s">
        <v>207</v>
      </c>
      <c r="B198">
        <v>189</v>
      </c>
      <c r="C198" s="4">
        <v>0</v>
      </c>
      <c r="D198" s="4"/>
      <c r="E198" s="4">
        <v>1391219</v>
      </c>
      <c r="F198" s="4"/>
      <c r="G198" s="4"/>
      <c r="H198" s="4"/>
      <c r="I198" s="4"/>
      <c r="J198" s="4"/>
      <c r="K198" s="4">
        <v>2144210</v>
      </c>
      <c r="L198" s="4">
        <v>0</v>
      </c>
      <c r="M198" s="4">
        <v>0</v>
      </c>
      <c r="N198" s="4">
        <v>0</v>
      </c>
      <c r="O198" s="4"/>
      <c r="P198" s="4">
        <v>2411083</v>
      </c>
      <c r="Q198">
        <v>0</v>
      </c>
      <c r="R198" s="4">
        <v>0</v>
      </c>
      <c r="S198" s="4">
        <v>3420189</v>
      </c>
      <c r="T198" s="4">
        <v>0</v>
      </c>
      <c r="U198" s="4">
        <v>0</v>
      </c>
      <c r="V198" s="4">
        <v>0</v>
      </c>
      <c r="W198" s="4">
        <v>0</v>
      </c>
      <c r="X198" s="17">
        <v>0</v>
      </c>
      <c r="Y198" s="17">
        <v>0</v>
      </c>
      <c r="Z198" s="4">
        <f t="shared" si="4"/>
        <v>0</v>
      </c>
      <c r="AA198" s="4">
        <f t="shared" si="5"/>
        <v>0</v>
      </c>
      <c r="AC198" s="4"/>
    </row>
    <row r="199" spans="1:29" x14ac:dyDescent="0.2">
      <c r="A199" t="s">
        <v>208</v>
      </c>
      <c r="B199">
        <v>190</v>
      </c>
      <c r="C199" s="4">
        <v>0</v>
      </c>
      <c r="D199" s="4"/>
      <c r="E199" s="4"/>
      <c r="F199" s="4"/>
      <c r="G199" s="4"/>
      <c r="H199" s="4"/>
      <c r="I199" s="4"/>
      <c r="J199" s="4"/>
      <c r="K199" s="4">
        <v>0</v>
      </c>
      <c r="L199" s="4">
        <v>0</v>
      </c>
      <c r="M199" s="4">
        <v>0</v>
      </c>
      <c r="N199" s="4">
        <v>0</v>
      </c>
      <c r="O199" s="4"/>
      <c r="P199" s="4"/>
      <c r="Q199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17">
        <v>0</v>
      </c>
      <c r="Y199" s="17">
        <v>0</v>
      </c>
      <c r="Z199" s="4">
        <f t="shared" si="4"/>
        <v>0</v>
      </c>
      <c r="AA199" s="4">
        <f t="shared" si="5"/>
        <v>0</v>
      </c>
      <c r="AC199" s="4"/>
    </row>
    <row r="200" spans="1:29" x14ac:dyDescent="0.2">
      <c r="A200" t="s">
        <v>209</v>
      </c>
      <c r="B200">
        <v>191</v>
      </c>
      <c r="C200" s="4">
        <v>0</v>
      </c>
      <c r="D200" s="4"/>
      <c r="E200" s="4"/>
      <c r="F200" s="4"/>
      <c r="G200" s="4"/>
      <c r="H200" s="4"/>
      <c r="I200" s="4"/>
      <c r="J200" s="4"/>
      <c r="K200" s="4">
        <v>0</v>
      </c>
      <c r="L200" s="4">
        <v>0</v>
      </c>
      <c r="M200" s="4">
        <v>0</v>
      </c>
      <c r="N200" s="4">
        <v>0</v>
      </c>
      <c r="O200" s="4"/>
      <c r="P200" s="4"/>
      <c r="Q200">
        <v>0</v>
      </c>
      <c r="R200" s="4">
        <v>0</v>
      </c>
      <c r="S200" s="4">
        <v>0</v>
      </c>
      <c r="T200" s="4">
        <v>0</v>
      </c>
      <c r="U200" s="4">
        <v>103242</v>
      </c>
      <c r="V200" s="4">
        <v>0</v>
      </c>
      <c r="W200" s="4">
        <v>0</v>
      </c>
      <c r="X200" s="17">
        <v>0</v>
      </c>
      <c r="Y200" s="17">
        <v>0</v>
      </c>
      <c r="Z200" s="4">
        <f t="shared" si="4"/>
        <v>0</v>
      </c>
      <c r="AA200" s="4">
        <f t="shared" si="5"/>
        <v>0</v>
      </c>
      <c r="AC200" s="4"/>
    </row>
    <row r="201" spans="1:29" x14ac:dyDescent="0.2">
      <c r="A201" t="s">
        <v>210</v>
      </c>
      <c r="B201">
        <v>192</v>
      </c>
      <c r="C201" s="4">
        <v>76190</v>
      </c>
      <c r="D201" s="4"/>
      <c r="E201" s="4"/>
      <c r="F201" s="4"/>
      <c r="G201" s="4"/>
      <c r="H201" s="4"/>
      <c r="I201" s="4"/>
      <c r="J201" s="4"/>
      <c r="K201" s="4">
        <v>0</v>
      </c>
      <c r="L201" s="4">
        <v>0</v>
      </c>
      <c r="M201" s="4">
        <v>0</v>
      </c>
      <c r="N201" s="4">
        <v>0</v>
      </c>
      <c r="O201" s="4"/>
      <c r="P201" s="4"/>
      <c r="Q201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17">
        <v>0</v>
      </c>
      <c r="Y201" s="17">
        <v>0</v>
      </c>
      <c r="Z201" s="4">
        <f t="shared" si="4"/>
        <v>78094.75</v>
      </c>
      <c r="AA201" s="4">
        <f t="shared" si="5"/>
        <v>0</v>
      </c>
      <c r="AC201" s="4"/>
    </row>
    <row r="202" spans="1:29" x14ac:dyDescent="0.2">
      <c r="A202" t="s">
        <v>211</v>
      </c>
      <c r="B202">
        <v>193</v>
      </c>
      <c r="C202" s="4">
        <v>0</v>
      </c>
      <c r="D202" s="4"/>
      <c r="E202" s="4"/>
      <c r="F202" s="4"/>
      <c r="G202" s="4"/>
      <c r="H202" s="4"/>
      <c r="I202" s="4"/>
      <c r="J202" s="4"/>
      <c r="K202" s="4">
        <v>0</v>
      </c>
      <c r="L202" s="4">
        <v>0</v>
      </c>
      <c r="M202" s="4">
        <v>0</v>
      </c>
      <c r="N202" s="4">
        <v>0</v>
      </c>
      <c r="O202" s="4"/>
      <c r="P202" s="4">
        <v>300000</v>
      </c>
      <c r="Q202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17">
        <v>0</v>
      </c>
      <c r="Y202" s="17">
        <v>0</v>
      </c>
      <c r="Z202" s="4">
        <f t="shared" ref="Z202:Z265" si="6">C202*1.025</f>
        <v>0</v>
      </c>
      <c r="AA202" s="4">
        <f t="shared" ref="AA202:AA265" si="7">D202*1.025</f>
        <v>0</v>
      </c>
      <c r="AC202" s="4"/>
    </row>
    <row r="203" spans="1:29" x14ac:dyDescent="0.2">
      <c r="A203" t="s">
        <v>212</v>
      </c>
      <c r="B203">
        <v>194</v>
      </c>
      <c r="C203" s="4">
        <v>0</v>
      </c>
      <c r="D203" s="4"/>
      <c r="E203" s="4"/>
      <c r="F203" s="4"/>
      <c r="G203" s="4"/>
      <c r="H203" s="4"/>
      <c r="I203" s="4"/>
      <c r="J203" s="4"/>
      <c r="K203" s="4">
        <v>0</v>
      </c>
      <c r="L203" s="4">
        <v>0</v>
      </c>
      <c r="M203" s="4">
        <v>0</v>
      </c>
      <c r="N203" s="4">
        <v>0</v>
      </c>
      <c r="O203" s="4"/>
      <c r="P203" s="4"/>
      <c r="Q203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17">
        <v>0</v>
      </c>
      <c r="Y203" s="17">
        <v>0</v>
      </c>
      <c r="Z203" s="4">
        <f t="shared" si="6"/>
        <v>0</v>
      </c>
      <c r="AA203" s="4">
        <f t="shared" si="7"/>
        <v>0</v>
      </c>
      <c r="AC203" s="4"/>
    </row>
    <row r="204" spans="1:29" x14ac:dyDescent="0.2">
      <c r="A204" t="s">
        <v>378</v>
      </c>
      <c r="B204">
        <v>195</v>
      </c>
      <c r="C204" s="4">
        <v>0</v>
      </c>
      <c r="D204" s="4"/>
      <c r="E204" s="4"/>
      <c r="F204" s="4"/>
      <c r="G204" s="4"/>
      <c r="H204" s="4"/>
      <c r="I204" s="4"/>
      <c r="J204" s="4"/>
      <c r="K204" s="4">
        <v>0</v>
      </c>
      <c r="L204" s="4">
        <v>0</v>
      </c>
      <c r="M204" s="4">
        <v>100000</v>
      </c>
      <c r="N204" s="4">
        <v>0</v>
      </c>
      <c r="O204" s="4"/>
      <c r="P204" s="4"/>
      <c r="Q20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17">
        <v>0</v>
      </c>
      <c r="Y204" s="17">
        <v>0</v>
      </c>
      <c r="Z204" s="4">
        <f t="shared" si="6"/>
        <v>0</v>
      </c>
      <c r="AA204" s="4">
        <f t="shared" si="7"/>
        <v>0</v>
      </c>
      <c r="AC204" s="4"/>
    </row>
    <row r="205" spans="1:29" x14ac:dyDescent="0.2">
      <c r="A205" t="s">
        <v>213</v>
      </c>
      <c r="B205">
        <v>196</v>
      </c>
      <c r="C205" s="4">
        <v>0</v>
      </c>
      <c r="D205" s="4"/>
      <c r="E205" s="4"/>
      <c r="F205" s="4"/>
      <c r="G205" s="4"/>
      <c r="H205" s="4">
        <v>224469</v>
      </c>
      <c r="I205" s="4"/>
      <c r="J205" s="4"/>
      <c r="K205" s="4">
        <v>104019</v>
      </c>
      <c r="L205" s="4">
        <v>0</v>
      </c>
      <c r="M205" s="4">
        <v>0</v>
      </c>
      <c r="N205" s="4">
        <v>0</v>
      </c>
      <c r="O205" s="4"/>
      <c r="P205" s="4"/>
      <c r="Q205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17">
        <v>0</v>
      </c>
      <c r="Y205" s="17">
        <v>0</v>
      </c>
      <c r="Z205" s="4">
        <f t="shared" si="6"/>
        <v>0</v>
      </c>
      <c r="AA205" s="4">
        <f t="shared" si="7"/>
        <v>0</v>
      </c>
      <c r="AC205" s="4"/>
    </row>
    <row r="206" spans="1:29" x14ac:dyDescent="0.2">
      <c r="A206" t="s">
        <v>214</v>
      </c>
      <c r="B206">
        <v>197</v>
      </c>
      <c r="C206" s="4">
        <v>0</v>
      </c>
      <c r="D206" s="4"/>
      <c r="E206" s="4"/>
      <c r="F206" s="4"/>
      <c r="G206" s="4"/>
      <c r="H206" s="4">
        <v>1900000</v>
      </c>
      <c r="I206" s="4"/>
      <c r="J206" s="4"/>
      <c r="K206" s="4">
        <v>0</v>
      </c>
      <c r="L206" s="4">
        <v>0</v>
      </c>
      <c r="M206" s="4">
        <v>282811</v>
      </c>
      <c r="N206" s="4">
        <v>0</v>
      </c>
      <c r="O206" s="4">
        <v>495000</v>
      </c>
      <c r="P206" s="4">
        <v>2186588</v>
      </c>
      <c r="Q206">
        <v>0</v>
      </c>
      <c r="R206" s="4">
        <v>0</v>
      </c>
      <c r="S206" s="4">
        <v>0</v>
      </c>
      <c r="T206" s="4">
        <v>0</v>
      </c>
      <c r="U206" s="4">
        <v>100000</v>
      </c>
      <c r="V206" s="4">
        <v>0</v>
      </c>
      <c r="W206" s="4">
        <v>0</v>
      </c>
      <c r="X206" s="17">
        <v>0</v>
      </c>
      <c r="Y206" s="17">
        <v>0</v>
      </c>
      <c r="Z206" s="4">
        <f t="shared" si="6"/>
        <v>0</v>
      </c>
      <c r="AA206" s="4">
        <f t="shared" si="7"/>
        <v>0</v>
      </c>
      <c r="AC206" s="4"/>
    </row>
    <row r="207" spans="1:29" x14ac:dyDescent="0.2">
      <c r="A207" t="s">
        <v>215</v>
      </c>
      <c r="B207">
        <v>198</v>
      </c>
      <c r="C207" s="4">
        <v>0</v>
      </c>
      <c r="D207" s="4"/>
      <c r="E207" s="4"/>
      <c r="F207" s="4"/>
      <c r="G207" s="4"/>
      <c r="H207" s="4"/>
      <c r="I207" s="4"/>
      <c r="J207" s="4">
        <v>427000</v>
      </c>
      <c r="K207" s="4">
        <v>0</v>
      </c>
      <c r="L207" s="4">
        <v>0</v>
      </c>
      <c r="M207" s="4">
        <v>0</v>
      </c>
      <c r="N207" s="4">
        <v>0</v>
      </c>
      <c r="O207" s="4"/>
      <c r="P207" s="4"/>
      <c r="Q207">
        <v>0</v>
      </c>
      <c r="R207" s="4">
        <v>3900000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17">
        <v>0</v>
      </c>
      <c r="Y207" s="17">
        <v>0</v>
      </c>
      <c r="Z207" s="4">
        <f t="shared" si="6"/>
        <v>0</v>
      </c>
      <c r="AA207" s="4">
        <f t="shared" si="7"/>
        <v>0</v>
      </c>
      <c r="AC207" s="4"/>
    </row>
    <row r="208" spans="1:29" x14ac:dyDescent="0.2">
      <c r="A208" t="s">
        <v>216</v>
      </c>
      <c r="B208">
        <v>199</v>
      </c>
      <c r="C208" s="4">
        <v>0</v>
      </c>
      <c r="D208" s="4"/>
      <c r="E208" s="4"/>
      <c r="F208" s="4">
        <v>548931</v>
      </c>
      <c r="G208" s="4"/>
      <c r="H208" s="4"/>
      <c r="I208" s="4"/>
      <c r="J208" s="4"/>
      <c r="K208" s="4">
        <v>0</v>
      </c>
      <c r="L208" s="4">
        <v>0</v>
      </c>
      <c r="M208" s="4">
        <v>2459318</v>
      </c>
      <c r="N208" s="4">
        <v>0</v>
      </c>
      <c r="O208" s="4"/>
      <c r="P208" s="4">
        <v>597370</v>
      </c>
      <c r="Q208">
        <v>1128670</v>
      </c>
      <c r="R208" s="4">
        <v>0</v>
      </c>
      <c r="S208" s="4">
        <v>1887929</v>
      </c>
      <c r="T208" s="4">
        <v>0</v>
      </c>
      <c r="U208" s="4">
        <v>0</v>
      </c>
      <c r="V208" s="4">
        <v>0</v>
      </c>
      <c r="W208" s="4">
        <v>0</v>
      </c>
      <c r="X208" s="17">
        <v>1548410</v>
      </c>
      <c r="Y208" s="17">
        <v>0</v>
      </c>
      <c r="Z208" s="4">
        <f t="shared" si="6"/>
        <v>0</v>
      </c>
      <c r="AA208" s="4">
        <f t="shared" si="7"/>
        <v>0</v>
      </c>
      <c r="AC208" s="4"/>
    </row>
    <row r="209" spans="1:29" x14ac:dyDescent="0.2">
      <c r="A209" t="s">
        <v>217</v>
      </c>
      <c r="B209">
        <v>200</v>
      </c>
      <c r="C209" s="4">
        <v>0</v>
      </c>
      <c r="D209" s="4"/>
      <c r="E209" s="4"/>
      <c r="F209" s="4"/>
      <c r="G209" s="4"/>
      <c r="H209" s="4"/>
      <c r="I209" s="4"/>
      <c r="J209" s="4"/>
      <c r="K209" s="4">
        <v>0</v>
      </c>
      <c r="L209" s="4">
        <v>0</v>
      </c>
      <c r="M209" s="4">
        <v>0</v>
      </c>
      <c r="N209" s="4">
        <v>0</v>
      </c>
      <c r="O209" s="4">
        <v>28068</v>
      </c>
      <c r="P209" s="4"/>
      <c r="Q209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17">
        <v>0</v>
      </c>
      <c r="Y209" s="17">
        <v>0</v>
      </c>
      <c r="Z209" s="4">
        <f t="shared" si="6"/>
        <v>0</v>
      </c>
      <c r="AA209" s="4">
        <f t="shared" si="7"/>
        <v>0</v>
      </c>
      <c r="AC209" s="4"/>
    </row>
    <row r="210" spans="1:29" x14ac:dyDescent="0.2">
      <c r="A210" t="s">
        <v>218</v>
      </c>
      <c r="B210">
        <v>201</v>
      </c>
      <c r="C210" s="4">
        <v>0</v>
      </c>
      <c r="D210" s="4"/>
      <c r="E210" s="4"/>
      <c r="F210" s="4"/>
      <c r="G210" s="4"/>
      <c r="H210" s="4"/>
      <c r="I210" s="4"/>
      <c r="J210" s="4"/>
      <c r="K210" s="4">
        <v>0</v>
      </c>
      <c r="L210" s="4">
        <v>0</v>
      </c>
      <c r="M210" s="4">
        <v>0</v>
      </c>
      <c r="N210" s="4">
        <v>0</v>
      </c>
      <c r="O210" s="4"/>
      <c r="P210" s="4"/>
      <c r="Q210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17">
        <v>0</v>
      </c>
      <c r="Y210" s="17">
        <v>0</v>
      </c>
      <c r="Z210" s="4">
        <f t="shared" si="6"/>
        <v>0</v>
      </c>
      <c r="AA210" s="4">
        <f t="shared" si="7"/>
        <v>0</v>
      </c>
      <c r="AC210" s="4"/>
    </row>
    <row r="211" spans="1:29" x14ac:dyDescent="0.2">
      <c r="A211" t="s">
        <v>219</v>
      </c>
      <c r="B211">
        <v>202</v>
      </c>
      <c r="C211" s="4">
        <v>0</v>
      </c>
      <c r="D211" s="4"/>
      <c r="E211" s="4"/>
      <c r="F211" s="4"/>
      <c r="G211" s="4"/>
      <c r="H211" s="4"/>
      <c r="I211" s="4"/>
      <c r="J211" s="4"/>
      <c r="K211" s="4">
        <v>0</v>
      </c>
      <c r="L211" s="4">
        <v>0</v>
      </c>
      <c r="M211" s="4">
        <v>0</v>
      </c>
      <c r="N211" s="4">
        <v>0</v>
      </c>
      <c r="O211" s="4"/>
      <c r="P211" s="4"/>
      <c r="Q211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17">
        <v>0</v>
      </c>
      <c r="Y211" s="17">
        <v>0</v>
      </c>
      <c r="Z211" s="4">
        <f t="shared" si="6"/>
        <v>0</v>
      </c>
      <c r="AA211" s="4">
        <f t="shared" si="7"/>
        <v>0</v>
      </c>
      <c r="AC211" s="4"/>
    </row>
    <row r="212" spans="1:29" x14ac:dyDescent="0.2">
      <c r="A212" t="s">
        <v>379</v>
      </c>
      <c r="B212">
        <v>203</v>
      </c>
      <c r="C212" s="4">
        <v>0</v>
      </c>
      <c r="D212" s="4"/>
      <c r="E212" s="4"/>
      <c r="F212" s="4"/>
      <c r="G212" s="4"/>
      <c r="H212" s="4"/>
      <c r="I212" s="4"/>
      <c r="J212" s="4"/>
      <c r="K212" s="4">
        <v>0</v>
      </c>
      <c r="L212" s="4">
        <v>0</v>
      </c>
      <c r="M212" s="4">
        <v>0</v>
      </c>
      <c r="N212" s="4">
        <v>0</v>
      </c>
      <c r="O212" s="4"/>
      <c r="P212" s="4"/>
      <c r="Q212">
        <v>0</v>
      </c>
      <c r="R212" s="4">
        <v>225000</v>
      </c>
      <c r="S212" s="4">
        <v>0</v>
      </c>
      <c r="T212" s="4">
        <v>160000</v>
      </c>
      <c r="U212" s="4">
        <v>0</v>
      </c>
      <c r="V212" s="4">
        <v>87828</v>
      </c>
      <c r="W212" s="4">
        <v>0</v>
      </c>
      <c r="X212" s="17">
        <v>0</v>
      </c>
      <c r="Y212" s="17">
        <v>0</v>
      </c>
      <c r="Z212" s="4">
        <f t="shared" si="6"/>
        <v>0</v>
      </c>
      <c r="AA212" s="4">
        <f t="shared" si="7"/>
        <v>0</v>
      </c>
      <c r="AC212" s="4"/>
    </row>
    <row r="213" spans="1:29" x14ac:dyDescent="0.2">
      <c r="A213" t="s">
        <v>220</v>
      </c>
      <c r="B213">
        <v>204</v>
      </c>
      <c r="C213" s="4">
        <v>15943</v>
      </c>
      <c r="D213" s="4"/>
      <c r="E213" s="4"/>
      <c r="F213" s="4">
        <v>66699</v>
      </c>
      <c r="G213" s="4"/>
      <c r="H213" s="4">
        <v>83774</v>
      </c>
      <c r="I213" s="4"/>
      <c r="J213" s="4"/>
      <c r="K213" s="4">
        <v>0</v>
      </c>
      <c r="L213" s="4">
        <v>0</v>
      </c>
      <c r="M213" s="4">
        <v>0</v>
      </c>
      <c r="N213" s="4">
        <v>0</v>
      </c>
      <c r="O213" s="4"/>
      <c r="P213" s="4">
        <v>92555</v>
      </c>
      <c r="Q213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17">
        <v>0</v>
      </c>
      <c r="Y213" s="17">
        <v>0</v>
      </c>
      <c r="Z213" s="4">
        <f t="shared" si="6"/>
        <v>16341.574999999999</v>
      </c>
      <c r="AA213" s="4">
        <f t="shared" si="7"/>
        <v>0</v>
      </c>
      <c r="AC213" s="4"/>
    </row>
    <row r="214" spans="1:29" x14ac:dyDescent="0.2">
      <c r="A214" t="s">
        <v>221</v>
      </c>
      <c r="B214">
        <v>205</v>
      </c>
      <c r="C214" s="4">
        <v>0</v>
      </c>
      <c r="D214" s="4"/>
      <c r="E214" s="4"/>
      <c r="F214" s="4"/>
      <c r="G214" s="4"/>
      <c r="H214" s="4"/>
      <c r="I214" s="4"/>
      <c r="J214" s="4"/>
      <c r="K214" s="4">
        <v>0</v>
      </c>
      <c r="L214" s="4">
        <v>0</v>
      </c>
      <c r="M214" s="4">
        <v>0</v>
      </c>
      <c r="N214" s="4">
        <v>0</v>
      </c>
      <c r="O214" s="4">
        <v>950000</v>
      </c>
      <c r="P214" s="4"/>
      <c r="Q21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  <c r="X214" s="17">
        <v>0</v>
      </c>
      <c r="Y214" s="17">
        <v>125000</v>
      </c>
      <c r="Z214" s="4">
        <f t="shared" si="6"/>
        <v>0</v>
      </c>
      <c r="AA214" s="4">
        <f t="shared" si="7"/>
        <v>0</v>
      </c>
      <c r="AC214" s="4"/>
    </row>
    <row r="215" spans="1:29" x14ac:dyDescent="0.2">
      <c r="A215" t="s">
        <v>222</v>
      </c>
      <c r="B215">
        <v>206</v>
      </c>
      <c r="C215" s="4">
        <v>0</v>
      </c>
      <c r="D215" s="4"/>
      <c r="E215" s="4"/>
      <c r="F215" s="4"/>
      <c r="G215" s="4"/>
      <c r="H215" s="4"/>
      <c r="I215" s="4"/>
      <c r="J215" s="4"/>
      <c r="K215" s="4">
        <v>0</v>
      </c>
      <c r="L215" s="4">
        <v>0</v>
      </c>
      <c r="M215" s="4">
        <v>0</v>
      </c>
      <c r="N215" s="4">
        <v>0</v>
      </c>
      <c r="O215" s="4"/>
      <c r="P215" s="4"/>
      <c r="Q215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17">
        <v>0</v>
      </c>
      <c r="Y215" s="17">
        <v>0</v>
      </c>
      <c r="Z215" s="4">
        <f t="shared" si="6"/>
        <v>0</v>
      </c>
      <c r="AA215" s="4">
        <f t="shared" si="7"/>
        <v>0</v>
      </c>
      <c r="AC215" s="4"/>
    </row>
    <row r="216" spans="1:29" x14ac:dyDescent="0.2">
      <c r="A216" t="s">
        <v>223</v>
      </c>
      <c r="B216">
        <v>207</v>
      </c>
      <c r="C216" s="4">
        <v>0</v>
      </c>
      <c r="D216" s="4"/>
      <c r="E216" s="4"/>
      <c r="F216" s="4"/>
      <c r="G216" s="4"/>
      <c r="H216" s="4"/>
      <c r="I216" s="4"/>
      <c r="J216" s="4"/>
      <c r="K216" s="4">
        <v>0</v>
      </c>
      <c r="L216" s="4">
        <v>11500000</v>
      </c>
      <c r="M216" s="4">
        <v>0</v>
      </c>
      <c r="N216" s="4">
        <v>0</v>
      </c>
      <c r="O216" s="4"/>
      <c r="P216" s="4"/>
      <c r="Q216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8400000</v>
      </c>
      <c r="X216" s="17">
        <v>0</v>
      </c>
      <c r="Y216" s="17">
        <v>0</v>
      </c>
      <c r="Z216" s="4">
        <f t="shared" si="6"/>
        <v>0</v>
      </c>
      <c r="AA216" s="4">
        <f t="shared" si="7"/>
        <v>0</v>
      </c>
      <c r="AC216" s="4"/>
    </row>
    <row r="217" spans="1:29" x14ac:dyDescent="0.2">
      <c r="A217" t="s">
        <v>224</v>
      </c>
      <c r="B217">
        <v>208</v>
      </c>
      <c r="C217" s="4">
        <v>0</v>
      </c>
      <c r="D217" s="4"/>
      <c r="E217" s="4"/>
      <c r="F217" s="4"/>
      <c r="G217" s="4">
        <v>156448</v>
      </c>
      <c r="H217" s="4"/>
      <c r="I217" s="4"/>
      <c r="J217" s="4">
        <v>415951</v>
      </c>
      <c r="K217" s="4">
        <v>300000</v>
      </c>
      <c r="L217" s="4">
        <v>0</v>
      </c>
      <c r="M217" s="4">
        <v>0</v>
      </c>
      <c r="N217" s="4">
        <v>0</v>
      </c>
      <c r="O217" s="4">
        <v>1158801</v>
      </c>
      <c r="P217" s="4"/>
      <c r="Q217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17">
        <v>0</v>
      </c>
      <c r="Y217" s="17">
        <v>0</v>
      </c>
      <c r="Z217" s="4">
        <f t="shared" si="6"/>
        <v>0</v>
      </c>
      <c r="AA217" s="4">
        <f t="shared" si="7"/>
        <v>0</v>
      </c>
      <c r="AC217" s="4"/>
    </row>
    <row r="218" spans="1:29" x14ac:dyDescent="0.2">
      <c r="A218" t="s">
        <v>225</v>
      </c>
      <c r="B218">
        <v>209</v>
      </c>
      <c r="C218" s="4">
        <v>0</v>
      </c>
      <c r="D218" s="4"/>
      <c r="E218" s="4"/>
      <c r="F218" s="4"/>
      <c r="G218" s="4"/>
      <c r="H218" s="4"/>
      <c r="I218" s="4"/>
      <c r="J218" s="4"/>
      <c r="K218" s="4">
        <v>0</v>
      </c>
      <c r="L218" s="4">
        <v>0</v>
      </c>
      <c r="M218" s="4">
        <v>0</v>
      </c>
      <c r="N218" s="4">
        <v>0</v>
      </c>
      <c r="O218" s="4"/>
      <c r="P218" s="4"/>
      <c r="Q218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0</v>
      </c>
      <c r="X218" s="17">
        <v>0</v>
      </c>
      <c r="Y218" s="17">
        <v>0</v>
      </c>
      <c r="Z218" s="4">
        <f t="shared" si="6"/>
        <v>0</v>
      </c>
      <c r="AA218" s="4">
        <f t="shared" si="7"/>
        <v>0</v>
      </c>
      <c r="AC218" s="4"/>
    </row>
    <row r="219" spans="1:29" x14ac:dyDescent="0.2">
      <c r="A219" t="s">
        <v>226</v>
      </c>
      <c r="B219">
        <v>210</v>
      </c>
      <c r="C219" s="4">
        <v>0</v>
      </c>
      <c r="D219" s="4"/>
      <c r="E219" s="4"/>
      <c r="F219" s="4"/>
      <c r="G219" s="4">
        <v>1346000</v>
      </c>
      <c r="H219" s="4"/>
      <c r="I219" s="4">
        <v>402000</v>
      </c>
      <c r="J219" s="4">
        <v>1996019</v>
      </c>
      <c r="K219" s="4">
        <v>0</v>
      </c>
      <c r="L219" s="4">
        <v>0</v>
      </c>
      <c r="M219" s="4">
        <v>0</v>
      </c>
      <c r="N219" s="4">
        <v>0</v>
      </c>
      <c r="O219" s="4"/>
      <c r="P219" s="4"/>
      <c r="Q219">
        <v>1650000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0</v>
      </c>
      <c r="X219" s="17">
        <v>0</v>
      </c>
      <c r="Y219" s="17">
        <v>0</v>
      </c>
      <c r="Z219" s="4">
        <f t="shared" si="6"/>
        <v>0</v>
      </c>
      <c r="AA219" s="4">
        <f t="shared" si="7"/>
        <v>0</v>
      </c>
      <c r="AC219" s="4"/>
    </row>
    <row r="220" spans="1:29" x14ac:dyDescent="0.2">
      <c r="A220" t="s">
        <v>380</v>
      </c>
      <c r="B220">
        <v>211</v>
      </c>
      <c r="C220" s="4">
        <v>0</v>
      </c>
      <c r="D220" s="4"/>
      <c r="E220" s="4"/>
      <c r="F220" s="4"/>
      <c r="G220" s="4"/>
      <c r="H220" s="4"/>
      <c r="I220" s="4"/>
      <c r="J220" s="4"/>
      <c r="K220" s="4">
        <v>0</v>
      </c>
      <c r="L220" s="4">
        <v>0</v>
      </c>
      <c r="M220" s="4">
        <v>0</v>
      </c>
      <c r="N220" s="4">
        <v>0</v>
      </c>
      <c r="O220" s="4"/>
      <c r="P220" s="4"/>
      <c r="Q220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0</v>
      </c>
      <c r="X220" s="17">
        <v>0</v>
      </c>
      <c r="Y220" s="17">
        <v>0</v>
      </c>
      <c r="Z220" s="4">
        <f t="shared" si="6"/>
        <v>0</v>
      </c>
      <c r="AA220" s="4">
        <f t="shared" si="7"/>
        <v>0</v>
      </c>
      <c r="AC220" s="4"/>
    </row>
    <row r="221" spans="1:29" x14ac:dyDescent="0.2">
      <c r="A221" t="s">
        <v>381</v>
      </c>
      <c r="B221">
        <v>212</v>
      </c>
      <c r="C221" s="4">
        <v>0</v>
      </c>
      <c r="D221" s="4"/>
      <c r="E221" s="4"/>
      <c r="F221" s="4"/>
      <c r="G221" s="4"/>
      <c r="H221" s="4"/>
      <c r="I221" s="4"/>
      <c r="J221" s="4"/>
      <c r="K221" s="4">
        <v>0</v>
      </c>
      <c r="L221" s="4">
        <v>0</v>
      </c>
      <c r="M221" s="4">
        <v>0</v>
      </c>
      <c r="N221" s="4">
        <v>0</v>
      </c>
      <c r="O221" s="4"/>
      <c r="P221" s="4"/>
      <c r="Q221">
        <v>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17">
        <v>0</v>
      </c>
      <c r="Y221" s="17">
        <v>0</v>
      </c>
      <c r="Z221" s="4">
        <f t="shared" si="6"/>
        <v>0</v>
      </c>
      <c r="AA221" s="4">
        <f t="shared" si="7"/>
        <v>0</v>
      </c>
      <c r="AC221" s="4"/>
    </row>
    <row r="222" spans="1:29" x14ac:dyDescent="0.2">
      <c r="A222" t="s">
        <v>227</v>
      </c>
      <c r="B222">
        <v>213</v>
      </c>
      <c r="C222" s="4">
        <v>0</v>
      </c>
      <c r="D222" s="4"/>
      <c r="E222" s="4"/>
      <c r="F222" s="4"/>
      <c r="G222" s="4"/>
      <c r="H222" s="4"/>
      <c r="I222" s="4"/>
      <c r="J222" s="4"/>
      <c r="K222" s="4">
        <v>0</v>
      </c>
      <c r="L222" s="4">
        <v>0</v>
      </c>
      <c r="M222" s="4">
        <v>0</v>
      </c>
      <c r="N222" s="4">
        <v>1244773</v>
      </c>
      <c r="O222" s="4"/>
      <c r="P222" s="4"/>
      <c r="Q222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17">
        <v>0</v>
      </c>
      <c r="Y222" s="17">
        <v>0</v>
      </c>
      <c r="Z222" s="4">
        <f t="shared" si="6"/>
        <v>0</v>
      </c>
      <c r="AA222" s="4">
        <f t="shared" si="7"/>
        <v>0</v>
      </c>
      <c r="AC222" s="4"/>
    </row>
    <row r="223" spans="1:29" x14ac:dyDescent="0.2">
      <c r="A223" t="s">
        <v>228</v>
      </c>
      <c r="B223">
        <v>214</v>
      </c>
      <c r="C223" s="4">
        <v>0</v>
      </c>
      <c r="D223" s="4"/>
      <c r="E223" s="4"/>
      <c r="F223" s="4"/>
      <c r="G223" s="4"/>
      <c r="H223" s="4"/>
      <c r="I223" s="4"/>
      <c r="J223" s="4"/>
      <c r="K223" s="4">
        <v>0</v>
      </c>
      <c r="L223" s="4">
        <v>0</v>
      </c>
      <c r="M223" s="4">
        <v>0</v>
      </c>
      <c r="N223" s="4">
        <v>0</v>
      </c>
      <c r="O223" s="4"/>
      <c r="P223" s="4"/>
      <c r="Q223">
        <v>0</v>
      </c>
      <c r="R223" s="4">
        <v>0</v>
      </c>
      <c r="S223" s="4">
        <v>2000000</v>
      </c>
      <c r="T223" s="4">
        <v>0</v>
      </c>
      <c r="U223" s="4">
        <v>0</v>
      </c>
      <c r="V223" s="4">
        <v>0</v>
      </c>
      <c r="W223" s="4">
        <v>2500000</v>
      </c>
      <c r="X223" s="17">
        <v>0</v>
      </c>
      <c r="Y223" s="17">
        <v>0</v>
      </c>
      <c r="Z223" s="4">
        <f t="shared" si="6"/>
        <v>0</v>
      </c>
      <c r="AA223" s="4">
        <f t="shared" si="7"/>
        <v>0</v>
      </c>
      <c r="AC223" s="4"/>
    </row>
    <row r="224" spans="1:29" x14ac:dyDescent="0.2">
      <c r="A224" t="s">
        <v>229</v>
      </c>
      <c r="B224">
        <v>215</v>
      </c>
      <c r="C224" s="4">
        <v>0</v>
      </c>
      <c r="D224" s="4"/>
      <c r="E224" s="4"/>
      <c r="F224" s="4"/>
      <c r="G224" s="4"/>
      <c r="H224" s="4"/>
      <c r="I224" s="4"/>
      <c r="J224" s="4"/>
      <c r="K224" s="4">
        <v>0</v>
      </c>
      <c r="L224" s="4">
        <v>487370</v>
      </c>
      <c r="M224" s="4">
        <v>0</v>
      </c>
      <c r="N224" s="4">
        <v>0</v>
      </c>
      <c r="O224" s="4"/>
      <c r="P224" s="4">
        <v>362734</v>
      </c>
      <c r="Q224">
        <v>0</v>
      </c>
      <c r="R224" s="4">
        <v>316047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  <c r="X224" s="17">
        <v>0</v>
      </c>
      <c r="Y224" s="17">
        <v>0</v>
      </c>
      <c r="Z224" s="4">
        <f t="shared" si="6"/>
        <v>0</v>
      </c>
      <c r="AA224" s="4">
        <f t="shared" si="7"/>
        <v>0</v>
      </c>
      <c r="AC224" s="4"/>
    </row>
    <row r="225" spans="1:29" x14ac:dyDescent="0.2">
      <c r="A225" t="s">
        <v>230</v>
      </c>
      <c r="B225">
        <v>216</v>
      </c>
      <c r="C225" s="4">
        <v>0</v>
      </c>
      <c r="D225" s="4"/>
      <c r="E225" s="4"/>
      <c r="F225" s="4">
        <v>24200</v>
      </c>
      <c r="G225" s="4"/>
      <c r="H225" s="4"/>
      <c r="I225" s="4"/>
      <c r="J225" s="4"/>
      <c r="K225" s="4">
        <v>0</v>
      </c>
      <c r="L225" s="4">
        <v>0</v>
      </c>
      <c r="M225" s="4">
        <v>0</v>
      </c>
      <c r="N225" s="4">
        <v>0</v>
      </c>
      <c r="O225" s="4"/>
      <c r="P225" s="4"/>
      <c r="Q225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17">
        <v>0</v>
      </c>
      <c r="Y225" s="17">
        <v>0</v>
      </c>
      <c r="Z225" s="4">
        <f t="shared" si="6"/>
        <v>0</v>
      </c>
      <c r="AA225" s="4">
        <f t="shared" si="7"/>
        <v>0</v>
      </c>
      <c r="AC225" s="4"/>
    </row>
    <row r="226" spans="1:29" x14ac:dyDescent="0.2">
      <c r="A226" t="s">
        <v>231</v>
      </c>
      <c r="B226">
        <v>217</v>
      </c>
      <c r="C226" s="4">
        <v>0</v>
      </c>
      <c r="D226" s="4"/>
      <c r="E226" s="4"/>
      <c r="F226" s="4"/>
      <c r="G226" s="4"/>
      <c r="H226" s="4"/>
      <c r="I226" s="4"/>
      <c r="J226" s="4"/>
      <c r="K226" s="4">
        <v>0</v>
      </c>
      <c r="L226" s="4">
        <v>89041</v>
      </c>
      <c r="M226" s="4">
        <v>198098</v>
      </c>
      <c r="N226" s="4">
        <v>147692</v>
      </c>
      <c r="O226" s="4">
        <v>73366</v>
      </c>
      <c r="P226" s="4"/>
      <c r="Q226">
        <v>0</v>
      </c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0</v>
      </c>
      <c r="X226" s="17">
        <v>324329</v>
      </c>
      <c r="Y226" s="17">
        <v>0</v>
      </c>
      <c r="Z226" s="4">
        <f t="shared" si="6"/>
        <v>0</v>
      </c>
      <c r="AA226" s="4">
        <f t="shared" si="7"/>
        <v>0</v>
      </c>
      <c r="AC226" s="4"/>
    </row>
    <row r="227" spans="1:29" x14ac:dyDescent="0.2">
      <c r="A227" t="s">
        <v>232</v>
      </c>
      <c r="B227">
        <v>218</v>
      </c>
      <c r="C227" s="4">
        <v>0</v>
      </c>
      <c r="D227" s="4"/>
      <c r="E227" s="4"/>
      <c r="F227" s="4"/>
      <c r="G227" s="4"/>
      <c r="H227" s="4"/>
      <c r="I227" s="4"/>
      <c r="J227" s="4"/>
      <c r="K227" s="4">
        <v>0</v>
      </c>
      <c r="L227" s="4">
        <v>0</v>
      </c>
      <c r="M227" s="4">
        <v>0</v>
      </c>
      <c r="N227" s="4">
        <v>0</v>
      </c>
      <c r="O227" s="4"/>
      <c r="P227" s="4"/>
      <c r="Q227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  <c r="X227" s="17">
        <v>0</v>
      </c>
      <c r="Y227" s="17">
        <v>0</v>
      </c>
      <c r="Z227" s="4">
        <f t="shared" si="6"/>
        <v>0</v>
      </c>
      <c r="AA227" s="4">
        <f t="shared" si="7"/>
        <v>0</v>
      </c>
      <c r="AC227" s="4"/>
    </row>
    <row r="228" spans="1:29" x14ac:dyDescent="0.2">
      <c r="A228" t="s">
        <v>233</v>
      </c>
      <c r="B228">
        <v>219</v>
      </c>
      <c r="C228" s="4">
        <v>0</v>
      </c>
      <c r="D228" s="4"/>
      <c r="E228" s="4"/>
      <c r="F228" s="4"/>
      <c r="G228" s="4"/>
      <c r="H228" s="4"/>
      <c r="I228" s="4"/>
      <c r="J228" s="4"/>
      <c r="K228" s="4">
        <v>0</v>
      </c>
      <c r="L228" s="4">
        <v>0</v>
      </c>
      <c r="M228" s="4">
        <v>0</v>
      </c>
      <c r="N228" s="4">
        <v>0</v>
      </c>
      <c r="O228" s="4"/>
      <c r="P228" s="4">
        <v>840953</v>
      </c>
      <c r="Q228">
        <v>0</v>
      </c>
      <c r="R228" s="4">
        <v>0</v>
      </c>
      <c r="S228" s="4">
        <v>0</v>
      </c>
      <c r="T228" s="4">
        <v>0</v>
      </c>
      <c r="U228" s="4">
        <v>0</v>
      </c>
      <c r="V228" s="4">
        <v>2859875</v>
      </c>
      <c r="W228" s="4">
        <v>0</v>
      </c>
      <c r="X228" s="17">
        <v>0</v>
      </c>
      <c r="Y228" s="17">
        <v>0</v>
      </c>
      <c r="Z228" s="4">
        <f t="shared" si="6"/>
        <v>0</v>
      </c>
      <c r="AA228" s="4">
        <f t="shared" si="7"/>
        <v>0</v>
      </c>
      <c r="AC228" s="4"/>
    </row>
    <row r="229" spans="1:29" x14ac:dyDescent="0.2">
      <c r="A229" t="s">
        <v>234</v>
      </c>
      <c r="B229">
        <v>220</v>
      </c>
      <c r="C229" s="4">
        <v>0</v>
      </c>
      <c r="D229" s="4"/>
      <c r="E229" s="4"/>
      <c r="F229" s="4"/>
      <c r="G229" s="4"/>
      <c r="H229" s="4"/>
      <c r="I229" s="4"/>
      <c r="J229" s="4"/>
      <c r="K229" s="4">
        <v>0</v>
      </c>
      <c r="L229" s="4">
        <v>0</v>
      </c>
      <c r="M229" s="4">
        <v>0</v>
      </c>
      <c r="N229" s="4">
        <v>0</v>
      </c>
      <c r="O229" s="4"/>
      <c r="P229" s="4"/>
      <c r="Q229">
        <v>0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17">
        <v>0</v>
      </c>
      <c r="Y229" s="17">
        <v>0</v>
      </c>
      <c r="Z229" s="4">
        <f t="shared" si="6"/>
        <v>0</v>
      </c>
      <c r="AA229" s="4">
        <f t="shared" si="7"/>
        <v>0</v>
      </c>
      <c r="AC229" s="4"/>
    </row>
    <row r="230" spans="1:29" x14ac:dyDescent="0.2">
      <c r="A230" t="s">
        <v>235</v>
      </c>
      <c r="B230">
        <v>221</v>
      </c>
      <c r="C230" s="4">
        <v>0</v>
      </c>
      <c r="D230" s="4"/>
      <c r="E230" s="4"/>
      <c r="F230" s="4"/>
      <c r="G230" s="4"/>
      <c r="H230" s="4">
        <v>68899</v>
      </c>
      <c r="I230" s="4">
        <v>359931</v>
      </c>
      <c r="J230" s="4"/>
      <c r="K230" s="4">
        <v>226885</v>
      </c>
      <c r="L230" s="4">
        <v>500965</v>
      </c>
      <c r="M230" s="4">
        <v>0</v>
      </c>
      <c r="N230" s="4">
        <v>0</v>
      </c>
      <c r="O230" s="4"/>
      <c r="P230" s="4"/>
      <c r="Q230">
        <v>0</v>
      </c>
      <c r="R230" s="4">
        <v>393413</v>
      </c>
      <c r="S230" s="4">
        <v>7933</v>
      </c>
      <c r="T230" s="4">
        <v>37500</v>
      </c>
      <c r="U230" s="4">
        <v>0</v>
      </c>
      <c r="V230" s="4">
        <v>0</v>
      </c>
      <c r="W230" s="4">
        <v>0</v>
      </c>
      <c r="X230" s="17">
        <v>600000</v>
      </c>
      <c r="Y230" s="17">
        <v>0</v>
      </c>
      <c r="Z230" s="4">
        <f t="shared" si="6"/>
        <v>0</v>
      </c>
      <c r="AA230" s="4">
        <f t="shared" si="7"/>
        <v>0</v>
      </c>
      <c r="AC230" s="4"/>
    </row>
    <row r="231" spans="1:29" x14ac:dyDescent="0.2">
      <c r="A231" t="s">
        <v>236</v>
      </c>
      <c r="B231">
        <v>222</v>
      </c>
      <c r="C231" s="4">
        <v>25515</v>
      </c>
      <c r="D231" s="4"/>
      <c r="E231" s="4"/>
      <c r="F231" s="4"/>
      <c r="G231" s="4"/>
      <c r="H231" s="4"/>
      <c r="I231" s="4"/>
      <c r="J231" s="4"/>
      <c r="K231" s="4">
        <v>0</v>
      </c>
      <c r="L231" s="4">
        <v>0</v>
      </c>
      <c r="M231" s="4">
        <v>0</v>
      </c>
      <c r="N231" s="4">
        <v>0</v>
      </c>
      <c r="O231" s="4"/>
      <c r="P231" s="4"/>
      <c r="Q231">
        <v>0</v>
      </c>
      <c r="R231" s="4">
        <v>0</v>
      </c>
      <c r="S231" s="4">
        <v>0</v>
      </c>
      <c r="T231" s="4">
        <v>0</v>
      </c>
      <c r="U231" s="4">
        <v>0</v>
      </c>
      <c r="V231" s="4">
        <v>0</v>
      </c>
      <c r="W231" s="4">
        <v>0</v>
      </c>
      <c r="X231" s="17">
        <v>0</v>
      </c>
      <c r="Y231" s="17">
        <v>0</v>
      </c>
      <c r="Z231" s="4">
        <f t="shared" si="6"/>
        <v>26152.874999999996</v>
      </c>
      <c r="AA231" s="4">
        <f t="shared" si="7"/>
        <v>0</v>
      </c>
      <c r="AC231" s="4"/>
    </row>
    <row r="232" spans="1:29" x14ac:dyDescent="0.2">
      <c r="A232" t="s">
        <v>237</v>
      </c>
      <c r="B232">
        <v>223</v>
      </c>
      <c r="C232" s="4">
        <v>0</v>
      </c>
      <c r="D232" s="4"/>
      <c r="E232" s="4"/>
      <c r="F232" s="4"/>
      <c r="G232" s="4"/>
      <c r="H232" s="4"/>
      <c r="I232" s="4"/>
      <c r="J232" s="4"/>
      <c r="K232" s="4">
        <v>0</v>
      </c>
      <c r="L232" s="4">
        <v>0</v>
      </c>
      <c r="M232" s="4">
        <v>0</v>
      </c>
      <c r="N232" s="4">
        <v>0</v>
      </c>
      <c r="O232" s="4"/>
      <c r="P232" s="4"/>
      <c r="Q232">
        <v>0</v>
      </c>
      <c r="R232" s="4">
        <v>0</v>
      </c>
      <c r="S232" s="4">
        <v>0</v>
      </c>
      <c r="T232" s="4">
        <v>545381</v>
      </c>
      <c r="U232" s="4">
        <v>0</v>
      </c>
      <c r="V232" s="4">
        <v>0</v>
      </c>
      <c r="W232" s="4">
        <v>0</v>
      </c>
      <c r="X232" s="17">
        <v>0</v>
      </c>
      <c r="Y232" s="17">
        <v>0</v>
      </c>
      <c r="Z232" s="4">
        <f t="shared" si="6"/>
        <v>0</v>
      </c>
      <c r="AA232" s="4">
        <f t="shared" si="7"/>
        <v>0</v>
      </c>
      <c r="AC232" s="4"/>
    </row>
    <row r="233" spans="1:29" x14ac:dyDescent="0.2">
      <c r="A233" t="s">
        <v>238</v>
      </c>
      <c r="B233">
        <v>224</v>
      </c>
      <c r="C233" s="4">
        <v>32000</v>
      </c>
      <c r="D233" s="4">
        <v>164004</v>
      </c>
      <c r="E233" s="4">
        <v>150739</v>
      </c>
      <c r="F233" s="4"/>
      <c r="G233" s="4">
        <v>-324000</v>
      </c>
      <c r="H233" s="4"/>
      <c r="I233" s="4"/>
      <c r="J233" s="4"/>
      <c r="K233" s="4">
        <v>68798</v>
      </c>
      <c r="L233" s="4">
        <v>0</v>
      </c>
      <c r="M233" s="4">
        <v>357000</v>
      </c>
      <c r="N233" s="4">
        <v>125000</v>
      </c>
      <c r="O233" s="4">
        <v>257228</v>
      </c>
      <c r="P233" s="4"/>
      <c r="Q233">
        <v>369000</v>
      </c>
      <c r="R233" s="4">
        <v>291500</v>
      </c>
      <c r="S233" s="4">
        <v>0</v>
      </c>
      <c r="T233" s="4">
        <v>0</v>
      </c>
      <c r="U233" s="4">
        <v>120000</v>
      </c>
      <c r="V233" s="4">
        <v>0</v>
      </c>
      <c r="W233" s="4">
        <v>0</v>
      </c>
      <c r="X233" s="17">
        <v>150240</v>
      </c>
      <c r="Y233" s="17">
        <v>0</v>
      </c>
      <c r="Z233" s="4">
        <f t="shared" si="6"/>
        <v>32800</v>
      </c>
      <c r="AA233" s="4">
        <f t="shared" si="7"/>
        <v>168104.09999999998</v>
      </c>
      <c r="AC233" s="4"/>
    </row>
    <row r="234" spans="1:29" x14ac:dyDescent="0.2">
      <c r="A234" t="s">
        <v>239</v>
      </c>
      <c r="B234">
        <v>225</v>
      </c>
      <c r="C234" s="4">
        <v>0</v>
      </c>
      <c r="D234" s="4"/>
      <c r="E234" s="4">
        <v>95222</v>
      </c>
      <c r="F234" s="4"/>
      <c r="G234" s="4"/>
      <c r="H234" s="4"/>
      <c r="I234" s="4"/>
      <c r="J234" s="4"/>
      <c r="K234" s="4">
        <v>0</v>
      </c>
      <c r="L234" s="4">
        <v>0</v>
      </c>
      <c r="M234" s="4">
        <v>0</v>
      </c>
      <c r="N234" s="4">
        <v>0</v>
      </c>
      <c r="O234" s="4"/>
      <c r="P234" s="4"/>
      <c r="Q234">
        <v>0</v>
      </c>
      <c r="R234" s="4">
        <v>255846</v>
      </c>
      <c r="S234" s="4">
        <v>0</v>
      </c>
      <c r="T234" s="4">
        <v>0</v>
      </c>
      <c r="U234" s="4">
        <v>0</v>
      </c>
      <c r="V234" s="4">
        <v>0</v>
      </c>
      <c r="W234" s="4">
        <v>0</v>
      </c>
      <c r="X234" s="17">
        <v>0</v>
      </c>
      <c r="Y234" s="17">
        <v>0</v>
      </c>
      <c r="Z234" s="4">
        <f t="shared" si="6"/>
        <v>0</v>
      </c>
      <c r="AA234" s="4">
        <f t="shared" si="7"/>
        <v>0</v>
      </c>
      <c r="AC234" s="4"/>
    </row>
    <row r="235" spans="1:29" x14ac:dyDescent="0.2">
      <c r="A235" t="s">
        <v>240</v>
      </c>
      <c r="B235">
        <v>226</v>
      </c>
      <c r="C235" s="4">
        <v>0</v>
      </c>
      <c r="D235" s="4"/>
      <c r="E235" s="4"/>
      <c r="F235" s="4"/>
      <c r="G235" s="4"/>
      <c r="H235" s="4"/>
      <c r="I235" s="4"/>
      <c r="J235" s="4"/>
      <c r="K235" s="4">
        <v>0</v>
      </c>
      <c r="L235" s="4">
        <v>0</v>
      </c>
      <c r="M235" s="4">
        <v>0</v>
      </c>
      <c r="N235" s="4">
        <v>0</v>
      </c>
      <c r="O235" s="4"/>
      <c r="P235" s="4"/>
      <c r="Q235">
        <v>0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0</v>
      </c>
      <c r="X235" s="17">
        <v>0</v>
      </c>
      <c r="Y235" s="17">
        <v>0</v>
      </c>
      <c r="Z235" s="4">
        <f t="shared" si="6"/>
        <v>0</v>
      </c>
      <c r="AA235" s="4">
        <f t="shared" si="7"/>
        <v>0</v>
      </c>
      <c r="AC235" s="4"/>
    </row>
    <row r="236" spans="1:29" x14ac:dyDescent="0.2">
      <c r="A236" t="s">
        <v>241</v>
      </c>
      <c r="B236">
        <v>227</v>
      </c>
      <c r="C236" s="4">
        <v>0</v>
      </c>
      <c r="D236" s="4"/>
      <c r="E236" s="4"/>
      <c r="F236" s="4"/>
      <c r="G236" s="4"/>
      <c r="H236" s="4"/>
      <c r="I236" s="4"/>
      <c r="J236" s="4"/>
      <c r="K236" s="4">
        <v>0</v>
      </c>
      <c r="L236" s="4">
        <v>0</v>
      </c>
      <c r="M236" s="4">
        <v>0</v>
      </c>
      <c r="N236" s="4">
        <v>0</v>
      </c>
      <c r="O236" s="4"/>
      <c r="P236" s="4"/>
      <c r="Q236">
        <v>0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0</v>
      </c>
      <c r="X236" s="17">
        <v>0</v>
      </c>
      <c r="Y236" s="17">
        <v>0</v>
      </c>
      <c r="Z236" s="4">
        <f t="shared" si="6"/>
        <v>0</v>
      </c>
      <c r="AA236" s="4">
        <f t="shared" si="7"/>
        <v>0</v>
      </c>
      <c r="AC236" s="4"/>
    </row>
    <row r="237" spans="1:29" x14ac:dyDescent="0.2">
      <c r="A237" t="s">
        <v>242</v>
      </c>
      <c r="B237">
        <v>228</v>
      </c>
      <c r="C237" s="4">
        <v>48989</v>
      </c>
      <c r="D237" s="4">
        <v>96849</v>
      </c>
      <c r="E237" s="4"/>
      <c r="F237" s="4"/>
      <c r="G237" s="4"/>
      <c r="H237" s="4"/>
      <c r="I237" s="4"/>
      <c r="J237" s="4"/>
      <c r="K237" s="4">
        <v>0</v>
      </c>
      <c r="L237" s="4">
        <v>21236</v>
      </c>
      <c r="M237" s="4">
        <v>0</v>
      </c>
      <c r="N237" s="4">
        <v>0</v>
      </c>
      <c r="O237" s="4"/>
      <c r="P237" s="4"/>
      <c r="Q237">
        <v>0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17">
        <v>0</v>
      </c>
      <c r="Y237" s="17">
        <v>0</v>
      </c>
      <c r="Z237" s="4">
        <f t="shared" si="6"/>
        <v>50213.724999999999</v>
      </c>
      <c r="AA237" s="4">
        <f t="shared" si="7"/>
        <v>99270.224999999991</v>
      </c>
      <c r="AC237" s="4"/>
    </row>
    <row r="238" spans="1:29" x14ac:dyDescent="0.2">
      <c r="A238" t="s">
        <v>243</v>
      </c>
      <c r="B238">
        <v>229</v>
      </c>
      <c r="C238" s="4">
        <v>0</v>
      </c>
      <c r="D238" s="4"/>
      <c r="E238" s="4"/>
      <c r="F238" s="4"/>
      <c r="G238" s="4"/>
      <c r="H238" s="4"/>
      <c r="I238" s="4"/>
      <c r="J238" s="4"/>
      <c r="K238" s="4">
        <v>0</v>
      </c>
      <c r="L238" s="4">
        <v>0</v>
      </c>
      <c r="M238" s="4">
        <v>0</v>
      </c>
      <c r="N238" s="4">
        <v>0</v>
      </c>
      <c r="O238" s="4"/>
      <c r="P238" s="4"/>
      <c r="Q238">
        <v>0</v>
      </c>
      <c r="R238" s="4">
        <v>0</v>
      </c>
      <c r="S238" s="4">
        <v>0</v>
      </c>
      <c r="T238" s="4">
        <v>0</v>
      </c>
      <c r="U238" s="4">
        <v>0</v>
      </c>
      <c r="V238" s="4">
        <v>0</v>
      </c>
      <c r="W238" s="4">
        <v>0</v>
      </c>
      <c r="X238" s="17">
        <v>0</v>
      </c>
      <c r="Y238" s="17">
        <v>0</v>
      </c>
      <c r="Z238" s="4">
        <f t="shared" si="6"/>
        <v>0</v>
      </c>
      <c r="AA238" s="4">
        <f t="shared" si="7"/>
        <v>0</v>
      </c>
      <c r="AC238" s="4"/>
    </row>
    <row r="239" spans="1:29" x14ac:dyDescent="0.2">
      <c r="A239" t="s">
        <v>244</v>
      </c>
      <c r="B239">
        <v>230</v>
      </c>
      <c r="C239" s="4">
        <v>0</v>
      </c>
      <c r="D239" s="4"/>
      <c r="E239" s="4"/>
      <c r="F239" s="4"/>
      <c r="G239" s="4"/>
      <c r="H239" s="4"/>
      <c r="I239" s="4"/>
      <c r="J239" s="4"/>
      <c r="K239" s="4">
        <v>0</v>
      </c>
      <c r="L239" s="4">
        <v>0</v>
      </c>
      <c r="M239" s="4">
        <v>0</v>
      </c>
      <c r="N239" s="4">
        <v>0</v>
      </c>
      <c r="O239" s="4">
        <v>200407</v>
      </c>
      <c r="P239" s="4"/>
      <c r="Q239">
        <v>0</v>
      </c>
      <c r="R239" s="4">
        <v>0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  <c r="X239" s="17">
        <v>0</v>
      </c>
      <c r="Y239" s="17">
        <v>0</v>
      </c>
      <c r="Z239" s="4">
        <f t="shared" si="6"/>
        <v>0</v>
      </c>
      <c r="AA239" s="4">
        <f t="shared" si="7"/>
        <v>0</v>
      </c>
      <c r="AC239" s="4"/>
    </row>
    <row r="240" spans="1:29" x14ac:dyDescent="0.2">
      <c r="A240" t="s">
        <v>245</v>
      </c>
      <c r="B240">
        <v>231</v>
      </c>
      <c r="C240" s="4">
        <v>0</v>
      </c>
      <c r="D240" s="4"/>
      <c r="E240" s="4"/>
      <c r="F240" s="4"/>
      <c r="G240" s="4"/>
      <c r="H240" s="4"/>
      <c r="I240" s="4"/>
      <c r="J240" s="4"/>
      <c r="K240" s="4">
        <v>0</v>
      </c>
      <c r="L240" s="4">
        <v>0</v>
      </c>
      <c r="M240" s="4">
        <v>0</v>
      </c>
      <c r="N240" s="4">
        <v>0</v>
      </c>
      <c r="O240" s="4"/>
      <c r="P240" s="4"/>
      <c r="Q240">
        <v>0</v>
      </c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17">
        <v>0</v>
      </c>
      <c r="Y240" s="17">
        <v>1300000</v>
      </c>
      <c r="Z240" s="4">
        <f t="shared" si="6"/>
        <v>0</v>
      </c>
      <c r="AA240" s="4">
        <f t="shared" si="7"/>
        <v>0</v>
      </c>
      <c r="AC240" s="4"/>
    </row>
    <row r="241" spans="1:29" x14ac:dyDescent="0.2">
      <c r="A241" t="s">
        <v>246</v>
      </c>
      <c r="B241">
        <v>232</v>
      </c>
      <c r="C241" s="4">
        <v>0</v>
      </c>
      <c r="D241" s="4"/>
      <c r="E241" s="4"/>
      <c r="F241" s="4"/>
      <c r="G241" s="4"/>
      <c r="H241" s="4"/>
      <c r="I241" s="4"/>
      <c r="J241" s="4"/>
      <c r="K241" s="4">
        <v>0</v>
      </c>
      <c r="L241" s="4">
        <v>0</v>
      </c>
      <c r="M241" s="4">
        <v>0</v>
      </c>
      <c r="N241" s="4">
        <v>0</v>
      </c>
      <c r="O241" s="4"/>
      <c r="P241" s="4"/>
      <c r="Q241">
        <v>0</v>
      </c>
      <c r="R241" s="4">
        <v>0</v>
      </c>
      <c r="S241" s="4">
        <v>646797</v>
      </c>
      <c r="T241" s="4">
        <v>0</v>
      </c>
      <c r="U241" s="4">
        <v>0</v>
      </c>
      <c r="V241" s="4">
        <v>375158</v>
      </c>
      <c r="W241" s="4">
        <v>0</v>
      </c>
      <c r="X241" s="17">
        <v>0</v>
      </c>
      <c r="Y241" s="17">
        <v>0</v>
      </c>
      <c r="Z241" s="4">
        <f t="shared" si="6"/>
        <v>0</v>
      </c>
      <c r="AA241" s="4">
        <f t="shared" si="7"/>
        <v>0</v>
      </c>
      <c r="AC241" s="4"/>
    </row>
    <row r="242" spans="1:29" x14ac:dyDescent="0.2">
      <c r="A242" t="s">
        <v>247</v>
      </c>
      <c r="B242">
        <v>233</v>
      </c>
      <c r="C242" s="4">
        <v>0</v>
      </c>
      <c r="D242" s="4"/>
      <c r="E242" s="4"/>
      <c r="F242" s="4"/>
      <c r="G242" s="4"/>
      <c r="H242" s="4"/>
      <c r="I242" s="4"/>
      <c r="J242" s="4"/>
      <c r="K242" s="4">
        <v>0</v>
      </c>
      <c r="L242" s="4">
        <v>0</v>
      </c>
      <c r="M242" s="4">
        <v>0</v>
      </c>
      <c r="N242" s="4">
        <v>0</v>
      </c>
      <c r="O242" s="4"/>
      <c r="P242" s="4"/>
      <c r="Q242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>
        <v>0</v>
      </c>
      <c r="X242" s="17">
        <v>0</v>
      </c>
      <c r="Y242" s="17">
        <v>0</v>
      </c>
      <c r="Z242" s="4">
        <f t="shared" si="6"/>
        <v>0</v>
      </c>
      <c r="AA242" s="4">
        <f t="shared" si="7"/>
        <v>0</v>
      </c>
      <c r="AC242" s="4"/>
    </row>
    <row r="243" spans="1:29" x14ac:dyDescent="0.2">
      <c r="A243" t="s">
        <v>248</v>
      </c>
      <c r="B243">
        <v>234</v>
      </c>
      <c r="C243" s="4">
        <v>0</v>
      </c>
      <c r="D243" s="4"/>
      <c r="E243" s="4"/>
      <c r="F243" s="4"/>
      <c r="G243" s="4"/>
      <c r="H243" s="4"/>
      <c r="I243" s="4"/>
      <c r="J243" s="4"/>
      <c r="K243" s="4">
        <v>0</v>
      </c>
      <c r="L243" s="4">
        <v>0</v>
      </c>
      <c r="M243" s="4">
        <v>0</v>
      </c>
      <c r="N243" s="4">
        <v>0</v>
      </c>
      <c r="O243" s="4"/>
      <c r="P243" s="4"/>
      <c r="Q243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17">
        <v>0</v>
      </c>
      <c r="Y243" s="17">
        <v>0</v>
      </c>
      <c r="Z243" s="4">
        <f t="shared" si="6"/>
        <v>0</v>
      </c>
      <c r="AA243" s="4">
        <f t="shared" si="7"/>
        <v>0</v>
      </c>
      <c r="AC243" s="4"/>
    </row>
    <row r="244" spans="1:29" x14ac:dyDescent="0.2">
      <c r="A244" t="s">
        <v>249</v>
      </c>
      <c r="B244">
        <v>235</v>
      </c>
      <c r="C244" s="4">
        <v>53661</v>
      </c>
      <c r="D244" s="4"/>
      <c r="E244" s="4"/>
      <c r="F244" s="4"/>
      <c r="G244" s="4"/>
      <c r="H244" s="4"/>
      <c r="I244" s="4"/>
      <c r="J244" s="4">
        <v>156813</v>
      </c>
      <c r="K244" s="4">
        <v>0</v>
      </c>
      <c r="L244" s="4">
        <v>0</v>
      </c>
      <c r="M244" s="4">
        <v>0</v>
      </c>
      <c r="N244" s="4">
        <v>0</v>
      </c>
      <c r="O244" s="4"/>
      <c r="P244" s="4"/>
      <c r="Q244">
        <v>484746</v>
      </c>
      <c r="R244" s="4">
        <v>0</v>
      </c>
      <c r="S244" s="4">
        <v>0</v>
      </c>
      <c r="T244" s="4">
        <v>0</v>
      </c>
      <c r="U244" s="4">
        <v>0</v>
      </c>
      <c r="V244" s="4">
        <v>0</v>
      </c>
      <c r="W244" s="4">
        <v>0</v>
      </c>
      <c r="X244" s="17">
        <v>0</v>
      </c>
      <c r="Y244" s="17">
        <v>0</v>
      </c>
      <c r="Z244" s="4">
        <f t="shared" si="6"/>
        <v>55002.524999999994</v>
      </c>
      <c r="AA244" s="4">
        <f t="shared" si="7"/>
        <v>0</v>
      </c>
      <c r="AC244" s="4"/>
    </row>
    <row r="245" spans="1:29" x14ac:dyDescent="0.2">
      <c r="A245" t="s">
        <v>250</v>
      </c>
      <c r="B245">
        <v>236</v>
      </c>
      <c r="C245" s="4">
        <v>0</v>
      </c>
      <c r="D245" s="4"/>
      <c r="E245" s="4"/>
      <c r="F245" s="4"/>
      <c r="G245" s="4"/>
      <c r="H245" s="4"/>
      <c r="I245" s="4"/>
      <c r="J245" s="4"/>
      <c r="K245" s="4">
        <v>0</v>
      </c>
      <c r="L245" s="4">
        <v>0</v>
      </c>
      <c r="M245" s="4">
        <v>0</v>
      </c>
      <c r="N245" s="4">
        <v>0</v>
      </c>
      <c r="O245" s="4"/>
      <c r="P245" s="4"/>
      <c r="Q245">
        <v>0</v>
      </c>
      <c r="R245" s="4">
        <v>0</v>
      </c>
      <c r="S245" s="4">
        <v>0</v>
      </c>
      <c r="T245" s="4">
        <v>0</v>
      </c>
      <c r="U245" s="4">
        <v>0</v>
      </c>
      <c r="V245" s="4">
        <v>0</v>
      </c>
      <c r="W245" s="4">
        <v>0</v>
      </c>
      <c r="X245" s="17">
        <v>0</v>
      </c>
      <c r="Y245" s="17">
        <v>0</v>
      </c>
      <c r="Z245" s="4">
        <f t="shared" si="6"/>
        <v>0</v>
      </c>
      <c r="AA245" s="4">
        <f t="shared" si="7"/>
        <v>0</v>
      </c>
      <c r="AC245" s="4"/>
    </row>
    <row r="246" spans="1:29" x14ac:dyDescent="0.2">
      <c r="A246" t="s">
        <v>251</v>
      </c>
      <c r="B246">
        <v>237</v>
      </c>
      <c r="C246" s="4">
        <v>0</v>
      </c>
      <c r="D246" s="4"/>
      <c r="E246" s="4"/>
      <c r="F246" s="4"/>
      <c r="G246" s="4"/>
      <c r="H246" s="4"/>
      <c r="I246" s="4"/>
      <c r="J246" s="4"/>
      <c r="K246" s="4">
        <v>0</v>
      </c>
      <c r="L246" s="4">
        <v>0</v>
      </c>
      <c r="M246" s="4">
        <v>0</v>
      </c>
      <c r="N246" s="4">
        <v>0</v>
      </c>
      <c r="O246" s="4"/>
      <c r="P246" s="4"/>
      <c r="Q246">
        <v>0</v>
      </c>
      <c r="R246" s="4">
        <v>0</v>
      </c>
      <c r="S246" s="4">
        <v>0</v>
      </c>
      <c r="T246" s="4">
        <v>0</v>
      </c>
      <c r="U246" s="4">
        <v>0</v>
      </c>
      <c r="V246" s="4">
        <v>0</v>
      </c>
      <c r="W246" s="4">
        <v>35000</v>
      </c>
      <c r="X246" s="17">
        <v>0</v>
      </c>
      <c r="Y246" s="17">
        <v>0</v>
      </c>
      <c r="Z246" s="4">
        <f t="shared" si="6"/>
        <v>0</v>
      </c>
      <c r="AA246" s="4">
        <f t="shared" si="7"/>
        <v>0</v>
      </c>
      <c r="AC246" s="4"/>
    </row>
    <row r="247" spans="1:29" x14ac:dyDescent="0.2">
      <c r="A247" t="s">
        <v>252</v>
      </c>
      <c r="B247">
        <v>238</v>
      </c>
      <c r="C247" s="4">
        <v>0</v>
      </c>
      <c r="D247" s="4"/>
      <c r="E247" s="4"/>
      <c r="F247" s="4"/>
      <c r="G247" s="4"/>
      <c r="H247" s="4"/>
      <c r="I247" s="4"/>
      <c r="J247" s="4"/>
      <c r="K247" s="4">
        <v>0</v>
      </c>
      <c r="L247" s="4">
        <v>0</v>
      </c>
      <c r="M247" s="4">
        <v>0</v>
      </c>
      <c r="N247" s="4">
        <v>0</v>
      </c>
      <c r="O247" s="4">
        <v>235000</v>
      </c>
      <c r="P247" s="4"/>
      <c r="Q247">
        <v>0</v>
      </c>
      <c r="R247" s="4">
        <v>650000</v>
      </c>
      <c r="S247" s="4">
        <v>0</v>
      </c>
      <c r="T247" s="4">
        <v>0</v>
      </c>
      <c r="U247" s="4">
        <v>0</v>
      </c>
      <c r="V247" s="4">
        <v>0</v>
      </c>
      <c r="W247" s="4">
        <v>0</v>
      </c>
      <c r="X247" s="17">
        <v>0</v>
      </c>
      <c r="Y247" s="17">
        <v>0</v>
      </c>
      <c r="Z247" s="4">
        <f t="shared" si="6"/>
        <v>0</v>
      </c>
      <c r="AA247" s="4">
        <f t="shared" si="7"/>
        <v>0</v>
      </c>
      <c r="AC247" s="4"/>
    </row>
    <row r="248" spans="1:29" x14ac:dyDescent="0.2">
      <c r="A248" t="s">
        <v>253</v>
      </c>
      <c r="B248">
        <v>239</v>
      </c>
      <c r="C248" s="4">
        <v>0</v>
      </c>
      <c r="D248" s="4"/>
      <c r="E248" s="4"/>
      <c r="F248" s="4"/>
      <c r="G248" s="4"/>
      <c r="H248" s="4"/>
      <c r="I248" s="4"/>
      <c r="J248" s="4"/>
      <c r="K248" s="4">
        <v>0</v>
      </c>
      <c r="L248" s="4">
        <v>0</v>
      </c>
      <c r="M248" s="4">
        <v>0</v>
      </c>
      <c r="N248" s="4">
        <v>0</v>
      </c>
      <c r="O248" s="4"/>
      <c r="P248" s="4"/>
      <c r="Q248">
        <v>0</v>
      </c>
      <c r="R248" s="4">
        <v>0</v>
      </c>
      <c r="S248" s="4">
        <v>0</v>
      </c>
      <c r="T248" s="4">
        <v>0</v>
      </c>
      <c r="U248" s="4">
        <v>0</v>
      </c>
      <c r="V248" s="4">
        <v>0</v>
      </c>
      <c r="W248" s="4">
        <v>0</v>
      </c>
      <c r="X248" s="17">
        <v>0</v>
      </c>
      <c r="Y248" s="17">
        <v>0</v>
      </c>
      <c r="Z248" s="4">
        <f t="shared" si="6"/>
        <v>0</v>
      </c>
      <c r="AA248" s="4">
        <f t="shared" si="7"/>
        <v>0</v>
      </c>
      <c r="AC248" s="4"/>
    </row>
    <row r="249" spans="1:29" x14ac:dyDescent="0.2">
      <c r="A249" t="s">
        <v>254</v>
      </c>
      <c r="B249">
        <v>240</v>
      </c>
      <c r="C249" s="4">
        <v>0</v>
      </c>
      <c r="D249" s="4"/>
      <c r="E249" s="4"/>
      <c r="F249" s="4"/>
      <c r="G249" s="4"/>
      <c r="H249" s="4"/>
      <c r="I249" s="4"/>
      <c r="J249" s="4"/>
      <c r="K249" s="4">
        <v>0</v>
      </c>
      <c r="L249" s="4">
        <v>0</v>
      </c>
      <c r="M249" s="4">
        <v>0</v>
      </c>
      <c r="N249" s="4">
        <v>0</v>
      </c>
      <c r="O249" s="4"/>
      <c r="P249" s="4"/>
      <c r="Q249">
        <v>0</v>
      </c>
      <c r="R249" s="4">
        <v>0</v>
      </c>
      <c r="S249" s="4">
        <v>0</v>
      </c>
      <c r="T249" s="4">
        <v>0</v>
      </c>
      <c r="U249" s="4">
        <v>0</v>
      </c>
      <c r="V249" s="4">
        <v>0</v>
      </c>
      <c r="W249" s="4">
        <v>0</v>
      </c>
      <c r="X249" s="17">
        <v>0</v>
      </c>
      <c r="Y249" s="17">
        <v>0</v>
      </c>
      <c r="Z249" s="4">
        <f t="shared" si="6"/>
        <v>0</v>
      </c>
      <c r="AA249" s="4">
        <f t="shared" si="7"/>
        <v>0</v>
      </c>
      <c r="AC249" s="4"/>
    </row>
    <row r="250" spans="1:29" x14ac:dyDescent="0.2">
      <c r="A250" t="s">
        <v>255</v>
      </c>
      <c r="B250">
        <v>241</v>
      </c>
      <c r="C250" s="4">
        <v>0</v>
      </c>
      <c r="D250" s="4"/>
      <c r="E250" s="4"/>
      <c r="F250" s="4"/>
      <c r="G250" s="4"/>
      <c r="H250" s="4"/>
      <c r="I250" s="4"/>
      <c r="J250" s="4"/>
      <c r="K250" s="4">
        <v>0</v>
      </c>
      <c r="L250" s="4">
        <v>0</v>
      </c>
      <c r="M250" s="4">
        <v>0</v>
      </c>
      <c r="N250" s="4">
        <v>0</v>
      </c>
      <c r="O250" s="4"/>
      <c r="P250" s="4"/>
      <c r="Q250">
        <v>0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0</v>
      </c>
      <c r="X250" s="17">
        <v>0</v>
      </c>
      <c r="Y250" s="17">
        <v>0</v>
      </c>
      <c r="Z250" s="4">
        <f t="shared" si="6"/>
        <v>0</v>
      </c>
      <c r="AA250" s="4">
        <f t="shared" si="7"/>
        <v>0</v>
      </c>
      <c r="AC250" s="4"/>
    </row>
    <row r="251" spans="1:29" x14ac:dyDescent="0.2">
      <c r="A251" t="s">
        <v>256</v>
      </c>
      <c r="B251">
        <v>242</v>
      </c>
      <c r="C251" s="4">
        <v>0</v>
      </c>
      <c r="D251" s="4"/>
      <c r="E251" s="4"/>
      <c r="F251" s="4"/>
      <c r="G251" s="4"/>
      <c r="H251" s="4"/>
      <c r="I251" s="4"/>
      <c r="J251" s="4"/>
      <c r="K251" s="4">
        <v>0</v>
      </c>
      <c r="L251" s="4">
        <v>0</v>
      </c>
      <c r="M251" s="4">
        <v>0</v>
      </c>
      <c r="N251" s="4">
        <v>0</v>
      </c>
      <c r="O251" s="4">
        <v>350000</v>
      </c>
      <c r="P251" s="4"/>
      <c r="Q251">
        <v>0</v>
      </c>
      <c r="R251" s="4">
        <v>153000</v>
      </c>
      <c r="S251" s="4">
        <v>115500</v>
      </c>
      <c r="T251" s="4">
        <v>0</v>
      </c>
      <c r="U251" s="4">
        <v>0</v>
      </c>
      <c r="V251" s="4">
        <v>0</v>
      </c>
      <c r="W251" s="4">
        <v>0</v>
      </c>
      <c r="X251" s="17">
        <v>0</v>
      </c>
      <c r="Y251" s="17">
        <v>0</v>
      </c>
      <c r="Z251" s="4">
        <f t="shared" si="6"/>
        <v>0</v>
      </c>
      <c r="AA251" s="4">
        <f t="shared" si="7"/>
        <v>0</v>
      </c>
      <c r="AC251" s="4"/>
    </row>
    <row r="252" spans="1:29" x14ac:dyDescent="0.2">
      <c r="A252" t="s">
        <v>257</v>
      </c>
      <c r="B252">
        <v>243</v>
      </c>
      <c r="C252" s="4">
        <v>0</v>
      </c>
      <c r="D252" s="4"/>
      <c r="E252" s="4"/>
      <c r="F252" s="4"/>
      <c r="G252" s="4"/>
      <c r="H252" s="4"/>
      <c r="I252" s="4"/>
      <c r="J252" s="4"/>
      <c r="K252" s="4">
        <v>0</v>
      </c>
      <c r="L252" s="4">
        <v>0</v>
      </c>
      <c r="M252" s="4">
        <v>0</v>
      </c>
      <c r="N252" s="4">
        <v>0</v>
      </c>
      <c r="O252" s="4"/>
      <c r="P252" s="4"/>
      <c r="Q252">
        <v>0</v>
      </c>
      <c r="R252" s="4">
        <v>0</v>
      </c>
      <c r="S252" s="4">
        <v>0</v>
      </c>
      <c r="T252" s="4">
        <v>0</v>
      </c>
      <c r="U252" s="4">
        <v>0</v>
      </c>
      <c r="V252" s="4">
        <v>0</v>
      </c>
      <c r="W252" s="4">
        <v>0</v>
      </c>
      <c r="X252" s="17">
        <v>0</v>
      </c>
      <c r="Y252" s="17">
        <v>0</v>
      </c>
      <c r="Z252" s="4">
        <f t="shared" si="6"/>
        <v>0</v>
      </c>
      <c r="AA252" s="4">
        <f t="shared" si="7"/>
        <v>0</v>
      </c>
      <c r="AC252" s="4"/>
    </row>
    <row r="253" spans="1:29" x14ac:dyDescent="0.2">
      <c r="A253" t="s">
        <v>258</v>
      </c>
      <c r="B253">
        <v>244</v>
      </c>
      <c r="C253" s="4">
        <v>0</v>
      </c>
      <c r="D253" s="4"/>
      <c r="E253" s="4"/>
      <c r="F253" s="4"/>
      <c r="G253" s="4"/>
      <c r="H253" s="4"/>
      <c r="I253" s="4"/>
      <c r="J253" s="4"/>
      <c r="K253" s="4">
        <v>0</v>
      </c>
      <c r="L253" s="4">
        <v>0</v>
      </c>
      <c r="M253" s="4">
        <v>0</v>
      </c>
      <c r="N253" s="4">
        <v>0</v>
      </c>
      <c r="O253" s="4"/>
      <c r="P253" s="4"/>
      <c r="Q253">
        <v>0</v>
      </c>
      <c r="R253" s="4">
        <v>6092060</v>
      </c>
      <c r="S253" s="4">
        <v>0</v>
      </c>
      <c r="T253" s="4">
        <v>0</v>
      </c>
      <c r="U253" s="4">
        <v>0</v>
      </c>
      <c r="V253" s="4">
        <v>0</v>
      </c>
      <c r="W253" s="4">
        <v>0</v>
      </c>
      <c r="X253" s="17">
        <v>0</v>
      </c>
      <c r="Y253" s="17">
        <v>0</v>
      </c>
      <c r="Z253" s="4">
        <f t="shared" si="6"/>
        <v>0</v>
      </c>
      <c r="AA253" s="4">
        <f t="shared" si="7"/>
        <v>0</v>
      </c>
      <c r="AC253" s="4"/>
    </row>
    <row r="254" spans="1:29" x14ac:dyDescent="0.2">
      <c r="A254" t="s">
        <v>259</v>
      </c>
      <c r="B254">
        <v>245</v>
      </c>
      <c r="C254" s="4">
        <v>0</v>
      </c>
      <c r="D254" s="4"/>
      <c r="E254" s="4"/>
      <c r="F254" s="4"/>
      <c r="G254" s="4"/>
      <c r="H254" s="4"/>
      <c r="I254" s="4"/>
      <c r="J254" s="4"/>
      <c r="K254" s="4">
        <v>0</v>
      </c>
      <c r="L254" s="4">
        <v>0</v>
      </c>
      <c r="M254" s="4">
        <v>0</v>
      </c>
      <c r="N254" s="4">
        <v>0</v>
      </c>
      <c r="O254" s="4"/>
      <c r="P254" s="4"/>
      <c r="Q254">
        <v>874351</v>
      </c>
      <c r="R254" s="4">
        <v>0</v>
      </c>
      <c r="S254" s="4">
        <v>0</v>
      </c>
      <c r="T254" s="4">
        <v>950000</v>
      </c>
      <c r="U254" s="4">
        <v>0</v>
      </c>
      <c r="V254" s="4">
        <v>0</v>
      </c>
      <c r="W254" s="4">
        <v>0</v>
      </c>
      <c r="X254" s="17">
        <v>0</v>
      </c>
      <c r="Y254" s="17">
        <v>0</v>
      </c>
      <c r="Z254" s="4">
        <f t="shared" si="6"/>
        <v>0</v>
      </c>
      <c r="AA254" s="4">
        <f t="shared" si="7"/>
        <v>0</v>
      </c>
      <c r="AC254" s="4"/>
    </row>
    <row r="255" spans="1:29" x14ac:dyDescent="0.2">
      <c r="A255" t="s">
        <v>260</v>
      </c>
      <c r="B255">
        <v>246</v>
      </c>
      <c r="C255" s="4">
        <v>2410512</v>
      </c>
      <c r="D255" s="4"/>
      <c r="E255" s="4"/>
      <c r="F255" s="4"/>
      <c r="G255" s="4"/>
      <c r="H255" s="4"/>
      <c r="I255" s="4"/>
      <c r="J255" s="4"/>
      <c r="K255" s="4">
        <v>0</v>
      </c>
      <c r="L255" s="4">
        <v>0</v>
      </c>
      <c r="M255" s="4">
        <v>4500000</v>
      </c>
      <c r="N255" s="4">
        <v>0</v>
      </c>
      <c r="O255" s="4"/>
      <c r="P255" s="4"/>
      <c r="Q255">
        <v>0</v>
      </c>
      <c r="R255" s="4">
        <v>0</v>
      </c>
      <c r="S255" s="4">
        <v>0</v>
      </c>
      <c r="T255" s="4">
        <v>0</v>
      </c>
      <c r="U255" s="4">
        <v>0</v>
      </c>
      <c r="V255" s="4">
        <v>0</v>
      </c>
      <c r="W255" s="4">
        <v>0</v>
      </c>
      <c r="X255" s="17">
        <v>0</v>
      </c>
      <c r="Y255" s="17">
        <v>0</v>
      </c>
      <c r="Z255" s="4">
        <f t="shared" si="6"/>
        <v>2470774.7999999998</v>
      </c>
      <c r="AA255" s="4">
        <f t="shared" si="7"/>
        <v>0</v>
      </c>
      <c r="AC255" s="4"/>
    </row>
    <row r="256" spans="1:29" x14ac:dyDescent="0.2">
      <c r="A256" t="s">
        <v>261</v>
      </c>
      <c r="B256">
        <v>247</v>
      </c>
      <c r="C256" s="4">
        <v>0</v>
      </c>
      <c r="D256" s="4"/>
      <c r="E256" s="4"/>
      <c r="F256" s="4"/>
      <c r="G256" s="4"/>
      <c r="H256" s="4"/>
      <c r="I256" s="4"/>
      <c r="J256" s="4"/>
      <c r="K256" s="4">
        <v>0</v>
      </c>
      <c r="L256" s="4">
        <v>0</v>
      </c>
      <c r="M256" s="4">
        <v>0</v>
      </c>
      <c r="N256" s="4">
        <v>0</v>
      </c>
      <c r="O256" s="4"/>
      <c r="P256" s="4"/>
      <c r="Q256">
        <v>0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0</v>
      </c>
      <c r="X256" s="17">
        <v>0</v>
      </c>
      <c r="Y256" s="17">
        <v>0</v>
      </c>
      <c r="Z256" s="4">
        <f t="shared" si="6"/>
        <v>0</v>
      </c>
      <c r="AA256" s="4">
        <f t="shared" si="7"/>
        <v>0</v>
      </c>
      <c r="AC256" s="4"/>
    </row>
    <row r="257" spans="1:29" x14ac:dyDescent="0.2">
      <c r="A257" t="s">
        <v>262</v>
      </c>
      <c r="B257">
        <v>248</v>
      </c>
      <c r="C257" s="4">
        <v>0</v>
      </c>
      <c r="D257" s="4"/>
      <c r="E257" s="4"/>
      <c r="F257" s="4"/>
      <c r="G257" s="4"/>
      <c r="H257" s="4"/>
      <c r="I257" s="4"/>
      <c r="J257" s="4"/>
      <c r="K257" s="4">
        <v>0</v>
      </c>
      <c r="L257" s="4">
        <v>0</v>
      </c>
      <c r="M257" s="4">
        <v>0</v>
      </c>
      <c r="N257" s="4">
        <v>0</v>
      </c>
      <c r="O257" s="4"/>
      <c r="P257" s="4"/>
      <c r="Q257">
        <v>0</v>
      </c>
      <c r="R257" s="4">
        <v>0</v>
      </c>
      <c r="S257" s="4">
        <v>0</v>
      </c>
      <c r="T257" s="4">
        <v>0</v>
      </c>
      <c r="U257" s="4">
        <v>0</v>
      </c>
      <c r="V257" s="4">
        <v>0</v>
      </c>
      <c r="W257" s="4">
        <v>0</v>
      </c>
      <c r="X257" s="17">
        <v>0</v>
      </c>
      <c r="Y257" s="17">
        <v>0</v>
      </c>
      <c r="Z257" s="4">
        <f t="shared" si="6"/>
        <v>0</v>
      </c>
      <c r="AA257" s="4">
        <f t="shared" si="7"/>
        <v>0</v>
      </c>
      <c r="AC257" s="4"/>
    </row>
    <row r="258" spans="1:29" x14ac:dyDescent="0.2">
      <c r="A258" t="s">
        <v>263</v>
      </c>
      <c r="B258">
        <v>249</v>
      </c>
      <c r="C258" s="4">
        <v>0</v>
      </c>
      <c r="D258" s="4"/>
      <c r="E258" s="4"/>
      <c r="F258" s="4"/>
      <c r="G258" s="4"/>
      <c r="H258" s="4"/>
      <c r="I258" s="4"/>
      <c r="J258" s="4"/>
      <c r="K258" s="4">
        <v>0</v>
      </c>
      <c r="L258" s="4">
        <v>0</v>
      </c>
      <c r="M258" s="4">
        <v>0</v>
      </c>
      <c r="N258" s="4">
        <v>0</v>
      </c>
      <c r="O258" s="4"/>
      <c r="P258" s="4"/>
      <c r="Q258">
        <v>0</v>
      </c>
      <c r="R258" s="4">
        <v>0</v>
      </c>
      <c r="S258" s="4">
        <v>0</v>
      </c>
      <c r="T258" s="4">
        <v>0</v>
      </c>
      <c r="U258" s="4">
        <v>0</v>
      </c>
      <c r="V258" s="4">
        <v>0</v>
      </c>
      <c r="W258" s="4">
        <v>0</v>
      </c>
      <c r="X258" s="17">
        <v>0</v>
      </c>
      <c r="Y258" s="17">
        <v>0</v>
      </c>
      <c r="Z258" s="4">
        <f t="shared" si="6"/>
        <v>0</v>
      </c>
      <c r="AA258" s="4">
        <f t="shared" si="7"/>
        <v>0</v>
      </c>
      <c r="AC258" s="4"/>
    </row>
    <row r="259" spans="1:29" x14ac:dyDescent="0.2">
      <c r="A259" t="s">
        <v>264</v>
      </c>
      <c r="B259">
        <v>250</v>
      </c>
      <c r="C259" s="4">
        <v>0</v>
      </c>
      <c r="D259" s="4"/>
      <c r="E259" s="4"/>
      <c r="F259" s="4"/>
      <c r="G259" s="4"/>
      <c r="H259" s="4"/>
      <c r="I259" s="4"/>
      <c r="J259" s="4"/>
      <c r="K259" s="4">
        <v>0</v>
      </c>
      <c r="L259" s="4">
        <v>0</v>
      </c>
      <c r="M259" s="4">
        <v>162580</v>
      </c>
      <c r="N259" s="4">
        <v>94000</v>
      </c>
      <c r="O259" s="4"/>
      <c r="P259" s="4"/>
      <c r="Q259">
        <v>0</v>
      </c>
      <c r="R259" s="4">
        <v>0</v>
      </c>
      <c r="S259" s="4">
        <v>0</v>
      </c>
      <c r="T259" s="4">
        <v>0</v>
      </c>
      <c r="U259" s="4">
        <v>0</v>
      </c>
      <c r="V259" s="4">
        <v>0</v>
      </c>
      <c r="W259" s="4">
        <v>0</v>
      </c>
      <c r="X259" s="17">
        <v>0</v>
      </c>
      <c r="Y259" s="17">
        <v>0</v>
      </c>
      <c r="Z259" s="4">
        <f t="shared" si="6"/>
        <v>0</v>
      </c>
      <c r="AA259" s="4">
        <f t="shared" si="7"/>
        <v>0</v>
      </c>
      <c r="AC259" s="4"/>
    </row>
    <row r="260" spans="1:29" x14ac:dyDescent="0.2">
      <c r="A260" t="s">
        <v>265</v>
      </c>
      <c r="B260">
        <v>251</v>
      </c>
      <c r="C260" s="4">
        <v>0</v>
      </c>
      <c r="D260" s="4"/>
      <c r="E260" s="4"/>
      <c r="F260" s="4"/>
      <c r="G260" s="4"/>
      <c r="H260" s="4"/>
      <c r="I260" s="4"/>
      <c r="J260" s="4"/>
      <c r="K260" s="4">
        <v>389500</v>
      </c>
      <c r="L260" s="4">
        <v>0</v>
      </c>
      <c r="M260" s="4">
        <v>0</v>
      </c>
      <c r="N260" s="4">
        <v>0</v>
      </c>
      <c r="O260" s="4"/>
      <c r="P260" s="4"/>
      <c r="Q260">
        <v>0</v>
      </c>
      <c r="R260" s="4">
        <v>0</v>
      </c>
      <c r="S260" s="4">
        <v>2769392</v>
      </c>
      <c r="T260" s="4">
        <v>0</v>
      </c>
      <c r="U260" s="4">
        <v>0</v>
      </c>
      <c r="V260" s="4">
        <v>0</v>
      </c>
      <c r="W260" s="4">
        <v>150000</v>
      </c>
      <c r="X260" s="17">
        <v>0</v>
      </c>
      <c r="Y260" s="17">
        <v>0</v>
      </c>
      <c r="Z260" s="4">
        <f t="shared" si="6"/>
        <v>0</v>
      </c>
      <c r="AA260" s="4">
        <f t="shared" si="7"/>
        <v>0</v>
      </c>
      <c r="AC260" s="4"/>
    </row>
    <row r="261" spans="1:29" x14ac:dyDescent="0.2">
      <c r="A261" t="s">
        <v>266</v>
      </c>
      <c r="B261">
        <v>252</v>
      </c>
      <c r="C261" s="4">
        <v>0</v>
      </c>
      <c r="D261" s="4"/>
      <c r="E261" s="4"/>
      <c r="F261" s="4">
        <v>523735</v>
      </c>
      <c r="G261" s="4">
        <v>1000000</v>
      </c>
      <c r="H261" s="4"/>
      <c r="I261" s="4"/>
      <c r="J261" s="4">
        <v>-450625</v>
      </c>
      <c r="K261" s="4">
        <v>0</v>
      </c>
      <c r="L261" s="4">
        <v>0</v>
      </c>
      <c r="M261" s="4">
        <v>400000</v>
      </c>
      <c r="N261" s="4">
        <v>0</v>
      </c>
      <c r="O261" s="4"/>
      <c r="P261" s="4"/>
      <c r="Q261">
        <v>0</v>
      </c>
      <c r="R261" s="4">
        <v>0</v>
      </c>
      <c r="S261" s="4">
        <v>0</v>
      </c>
      <c r="T261" s="4">
        <v>536836</v>
      </c>
      <c r="U261" s="4">
        <v>0</v>
      </c>
      <c r="V261" s="4">
        <v>0</v>
      </c>
      <c r="W261" s="4">
        <v>0</v>
      </c>
      <c r="X261" s="17">
        <v>0</v>
      </c>
      <c r="Y261" s="17">
        <v>0</v>
      </c>
      <c r="Z261" s="4">
        <f t="shared" si="6"/>
        <v>0</v>
      </c>
      <c r="AA261" s="4">
        <f t="shared" si="7"/>
        <v>0</v>
      </c>
      <c r="AC261" s="4"/>
    </row>
    <row r="262" spans="1:29" x14ac:dyDescent="0.2">
      <c r="A262" t="s">
        <v>267</v>
      </c>
      <c r="B262">
        <v>253</v>
      </c>
      <c r="C262" s="4">
        <v>0</v>
      </c>
      <c r="D262" s="4"/>
      <c r="E262" s="4"/>
      <c r="F262" s="4"/>
      <c r="G262" s="4"/>
      <c r="H262" s="4"/>
      <c r="I262" s="4"/>
      <c r="J262" s="4"/>
      <c r="K262" s="4">
        <v>0</v>
      </c>
      <c r="L262" s="4">
        <v>0</v>
      </c>
      <c r="M262" s="4">
        <v>0</v>
      </c>
      <c r="N262" s="4">
        <v>0</v>
      </c>
      <c r="O262" s="4"/>
      <c r="P262" s="4"/>
      <c r="Q262">
        <v>0</v>
      </c>
      <c r="R262" s="4">
        <v>0</v>
      </c>
      <c r="S262" s="4">
        <v>0</v>
      </c>
      <c r="T262" s="4">
        <v>0</v>
      </c>
      <c r="U262" s="4">
        <v>0</v>
      </c>
      <c r="V262" s="4">
        <v>0</v>
      </c>
      <c r="W262" s="4">
        <v>0</v>
      </c>
      <c r="X262" s="17">
        <v>0</v>
      </c>
      <c r="Y262" s="17">
        <v>0</v>
      </c>
      <c r="Z262" s="4">
        <f t="shared" si="6"/>
        <v>0</v>
      </c>
      <c r="AA262" s="4">
        <f t="shared" si="7"/>
        <v>0</v>
      </c>
      <c r="AC262" s="4"/>
    </row>
    <row r="263" spans="1:29" x14ac:dyDescent="0.2">
      <c r="A263" t="s">
        <v>268</v>
      </c>
      <c r="B263">
        <v>254</v>
      </c>
      <c r="C263" s="4">
        <v>256303</v>
      </c>
      <c r="D263" s="4"/>
      <c r="E263" s="4"/>
      <c r="F263" s="4"/>
      <c r="G263" s="4">
        <v>107100</v>
      </c>
      <c r="H263" s="4"/>
      <c r="I263" s="4"/>
      <c r="J263" s="4"/>
      <c r="K263" s="4">
        <v>0</v>
      </c>
      <c r="L263" s="4">
        <v>0</v>
      </c>
      <c r="M263" s="4">
        <v>0</v>
      </c>
      <c r="N263" s="4">
        <v>0</v>
      </c>
      <c r="O263" s="4"/>
      <c r="P263" s="4"/>
      <c r="Q263">
        <v>590000</v>
      </c>
      <c r="R263" s="4">
        <v>0</v>
      </c>
      <c r="S263" s="4">
        <v>0</v>
      </c>
      <c r="T263" s="4">
        <v>0</v>
      </c>
      <c r="U263" s="4">
        <v>0</v>
      </c>
      <c r="V263" s="4">
        <v>0</v>
      </c>
      <c r="W263" s="4">
        <v>0</v>
      </c>
      <c r="X263" s="17">
        <v>0</v>
      </c>
      <c r="Y263" s="17">
        <v>0</v>
      </c>
      <c r="Z263" s="4">
        <f t="shared" si="6"/>
        <v>262710.57499999995</v>
      </c>
      <c r="AA263" s="4">
        <f t="shared" si="7"/>
        <v>0</v>
      </c>
      <c r="AC263" s="4"/>
    </row>
    <row r="264" spans="1:29" x14ac:dyDescent="0.2">
      <c r="A264" t="s">
        <v>269</v>
      </c>
      <c r="B264">
        <v>255</v>
      </c>
      <c r="C264" s="4">
        <v>0</v>
      </c>
      <c r="D264" s="4"/>
      <c r="E264" s="4"/>
      <c r="F264" s="4"/>
      <c r="G264" s="4"/>
      <c r="H264" s="4"/>
      <c r="I264" s="4"/>
      <c r="J264" s="4">
        <v>16000</v>
      </c>
      <c r="K264" s="4">
        <v>0</v>
      </c>
      <c r="L264" s="4">
        <v>0</v>
      </c>
      <c r="M264" s="4">
        <v>0</v>
      </c>
      <c r="N264" s="4">
        <v>0</v>
      </c>
      <c r="O264" s="4"/>
      <c r="P264" s="4">
        <v>127500</v>
      </c>
      <c r="Q264">
        <v>0</v>
      </c>
      <c r="R264" s="4">
        <v>0</v>
      </c>
      <c r="S264" s="4">
        <v>0</v>
      </c>
      <c r="T264" s="4">
        <v>0</v>
      </c>
      <c r="U264" s="4">
        <v>0</v>
      </c>
      <c r="V264" s="4">
        <v>0</v>
      </c>
      <c r="W264" s="4">
        <v>0</v>
      </c>
      <c r="X264" s="17">
        <v>0</v>
      </c>
      <c r="Y264" s="17">
        <v>0</v>
      </c>
      <c r="Z264" s="4">
        <f t="shared" si="6"/>
        <v>0</v>
      </c>
      <c r="AA264" s="4">
        <f t="shared" si="7"/>
        <v>0</v>
      </c>
      <c r="AC264" s="4"/>
    </row>
    <row r="265" spans="1:29" x14ac:dyDescent="0.2">
      <c r="A265" t="s">
        <v>270</v>
      </c>
      <c r="B265">
        <v>256</v>
      </c>
      <c r="C265" s="4">
        <v>0</v>
      </c>
      <c r="D265" s="4"/>
      <c r="E265" s="4"/>
      <c r="F265" s="4"/>
      <c r="G265" s="4"/>
      <c r="H265" s="4"/>
      <c r="I265" s="4"/>
      <c r="J265" s="4"/>
      <c r="K265" s="4">
        <v>0</v>
      </c>
      <c r="L265" s="4">
        <v>0</v>
      </c>
      <c r="M265" s="4">
        <v>0</v>
      </c>
      <c r="N265" s="4">
        <v>0</v>
      </c>
      <c r="O265" s="4"/>
      <c r="P265" s="4"/>
      <c r="Q265">
        <v>0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0</v>
      </c>
      <c r="X265" s="17">
        <v>0</v>
      </c>
      <c r="Y265" s="17">
        <v>0</v>
      </c>
      <c r="Z265" s="4">
        <f t="shared" si="6"/>
        <v>0</v>
      </c>
      <c r="AA265" s="4">
        <f t="shared" si="7"/>
        <v>0</v>
      </c>
      <c r="AC265" s="4"/>
    </row>
    <row r="266" spans="1:29" x14ac:dyDescent="0.2">
      <c r="A266" t="s">
        <v>271</v>
      </c>
      <c r="B266">
        <v>257</v>
      </c>
      <c r="C266" s="4">
        <v>0</v>
      </c>
      <c r="D266" s="4"/>
      <c r="E266" s="4"/>
      <c r="F266" s="4"/>
      <c r="G266" s="4"/>
      <c r="H266" s="4"/>
      <c r="I266" s="4"/>
      <c r="J266" s="4"/>
      <c r="K266" s="4">
        <v>0</v>
      </c>
      <c r="L266" s="4">
        <v>0</v>
      </c>
      <c r="M266" s="4">
        <v>0</v>
      </c>
      <c r="N266" s="4">
        <v>0</v>
      </c>
      <c r="O266" s="4"/>
      <c r="P266" s="4"/>
      <c r="Q266">
        <v>0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0</v>
      </c>
      <c r="X266" s="17">
        <v>0</v>
      </c>
      <c r="Y266" s="17">
        <v>0</v>
      </c>
      <c r="Z266" s="4">
        <f t="shared" ref="Z266:Z329" si="8">C266*1.025</f>
        <v>0</v>
      </c>
      <c r="AA266" s="4">
        <f t="shared" ref="AA266:AA329" si="9">D266*1.025</f>
        <v>0</v>
      </c>
      <c r="AC266" s="4"/>
    </row>
    <row r="267" spans="1:29" x14ac:dyDescent="0.2">
      <c r="A267" t="s">
        <v>272</v>
      </c>
      <c r="B267">
        <v>258</v>
      </c>
      <c r="C267" s="4">
        <v>0</v>
      </c>
      <c r="D267" s="4"/>
      <c r="E267" s="4"/>
      <c r="F267" s="4"/>
      <c r="G267" s="4"/>
      <c r="H267" s="4"/>
      <c r="I267" s="4"/>
      <c r="J267" s="4"/>
      <c r="K267" s="4">
        <v>0</v>
      </c>
      <c r="L267" s="4">
        <v>0</v>
      </c>
      <c r="M267" s="4">
        <v>0</v>
      </c>
      <c r="N267" s="4">
        <v>0</v>
      </c>
      <c r="O267" s="4"/>
      <c r="P267" s="4"/>
      <c r="Q267">
        <v>0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  <c r="W267" s="4">
        <v>0</v>
      </c>
      <c r="X267" s="17">
        <v>0</v>
      </c>
      <c r="Y267" s="17">
        <v>0</v>
      </c>
      <c r="Z267" s="4">
        <f t="shared" si="8"/>
        <v>0</v>
      </c>
      <c r="AA267" s="4">
        <f t="shared" si="9"/>
        <v>0</v>
      </c>
      <c r="AC267" s="4"/>
    </row>
    <row r="268" spans="1:29" x14ac:dyDescent="0.2">
      <c r="A268" t="s">
        <v>273</v>
      </c>
      <c r="B268">
        <v>259</v>
      </c>
      <c r="C268" s="4">
        <v>0</v>
      </c>
      <c r="D268" s="4"/>
      <c r="E268" s="4"/>
      <c r="F268" s="4"/>
      <c r="G268" s="4"/>
      <c r="H268" s="4"/>
      <c r="I268" s="4"/>
      <c r="J268" s="4"/>
      <c r="K268" s="4">
        <v>0</v>
      </c>
      <c r="L268" s="4">
        <v>0</v>
      </c>
      <c r="M268" s="4">
        <v>0</v>
      </c>
      <c r="N268" s="4">
        <v>0</v>
      </c>
      <c r="O268" s="4"/>
      <c r="P268" s="4"/>
      <c r="Q268">
        <v>0</v>
      </c>
      <c r="R268" s="4">
        <v>0</v>
      </c>
      <c r="S268" s="4">
        <v>0</v>
      </c>
      <c r="T268" s="4">
        <v>0</v>
      </c>
      <c r="U268" s="4">
        <v>0</v>
      </c>
      <c r="V268" s="4">
        <v>0</v>
      </c>
      <c r="W268" s="4">
        <v>0</v>
      </c>
      <c r="X268" s="17">
        <v>0</v>
      </c>
      <c r="Y268" s="17">
        <v>0</v>
      </c>
      <c r="Z268" s="4">
        <f t="shared" si="8"/>
        <v>0</v>
      </c>
      <c r="AA268" s="4">
        <f t="shared" si="9"/>
        <v>0</v>
      </c>
      <c r="AC268" s="4"/>
    </row>
    <row r="269" spans="1:29" x14ac:dyDescent="0.2">
      <c r="A269" t="s">
        <v>274</v>
      </c>
      <c r="B269">
        <v>260</v>
      </c>
      <c r="C269" s="4">
        <v>0</v>
      </c>
      <c r="D269" s="4"/>
      <c r="E269" s="4"/>
      <c r="F269" s="4"/>
      <c r="G269" s="4"/>
      <c r="H269" s="4"/>
      <c r="I269" s="4"/>
      <c r="J269" s="4"/>
      <c r="K269" s="4">
        <v>0</v>
      </c>
      <c r="L269" s="4">
        <v>0</v>
      </c>
      <c r="M269" s="4">
        <v>0</v>
      </c>
      <c r="N269" s="4">
        <v>0</v>
      </c>
      <c r="O269" s="4"/>
      <c r="P269" s="4"/>
      <c r="Q269">
        <v>0</v>
      </c>
      <c r="R269" s="4">
        <v>0</v>
      </c>
      <c r="S269" s="4">
        <v>0</v>
      </c>
      <c r="T269" s="4">
        <v>0</v>
      </c>
      <c r="U269" s="4">
        <v>0</v>
      </c>
      <c r="V269" s="4">
        <v>150000</v>
      </c>
      <c r="W269" s="4">
        <v>0</v>
      </c>
      <c r="X269" s="17">
        <v>0</v>
      </c>
      <c r="Y269" s="17">
        <v>0</v>
      </c>
      <c r="Z269" s="4">
        <f t="shared" si="8"/>
        <v>0</v>
      </c>
      <c r="AA269" s="4">
        <f t="shared" si="9"/>
        <v>0</v>
      </c>
      <c r="AC269" s="4"/>
    </row>
    <row r="270" spans="1:29" x14ac:dyDescent="0.2">
      <c r="A270" t="s">
        <v>275</v>
      </c>
      <c r="B270">
        <v>261</v>
      </c>
      <c r="C270" s="4">
        <v>310813</v>
      </c>
      <c r="D270" s="4"/>
      <c r="E270" s="4"/>
      <c r="F270" s="4">
        <v>1727936</v>
      </c>
      <c r="G270" s="4"/>
      <c r="H270" s="4"/>
      <c r="I270" s="4"/>
      <c r="J270" s="4"/>
      <c r="K270" s="4">
        <v>775000</v>
      </c>
      <c r="L270" s="4">
        <v>0</v>
      </c>
      <c r="M270" s="4">
        <v>0</v>
      </c>
      <c r="N270" s="4">
        <v>0</v>
      </c>
      <c r="O270" s="4">
        <v>2620664</v>
      </c>
      <c r="P270" s="4"/>
      <c r="Q270">
        <v>0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0</v>
      </c>
      <c r="X270" s="17">
        <v>0</v>
      </c>
      <c r="Y270" s="17">
        <v>0</v>
      </c>
      <c r="Z270" s="4">
        <f t="shared" si="8"/>
        <v>318583.32499999995</v>
      </c>
      <c r="AA270" s="4">
        <f t="shared" si="9"/>
        <v>0</v>
      </c>
      <c r="AC270" s="4"/>
    </row>
    <row r="271" spans="1:29" x14ac:dyDescent="0.2">
      <c r="A271" t="s">
        <v>276</v>
      </c>
      <c r="B271">
        <v>262</v>
      </c>
      <c r="C271" s="4">
        <v>0</v>
      </c>
      <c r="D271" s="4"/>
      <c r="E271" s="4"/>
      <c r="F271" s="4"/>
      <c r="G271" s="4"/>
      <c r="H271" s="4"/>
      <c r="I271" s="4"/>
      <c r="J271" s="4"/>
      <c r="K271" s="4">
        <v>0</v>
      </c>
      <c r="L271" s="4">
        <v>0</v>
      </c>
      <c r="M271" s="4">
        <v>0</v>
      </c>
      <c r="N271" s="4">
        <v>0</v>
      </c>
      <c r="O271" s="4"/>
      <c r="P271" s="4"/>
      <c r="Q271">
        <v>0</v>
      </c>
      <c r="R271" s="4">
        <v>0</v>
      </c>
      <c r="S271" s="4">
        <v>0</v>
      </c>
      <c r="T271" s="4">
        <v>0</v>
      </c>
      <c r="U271" s="4">
        <v>0</v>
      </c>
      <c r="V271" s="4">
        <v>0</v>
      </c>
      <c r="W271" s="4">
        <v>0</v>
      </c>
      <c r="X271" s="17">
        <v>0</v>
      </c>
      <c r="Y271" s="17">
        <v>0</v>
      </c>
      <c r="Z271" s="4">
        <f t="shared" si="8"/>
        <v>0</v>
      </c>
      <c r="AA271" s="4">
        <f t="shared" si="9"/>
        <v>0</v>
      </c>
      <c r="AC271" s="4"/>
    </row>
    <row r="272" spans="1:29" x14ac:dyDescent="0.2">
      <c r="A272" t="s">
        <v>277</v>
      </c>
      <c r="B272">
        <v>263</v>
      </c>
      <c r="C272" s="4">
        <v>0</v>
      </c>
      <c r="D272" s="4"/>
      <c r="E272" s="4"/>
      <c r="F272" s="4"/>
      <c r="G272" s="4"/>
      <c r="H272" s="4">
        <v>20000</v>
      </c>
      <c r="I272" s="4"/>
      <c r="J272" s="4"/>
      <c r="K272" s="4">
        <v>0</v>
      </c>
      <c r="L272" s="4">
        <v>0</v>
      </c>
      <c r="M272" s="4">
        <v>0</v>
      </c>
      <c r="N272" s="4">
        <v>0</v>
      </c>
      <c r="O272" s="4"/>
      <c r="P272" s="4"/>
      <c r="Q272">
        <v>0</v>
      </c>
      <c r="R272" s="4">
        <v>160000</v>
      </c>
      <c r="S272" s="4">
        <v>0</v>
      </c>
      <c r="T272" s="4">
        <v>0</v>
      </c>
      <c r="U272" s="4">
        <v>0</v>
      </c>
      <c r="V272" s="4">
        <v>0</v>
      </c>
      <c r="W272" s="4">
        <v>0</v>
      </c>
      <c r="X272" s="17">
        <v>0</v>
      </c>
      <c r="Y272" s="17">
        <v>0</v>
      </c>
      <c r="Z272" s="4">
        <f t="shared" si="8"/>
        <v>0</v>
      </c>
      <c r="AA272" s="4">
        <f t="shared" si="9"/>
        <v>0</v>
      </c>
      <c r="AC272" s="4"/>
    </row>
    <row r="273" spans="1:29" x14ac:dyDescent="0.2">
      <c r="A273" t="s">
        <v>278</v>
      </c>
      <c r="B273">
        <v>264</v>
      </c>
      <c r="C273" s="4">
        <v>0</v>
      </c>
      <c r="D273" s="4"/>
      <c r="E273" s="4"/>
      <c r="F273" s="4"/>
      <c r="G273" s="4"/>
      <c r="H273" s="4"/>
      <c r="I273" s="4"/>
      <c r="J273" s="4"/>
      <c r="K273" s="4">
        <v>0</v>
      </c>
      <c r="L273" s="4">
        <v>0</v>
      </c>
      <c r="M273" s="4">
        <v>989000</v>
      </c>
      <c r="N273" s="4">
        <v>0</v>
      </c>
      <c r="O273" s="4"/>
      <c r="P273" s="4"/>
      <c r="Q273">
        <v>2741729</v>
      </c>
      <c r="R273" s="4">
        <v>0</v>
      </c>
      <c r="S273" s="4">
        <v>0</v>
      </c>
      <c r="T273" s="4">
        <v>0</v>
      </c>
      <c r="U273" s="4">
        <v>2200000</v>
      </c>
      <c r="V273" s="4">
        <v>0</v>
      </c>
      <c r="W273" s="4">
        <v>0</v>
      </c>
      <c r="X273" s="17">
        <v>0</v>
      </c>
      <c r="Y273" s="17">
        <v>0</v>
      </c>
      <c r="Z273" s="4">
        <f t="shared" si="8"/>
        <v>0</v>
      </c>
      <c r="AA273" s="4">
        <f t="shared" si="9"/>
        <v>0</v>
      </c>
      <c r="AC273" s="4"/>
    </row>
    <row r="274" spans="1:29" x14ac:dyDescent="0.2">
      <c r="A274" t="s">
        <v>279</v>
      </c>
      <c r="B274">
        <v>265</v>
      </c>
      <c r="C274" s="4">
        <v>0</v>
      </c>
      <c r="D274" s="4"/>
      <c r="E274" s="4"/>
      <c r="F274" s="4"/>
      <c r="G274" s="4"/>
      <c r="H274" s="4"/>
      <c r="I274" s="4"/>
      <c r="J274" s="4"/>
      <c r="K274" s="4">
        <v>0</v>
      </c>
      <c r="L274" s="4">
        <v>0</v>
      </c>
      <c r="M274" s="4">
        <v>0</v>
      </c>
      <c r="N274" s="4">
        <v>0</v>
      </c>
      <c r="O274" s="4"/>
      <c r="P274" s="4"/>
      <c r="Q274">
        <v>0</v>
      </c>
      <c r="R274" s="4">
        <v>0</v>
      </c>
      <c r="S274" s="4">
        <v>0</v>
      </c>
      <c r="T274" s="4">
        <v>0</v>
      </c>
      <c r="U274" s="4">
        <v>0</v>
      </c>
      <c r="V274" s="4">
        <v>0</v>
      </c>
      <c r="W274" s="4">
        <v>0</v>
      </c>
      <c r="X274" s="17">
        <v>0</v>
      </c>
      <c r="Y274" s="17">
        <v>0</v>
      </c>
      <c r="Z274" s="4">
        <f t="shared" si="8"/>
        <v>0</v>
      </c>
      <c r="AA274" s="4">
        <f t="shared" si="9"/>
        <v>0</v>
      </c>
      <c r="AC274" s="4"/>
    </row>
    <row r="275" spans="1:29" x14ac:dyDescent="0.2">
      <c r="A275" t="s">
        <v>280</v>
      </c>
      <c r="B275">
        <v>266</v>
      </c>
      <c r="C275" s="4">
        <v>0</v>
      </c>
      <c r="D275" s="4"/>
      <c r="E275" s="4"/>
      <c r="F275" s="4"/>
      <c r="G275" s="4"/>
      <c r="H275" s="4"/>
      <c r="I275" s="4"/>
      <c r="J275" s="4">
        <v>850713</v>
      </c>
      <c r="K275" s="4">
        <v>1039961</v>
      </c>
      <c r="L275" s="4">
        <v>3880000</v>
      </c>
      <c r="M275" s="4">
        <v>0</v>
      </c>
      <c r="N275" s="4">
        <v>0</v>
      </c>
      <c r="O275" s="4"/>
      <c r="P275" s="4"/>
      <c r="Q275">
        <v>2900000</v>
      </c>
      <c r="R275" s="4">
        <v>0</v>
      </c>
      <c r="S275" s="4">
        <v>0</v>
      </c>
      <c r="T275" s="4">
        <v>0</v>
      </c>
      <c r="U275" s="4">
        <v>0</v>
      </c>
      <c r="V275" s="4">
        <v>0</v>
      </c>
      <c r="W275" s="4">
        <v>0</v>
      </c>
      <c r="X275" s="17">
        <v>0</v>
      </c>
      <c r="Y275" s="17">
        <v>0</v>
      </c>
      <c r="Z275" s="4">
        <f t="shared" si="8"/>
        <v>0</v>
      </c>
      <c r="AA275" s="4">
        <f t="shared" si="9"/>
        <v>0</v>
      </c>
      <c r="AC275" s="4"/>
    </row>
    <row r="276" spans="1:29" x14ac:dyDescent="0.2">
      <c r="A276" t="s">
        <v>281</v>
      </c>
      <c r="B276">
        <v>267</v>
      </c>
      <c r="C276" s="4">
        <v>0</v>
      </c>
      <c r="D276" s="4"/>
      <c r="E276" s="4"/>
      <c r="F276" s="4"/>
      <c r="G276" s="4"/>
      <c r="H276" s="4"/>
      <c r="I276" s="4"/>
      <c r="J276" s="4"/>
      <c r="K276" s="4">
        <v>0</v>
      </c>
      <c r="L276" s="4">
        <v>0</v>
      </c>
      <c r="M276" s="4">
        <v>0</v>
      </c>
      <c r="N276" s="4">
        <v>0</v>
      </c>
      <c r="O276" s="4"/>
      <c r="P276" s="4"/>
      <c r="Q276">
        <v>0</v>
      </c>
      <c r="R276" s="4">
        <v>100000</v>
      </c>
      <c r="S276" s="4">
        <v>177000</v>
      </c>
      <c r="T276" s="4">
        <v>0</v>
      </c>
      <c r="U276" s="4">
        <v>0</v>
      </c>
      <c r="V276" s="4">
        <v>0</v>
      </c>
      <c r="W276" s="4">
        <v>0</v>
      </c>
      <c r="X276" s="17">
        <v>0</v>
      </c>
      <c r="Y276" s="17">
        <v>0</v>
      </c>
      <c r="Z276" s="4">
        <f t="shared" si="8"/>
        <v>0</v>
      </c>
      <c r="AA276" s="4">
        <f t="shared" si="9"/>
        <v>0</v>
      </c>
      <c r="AC276" s="4"/>
    </row>
    <row r="277" spans="1:29" x14ac:dyDescent="0.2">
      <c r="A277" t="s">
        <v>282</v>
      </c>
      <c r="B277">
        <v>268</v>
      </c>
      <c r="C277" s="4">
        <v>97312</v>
      </c>
      <c r="D277" s="4"/>
      <c r="E277" s="4"/>
      <c r="F277" s="4"/>
      <c r="G277" s="4">
        <v>8520</v>
      </c>
      <c r="H277" s="4"/>
      <c r="I277" s="4"/>
      <c r="J277" s="4"/>
      <c r="K277" s="4">
        <v>0</v>
      </c>
      <c r="L277" s="4">
        <v>0</v>
      </c>
      <c r="M277" s="4">
        <v>0</v>
      </c>
      <c r="N277" s="4">
        <v>0</v>
      </c>
      <c r="O277" s="4"/>
      <c r="P277" s="4">
        <v>81500</v>
      </c>
      <c r="Q277">
        <v>0</v>
      </c>
      <c r="R277" s="4">
        <v>0</v>
      </c>
      <c r="S277" s="4">
        <v>0</v>
      </c>
      <c r="T277" s="4">
        <v>0</v>
      </c>
      <c r="U277" s="4">
        <v>0</v>
      </c>
      <c r="V277" s="4">
        <v>0</v>
      </c>
      <c r="W277" s="4">
        <v>0</v>
      </c>
      <c r="X277" s="17">
        <v>0</v>
      </c>
      <c r="Y277" s="17">
        <v>0</v>
      </c>
      <c r="Z277" s="4">
        <f t="shared" si="8"/>
        <v>99744.799999999988</v>
      </c>
      <c r="AA277" s="4">
        <f t="shared" si="9"/>
        <v>0</v>
      </c>
      <c r="AC277" s="4"/>
    </row>
    <row r="278" spans="1:29" x14ac:dyDescent="0.2">
      <c r="A278" t="s">
        <v>283</v>
      </c>
      <c r="B278">
        <v>269</v>
      </c>
      <c r="C278" s="4">
        <v>0</v>
      </c>
      <c r="D278" s="4"/>
      <c r="E278" s="4"/>
      <c r="F278" s="4"/>
      <c r="G278" s="4"/>
      <c r="H278" s="4">
        <v>76500</v>
      </c>
      <c r="I278" s="4"/>
      <c r="J278" s="4">
        <v>250000</v>
      </c>
      <c r="K278" s="4">
        <v>595000</v>
      </c>
      <c r="L278" s="4">
        <v>345000</v>
      </c>
      <c r="M278" s="4">
        <v>485000</v>
      </c>
      <c r="N278" s="4">
        <v>250000</v>
      </c>
      <c r="O278" s="4">
        <v>493500</v>
      </c>
      <c r="P278" s="4">
        <v>612000</v>
      </c>
      <c r="Q278">
        <v>0</v>
      </c>
      <c r="R278" s="4">
        <v>0</v>
      </c>
      <c r="S278" s="4">
        <v>0</v>
      </c>
      <c r="T278" s="4">
        <v>0</v>
      </c>
      <c r="U278" s="4">
        <v>0</v>
      </c>
      <c r="V278" s="4">
        <v>0</v>
      </c>
      <c r="W278" s="4">
        <v>0</v>
      </c>
      <c r="X278" s="17">
        <v>0</v>
      </c>
      <c r="Y278" s="17">
        <v>0</v>
      </c>
      <c r="Z278" s="4">
        <f t="shared" si="8"/>
        <v>0</v>
      </c>
      <c r="AA278" s="4">
        <f t="shared" si="9"/>
        <v>0</v>
      </c>
      <c r="AC278" s="4"/>
    </row>
    <row r="279" spans="1:29" x14ac:dyDescent="0.2">
      <c r="A279" t="s">
        <v>284</v>
      </c>
      <c r="B279">
        <v>270</v>
      </c>
      <c r="C279" s="4">
        <v>0</v>
      </c>
      <c r="D279" s="4"/>
      <c r="E279" s="4"/>
      <c r="F279" s="4"/>
      <c r="G279" s="4"/>
      <c r="H279" s="4"/>
      <c r="I279" s="4">
        <v>231871</v>
      </c>
      <c r="J279" s="4"/>
      <c r="K279" s="4">
        <v>0</v>
      </c>
      <c r="L279" s="4">
        <v>0</v>
      </c>
      <c r="M279" s="4">
        <v>65729</v>
      </c>
      <c r="N279" s="4">
        <v>0</v>
      </c>
      <c r="O279" s="4"/>
      <c r="P279" s="4"/>
      <c r="Q279">
        <v>0</v>
      </c>
      <c r="R279" s="4">
        <v>163500</v>
      </c>
      <c r="S279" s="4">
        <v>21334</v>
      </c>
      <c r="T279" s="4">
        <v>16030</v>
      </c>
      <c r="U279" s="4">
        <v>0</v>
      </c>
      <c r="V279" s="4">
        <v>0</v>
      </c>
      <c r="W279" s="4">
        <v>0</v>
      </c>
      <c r="X279" s="17">
        <v>0</v>
      </c>
      <c r="Y279" s="17">
        <v>0</v>
      </c>
      <c r="Z279" s="4">
        <f t="shared" si="8"/>
        <v>0</v>
      </c>
      <c r="AA279" s="4">
        <f t="shared" si="9"/>
        <v>0</v>
      </c>
      <c r="AC279" s="4"/>
    </row>
    <row r="280" spans="1:29" x14ac:dyDescent="0.2">
      <c r="A280" t="s">
        <v>285</v>
      </c>
      <c r="B280">
        <v>271</v>
      </c>
      <c r="C280" s="4">
        <v>0</v>
      </c>
      <c r="D280" s="4"/>
      <c r="E280" s="4"/>
      <c r="F280" s="4"/>
      <c r="G280" s="4"/>
      <c r="H280" s="4"/>
      <c r="I280" s="4"/>
      <c r="J280" s="4"/>
      <c r="K280" s="4">
        <v>0</v>
      </c>
      <c r="L280" s="4">
        <v>0</v>
      </c>
      <c r="M280" s="4">
        <v>0</v>
      </c>
      <c r="N280" s="4">
        <v>0</v>
      </c>
      <c r="O280" s="4"/>
      <c r="P280" s="4"/>
      <c r="Q280">
        <v>0</v>
      </c>
      <c r="R280" s="4">
        <v>0</v>
      </c>
      <c r="S280" s="4">
        <v>0</v>
      </c>
      <c r="T280" s="4">
        <v>0</v>
      </c>
      <c r="U280" s="4">
        <v>0</v>
      </c>
      <c r="V280" s="4">
        <v>0</v>
      </c>
      <c r="W280" s="4">
        <v>0</v>
      </c>
      <c r="X280" s="17">
        <v>5500000</v>
      </c>
      <c r="Y280" s="17">
        <v>0</v>
      </c>
      <c r="Z280" s="4">
        <f t="shared" si="8"/>
        <v>0</v>
      </c>
      <c r="AA280" s="4">
        <f t="shared" si="9"/>
        <v>0</v>
      </c>
      <c r="AC280" s="4"/>
    </row>
    <row r="281" spans="1:29" x14ac:dyDescent="0.2">
      <c r="A281" t="s">
        <v>286</v>
      </c>
      <c r="B281">
        <v>272</v>
      </c>
      <c r="C281" s="4">
        <v>51153</v>
      </c>
      <c r="D281" s="4"/>
      <c r="E281" s="4">
        <v>64524</v>
      </c>
      <c r="F281" s="4"/>
      <c r="G281" s="4"/>
      <c r="H281" s="4"/>
      <c r="I281" s="4"/>
      <c r="J281" s="4"/>
      <c r="K281" s="4">
        <v>0</v>
      </c>
      <c r="L281" s="4">
        <v>0</v>
      </c>
      <c r="M281" s="4">
        <v>0</v>
      </c>
      <c r="N281" s="4">
        <v>199786</v>
      </c>
      <c r="O281" s="4"/>
      <c r="P281" s="4"/>
      <c r="Q281">
        <v>0</v>
      </c>
      <c r="R281" s="4">
        <v>200000</v>
      </c>
      <c r="S281" s="4">
        <v>0</v>
      </c>
      <c r="T281" s="4">
        <v>0</v>
      </c>
      <c r="U281" s="4">
        <v>0</v>
      </c>
      <c r="V281" s="4">
        <v>0</v>
      </c>
      <c r="W281" s="4">
        <v>0</v>
      </c>
      <c r="X281" s="17">
        <v>0</v>
      </c>
      <c r="Y281" s="17">
        <v>0</v>
      </c>
      <c r="Z281" s="4">
        <f t="shared" si="8"/>
        <v>52431.824999999997</v>
      </c>
      <c r="AA281" s="4">
        <f t="shared" si="9"/>
        <v>0</v>
      </c>
      <c r="AC281" s="4"/>
    </row>
    <row r="282" spans="1:29" x14ac:dyDescent="0.2">
      <c r="A282" t="s">
        <v>287</v>
      </c>
      <c r="B282">
        <v>273</v>
      </c>
      <c r="C282" s="4">
        <v>0</v>
      </c>
      <c r="D282" s="4"/>
      <c r="E282" s="4"/>
      <c r="F282" s="4"/>
      <c r="G282" s="4"/>
      <c r="H282" s="4"/>
      <c r="I282" s="4"/>
      <c r="J282" s="4"/>
      <c r="K282" s="4">
        <v>0</v>
      </c>
      <c r="L282" s="4">
        <v>0</v>
      </c>
      <c r="M282" s="4">
        <v>0</v>
      </c>
      <c r="N282" s="4">
        <v>0</v>
      </c>
      <c r="O282" s="4"/>
      <c r="P282" s="4"/>
      <c r="Q282">
        <v>0</v>
      </c>
      <c r="R282" s="4">
        <v>0</v>
      </c>
      <c r="S282" s="4">
        <v>0</v>
      </c>
      <c r="T282" s="4">
        <v>0</v>
      </c>
      <c r="U282" s="4">
        <v>0</v>
      </c>
      <c r="V282" s="4">
        <v>0</v>
      </c>
      <c r="W282" s="4">
        <v>0</v>
      </c>
      <c r="X282" s="17">
        <v>0</v>
      </c>
      <c r="Y282" s="17">
        <v>0</v>
      </c>
      <c r="Z282" s="4">
        <f t="shared" si="8"/>
        <v>0</v>
      </c>
      <c r="AA282" s="4">
        <f t="shared" si="9"/>
        <v>0</v>
      </c>
      <c r="AC282" s="4"/>
    </row>
    <row r="283" spans="1:29" x14ac:dyDescent="0.2">
      <c r="A283" t="s">
        <v>288</v>
      </c>
      <c r="B283">
        <v>274</v>
      </c>
      <c r="C283" s="4">
        <v>0</v>
      </c>
      <c r="D283" s="4"/>
      <c r="E283" s="4"/>
      <c r="F283" s="4"/>
      <c r="G283" s="4"/>
      <c r="H283" s="4"/>
      <c r="I283" s="4"/>
      <c r="J283" s="4"/>
      <c r="K283" s="4">
        <v>0</v>
      </c>
      <c r="L283" s="4">
        <v>0</v>
      </c>
      <c r="M283" s="4">
        <v>0</v>
      </c>
      <c r="N283" s="4">
        <v>0</v>
      </c>
      <c r="O283" s="4"/>
      <c r="P283" s="4"/>
      <c r="Q283">
        <v>0</v>
      </c>
      <c r="R283" s="4">
        <v>0</v>
      </c>
      <c r="S283" s="4">
        <v>0</v>
      </c>
      <c r="T283" s="4">
        <v>0</v>
      </c>
      <c r="U283" s="4">
        <v>0</v>
      </c>
      <c r="V283" s="4">
        <v>0</v>
      </c>
      <c r="W283" s="4">
        <v>0</v>
      </c>
      <c r="X283" s="17">
        <v>0</v>
      </c>
      <c r="Y283" s="17">
        <v>0</v>
      </c>
      <c r="Z283" s="4">
        <f t="shared" si="8"/>
        <v>0</v>
      </c>
      <c r="AA283" s="4">
        <f t="shared" si="9"/>
        <v>0</v>
      </c>
      <c r="AC283" s="4"/>
    </row>
    <row r="284" spans="1:29" x14ac:dyDescent="0.2">
      <c r="A284" t="s">
        <v>289</v>
      </c>
      <c r="B284">
        <v>275</v>
      </c>
      <c r="C284" s="4">
        <v>0</v>
      </c>
      <c r="D284" s="4"/>
      <c r="E284" s="4"/>
      <c r="F284" s="4"/>
      <c r="G284" s="4"/>
      <c r="H284" s="4"/>
      <c r="I284" s="4"/>
      <c r="J284" s="4"/>
      <c r="K284" s="4">
        <v>0</v>
      </c>
      <c r="L284" s="4">
        <v>0</v>
      </c>
      <c r="M284" s="4">
        <v>0</v>
      </c>
      <c r="N284" s="4">
        <v>0</v>
      </c>
      <c r="O284" s="4"/>
      <c r="P284" s="4"/>
      <c r="Q284">
        <v>0</v>
      </c>
      <c r="R284" s="4">
        <v>0</v>
      </c>
      <c r="S284" s="4">
        <v>0</v>
      </c>
      <c r="T284" s="4">
        <v>0</v>
      </c>
      <c r="U284" s="4">
        <v>0</v>
      </c>
      <c r="V284" s="4">
        <v>0</v>
      </c>
      <c r="W284" s="4">
        <v>0</v>
      </c>
      <c r="X284" s="17">
        <v>0</v>
      </c>
      <c r="Y284" s="17">
        <v>0</v>
      </c>
      <c r="Z284" s="4">
        <f t="shared" si="8"/>
        <v>0</v>
      </c>
      <c r="AA284" s="4">
        <f t="shared" si="9"/>
        <v>0</v>
      </c>
      <c r="AC284" s="4"/>
    </row>
    <row r="285" spans="1:29" x14ac:dyDescent="0.2">
      <c r="A285" t="s">
        <v>290</v>
      </c>
      <c r="B285">
        <v>276</v>
      </c>
      <c r="C285" s="4">
        <v>0</v>
      </c>
      <c r="D285" s="4"/>
      <c r="E285" s="4"/>
      <c r="F285" s="4"/>
      <c r="G285" s="4"/>
      <c r="H285" s="4"/>
      <c r="I285" s="4"/>
      <c r="J285" s="4"/>
      <c r="K285" s="4">
        <v>0</v>
      </c>
      <c r="L285" s="4">
        <v>0</v>
      </c>
      <c r="M285" s="4">
        <v>0</v>
      </c>
      <c r="N285" s="4">
        <v>0</v>
      </c>
      <c r="O285" s="4"/>
      <c r="P285" s="4"/>
      <c r="Q285">
        <v>0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0</v>
      </c>
      <c r="X285" s="17">
        <v>0</v>
      </c>
      <c r="Y285" s="17">
        <v>0</v>
      </c>
      <c r="Z285" s="4">
        <f t="shared" si="8"/>
        <v>0</v>
      </c>
      <c r="AA285" s="4">
        <f t="shared" si="9"/>
        <v>0</v>
      </c>
      <c r="AC285" s="4"/>
    </row>
    <row r="286" spans="1:29" x14ac:dyDescent="0.2">
      <c r="A286" t="s">
        <v>291</v>
      </c>
      <c r="B286">
        <v>277</v>
      </c>
      <c r="C286" s="4">
        <v>0</v>
      </c>
      <c r="D286" s="4"/>
      <c r="E286" s="4"/>
      <c r="F286" s="4"/>
      <c r="G286" s="4"/>
      <c r="H286" s="4"/>
      <c r="I286" s="4"/>
      <c r="J286" s="4"/>
      <c r="K286" s="4">
        <v>250000</v>
      </c>
      <c r="L286" s="4">
        <v>120000</v>
      </c>
      <c r="M286" s="4">
        <v>548949</v>
      </c>
      <c r="N286" s="4">
        <v>0</v>
      </c>
      <c r="O286" s="4">
        <v>655000</v>
      </c>
      <c r="P286" s="4">
        <v>228327</v>
      </c>
      <c r="Q286">
        <v>0</v>
      </c>
      <c r="R286" s="4">
        <v>0</v>
      </c>
      <c r="S286" s="4">
        <v>0</v>
      </c>
      <c r="T286" s="4">
        <v>0</v>
      </c>
      <c r="U286" s="4">
        <v>0</v>
      </c>
      <c r="V286" s="4">
        <v>0</v>
      </c>
      <c r="W286" s="4">
        <v>0</v>
      </c>
      <c r="X286" s="17">
        <v>0</v>
      </c>
      <c r="Y286" s="17">
        <v>0</v>
      </c>
      <c r="Z286" s="4">
        <f t="shared" si="8"/>
        <v>0</v>
      </c>
      <c r="AA286" s="4">
        <f t="shared" si="9"/>
        <v>0</v>
      </c>
      <c r="AC286" s="4"/>
    </row>
    <row r="287" spans="1:29" x14ac:dyDescent="0.2">
      <c r="A287" t="s">
        <v>292</v>
      </c>
      <c r="B287">
        <v>278</v>
      </c>
      <c r="C287" s="4">
        <v>0</v>
      </c>
      <c r="D287" s="4"/>
      <c r="E287" s="4"/>
      <c r="F287" s="4"/>
      <c r="G287" s="4"/>
      <c r="H287" s="4"/>
      <c r="I287" s="4"/>
      <c r="J287" s="4"/>
      <c r="K287" s="4">
        <v>0</v>
      </c>
      <c r="L287" s="4">
        <v>0</v>
      </c>
      <c r="M287" s="4">
        <v>0</v>
      </c>
      <c r="N287" s="4">
        <v>0</v>
      </c>
      <c r="O287" s="4"/>
      <c r="P287" s="4"/>
      <c r="Q287">
        <v>0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0</v>
      </c>
      <c r="X287" s="17">
        <v>0</v>
      </c>
      <c r="Y287" s="17">
        <v>0</v>
      </c>
      <c r="Z287" s="4">
        <f t="shared" si="8"/>
        <v>0</v>
      </c>
      <c r="AA287" s="4">
        <f t="shared" si="9"/>
        <v>0</v>
      </c>
      <c r="AC287" s="4"/>
    </row>
    <row r="288" spans="1:29" x14ac:dyDescent="0.2">
      <c r="A288" t="s">
        <v>293</v>
      </c>
      <c r="B288">
        <v>279</v>
      </c>
      <c r="C288" s="4">
        <v>0</v>
      </c>
      <c r="D288" s="4"/>
      <c r="E288" s="4"/>
      <c r="F288" s="4"/>
      <c r="G288" s="4"/>
      <c r="H288" s="4"/>
      <c r="I288" s="4"/>
      <c r="J288" s="4"/>
      <c r="K288" s="4">
        <v>0</v>
      </c>
      <c r="L288" s="4">
        <v>0</v>
      </c>
      <c r="M288" s="4">
        <v>0</v>
      </c>
      <c r="N288" s="4">
        <v>0</v>
      </c>
      <c r="O288" s="4"/>
      <c r="P288" s="4"/>
      <c r="Q288">
        <v>0</v>
      </c>
      <c r="R288" s="4">
        <v>0</v>
      </c>
      <c r="S288" s="4">
        <v>0</v>
      </c>
      <c r="T288" s="4">
        <v>0</v>
      </c>
      <c r="U288" s="4">
        <v>0</v>
      </c>
      <c r="V288" s="4">
        <v>0</v>
      </c>
      <c r="W288" s="4">
        <v>0</v>
      </c>
      <c r="X288" s="17">
        <v>0</v>
      </c>
      <c r="Y288" s="17">
        <v>0</v>
      </c>
      <c r="Z288" s="4">
        <f t="shared" si="8"/>
        <v>0</v>
      </c>
      <c r="AA288" s="4">
        <f t="shared" si="9"/>
        <v>0</v>
      </c>
      <c r="AC288" s="4"/>
    </row>
    <row r="289" spans="1:29" x14ac:dyDescent="0.2">
      <c r="A289" t="s">
        <v>294</v>
      </c>
      <c r="B289">
        <v>280</v>
      </c>
      <c r="C289" s="4">
        <v>0</v>
      </c>
      <c r="D289" s="4"/>
      <c r="E289" s="4"/>
      <c r="F289" s="4"/>
      <c r="G289" s="4"/>
      <c r="H289" s="4"/>
      <c r="I289" s="4"/>
      <c r="J289" s="4"/>
      <c r="K289" s="4">
        <v>0</v>
      </c>
      <c r="L289" s="4">
        <v>0</v>
      </c>
      <c r="M289" s="4">
        <v>0</v>
      </c>
      <c r="N289" s="4">
        <v>0</v>
      </c>
      <c r="O289" s="4">
        <v>463758</v>
      </c>
      <c r="P289" s="4"/>
      <c r="Q289">
        <v>0</v>
      </c>
      <c r="R289" s="4">
        <v>528371</v>
      </c>
      <c r="S289" s="4">
        <v>0</v>
      </c>
      <c r="T289" s="4">
        <v>0</v>
      </c>
      <c r="U289" s="4">
        <v>0</v>
      </c>
      <c r="V289" s="4">
        <v>0</v>
      </c>
      <c r="W289" s="4">
        <v>150000</v>
      </c>
      <c r="X289" s="17">
        <v>0</v>
      </c>
      <c r="Y289" s="17">
        <v>0</v>
      </c>
      <c r="Z289" s="4">
        <f t="shared" si="8"/>
        <v>0</v>
      </c>
      <c r="AA289" s="4">
        <f t="shared" si="9"/>
        <v>0</v>
      </c>
      <c r="AC289" s="4"/>
    </row>
    <row r="290" spans="1:29" x14ac:dyDescent="0.2">
      <c r="A290" t="s">
        <v>295</v>
      </c>
      <c r="B290">
        <v>281</v>
      </c>
      <c r="C290" s="4">
        <v>0</v>
      </c>
      <c r="D290" s="4"/>
      <c r="E290" s="4"/>
      <c r="F290" s="4"/>
      <c r="G290" s="4"/>
      <c r="H290" s="4"/>
      <c r="I290" s="4"/>
      <c r="J290" s="4"/>
      <c r="K290" s="4">
        <v>0</v>
      </c>
      <c r="L290" s="4">
        <v>0</v>
      </c>
      <c r="M290" s="4">
        <v>0</v>
      </c>
      <c r="N290" s="4">
        <v>0</v>
      </c>
      <c r="O290" s="4"/>
      <c r="P290" s="4"/>
      <c r="Q290">
        <v>0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0</v>
      </c>
      <c r="X290" s="17">
        <v>0</v>
      </c>
      <c r="Y290" s="17">
        <v>0</v>
      </c>
      <c r="Z290" s="4">
        <f t="shared" si="8"/>
        <v>0</v>
      </c>
      <c r="AA290" s="4">
        <f t="shared" si="9"/>
        <v>0</v>
      </c>
      <c r="AC290" s="4"/>
    </row>
    <row r="291" spans="1:29" x14ac:dyDescent="0.2">
      <c r="A291" t="s">
        <v>296</v>
      </c>
      <c r="B291">
        <v>282</v>
      </c>
      <c r="C291" s="4">
        <v>307498</v>
      </c>
      <c r="D291" s="4"/>
      <c r="E291" s="4"/>
      <c r="F291" s="4"/>
      <c r="G291" s="4"/>
      <c r="H291" s="4"/>
      <c r="I291" s="4"/>
      <c r="J291" s="4"/>
      <c r="K291" s="4">
        <v>0</v>
      </c>
      <c r="L291" s="4">
        <v>0</v>
      </c>
      <c r="M291" s="4">
        <v>0</v>
      </c>
      <c r="N291" s="4">
        <v>0</v>
      </c>
      <c r="O291" s="4">
        <v>463846</v>
      </c>
      <c r="P291" s="4"/>
      <c r="Q291">
        <v>0</v>
      </c>
      <c r="R291" s="4">
        <v>0</v>
      </c>
      <c r="S291" s="4">
        <v>0</v>
      </c>
      <c r="T291" s="4">
        <v>0</v>
      </c>
      <c r="U291" s="4">
        <v>0</v>
      </c>
      <c r="V291" s="4">
        <v>0</v>
      </c>
      <c r="W291" s="4">
        <v>0</v>
      </c>
      <c r="X291" s="17">
        <v>0</v>
      </c>
      <c r="Y291" s="17">
        <v>0</v>
      </c>
      <c r="Z291" s="4">
        <f t="shared" si="8"/>
        <v>315185.44999999995</v>
      </c>
      <c r="AA291" s="4">
        <f t="shared" si="9"/>
        <v>0</v>
      </c>
      <c r="AC291" s="4"/>
    </row>
    <row r="292" spans="1:29" x14ac:dyDescent="0.2">
      <c r="A292" t="s">
        <v>297</v>
      </c>
      <c r="B292">
        <v>283</v>
      </c>
      <c r="C292" s="4">
        <v>0</v>
      </c>
      <c r="D292" s="4"/>
      <c r="E292" s="4"/>
      <c r="F292" s="4"/>
      <c r="G292" s="4"/>
      <c r="H292" s="4"/>
      <c r="I292" s="4"/>
      <c r="J292" s="4"/>
      <c r="K292" s="4">
        <v>0</v>
      </c>
      <c r="L292" s="4">
        <v>0</v>
      </c>
      <c r="M292" s="4">
        <v>0</v>
      </c>
      <c r="N292" s="4">
        <v>0</v>
      </c>
      <c r="O292" s="4"/>
      <c r="P292" s="4"/>
      <c r="Q292">
        <v>0</v>
      </c>
      <c r="R292" s="4">
        <v>0</v>
      </c>
      <c r="S292" s="4">
        <v>0</v>
      </c>
      <c r="T292" s="4">
        <v>0</v>
      </c>
      <c r="U292" s="4">
        <v>0</v>
      </c>
      <c r="V292" s="4">
        <v>0</v>
      </c>
      <c r="W292" s="4">
        <v>0</v>
      </c>
      <c r="X292" s="17">
        <v>0</v>
      </c>
      <c r="Y292" s="17">
        <v>0</v>
      </c>
      <c r="Z292" s="4">
        <f t="shared" si="8"/>
        <v>0</v>
      </c>
      <c r="AA292" s="4">
        <f t="shared" si="9"/>
        <v>0</v>
      </c>
      <c r="AC292" s="4"/>
    </row>
    <row r="293" spans="1:29" x14ac:dyDescent="0.2">
      <c r="A293" t="s">
        <v>298</v>
      </c>
      <c r="B293">
        <v>284</v>
      </c>
      <c r="C293" s="4">
        <v>0</v>
      </c>
      <c r="D293" s="4"/>
      <c r="E293" s="4"/>
      <c r="F293" s="4"/>
      <c r="G293" s="4"/>
      <c r="H293" s="4"/>
      <c r="I293" s="4"/>
      <c r="J293" s="4"/>
      <c r="K293" s="4">
        <v>0</v>
      </c>
      <c r="L293" s="4">
        <v>0</v>
      </c>
      <c r="M293" s="4">
        <v>0</v>
      </c>
      <c r="N293" s="4">
        <v>0</v>
      </c>
      <c r="O293" s="4"/>
      <c r="P293" s="4"/>
      <c r="Q293">
        <v>0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0</v>
      </c>
      <c r="X293" s="17">
        <v>0</v>
      </c>
      <c r="Y293" s="17">
        <v>0</v>
      </c>
      <c r="Z293" s="4">
        <f t="shared" si="8"/>
        <v>0</v>
      </c>
      <c r="AA293" s="4">
        <f t="shared" si="9"/>
        <v>0</v>
      </c>
      <c r="AC293" s="4"/>
    </row>
    <row r="294" spans="1:29" x14ac:dyDescent="0.2">
      <c r="A294" t="s">
        <v>299</v>
      </c>
      <c r="B294">
        <v>285</v>
      </c>
      <c r="C294" s="4">
        <v>0</v>
      </c>
      <c r="D294" s="4"/>
      <c r="E294" s="4"/>
      <c r="F294" s="4"/>
      <c r="G294" s="4"/>
      <c r="H294" s="4"/>
      <c r="I294" s="4"/>
      <c r="J294" s="4"/>
      <c r="K294" s="4">
        <v>0</v>
      </c>
      <c r="L294" s="4">
        <v>0</v>
      </c>
      <c r="M294" s="4">
        <v>0</v>
      </c>
      <c r="N294" s="4">
        <v>0</v>
      </c>
      <c r="O294" s="4"/>
      <c r="P294" s="4"/>
      <c r="Q294">
        <v>0</v>
      </c>
      <c r="R294" s="4">
        <v>0</v>
      </c>
      <c r="S294" s="4">
        <v>0</v>
      </c>
      <c r="T294" s="4">
        <v>0</v>
      </c>
      <c r="U294" s="4">
        <v>0</v>
      </c>
      <c r="V294" s="4">
        <v>0</v>
      </c>
      <c r="W294" s="4">
        <v>0</v>
      </c>
      <c r="X294" s="17">
        <v>0</v>
      </c>
      <c r="Y294" s="17">
        <v>0</v>
      </c>
      <c r="Z294" s="4">
        <f t="shared" si="8"/>
        <v>0</v>
      </c>
      <c r="AA294" s="4">
        <f t="shared" si="9"/>
        <v>0</v>
      </c>
      <c r="AC294" s="4"/>
    </row>
    <row r="295" spans="1:29" x14ac:dyDescent="0.2">
      <c r="A295" t="s">
        <v>300</v>
      </c>
      <c r="B295">
        <v>286</v>
      </c>
      <c r="C295" s="4">
        <v>0</v>
      </c>
      <c r="D295" s="4"/>
      <c r="E295" s="4"/>
      <c r="F295" s="4"/>
      <c r="G295" s="4"/>
      <c r="H295" s="4"/>
      <c r="I295" s="4"/>
      <c r="J295" s="4"/>
      <c r="K295" s="4">
        <v>0</v>
      </c>
      <c r="L295" s="4">
        <v>0</v>
      </c>
      <c r="M295" s="4">
        <v>414511</v>
      </c>
      <c r="N295" s="4">
        <v>250000</v>
      </c>
      <c r="O295" s="4">
        <v>350000</v>
      </c>
      <c r="P295" s="4"/>
      <c r="Q295">
        <v>0</v>
      </c>
      <c r="R295" s="4">
        <v>0</v>
      </c>
      <c r="S295" s="4">
        <v>0</v>
      </c>
      <c r="T295" s="4">
        <v>0</v>
      </c>
      <c r="U295" s="4">
        <v>0</v>
      </c>
      <c r="V295" s="4">
        <v>0</v>
      </c>
      <c r="W295" s="4">
        <v>0</v>
      </c>
      <c r="X295" s="17">
        <v>0</v>
      </c>
      <c r="Y295" s="17">
        <v>0</v>
      </c>
      <c r="Z295" s="4">
        <f t="shared" si="8"/>
        <v>0</v>
      </c>
      <c r="AA295" s="4">
        <f t="shared" si="9"/>
        <v>0</v>
      </c>
      <c r="AC295" s="4"/>
    </row>
    <row r="296" spans="1:29" x14ac:dyDescent="0.2">
      <c r="A296" t="s">
        <v>301</v>
      </c>
      <c r="B296">
        <v>287</v>
      </c>
      <c r="C296" s="4">
        <v>0</v>
      </c>
      <c r="D296" s="4"/>
      <c r="E296" s="4"/>
      <c r="F296" s="4"/>
      <c r="G296" s="4"/>
      <c r="H296" s="4"/>
      <c r="I296" s="4"/>
      <c r="J296" s="4"/>
      <c r="K296" s="4">
        <v>0</v>
      </c>
      <c r="L296" s="4">
        <v>0</v>
      </c>
      <c r="M296" s="4">
        <v>0</v>
      </c>
      <c r="N296" s="4">
        <v>0</v>
      </c>
      <c r="O296" s="4"/>
      <c r="P296" s="4"/>
      <c r="Q296">
        <v>0</v>
      </c>
      <c r="R296" s="4">
        <v>0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  <c r="X296" s="17">
        <v>0</v>
      </c>
      <c r="Y296" s="17">
        <v>0</v>
      </c>
      <c r="Z296" s="4">
        <f t="shared" si="8"/>
        <v>0</v>
      </c>
      <c r="AA296" s="4">
        <f t="shared" si="9"/>
        <v>0</v>
      </c>
      <c r="AC296" s="4"/>
    </row>
    <row r="297" spans="1:29" x14ac:dyDescent="0.2">
      <c r="A297" t="s">
        <v>302</v>
      </c>
      <c r="B297">
        <v>288</v>
      </c>
      <c r="C297" s="4">
        <v>0</v>
      </c>
      <c r="D297" s="4"/>
      <c r="E297" s="4"/>
      <c r="F297" s="4"/>
      <c r="G297" s="4"/>
      <c r="H297" s="4">
        <v>592250</v>
      </c>
      <c r="I297" s="4"/>
      <c r="J297" s="4">
        <v>1740946</v>
      </c>
      <c r="K297" s="4">
        <v>1018820</v>
      </c>
      <c r="L297" s="4">
        <v>2999995</v>
      </c>
      <c r="M297" s="4">
        <v>0</v>
      </c>
      <c r="N297" s="4">
        <v>0</v>
      </c>
      <c r="O297" s="4">
        <v>3050000</v>
      </c>
      <c r="P297" s="4"/>
      <c r="Q297">
        <v>2519400</v>
      </c>
      <c r="R297" s="4">
        <v>0</v>
      </c>
      <c r="S297" s="4">
        <v>0</v>
      </c>
      <c r="T297" s="4">
        <v>0</v>
      </c>
      <c r="U297" s="4">
        <v>0</v>
      </c>
      <c r="V297" s="4">
        <v>0</v>
      </c>
      <c r="W297" s="4">
        <v>0</v>
      </c>
      <c r="X297" s="17">
        <v>0</v>
      </c>
      <c r="Y297" s="17">
        <v>0</v>
      </c>
      <c r="Z297" s="4">
        <f t="shared" si="8"/>
        <v>0</v>
      </c>
      <c r="AA297" s="4">
        <f t="shared" si="9"/>
        <v>0</v>
      </c>
      <c r="AC297" s="4"/>
    </row>
    <row r="298" spans="1:29" x14ac:dyDescent="0.2">
      <c r="A298" t="s">
        <v>303</v>
      </c>
      <c r="B298">
        <v>289</v>
      </c>
      <c r="C298" s="4">
        <v>350000</v>
      </c>
      <c r="D298" s="4"/>
      <c r="E298" s="4">
        <v>138321</v>
      </c>
      <c r="F298" s="4"/>
      <c r="G298" s="4"/>
      <c r="H298" s="4"/>
      <c r="I298" s="4"/>
      <c r="J298" s="4"/>
      <c r="K298" s="4">
        <v>0</v>
      </c>
      <c r="L298" s="4">
        <v>0</v>
      </c>
      <c r="M298" s="4">
        <v>0</v>
      </c>
      <c r="N298" s="4">
        <v>0</v>
      </c>
      <c r="O298" s="4"/>
      <c r="P298" s="4"/>
      <c r="Q298">
        <v>0</v>
      </c>
      <c r="R298" s="4">
        <v>0</v>
      </c>
      <c r="S298" s="4">
        <v>0</v>
      </c>
      <c r="T298" s="4">
        <v>0</v>
      </c>
      <c r="U298" s="4">
        <v>0</v>
      </c>
      <c r="V298" s="4">
        <v>0</v>
      </c>
      <c r="W298" s="4">
        <v>0</v>
      </c>
      <c r="X298" s="17">
        <v>0</v>
      </c>
      <c r="Y298" s="17">
        <v>0</v>
      </c>
      <c r="Z298" s="4">
        <f t="shared" si="8"/>
        <v>358749.99999999994</v>
      </c>
      <c r="AA298" s="4">
        <f t="shared" si="9"/>
        <v>0</v>
      </c>
      <c r="AC298" s="4"/>
    </row>
    <row r="299" spans="1:29" x14ac:dyDescent="0.2">
      <c r="A299" t="s">
        <v>304</v>
      </c>
      <c r="B299">
        <v>290</v>
      </c>
      <c r="C299" s="4">
        <v>0</v>
      </c>
      <c r="D299" s="4"/>
      <c r="E299" s="4"/>
      <c r="F299" s="4"/>
      <c r="G299" s="4"/>
      <c r="H299" s="4"/>
      <c r="I299" s="4"/>
      <c r="J299" s="4"/>
      <c r="K299" s="4">
        <v>0</v>
      </c>
      <c r="L299" s="4">
        <v>0</v>
      </c>
      <c r="M299" s="4">
        <v>0</v>
      </c>
      <c r="N299" s="4">
        <v>0</v>
      </c>
      <c r="O299" s="4"/>
      <c r="P299" s="4"/>
      <c r="Q299">
        <v>500000</v>
      </c>
      <c r="R299" s="4">
        <v>0</v>
      </c>
      <c r="S299" s="4">
        <v>0</v>
      </c>
      <c r="T299" s="4">
        <v>0</v>
      </c>
      <c r="U299" s="4">
        <v>0</v>
      </c>
      <c r="V299" s="4">
        <v>0</v>
      </c>
      <c r="W299" s="4">
        <v>0</v>
      </c>
      <c r="X299" s="17">
        <v>0</v>
      </c>
      <c r="Y299" s="17">
        <v>0</v>
      </c>
      <c r="Z299" s="4">
        <f t="shared" si="8"/>
        <v>0</v>
      </c>
      <c r="AA299" s="4">
        <f t="shared" si="9"/>
        <v>0</v>
      </c>
      <c r="AC299" s="4"/>
    </row>
    <row r="300" spans="1:29" x14ac:dyDescent="0.2">
      <c r="A300" t="s">
        <v>305</v>
      </c>
      <c r="B300">
        <v>291</v>
      </c>
      <c r="C300" s="4">
        <v>0</v>
      </c>
      <c r="D300" s="4"/>
      <c r="E300" s="4"/>
      <c r="F300" s="4"/>
      <c r="G300" s="4"/>
      <c r="H300" s="4"/>
      <c r="I300" s="4"/>
      <c r="J300" s="4"/>
      <c r="K300" s="4">
        <v>2469790</v>
      </c>
      <c r="L300" s="4">
        <v>0</v>
      </c>
      <c r="M300" s="4">
        <v>0</v>
      </c>
      <c r="N300" s="4">
        <v>0</v>
      </c>
      <c r="O300" s="4">
        <v>2231000</v>
      </c>
      <c r="P300" s="4"/>
      <c r="Q300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  <c r="X300" s="17">
        <v>0</v>
      </c>
      <c r="Y300" s="17">
        <v>0</v>
      </c>
      <c r="Z300" s="4">
        <f t="shared" si="8"/>
        <v>0</v>
      </c>
      <c r="AA300" s="4">
        <f t="shared" si="9"/>
        <v>0</v>
      </c>
      <c r="AC300" s="4"/>
    </row>
    <row r="301" spans="1:29" x14ac:dyDescent="0.2">
      <c r="A301" t="s">
        <v>306</v>
      </c>
      <c r="B301">
        <v>292</v>
      </c>
      <c r="C301" s="4">
        <v>0</v>
      </c>
      <c r="D301" s="4"/>
      <c r="E301" s="4"/>
      <c r="F301" s="4"/>
      <c r="G301" s="4"/>
      <c r="H301" s="4"/>
      <c r="I301" s="4"/>
      <c r="J301" s="4"/>
      <c r="K301" s="4">
        <v>0</v>
      </c>
      <c r="L301" s="4">
        <v>0</v>
      </c>
      <c r="M301" s="4">
        <v>0</v>
      </c>
      <c r="N301" s="4">
        <v>0</v>
      </c>
      <c r="O301" s="4"/>
      <c r="P301" s="4"/>
      <c r="Q301">
        <v>0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0</v>
      </c>
      <c r="X301" s="17">
        <v>0</v>
      </c>
      <c r="Y301" s="17">
        <v>0</v>
      </c>
      <c r="Z301" s="4">
        <f t="shared" si="8"/>
        <v>0</v>
      </c>
      <c r="AA301" s="4">
        <f t="shared" si="9"/>
        <v>0</v>
      </c>
      <c r="AC301" s="4"/>
    </row>
    <row r="302" spans="1:29" x14ac:dyDescent="0.2">
      <c r="A302" t="s">
        <v>307</v>
      </c>
      <c r="B302">
        <v>293</v>
      </c>
      <c r="C302" s="4">
        <v>0</v>
      </c>
      <c r="D302" s="4"/>
      <c r="E302" s="4"/>
      <c r="F302" s="4"/>
      <c r="G302" s="4"/>
      <c r="H302" s="4"/>
      <c r="I302" s="4"/>
      <c r="J302" s="4"/>
      <c r="K302" s="4">
        <v>0</v>
      </c>
      <c r="L302" s="4">
        <v>0</v>
      </c>
      <c r="M302" s="4">
        <v>0</v>
      </c>
      <c r="N302" s="4">
        <v>0</v>
      </c>
      <c r="O302" s="4"/>
      <c r="P302" s="4"/>
      <c r="Q302">
        <v>0</v>
      </c>
      <c r="R302" s="4">
        <v>0</v>
      </c>
      <c r="S302" s="4">
        <v>0</v>
      </c>
      <c r="T302" s="4">
        <v>0</v>
      </c>
      <c r="U302" s="4">
        <v>0</v>
      </c>
      <c r="V302" s="4">
        <v>0</v>
      </c>
      <c r="W302" s="4">
        <v>0</v>
      </c>
      <c r="X302" s="17">
        <v>0</v>
      </c>
      <c r="Y302" s="17">
        <v>0</v>
      </c>
      <c r="Z302" s="4">
        <f t="shared" si="8"/>
        <v>0</v>
      </c>
      <c r="AA302" s="4">
        <f t="shared" si="9"/>
        <v>0</v>
      </c>
      <c r="AC302" s="4"/>
    </row>
    <row r="303" spans="1:29" x14ac:dyDescent="0.2">
      <c r="A303" t="s">
        <v>308</v>
      </c>
      <c r="B303">
        <v>294</v>
      </c>
      <c r="C303" s="4">
        <v>0</v>
      </c>
      <c r="D303" s="4"/>
      <c r="E303" s="4">
        <v>21184</v>
      </c>
      <c r="F303" s="4"/>
      <c r="G303" s="4"/>
      <c r="H303" s="4"/>
      <c r="I303" s="4"/>
      <c r="J303" s="4">
        <v>565164</v>
      </c>
      <c r="K303" s="4">
        <v>0</v>
      </c>
      <c r="L303" s="4">
        <v>0</v>
      </c>
      <c r="M303" s="4">
        <v>0</v>
      </c>
      <c r="N303" s="4">
        <v>0</v>
      </c>
      <c r="O303" s="4"/>
      <c r="P303" s="4"/>
      <c r="Q303">
        <v>735700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620000</v>
      </c>
      <c r="X303" s="17">
        <v>0</v>
      </c>
      <c r="Y303" s="17">
        <v>0</v>
      </c>
      <c r="Z303" s="4">
        <f t="shared" si="8"/>
        <v>0</v>
      </c>
      <c r="AA303" s="4">
        <f t="shared" si="9"/>
        <v>0</v>
      </c>
      <c r="AC303" s="4"/>
    </row>
    <row r="304" spans="1:29" x14ac:dyDescent="0.2">
      <c r="A304" t="s">
        <v>309</v>
      </c>
      <c r="B304">
        <v>295</v>
      </c>
      <c r="C304" s="4">
        <v>0</v>
      </c>
      <c r="D304" s="4"/>
      <c r="E304" s="4"/>
      <c r="F304" s="4"/>
      <c r="G304" s="4"/>
      <c r="H304" s="4"/>
      <c r="I304" s="4"/>
      <c r="J304" s="4"/>
      <c r="K304" s="4">
        <v>0</v>
      </c>
      <c r="L304" s="4">
        <v>0</v>
      </c>
      <c r="M304" s="4">
        <v>0</v>
      </c>
      <c r="N304" s="4">
        <v>0</v>
      </c>
      <c r="O304" s="4"/>
      <c r="P304" s="4"/>
      <c r="Q30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17">
        <v>0</v>
      </c>
      <c r="Y304" s="17">
        <v>0</v>
      </c>
      <c r="Z304" s="4">
        <f t="shared" si="8"/>
        <v>0</v>
      </c>
      <c r="AA304" s="4">
        <f t="shared" si="9"/>
        <v>0</v>
      </c>
      <c r="AC304" s="4"/>
    </row>
    <row r="305" spans="1:29" x14ac:dyDescent="0.2">
      <c r="A305" t="s">
        <v>310</v>
      </c>
      <c r="B305">
        <v>296</v>
      </c>
      <c r="C305" s="4">
        <v>0</v>
      </c>
      <c r="D305" s="4"/>
      <c r="E305" s="4"/>
      <c r="F305" s="4"/>
      <c r="G305" s="4"/>
      <c r="H305" s="4"/>
      <c r="I305" s="4"/>
      <c r="J305" s="4"/>
      <c r="K305" s="4">
        <v>0</v>
      </c>
      <c r="L305" s="4">
        <v>0</v>
      </c>
      <c r="M305" s="4">
        <v>0</v>
      </c>
      <c r="N305" s="4">
        <v>0</v>
      </c>
      <c r="O305" s="4"/>
      <c r="P305" s="4"/>
      <c r="Q305">
        <v>0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</v>
      </c>
      <c r="X305" s="17">
        <v>1111084</v>
      </c>
      <c r="Y305" s="17">
        <v>208929</v>
      </c>
      <c r="Z305" s="4">
        <f t="shared" si="8"/>
        <v>0</v>
      </c>
      <c r="AA305" s="4">
        <f t="shared" si="9"/>
        <v>0</v>
      </c>
      <c r="AC305" s="4"/>
    </row>
    <row r="306" spans="1:29" x14ac:dyDescent="0.2">
      <c r="A306" t="s">
        <v>311</v>
      </c>
      <c r="B306">
        <v>297</v>
      </c>
      <c r="C306" s="4">
        <v>0</v>
      </c>
      <c r="D306" s="4"/>
      <c r="E306" s="4"/>
      <c r="F306" s="4"/>
      <c r="G306" s="4"/>
      <c r="H306" s="4"/>
      <c r="I306" s="4"/>
      <c r="J306" s="4"/>
      <c r="K306" s="4">
        <v>0</v>
      </c>
      <c r="L306" s="4">
        <v>50000</v>
      </c>
      <c r="M306" s="4">
        <v>0</v>
      </c>
      <c r="N306" s="4">
        <v>0</v>
      </c>
      <c r="O306" s="4">
        <v>145531.39000000001</v>
      </c>
      <c r="P306" s="4"/>
      <c r="Q306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17">
        <v>0</v>
      </c>
      <c r="Y306" s="17">
        <v>150000</v>
      </c>
      <c r="Z306" s="4">
        <f t="shared" si="8"/>
        <v>0</v>
      </c>
      <c r="AA306" s="4">
        <f t="shared" si="9"/>
        <v>0</v>
      </c>
      <c r="AC306" s="4"/>
    </row>
    <row r="307" spans="1:29" x14ac:dyDescent="0.2">
      <c r="A307" t="s">
        <v>312</v>
      </c>
      <c r="B307">
        <v>298</v>
      </c>
      <c r="C307" s="4">
        <v>0</v>
      </c>
      <c r="D307" s="4"/>
      <c r="E307" s="4">
        <v>50872</v>
      </c>
      <c r="F307" s="4"/>
      <c r="G307" s="4"/>
      <c r="H307" s="4">
        <v>450688</v>
      </c>
      <c r="I307" s="4"/>
      <c r="J307" s="4"/>
      <c r="K307" s="4">
        <v>0</v>
      </c>
      <c r="L307" s="4">
        <v>778171</v>
      </c>
      <c r="M307" s="4">
        <v>850000</v>
      </c>
      <c r="N307" s="4">
        <v>0</v>
      </c>
      <c r="O307" s="4"/>
      <c r="P307" s="4">
        <v>182391</v>
      </c>
      <c r="Q307">
        <v>0</v>
      </c>
      <c r="R307" s="4">
        <v>0</v>
      </c>
      <c r="S307" s="4">
        <v>130059</v>
      </c>
      <c r="T307" s="4">
        <v>104307</v>
      </c>
      <c r="U307" s="4">
        <v>191539</v>
      </c>
      <c r="V307" s="4">
        <v>0</v>
      </c>
      <c r="W307" s="4">
        <v>0</v>
      </c>
      <c r="X307" s="17">
        <v>199500</v>
      </c>
      <c r="Y307" s="17">
        <v>193000</v>
      </c>
      <c r="Z307" s="4">
        <f t="shared" si="8"/>
        <v>0</v>
      </c>
      <c r="AA307" s="4">
        <f t="shared" si="9"/>
        <v>0</v>
      </c>
      <c r="AC307" s="4"/>
    </row>
    <row r="308" spans="1:29" x14ac:dyDescent="0.2">
      <c r="A308" t="s">
        <v>313</v>
      </c>
      <c r="B308">
        <v>299</v>
      </c>
      <c r="C308" s="4">
        <v>38490</v>
      </c>
      <c r="D308" s="4"/>
      <c r="E308" s="4">
        <v>50000</v>
      </c>
      <c r="F308" s="4"/>
      <c r="G308" s="4"/>
      <c r="H308" s="4"/>
      <c r="I308" s="4"/>
      <c r="J308" s="4">
        <v>600000</v>
      </c>
      <c r="K308" s="4">
        <v>0</v>
      </c>
      <c r="L308" s="4">
        <v>0</v>
      </c>
      <c r="M308" s="4">
        <v>0</v>
      </c>
      <c r="N308" s="4">
        <v>0</v>
      </c>
      <c r="O308" s="4"/>
      <c r="P308" s="4"/>
      <c r="Q308">
        <v>644925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17">
        <v>0</v>
      </c>
      <c r="Y308" s="17">
        <v>0</v>
      </c>
      <c r="Z308" s="4">
        <f t="shared" si="8"/>
        <v>39452.25</v>
      </c>
      <c r="AA308" s="4">
        <f t="shared" si="9"/>
        <v>0</v>
      </c>
      <c r="AC308" s="4"/>
    </row>
    <row r="309" spans="1:29" x14ac:dyDescent="0.2">
      <c r="A309" t="s">
        <v>314</v>
      </c>
      <c r="B309">
        <v>300</v>
      </c>
      <c r="C309" s="4">
        <v>18397</v>
      </c>
      <c r="D309" s="4">
        <v>2500</v>
      </c>
      <c r="E309" s="4">
        <v>3000</v>
      </c>
      <c r="F309" s="4">
        <v>28776</v>
      </c>
      <c r="G309" s="4">
        <v>116054</v>
      </c>
      <c r="H309" s="4">
        <v>184886</v>
      </c>
      <c r="I309" s="4">
        <v>285883</v>
      </c>
      <c r="J309" s="4">
        <v>329998</v>
      </c>
      <c r="K309" s="4">
        <v>713040</v>
      </c>
      <c r="L309" s="4">
        <v>0</v>
      </c>
      <c r="M309" s="4">
        <v>0</v>
      </c>
      <c r="N309" s="4">
        <v>126738.38</v>
      </c>
      <c r="O309" s="4">
        <v>175000</v>
      </c>
      <c r="P309" s="4">
        <v>383000</v>
      </c>
      <c r="Q309">
        <v>0</v>
      </c>
      <c r="R309" s="4">
        <v>270000</v>
      </c>
      <c r="S309" s="4">
        <v>0</v>
      </c>
      <c r="T309" s="4">
        <v>0</v>
      </c>
      <c r="U309" s="4">
        <v>0</v>
      </c>
      <c r="V309" s="4">
        <v>0</v>
      </c>
      <c r="W309" s="4">
        <v>153561</v>
      </c>
      <c r="X309" s="17">
        <v>465115</v>
      </c>
      <c r="Y309" s="17">
        <v>0</v>
      </c>
      <c r="Z309" s="4">
        <f t="shared" si="8"/>
        <v>18856.924999999999</v>
      </c>
      <c r="AA309" s="4">
        <f t="shared" si="9"/>
        <v>2562.5</v>
      </c>
      <c r="AC309" s="4"/>
    </row>
    <row r="310" spans="1:29" x14ac:dyDescent="0.2">
      <c r="A310" t="s">
        <v>315</v>
      </c>
      <c r="B310">
        <v>301</v>
      </c>
      <c r="C310" s="4">
        <v>0</v>
      </c>
      <c r="D310" s="4"/>
      <c r="E310" s="4"/>
      <c r="F310" s="4"/>
      <c r="G310" s="4"/>
      <c r="H310" s="4"/>
      <c r="I310" s="4"/>
      <c r="J310" s="4"/>
      <c r="K310" s="4">
        <v>0</v>
      </c>
      <c r="L310" s="4">
        <v>0</v>
      </c>
      <c r="M310" s="4">
        <v>0</v>
      </c>
      <c r="N310" s="4">
        <v>0</v>
      </c>
      <c r="O310" s="4"/>
      <c r="P310" s="4"/>
      <c r="Q310">
        <v>0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0</v>
      </c>
      <c r="X310" s="17">
        <v>0</v>
      </c>
      <c r="Y310" s="17">
        <v>0</v>
      </c>
      <c r="Z310" s="4">
        <f t="shared" si="8"/>
        <v>0</v>
      </c>
      <c r="AA310" s="4">
        <f t="shared" si="9"/>
        <v>0</v>
      </c>
      <c r="AC310" s="4"/>
    </row>
    <row r="311" spans="1:29" x14ac:dyDescent="0.2">
      <c r="A311" t="s">
        <v>316</v>
      </c>
      <c r="B311">
        <v>302</v>
      </c>
      <c r="C311" s="4">
        <v>0</v>
      </c>
      <c r="D311" s="4"/>
      <c r="E311" s="4"/>
      <c r="F311" s="4"/>
      <c r="G311" s="4"/>
      <c r="H311" s="4"/>
      <c r="I311" s="4"/>
      <c r="J311" s="4"/>
      <c r="K311" s="4">
        <v>0</v>
      </c>
      <c r="L311" s="4">
        <v>0</v>
      </c>
      <c r="M311" s="4">
        <v>0</v>
      </c>
      <c r="N311" s="4">
        <v>0</v>
      </c>
      <c r="O311" s="4"/>
      <c r="P311" s="4"/>
      <c r="Q311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17">
        <v>0</v>
      </c>
      <c r="Y311" s="17">
        <v>0</v>
      </c>
      <c r="Z311" s="4">
        <f t="shared" si="8"/>
        <v>0</v>
      </c>
      <c r="AA311" s="4">
        <f t="shared" si="9"/>
        <v>0</v>
      </c>
      <c r="AC311" s="4"/>
    </row>
    <row r="312" spans="1:29" x14ac:dyDescent="0.2">
      <c r="A312" t="s">
        <v>317</v>
      </c>
      <c r="B312">
        <v>303</v>
      </c>
      <c r="C312" s="4">
        <v>0</v>
      </c>
      <c r="D312" s="4"/>
      <c r="E312" s="4"/>
      <c r="F312" s="4"/>
      <c r="G312" s="4"/>
      <c r="H312" s="4">
        <v>487000</v>
      </c>
      <c r="I312" s="4"/>
      <c r="J312" s="4">
        <v>298477</v>
      </c>
      <c r="K312" s="4">
        <v>328575</v>
      </c>
      <c r="L312" s="4">
        <v>0</v>
      </c>
      <c r="M312" s="4">
        <v>657793</v>
      </c>
      <c r="N312" s="4">
        <v>0</v>
      </c>
      <c r="O312" s="4"/>
      <c r="P312" s="4">
        <v>555092</v>
      </c>
      <c r="Q312">
        <v>0</v>
      </c>
      <c r="R312" s="4">
        <v>0</v>
      </c>
      <c r="S312" s="4">
        <v>0</v>
      </c>
      <c r="T312" s="4">
        <v>812044</v>
      </c>
      <c r="U312" s="4">
        <v>0</v>
      </c>
      <c r="V312" s="4">
        <v>0</v>
      </c>
      <c r="W312" s="4">
        <v>0</v>
      </c>
      <c r="X312" s="17">
        <v>0</v>
      </c>
      <c r="Y312" s="17">
        <v>1391632</v>
      </c>
      <c r="Z312" s="4">
        <f t="shared" si="8"/>
        <v>0</v>
      </c>
      <c r="AA312" s="4">
        <f t="shared" si="9"/>
        <v>0</v>
      </c>
      <c r="AC312" s="4"/>
    </row>
    <row r="313" spans="1:29" x14ac:dyDescent="0.2">
      <c r="A313" t="s">
        <v>318</v>
      </c>
      <c r="B313">
        <v>304</v>
      </c>
      <c r="C313" s="4">
        <v>0</v>
      </c>
      <c r="D313" s="4"/>
      <c r="E313" s="4"/>
      <c r="F313" s="4"/>
      <c r="G313" s="4"/>
      <c r="H313" s="4"/>
      <c r="I313" s="4"/>
      <c r="J313" s="4"/>
      <c r="K313" s="4">
        <v>0</v>
      </c>
      <c r="L313" s="4">
        <v>0</v>
      </c>
      <c r="M313" s="4">
        <v>0</v>
      </c>
      <c r="N313" s="4">
        <v>800000</v>
      </c>
      <c r="O313" s="4"/>
      <c r="P313" s="4"/>
      <c r="Q313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17">
        <v>0</v>
      </c>
      <c r="Y313" s="17">
        <v>0</v>
      </c>
      <c r="Z313" s="4">
        <f t="shared" si="8"/>
        <v>0</v>
      </c>
      <c r="AA313" s="4">
        <f t="shared" si="9"/>
        <v>0</v>
      </c>
      <c r="AC313" s="4"/>
    </row>
    <row r="314" spans="1:29" x14ac:dyDescent="0.2">
      <c r="A314" t="s">
        <v>319</v>
      </c>
      <c r="B314">
        <v>305</v>
      </c>
      <c r="C314" s="4">
        <v>0</v>
      </c>
      <c r="D314" s="4"/>
      <c r="E314" s="4"/>
      <c r="F314" s="4"/>
      <c r="G314" s="4"/>
      <c r="H314" s="4"/>
      <c r="I314" s="4"/>
      <c r="J314" s="4"/>
      <c r="K314" s="4">
        <v>0</v>
      </c>
      <c r="L314" s="4">
        <v>0</v>
      </c>
      <c r="M314" s="4">
        <v>0</v>
      </c>
      <c r="N314" s="4">
        <v>0</v>
      </c>
      <c r="O314" s="4"/>
      <c r="P314" s="4"/>
      <c r="Q31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0</v>
      </c>
      <c r="X314" s="17">
        <v>0</v>
      </c>
      <c r="Y314" s="17">
        <v>0</v>
      </c>
      <c r="Z314" s="4">
        <f t="shared" si="8"/>
        <v>0</v>
      </c>
      <c r="AA314" s="4">
        <f t="shared" si="9"/>
        <v>0</v>
      </c>
      <c r="AC314" s="4"/>
    </row>
    <row r="315" spans="1:29" x14ac:dyDescent="0.2">
      <c r="A315" t="s">
        <v>320</v>
      </c>
      <c r="B315">
        <v>306</v>
      </c>
      <c r="C315" s="4">
        <v>0</v>
      </c>
      <c r="D315" s="4"/>
      <c r="E315" s="4"/>
      <c r="F315" s="4"/>
      <c r="G315" s="4"/>
      <c r="H315" s="4"/>
      <c r="I315" s="4"/>
      <c r="J315" s="4"/>
      <c r="K315" s="4">
        <v>0</v>
      </c>
      <c r="L315" s="4">
        <v>0</v>
      </c>
      <c r="M315" s="4">
        <v>0</v>
      </c>
      <c r="N315" s="4">
        <v>0</v>
      </c>
      <c r="O315" s="4"/>
      <c r="P315" s="4"/>
      <c r="Q315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17">
        <v>0</v>
      </c>
      <c r="Y315" s="17">
        <v>0</v>
      </c>
      <c r="Z315" s="4">
        <f t="shared" si="8"/>
        <v>0</v>
      </c>
      <c r="AA315" s="4">
        <f t="shared" si="9"/>
        <v>0</v>
      </c>
      <c r="AC315" s="4"/>
    </row>
    <row r="316" spans="1:29" x14ac:dyDescent="0.2">
      <c r="A316" t="s">
        <v>321</v>
      </c>
      <c r="B316">
        <v>307</v>
      </c>
      <c r="C316" s="4">
        <v>0</v>
      </c>
      <c r="D316" s="4"/>
      <c r="E316" s="4"/>
      <c r="F316" s="4"/>
      <c r="G316" s="4"/>
      <c r="H316" s="4"/>
      <c r="I316" s="4"/>
      <c r="J316" s="4"/>
      <c r="K316" s="4">
        <v>3709259</v>
      </c>
      <c r="L316" s="4">
        <v>0</v>
      </c>
      <c r="M316" s="4">
        <v>0</v>
      </c>
      <c r="N316" s="4">
        <v>0</v>
      </c>
      <c r="O316" s="4"/>
      <c r="P316" s="4"/>
      <c r="Q316">
        <v>0</v>
      </c>
      <c r="R316" s="4">
        <v>0</v>
      </c>
      <c r="S316" s="4">
        <v>0</v>
      </c>
      <c r="T316" s="4">
        <v>0</v>
      </c>
      <c r="U316" s="4">
        <v>0</v>
      </c>
      <c r="V316" s="4">
        <v>3000000</v>
      </c>
      <c r="W316" s="4">
        <v>0</v>
      </c>
      <c r="X316" s="17">
        <v>0</v>
      </c>
      <c r="Y316" s="17">
        <v>0</v>
      </c>
      <c r="Z316" s="4">
        <f t="shared" si="8"/>
        <v>0</v>
      </c>
      <c r="AA316" s="4">
        <f t="shared" si="9"/>
        <v>0</v>
      </c>
      <c r="AC316" s="4"/>
    </row>
    <row r="317" spans="1:29" x14ac:dyDescent="0.2">
      <c r="A317" t="s">
        <v>322</v>
      </c>
      <c r="B317">
        <v>308</v>
      </c>
      <c r="C317" s="4">
        <v>0</v>
      </c>
      <c r="D317" s="4"/>
      <c r="E317" s="4"/>
      <c r="F317" s="4"/>
      <c r="G317" s="4"/>
      <c r="H317" s="4"/>
      <c r="I317" s="4"/>
      <c r="J317" s="4"/>
      <c r="K317" s="4">
        <v>0</v>
      </c>
      <c r="L317" s="4">
        <v>0</v>
      </c>
      <c r="M317" s="4">
        <v>0</v>
      </c>
      <c r="N317" s="4">
        <v>0</v>
      </c>
      <c r="O317" s="4"/>
      <c r="P317" s="4"/>
      <c r="Q317">
        <v>0</v>
      </c>
      <c r="R317" s="4">
        <v>0</v>
      </c>
      <c r="S317" s="4">
        <v>0</v>
      </c>
      <c r="T317" s="4">
        <v>0</v>
      </c>
      <c r="U317" s="4">
        <v>0</v>
      </c>
      <c r="V317" s="4">
        <v>0</v>
      </c>
      <c r="W317" s="4">
        <v>0</v>
      </c>
      <c r="X317" s="17">
        <v>0</v>
      </c>
      <c r="Y317" s="17">
        <v>0</v>
      </c>
      <c r="Z317" s="4">
        <f t="shared" si="8"/>
        <v>0</v>
      </c>
      <c r="AA317" s="4">
        <f t="shared" si="9"/>
        <v>0</v>
      </c>
      <c r="AC317" s="4"/>
    </row>
    <row r="318" spans="1:29" x14ac:dyDescent="0.2">
      <c r="A318" t="s">
        <v>323</v>
      </c>
      <c r="B318">
        <v>309</v>
      </c>
      <c r="C318" s="4">
        <v>0</v>
      </c>
      <c r="D318" s="4"/>
      <c r="E318" s="4"/>
      <c r="F318" s="4"/>
      <c r="G318" s="4"/>
      <c r="H318" s="4"/>
      <c r="I318" s="4"/>
      <c r="J318" s="4"/>
      <c r="K318" s="4">
        <v>0</v>
      </c>
      <c r="L318" s="4">
        <v>0</v>
      </c>
      <c r="M318" s="4">
        <v>0</v>
      </c>
      <c r="N318" s="4">
        <v>0</v>
      </c>
      <c r="O318" s="4"/>
      <c r="P318" s="4"/>
      <c r="Q318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17">
        <v>0</v>
      </c>
      <c r="Y318" s="17">
        <v>0</v>
      </c>
      <c r="Z318" s="4">
        <f t="shared" si="8"/>
        <v>0</v>
      </c>
      <c r="AA318" s="4">
        <f t="shared" si="9"/>
        <v>0</v>
      </c>
      <c r="AC318" s="4"/>
    </row>
    <row r="319" spans="1:29" x14ac:dyDescent="0.2">
      <c r="A319" t="s">
        <v>324</v>
      </c>
      <c r="B319">
        <v>310</v>
      </c>
      <c r="C319" s="4">
        <v>0</v>
      </c>
      <c r="D319" s="4"/>
      <c r="E319" s="4"/>
      <c r="F319" s="4"/>
      <c r="G319" s="4"/>
      <c r="H319" s="4"/>
      <c r="I319" s="4"/>
      <c r="J319" s="4"/>
      <c r="K319" s="4">
        <v>0</v>
      </c>
      <c r="L319" s="4">
        <v>0</v>
      </c>
      <c r="M319" s="4">
        <v>0</v>
      </c>
      <c r="N319" s="4">
        <v>0</v>
      </c>
      <c r="O319" s="4"/>
      <c r="P319" s="4"/>
      <c r="Q319">
        <v>0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0</v>
      </c>
      <c r="X319" s="17">
        <v>0</v>
      </c>
      <c r="Y319" s="17">
        <v>0</v>
      </c>
      <c r="Z319" s="4">
        <f t="shared" si="8"/>
        <v>0</v>
      </c>
      <c r="AA319" s="4">
        <f t="shared" si="9"/>
        <v>0</v>
      </c>
      <c r="AC319" s="4"/>
    </row>
    <row r="320" spans="1:29" x14ac:dyDescent="0.2">
      <c r="A320" t="s">
        <v>325</v>
      </c>
      <c r="B320">
        <v>311</v>
      </c>
      <c r="C320" s="4">
        <v>0</v>
      </c>
      <c r="D320" s="4"/>
      <c r="E320" s="4"/>
      <c r="F320" s="4"/>
      <c r="G320" s="4"/>
      <c r="H320" s="4"/>
      <c r="I320" s="4"/>
      <c r="J320" s="4"/>
      <c r="K320" s="4">
        <v>0</v>
      </c>
      <c r="L320" s="4">
        <v>0</v>
      </c>
      <c r="M320" s="4">
        <v>0</v>
      </c>
      <c r="N320" s="4">
        <v>0</v>
      </c>
      <c r="O320" s="4"/>
      <c r="P320" s="4"/>
      <c r="Q320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17">
        <v>0</v>
      </c>
      <c r="Y320" s="17">
        <v>0</v>
      </c>
      <c r="Z320" s="4">
        <f t="shared" si="8"/>
        <v>0</v>
      </c>
      <c r="AA320" s="4">
        <f t="shared" si="9"/>
        <v>0</v>
      </c>
      <c r="AC320" s="4"/>
    </row>
    <row r="321" spans="1:29" x14ac:dyDescent="0.2">
      <c r="A321" t="s">
        <v>326</v>
      </c>
      <c r="B321">
        <v>312</v>
      </c>
      <c r="C321" s="4">
        <v>0</v>
      </c>
      <c r="D321" s="4"/>
      <c r="E321" s="4"/>
      <c r="F321" s="4"/>
      <c r="G321" s="4"/>
      <c r="H321" s="4"/>
      <c r="I321" s="4"/>
      <c r="J321" s="4"/>
      <c r="K321" s="4">
        <v>0</v>
      </c>
      <c r="L321" s="4">
        <v>0</v>
      </c>
      <c r="M321" s="4">
        <v>0</v>
      </c>
      <c r="N321" s="4">
        <v>0</v>
      </c>
      <c r="O321" s="4"/>
      <c r="P321" s="4"/>
      <c r="Q321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17">
        <v>0</v>
      </c>
      <c r="Y321" s="17">
        <v>0</v>
      </c>
      <c r="Z321" s="4">
        <f t="shared" si="8"/>
        <v>0</v>
      </c>
      <c r="AA321" s="4">
        <f t="shared" si="9"/>
        <v>0</v>
      </c>
      <c r="AC321" s="4"/>
    </row>
    <row r="322" spans="1:29" x14ac:dyDescent="0.2">
      <c r="A322" t="s">
        <v>327</v>
      </c>
      <c r="B322">
        <v>313</v>
      </c>
      <c r="C322" s="4">
        <v>0</v>
      </c>
      <c r="D322" s="4">
        <v>27838</v>
      </c>
      <c r="E322" s="4"/>
      <c r="F322" s="4">
        <v>47379</v>
      </c>
      <c r="G322" s="4"/>
      <c r="H322" s="4"/>
      <c r="I322" s="4"/>
      <c r="J322" s="4"/>
      <c r="K322" s="4">
        <v>0</v>
      </c>
      <c r="L322" s="4">
        <v>0</v>
      </c>
      <c r="M322" s="4">
        <v>0</v>
      </c>
      <c r="N322" s="4">
        <v>0</v>
      </c>
      <c r="O322" s="4"/>
      <c r="P322" s="4"/>
      <c r="Q322">
        <v>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0</v>
      </c>
      <c r="X322" s="17">
        <v>0</v>
      </c>
      <c r="Y322" s="17">
        <v>0</v>
      </c>
      <c r="Z322" s="4">
        <f t="shared" si="8"/>
        <v>0</v>
      </c>
      <c r="AA322" s="4">
        <f t="shared" si="9"/>
        <v>28533.949999999997</v>
      </c>
      <c r="AC322" s="4"/>
    </row>
    <row r="323" spans="1:29" x14ac:dyDescent="0.2">
      <c r="A323" t="s">
        <v>328</v>
      </c>
      <c r="B323">
        <v>314</v>
      </c>
      <c r="C323" s="4">
        <v>0</v>
      </c>
      <c r="D323" s="4"/>
      <c r="E323" s="4"/>
      <c r="F323" s="4"/>
      <c r="G323" s="4"/>
      <c r="H323" s="4"/>
      <c r="I323" s="4"/>
      <c r="J323" s="4"/>
      <c r="K323" s="4">
        <v>0</v>
      </c>
      <c r="L323" s="4">
        <v>0</v>
      </c>
      <c r="M323" s="4">
        <v>0</v>
      </c>
      <c r="N323" s="4">
        <v>0</v>
      </c>
      <c r="O323" s="4"/>
      <c r="P323" s="4"/>
      <c r="Q323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17">
        <v>0</v>
      </c>
      <c r="Y323" s="17">
        <v>0</v>
      </c>
      <c r="Z323" s="4">
        <f t="shared" si="8"/>
        <v>0</v>
      </c>
      <c r="AA323" s="4">
        <f t="shared" si="9"/>
        <v>0</v>
      </c>
      <c r="AC323" s="4"/>
    </row>
    <row r="324" spans="1:29" x14ac:dyDescent="0.2">
      <c r="A324" t="s">
        <v>329</v>
      </c>
      <c r="B324">
        <v>315</v>
      </c>
      <c r="C324" s="4">
        <v>0</v>
      </c>
      <c r="D324" s="4">
        <v>1150091</v>
      </c>
      <c r="E324" s="4"/>
      <c r="F324" s="4"/>
      <c r="G324" s="4">
        <v>756000</v>
      </c>
      <c r="H324" s="4"/>
      <c r="I324" s="4"/>
      <c r="J324" s="4"/>
      <c r="K324" s="4">
        <v>0</v>
      </c>
      <c r="L324" s="4">
        <v>1300000</v>
      </c>
      <c r="M324" s="4">
        <v>850000</v>
      </c>
      <c r="N324" s="4">
        <v>0</v>
      </c>
      <c r="O324" s="4">
        <v>2300000</v>
      </c>
      <c r="P324" s="4">
        <v>2100000</v>
      </c>
      <c r="Q324">
        <v>0</v>
      </c>
      <c r="R324" s="4">
        <v>1896000</v>
      </c>
      <c r="S324" s="4">
        <v>0</v>
      </c>
      <c r="T324" s="4">
        <v>0</v>
      </c>
      <c r="U324" s="4">
        <v>0</v>
      </c>
      <c r="V324" s="4">
        <v>0</v>
      </c>
      <c r="W324" s="4">
        <v>0</v>
      </c>
      <c r="X324" s="17">
        <v>0</v>
      </c>
      <c r="Y324" s="17">
        <v>0</v>
      </c>
      <c r="Z324" s="4">
        <f t="shared" si="8"/>
        <v>0</v>
      </c>
      <c r="AA324" s="4">
        <f t="shared" si="9"/>
        <v>1178843.2749999999</v>
      </c>
      <c r="AC324" s="4"/>
    </row>
    <row r="325" spans="1:29" x14ac:dyDescent="0.2">
      <c r="A325" t="s">
        <v>330</v>
      </c>
      <c r="B325">
        <v>316</v>
      </c>
      <c r="C325" s="4">
        <v>0</v>
      </c>
      <c r="D325" s="4"/>
      <c r="E325" s="4"/>
      <c r="F325" s="4"/>
      <c r="G325" s="4"/>
      <c r="H325" s="4"/>
      <c r="I325" s="4"/>
      <c r="J325" s="4"/>
      <c r="K325" s="4">
        <v>0</v>
      </c>
      <c r="L325" s="4">
        <v>0</v>
      </c>
      <c r="M325" s="4">
        <v>0</v>
      </c>
      <c r="N325" s="4">
        <v>0</v>
      </c>
      <c r="O325" s="4"/>
      <c r="P325" s="4"/>
      <c r="Q325">
        <v>0</v>
      </c>
      <c r="R325" s="4">
        <v>0</v>
      </c>
      <c r="S325" s="4">
        <v>0</v>
      </c>
      <c r="T325" s="4">
        <v>0</v>
      </c>
      <c r="U325" s="4">
        <v>0</v>
      </c>
      <c r="V325" s="4">
        <v>0</v>
      </c>
      <c r="W325" s="4">
        <v>0</v>
      </c>
      <c r="X325" s="17">
        <v>0</v>
      </c>
      <c r="Y325" s="17">
        <v>0</v>
      </c>
      <c r="Z325" s="4">
        <f t="shared" si="8"/>
        <v>0</v>
      </c>
      <c r="AA325" s="4">
        <f t="shared" si="9"/>
        <v>0</v>
      </c>
      <c r="AC325" s="4"/>
    </row>
    <row r="326" spans="1:29" x14ac:dyDescent="0.2">
      <c r="A326" t="s">
        <v>331</v>
      </c>
      <c r="B326">
        <v>317</v>
      </c>
      <c r="C326" s="4">
        <v>0</v>
      </c>
      <c r="D326" s="4"/>
      <c r="E326" s="4"/>
      <c r="F326" s="4"/>
      <c r="G326" s="4"/>
      <c r="H326" s="4"/>
      <c r="I326" s="4"/>
      <c r="J326" s="4">
        <v>750000</v>
      </c>
      <c r="K326" s="4">
        <v>1967821</v>
      </c>
      <c r="L326" s="4">
        <v>2539201</v>
      </c>
      <c r="M326" s="4">
        <v>2895436</v>
      </c>
      <c r="N326" s="4">
        <v>0</v>
      </c>
      <c r="O326" s="4">
        <v>2596851</v>
      </c>
      <c r="P326" s="4">
        <v>3158618</v>
      </c>
      <c r="Q326">
        <v>0</v>
      </c>
      <c r="R326" s="4">
        <v>0</v>
      </c>
      <c r="S326" s="4">
        <v>0</v>
      </c>
      <c r="T326" s="4">
        <v>0</v>
      </c>
      <c r="U326" s="4">
        <v>0</v>
      </c>
      <c r="V326" s="4">
        <v>0</v>
      </c>
      <c r="W326" s="4">
        <v>0</v>
      </c>
      <c r="X326" s="17">
        <v>3345000</v>
      </c>
      <c r="Y326" s="17">
        <v>0</v>
      </c>
      <c r="Z326" s="4">
        <f t="shared" si="8"/>
        <v>0</v>
      </c>
      <c r="AA326" s="4">
        <f t="shared" si="9"/>
        <v>0</v>
      </c>
      <c r="AC326" s="4"/>
    </row>
    <row r="327" spans="1:29" x14ac:dyDescent="0.2">
      <c r="A327" t="s">
        <v>332</v>
      </c>
      <c r="B327">
        <v>318</v>
      </c>
      <c r="C327" s="4">
        <v>66078</v>
      </c>
      <c r="D327" s="4">
        <v>74465</v>
      </c>
      <c r="E327" s="4">
        <v>122073</v>
      </c>
      <c r="F327" s="4"/>
      <c r="G327" s="4"/>
      <c r="H327" s="4"/>
      <c r="I327" s="4"/>
      <c r="J327" s="4">
        <v>130000</v>
      </c>
      <c r="K327" s="4">
        <v>300000</v>
      </c>
      <c r="L327" s="4">
        <v>0</v>
      </c>
      <c r="M327" s="4">
        <v>0</v>
      </c>
      <c r="N327" s="4">
        <v>544500</v>
      </c>
      <c r="O327" s="4">
        <v>454020</v>
      </c>
      <c r="P327" s="4">
        <v>59000</v>
      </c>
      <c r="Q327">
        <v>110000</v>
      </c>
      <c r="R327" s="4">
        <v>0</v>
      </c>
      <c r="S327" s="4">
        <v>0</v>
      </c>
      <c r="T327" s="4">
        <v>0</v>
      </c>
      <c r="U327" s="4">
        <v>281000</v>
      </c>
      <c r="V327" s="4">
        <v>0</v>
      </c>
      <c r="W327" s="4">
        <v>0</v>
      </c>
      <c r="X327" s="17">
        <v>0</v>
      </c>
      <c r="Y327" s="17">
        <v>100000</v>
      </c>
      <c r="Z327" s="4">
        <f t="shared" si="8"/>
        <v>67729.95</v>
      </c>
      <c r="AA327" s="4">
        <f t="shared" si="9"/>
        <v>76326.625</v>
      </c>
      <c r="AC327" s="4"/>
    </row>
    <row r="328" spans="1:29" x14ac:dyDescent="0.2">
      <c r="A328" t="s">
        <v>333</v>
      </c>
      <c r="B328">
        <v>319</v>
      </c>
      <c r="C328" s="4">
        <v>0</v>
      </c>
      <c r="D328" s="4"/>
      <c r="E328" s="4"/>
      <c r="F328" s="4"/>
      <c r="G328" s="4"/>
      <c r="H328" s="4"/>
      <c r="I328" s="4"/>
      <c r="J328" s="4"/>
      <c r="K328" s="4">
        <v>0</v>
      </c>
      <c r="L328" s="4">
        <v>0</v>
      </c>
      <c r="M328" s="4">
        <v>0</v>
      </c>
      <c r="N328" s="4">
        <v>0</v>
      </c>
      <c r="O328" s="4"/>
      <c r="P328" s="4"/>
      <c r="Q328">
        <v>0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0</v>
      </c>
      <c r="X328" s="17">
        <v>0</v>
      </c>
      <c r="Y328" s="17">
        <v>0</v>
      </c>
      <c r="Z328" s="4">
        <f t="shared" si="8"/>
        <v>0</v>
      </c>
      <c r="AA328" s="4">
        <f t="shared" si="9"/>
        <v>0</v>
      </c>
      <c r="AC328" s="4"/>
    </row>
    <row r="329" spans="1:29" x14ac:dyDescent="0.2">
      <c r="A329" t="s">
        <v>334</v>
      </c>
      <c r="B329">
        <v>320</v>
      </c>
      <c r="C329" s="4">
        <v>0</v>
      </c>
      <c r="D329" s="4"/>
      <c r="E329" s="4"/>
      <c r="F329" s="4"/>
      <c r="G329" s="4"/>
      <c r="H329" s="4"/>
      <c r="I329" s="4">
        <v>54421</v>
      </c>
      <c r="J329" s="4"/>
      <c r="K329" s="4">
        <v>186538</v>
      </c>
      <c r="L329" s="4">
        <v>450944</v>
      </c>
      <c r="M329" s="4">
        <v>201324</v>
      </c>
      <c r="N329" s="4">
        <v>255119</v>
      </c>
      <c r="O329" s="4">
        <v>211687</v>
      </c>
      <c r="P329" s="4">
        <v>91082</v>
      </c>
      <c r="Q329">
        <v>154817</v>
      </c>
      <c r="R329" s="4">
        <v>601267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17">
        <v>0</v>
      </c>
      <c r="Y329" s="17">
        <v>0</v>
      </c>
      <c r="Z329" s="4">
        <f t="shared" si="8"/>
        <v>0</v>
      </c>
      <c r="AA329" s="4">
        <f t="shared" si="9"/>
        <v>0</v>
      </c>
      <c r="AC329" s="4"/>
    </row>
    <row r="330" spans="1:29" x14ac:dyDescent="0.2">
      <c r="A330" t="s">
        <v>335</v>
      </c>
      <c r="B330">
        <v>321</v>
      </c>
      <c r="C330" s="4">
        <v>0</v>
      </c>
      <c r="D330" s="4"/>
      <c r="E330" s="4"/>
      <c r="F330" s="4"/>
      <c r="G330" s="4"/>
      <c r="H330" s="4"/>
      <c r="I330" s="4"/>
      <c r="J330" s="4"/>
      <c r="K330" s="4">
        <v>0</v>
      </c>
      <c r="L330" s="4">
        <v>0</v>
      </c>
      <c r="M330" s="4">
        <v>0</v>
      </c>
      <c r="N330" s="4">
        <v>0</v>
      </c>
      <c r="O330" s="4"/>
      <c r="P330" s="4"/>
      <c r="Q330">
        <v>0</v>
      </c>
      <c r="R330" s="4">
        <v>0</v>
      </c>
      <c r="S330" s="4">
        <v>0</v>
      </c>
      <c r="T330" s="4">
        <v>0</v>
      </c>
      <c r="U330" s="4">
        <v>0</v>
      </c>
      <c r="V330" s="4">
        <v>0</v>
      </c>
      <c r="W330" s="4">
        <v>0</v>
      </c>
      <c r="X330" s="17">
        <v>0</v>
      </c>
      <c r="Y330" s="17">
        <v>0</v>
      </c>
      <c r="Z330" s="4">
        <f t="shared" ref="Z330:Z360" si="10">C330*1.025</f>
        <v>0</v>
      </c>
      <c r="AA330" s="4">
        <f t="shared" ref="AA330:AA360" si="11">D330*1.025</f>
        <v>0</v>
      </c>
      <c r="AC330" s="4"/>
    </row>
    <row r="331" spans="1:29" x14ac:dyDescent="0.2">
      <c r="A331" t="s">
        <v>382</v>
      </c>
      <c r="B331">
        <v>322</v>
      </c>
      <c r="C331" s="4">
        <v>62500</v>
      </c>
      <c r="D331" s="4"/>
      <c r="E331" s="4"/>
      <c r="F331" s="4"/>
      <c r="G331" s="4"/>
      <c r="H331" s="4"/>
      <c r="I331" s="4"/>
      <c r="J331" s="4"/>
      <c r="K331" s="4">
        <v>0</v>
      </c>
      <c r="L331" s="4">
        <v>0</v>
      </c>
      <c r="M331" s="4">
        <v>0</v>
      </c>
      <c r="N331" s="4">
        <v>0</v>
      </c>
      <c r="O331" s="4"/>
      <c r="P331" s="4"/>
      <c r="Q331">
        <v>0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17">
        <v>0</v>
      </c>
      <c r="Y331" s="17">
        <v>0</v>
      </c>
      <c r="Z331" s="4">
        <f t="shared" si="10"/>
        <v>64062.499999999993</v>
      </c>
      <c r="AA331" s="4">
        <f t="shared" si="11"/>
        <v>0</v>
      </c>
      <c r="AC331" s="4"/>
    </row>
    <row r="332" spans="1:29" x14ac:dyDescent="0.2">
      <c r="A332" t="s">
        <v>383</v>
      </c>
      <c r="B332">
        <v>323</v>
      </c>
      <c r="C332" s="4">
        <v>0</v>
      </c>
      <c r="D332" s="4"/>
      <c r="E332" s="4"/>
      <c r="F332" s="4"/>
      <c r="G332" s="4"/>
      <c r="H332" s="4"/>
      <c r="I332" s="4"/>
      <c r="J332" s="4"/>
      <c r="K332" s="4">
        <v>0</v>
      </c>
      <c r="L332" s="4">
        <v>0</v>
      </c>
      <c r="M332" s="4">
        <v>0</v>
      </c>
      <c r="N332" s="4">
        <v>0</v>
      </c>
      <c r="O332" s="4"/>
      <c r="P332" s="4"/>
      <c r="Q332">
        <v>0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  <c r="W332" s="4">
        <v>0</v>
      </c>
      <c r="X332" s="17">
        <v>0</v>
      </c>
      <c r="Y332" s="17">
        <v>0</v>
      </c>
      <c r="Z332" s="4">
        <f t="shared" si="10"/>
        <v>0</v>
      </c>
      <c r="AA332" s="4">
        <f t="shared" si="11"/>
        <v>0</v>
      </c>
      <c r="AC332" s="4"/>
    </row>
    <row r="333" spans="1:29" x14ac:dyDescent="0.2">
      <c r="A333" t="s">
        <v>336</v>
      </c>
      <c r="B333">
        <v>324</v>
      </c>
      <c r="C333" s="4">
        <v>47700</v>
      </c>
      <c r="D333" s="4"/>
      <c r="E333" s="4"/>
      <c r="F333" s="4"/>
      <c r="G333" s="4"/>
      <c r="H333" s="4"/>
      <c r="I333" s="4"/>
      <c r="J333" s="4"/>
      <c r="K333" s="4">
        <v>228075</v>
      </c>
      <c r="L333" s="4">
        <v>164450</v>
      </c>
      <c r="M333" s="4">
        <v>0</v>
      </c>
      <c r="N333" s="4">
        <v>309923</v>
      </c>
      <c r="O333" s="4"/>
      <c r="P333" s="4">
        <v>568482</v>
      </c>
      <c r="Q333">
        <v>0</v>
      </c>
      <c r="R333" s="4">
        <v>0</v>
      </c>
      <c r="S333" s="4">
        <v>0</v>
      </c>
      <c r="T333" s="4">
        <v>0</v>
      </c>
      <c r="U333" s="4">
        <v>267000</v>
      </c>
      <c r="V333" s="4">
        <v>0</v>
      </c>
      <c r="W333" s="4">
        <v>0</v>
      </c>
      <c r="X333" s="17">
        <v>0</v>
      </c>
      <c r="Y333" s="17">
        <v>0</v>
      </c>
      <c r="Z333" s="4">
        <f t="shared" si="10"/>
        <v>48892.499999999993</v>
      </c>
      <c r="AA333" s="4">
        <f t="shared" si="11"/>
        <v>0</v>
      </c>
      <c r="AC333" s="4"/>
    </row>
    <row r="334" spans="1:29" x14ac:dyDescent="0.2">
      <c r="A334" t="s">
        <v>384</v>
      </c>
      <c r="B334">
        <v>325</v>
      </c>
      <c r="C334" s="4">
        <v>0</v>
      </c>
      <c r="D334" s="4"/>
      <c r="E334" s="4"/>
      <c r="F334" s="4"/>
      <c r="G334" s="4"/>
      <c r="H334" s="4"/>
      <c r="I334" s="4"/>
      <c r="J334" s="4"/>
      <c r="K334" s="4">
        <v>0</v>
      </c>
      <c r="L334" s="4">
        <v>0</v>
      </c>
      <c r="M334" s="4">
        <v>0</v>
      </c>
      <c r="N334" s="4">
        <v>0</v>
      </c>
      <c r="O334" s="4"/>
      <c r="P334" s="4"/>
      <c r="Q33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17">
        <v>0</v>
      </c>
      <c r="Y334" s="17">
        <v>0</v>
      </c>
      <c r="Z334" s="4">
        <f t="shared" si="10"/>
        <v>0</v>
      </c>
      <c r="AA334" s="4">
        <f t="shared" si="11"/>
        <v>0</v>
      </c>
      <c r="AC334" s="4"/>
    </row>
    <row r="335" spans="1:29" x14ac:dyDescent="0.2">
      <c r="A335" t="s">
        <v>385</v>
      </c>
      <c r="B335">
        <v>326</v>
      </c>
      <c r="C335" s="4">
        <v>0</v>
      </c>
      <c r="D335" s="4"/>
      <c r="E335" s="4"/>
      <c r="F335" s="4"/>
      <c r="G335" s="4"/>
      <c r="H335" s="4"/>
      <c r="I335" s="4"/>
      <c r="J335" s="4"/>
      <c r="K335" s="4">
        <v>0</v>
      </c>
      <c r="L335" s="4">
        <v>0</v>
      </c>
      <c r="M335" s="4">
        <v>0</v>
      </c>
      <c r="N335" s="4">
        <v>0</v>
      </c>
      <c r="O335" s="4"/>
      <c r="P335" s="4"/>
      <c r="Q335">
        <v>0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17">
        <v>0</v>
      </c>
      <c r="Y335" s="17">
        <v>0</v>
      </c>
      <c r="Z335" s="4">
        <f t="shared" si="10"/>
        <v>0</v>
      </c>
      <c r="AA335" s="4">
        <f t="shared" si="11"/>
        <v>0</v>
      </c>
      <c r="AC335" s="4"/>
    </row>
    <row r="336" spans="1:29" x14ac:dyDescent="0.2">
      <c r="A336" t="s">
        <v>337</v>
      </c>
      <c r="B336">
        <v>327</v>
      </c>
      <c r="C336" s="4">
        <v>144131</v>
      </c>
      <c r="D336" s="4">
        <v>48011</v>
      </c>
      <c r="E336" s="4">
        <v>140290</v>
      </c>
      <c r="F336" s="4">
        <v>245346</v>
      </c>
      <c r="G336" s="4">
        <v>68767</v>
      </c>
      <c r="H336" s="4">
        <v>1818</v>
      </c>
      <c r="I336" s="4"/>
      <c r="J336" s="4">
        <v>225746</v>
      </c>
      <c r="K336" s="4">
        <v>130211</v>
      </c>
      <c r="L336" s="4">
        <v>410783</v>
      </c>
      <c r="M336" s="4">
        <v>652977</v>
      </c>
      <c r="N336" s="4">
        <v>584849</v>
      </c>
      <c r="O336" s="4"/>
      <c r="P336" s="4"/>
      <c r="Q336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17">
        <v>0</v>
      </c>
      <c r="Y336" s="17">
        <v>0</v>
      </c>
      <c r="Z336" s="4">
        <f t="shared" si="10"/>
        <v>147734.27499999999</v>
      </c>
      <c r="AA336" s="4">
        <f t="shared" si="11"/>
        <v>49211.274999999994</v>
      </c>
      <c r="AC336" s="4"/>
    </row>
    <row r="337" spans="1:29" x14ac:dyDescent="0.2">
      <c r="A337" t="s">
        <v>338</v>
      </c>
      <c r="B337">
        <v>328</v>
      </c>
      <c r="C337" s="4">
        <v>0</v>
      </c>
      <c r="D337" s="4"/>
      <c r="E337" s="4"/>
      <c r="F337" s="4"/>
      <c r="G337" s="4"/>
      <c r="H337" s="4"/>
      <c r="I337" s="4"/>
      <c r="J337" s="4"/>
      <c r="K337" s="4">
        <v>0</v>
      </c>
      <c r="L337" s="4">
        <v>0</v>
      </c>
      <c r="M337" s="4">
        <v>0</v>
      </c>
      <c r="N337" s="4">
        <v>0</v>
      </c>
      <c r="O337" s="4"/>
      <c r="P337" s="4"/>
      <c r="Q337">
        <v>0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0</v>
      </c>
      <c r="X337" s="17">
        <v>0</v>
      </c>
      <c r="Y337" s="17">
        <v>0</v>
      </c>
      <c r="Z337" s="4">
        <f t="shared" si="10"/>
        <v>0</v>
      </c>
      <c r="AA337" s="4">
        <f t="shared" si="11"/>
        <v>0</v>
      </c>
      <c r="AC337" s="4"/>
    </row>
    <row r="338" spans="1:29" x14ac:dyDescent="0.2">
      <c r="A338" t="s">
        <v>339</v>
      </c>
      <c r="B338">
        <v>329</v>
      </c>
      <c r="C338" s="4">
        <v>0</v>
      </c>
      <c r="D338" s="4"/>
      <c r="E338" s="4"/>
      <c r="F338" s="4"/>
      <c r="G338" s="4"/>
      <c r="H338" s="4"/>
      <c r="I338" s="4"/>
      <c r="J338" s="4"/>
      <c r="K338" s="4">
        <v>0</v>
      </c>
      <c r="L338" s="4">
        <v>0</v>
      </c>
      <c r="M338" s="4">
        <v>0</v>
      </c>
      <c r="N338" s="4">
        <v>0</v>
      </c>
      <c r="O338" s="4"/>
      <c r="P338" s="4"/>
      <c r="Q338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17">
        <v>0</v>
      </c>
      <c r="Y338" s="17">
        <v>0</v>
      </c>
      <c r="Z338" s="4">
        <f t="shared" si="10"/>
        <v>0</v>
      </c>
      <c r="AA338" s="4">
        <f t="shared" si="11"/>
        <v>0</v>
      </c>
      <c r="AC338" s="4"/>
    </row>
    <row r="339" spans="1:29" x14ac:dyDescent="0.2">
      <c r="A339" t="s">
        <v>340</v>
      </c>
      <c r="B339">
        <v>330</v>
      </c>
      <c r="C339" s="4">
        <v>0</v>
      </c>
      <c r="D339" s="4"/>
      <c r="E339" s="4"/>
      <c r="F339" s="4"/>
      <c r="G339" s="4"/>
      <c r="H339" s="4">
        <v>692076</v>
      </c>
      <c r="I339" s="4"/>
      <c r="J339" s="4">
        <v>2500000</v>
      </c>
      <c r="K339" s="4">
        <v>0</v>
      </c>
      <c r="L339" s="4">
        <v>0</v>
      </c>
      <c r="M339" s="4">
        <v>0</v>
      </c>
      <c r="N339" s="4">
        <v>0</v>
      </c>
      <c r="O339" s="4"/>
      <c r="P339" s="4"/>
      <c r="Q339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17">
        <v>0</v>
      </c>
      <c r="Y339" s="17">
        <v>0</v>
      </c>
      <c r="Z339" s="4">
        <f t="shared" si="10"/>
        <v>0</v>
      </c>
      <c r="AA339" s="4">
        <f t="shared" si="11"/>
        <v>0</v>
      </c>
      <c r="AC339" s="4"/>
    </row>
    <row r="340" spans="1:29" x14ac:dyDescent="0.2">
      <c r="A340" t="s">
        <v>341</v>
      </c>
      <c r="B340">
        <v>331</v>
      </c>
      <c r="C340" s="4">
        <v>41500</v>
      </c>
      <c r="D340" s="4"/>
      <c r="E340" s="4"/>
      <c r="F340" s="4"/>
      <c r="G340" s="4">
        <v>30025</v>
      </c>
      <c r="H340" s="4"/>
      <c r="I340" s="4"/>
      <c r="J340" s="4">
        <v>14000</v>
      </c>
      <c r="K340" s="4">
        <v>0</v>
      </c>
      <c r="L340" s="4">
        <v>0</v>
      </c>
      <c r="M340" s="4">
        <v>0</v>
      </c>
      <c r="N340" s="4">
        <v>0</v>
      </c>
      <c r="O340" s="4">
        <v>90000</v>
      </c>
      <c r="P340" s="4"/>
      <c r="Q340">
        <v>55000</v>
      </c>
      <c r="R340" s="4">
        <v>55575</v>
      </c>
      <c r="S340" s="4">
        <v>0</v>
      </c>
      <c r="T340" s="4">
        <v>0</v>
      </c>
      <c r="U340" s="4">
        <v>0</v>
      </c>
      <c r="V340" s="4">
        <v>0</v>
      </c>
      <c r="W340" s="4">
        <v>0</v>
      </c>
      <c r="X340" s="17">
        <v>38474</v>
      </c>
      <c r="Y340" s="17">
        <v>39667</v>
      </c>
      <c r="Z340" s="4">
        <f t="shared" si="10"/>
        <v>42537.499999999993</v>
      </c>
      <c r="AA340" s="4">
        <f t="shared" si="11"/>
        <v>0</v>
      </c>
      <c r="AC340" s="4"/>
    </row>
    <row r="341" spans="1:29" x14ac:dyDescent="0.2">
      <c r="A341" t="s">
        <v>342</v>
      </c>
      <c r="B341">
        <v>332</v>
      </c>
      <c r="C341" s="4">
        <v>57262</v>
      </c>
      <c r="D341" s="4"/>
      <c r="E341" s="4"/>
      <c r="F341" s="4">
        <v>276241</v>
      </c>
      <c r="G341" s="4"/>
      <c r="H341" s="4"/>
      <c r="I341" s="4">
        <v>382657</v>
      </c>
      <c r="J341" s="4">
        <v>41544</v>
      </c>
      <c r="K341" s="4">
        <v>0</v>
      </c>
      <c r="L341" s="4">
        <v>0</v>
      </c>
      <c r="M341" s="4">
        <v>0</v>
      </c>
      <c r="N341" s="4">
        <v>851841</v>
      </c>
      <c r="O341" s="4"/>
      <c r="P341" s="4"/>
      <c r="Q341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X341" s="17">
        <v>0</v>
      </c>
      <c r="Y341" s="17">
        <v>0</v>
      </c>
      <c r="Z341" s="4">
        <f t="shared" si="10"/>
        <v>58693.549999999996</v>
      </c>
      <c r="AA341" s="4">
        <f t="shared" si="11"/>
        <v>0</v>
      </c>
      <c r="AC341" s="4"/>
    </row>
    <row r="342" spans="1:29" x14ac:dyDescent="0.2">
      <c r="A342" t="s">
        <v>343</v>
      </c>
      <c r="B342">
        <v>333</v>
      </c>
      <c r="C342" s="4">
        <v>200000</v>
      </c>
      <c r="D342" s="4">
        <v>300000</v>
      </c>
      <c r="E342" s="4"/>
      <c r="F342" s="4"/>
      <c r="G342" s="4"/>
      <c r="H342" s="4"/>
      <c r="I342" s="4"/>
      <c r="J342" s="4">
        <v>590000</v>
      </c>
      <c r="K342" s="4">
        <v>500000</v>
      </c>
      <c r="L342" s="4">
        <v>0</v>
      </c>
      <c r="M342" s="4">
        <v>0</v>
      </c>
      <c r="N342" s="4">
        <v>0</v>
      </c>
      <c r="O342" s="4">
        <v>1370000</v>
      </c>
      <c r="P342" s="4">
        <v>1100000</v>
      </c>
      <c r="Q342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17">
        <v>0</v>
      </c>
      <c r="Y342" s="17">
        <v>0</v>
      </c>
      <c r="Z342" s="4">
        <f t="shared" si="10"/>
        <v>204999.99999999997</v>
      </c>
      <c r="AA342" s="4">
        <f t="shared" si="11"/>
        <v>307500</v>
      </c>
      <c r="AC342" s="4"/>
    </row>
    <row r="343" spans="1:29" x14ac:dyDescent="0.2">
      <c r="A343" t="s">
        <v>344</v>
      </c>
      <c r="B343">
        <v>334</v>
      </c>
      <c r="C343" s="4">
        <v>60000</v>
      </c>
      <c r="D343" s="4">
        <v>100000</v>
      </c>
      <c r="E343" s="4"/>
      <c r="F343" s="4"/>
      <c r="G343" s="4"/>
      <c r="H343" s="4"/>
      <c r="I343" s="4"/>
      <c r="J343" s="4"/>
      <c r="K343" s="4">
        <v>0</v>
      </c>
      <c r="L343" s="4">
        <v>0</v>
      </c>
      <c r="M343" s="4">
        <v>0</v>
      </c>
      <c r="N343" s="4">
        <v>0</v>
      </c>
      <c r="O343" s="4"/>
      <c r="P343" s="4"/>
      <c r="Q343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17">
        <v>0</v>
      </c>
      <c r="Y343" s="17">
        <v>0</v>
      </c>
      <c r="Z343" s="4">
        <f t="shared" si="10"/>
        <v>61499.999999999993</v>
      </c>
      <c r="AA343" s="4">
        <f t="shared" si="11"/>
        <v>102499.99999999999</v>
      </c>
      <c r="AC343" s="4"/>
    </row>
    <row r="344" spans="1:29" x14ac:dyDescent="0.2">
      <c r="A344" t="s">
        <v>345</v>
      </c>
      <c r="B344">
        <v>335</v>
      </c>
      <c r="C344" s="4">
        <v>0</v>
      </c>
      <c r="D344" s="4"/>
      <c r="E344" s="4">
        <v>560413</v>
      </c>
      <c r="F344" s="4"/>
      <c r="G344" s="4"/>
      <c r="H344" s="4"/>
      <c r="I344" s="4">
        <v>999164</v>
      </c>
      <c r="J344" s="4"/>
      <c r="K344" s="4">
        <v>0</v>
      </c>
      <c r="L344" s="4">
        <v>1615203</v>
      </c>
      <c r="M344" s="4">
        <v>0</v>
      </c>
      <c r="N344" s="4">
        <v>0</v>
      </c>
      <c r="O344" s="4"/>
      <c r="P344" s="4"/>
      <c r="Q344">
        <v>2777387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17">
        <v>0</v>
      </c>
      <c r="Y344" s="17">
        <v>0</v>
      </c>
      <c r="Z344" s="4">
        <f t="shared" si="10"/>
        <v>0</v>
      </c>
      <c r="AA344" s="4">
        <f t="shared" si="11"/>
        <v>0</v>
      </c>
      <c r="AC344" s="4"/>
    </row>
    <row r="345" spans="1:29" x14ac:dyDescent="0.2">
      <c r="A345" t="s">
        <v>346</v>
      </c>
      <c r="B345">
        <v>336</v>
      </c>
      <c r="C345" s="4">
        <v>0</v>
      </c>
      <c r="D345" s="4"/>
      <c r="E345" s="4"/>
      <c r="F345" s="4"/>
      <c r="G345" s="4"/>
      <c r="H345" s="4"/>
      <c r="I345" s="4"/>
      <c r="J345" s="4"/>
      <c r="K345" s="4">
        <v>0</v>
      </c>
      <c r="L345" s="4">
        <v>0</v>
      </c>
      <c r="M345" s="4">
        <v>0</v>
      </c>
      <c r="N345" s="4">
        <v>0</v>
      </c>
      <c r="O345" s="4"/>
      <c r="P345" s="4"/>
      <c r="Q345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17">
        <v>0</v>
      </c>
      <c r="Y345" s="17">
        <v>0</v>
      </c>
      <c r="Z345" s="4">
        <f t="shared" si="10"/>
        <v>0</v>
      </c>
      <c r="AA345" s="4">
        <f t="shared" si="11"/>
        <v>0</v>
      </c>
      <c r="AC345" s="4"/>
    </row>
    <row r="346" spans="1:29" x14ac:dyDescent="0.2">
      <c r="A346" t="s">
        <v>347</v>
      </c>
      <c r="B346">
        <v>337</v>
      </c>
      <c r="C346" s="4">
        <v>0</v>
      </c>
      <c r="D346" s="4">
        <v>52000</v>
      </c>
      <c r="E346" s="4"/>
      <c r="F346" s="4"/>
      <c r="G346" s="4"/>
      <c r="H346" s="4"/>
      <c r="I346" s="4"/>
      <c r="J346" s="4"/>
      <c r="K346" s="4">
        <v>0</v>
      </c>
      <c r="L346" s="4">
        <v>0</v>
      </c>
      <c r="M346" s="4">
        <v>0</v>
      </c>
      <c r="N346" s="4">
        <v>0</v>
      </c>
      <c r="O346" s="4"/>
      <c r="P346" s="4">
        <v>163342</v>
      </c>
      <c r="Q346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17">
        <v>0</v>
      </c>
      <c r="Y346" s="17">
        <v>0</v>
      </c>
      <c r="Z346" s="4">
        <f t="shared" si="10"/>
        <v>0</v>
      </c>
      <c r="AA346" s="4">
        <f t="shared" si="11"/>
        <v>53299.999999999993</v>
      </c>
      <c r="AC346" s="4"/>
    </row>
    <row r="347" spans="1:29" x14ac:dyDescent="0.2">
      <c r="A347" t="s">
        <v>348</v>
      </c>
      <c r="B347">
        <v>338</v>
      </c>
      <c r="C347" s="4">
        <v>0</v>
      </c>
      <c r="D347" s="4"/>
      <c r="E347" s="4"/>
      <c r="F347" s="4"/>
      <c r="G347" s="4"/>
      <c r="H347" s="4"/>
      <c r="I347" s="4"/>
      <c r="J347" s="4"/>
      <c r="K347" s="4">
        <v>0</v>
      </c>
      <c r="L347" s="4">
        <v>0</v>
      </c>
      <c r="M347" s="4">
        <v>0</v>
      </c>
      <c r="N347" s="4">
        <v>0</v>
      </c>
      <c r="O347" s="4"/>
      <c r="P347" s="4"/>
      <c r="Q347">
        <v>0</v>
      </c>
      <c r="R347" s="4">
        <v>0</v>
      </c>
      <c r="S347" s="4">
        <v>0</v>
      </c>
      <c r="T347" s="4">
        <v>0</v>
      </c>
      <c r="U347" s="4">
        <v>0</v>
      </c>
      <c r="V347" s="4">
        <v>440160</v>
      </c>
      <c r="W347" s="4">
        <v>0</v>
      </c>
      <c r="X347" s="17">
        <v>0</v>
      </c>
      <c r="Y347" s="17">
        <v>836500</v>
      </c>
      <c r="Z347" s="4">
        <f t="shared" si="10"/>
        <v>0</v>
      </c>
      <c r="AA347" s="4">
        <f t="shared" si="11"/>
        <v>0</v>
      </c>
      <c r="AC347" s="4"/>
    </row>
    <row r="348" spans="1:29" x14ac:dyDescent="0.2">
      <c r="A348" t="s">
        <v>349</v>
      </c>
      <c r="B348">
        <v>339</v>
      </c>
      <c r="C348" s="4">
        <v>28471</v>
      </c>
      <c r="D348" s="4"/>
      <c r="E348" s="4"/>
      <c r="F348" s="4"/>
      <c r="G348" s="4"/>
      <c r="H348" s="4"/>
      <c r="I348" s="4"/>
      <c r="J348" s="4">
        <v>681697</v>
      </c>
      <c r="K348" s="4">
        <v>0</v>
      </c>
      <c r="L348" s="4">
        <v>0</v>
      </c>
      <c r="M348" s="4">
        <v>1400000</v>
      </c>
      <c r="N348" s="4">
        <v>0</v>
      </c>
      <c r="O348" s="4"/>
      <c r="P348" s="4"/>
      <c r="Q348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17">
        <v>0</v>
      </c>
      <c r="Y348" s="17">
        <v>0</v>
      </c>
      <c r="Z348" s="4">
        <f t="shared" si="10"/>
        <v>29182.774999999998</v>
      </c>
      <c r="AA348" s="4">
        <f t="shared" si="11"/>
        <v>0</v>
      </c>
      <c r="AC348" s="4"/>
    </row>
    <row r="349" spans="1:29" x14ac:dyDescent="0.2">
      <c r="A349" t="s">
        <v>350</v>
      </c>
      <c r="B349">
        <v>340</v>
      </c>
      <c r="C349" s="4">
        <v>0</v>
      </c>
      <c r="D349" s="4">
        <v>56869</v>
      </c>
      <c r="E349" s="4"/>
      <c r="F349" s="4"/>
      <c r="G349" s="4"/>
      <c r="H349" s="4">
        <v>17461</v>
      </c>
      <c r="I349" s="4"/>
      <c r="J349" s="4">
        <v>22639</v>
      </c>
      <c r="K349" s="4">
        <v>60574</v>
      </c>
      <c r="L349" s="4">
        <v>115528</v>
      </c>
      <c r="M349" s="4">
        <v>157145</v>
      </c>
      <c r="N349" s="4">
        <v>0</v>
      </c>
      <c r="O349" s="4">
        <v>33500</v>
      </c>
      <c r="P349" s="4">
        <v>73313</v>
      </c>
      <c r="Q349">
        <v>29900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17">
        <v>0</v>
      </c>
      <c r="Y349" s="17">
        <v>0</v>
      </c>
      <c r="Z349" s="4">
        <f t="shared" si="10"/>
        <v>0</v>
      </c>
      <c r="AA349" s="4">
        <f t="shared" si="11"/>
        <v>58290.724999999999</v>
      </c>
      <c r="AC349" s="4"/>
    </row>
    <row r="350" spans="1:29" x14ac:dyDescent="0.2">
      <c r="A350" t="s">
        <v>351</v>
      </c>
      <c r="B350">
        <v>341</v>
      </c>
      <c r="C350" s="4">
        <v>0</v>
      </c>
      <c r="D350" s="4"/>
      <c r="E350" s="4"/>
      <c r="F350" s="4"/>
      <c r="G350" s="4"/>
      <c r="H350" s="4">
        <v>550000</v>
      </c>
      <c r="I350" s="4"/>
      <c r="J350" s="4"/>
      <c r="K350" s="4">
        <v>0</v>
      </c>
      <c r="L350" s="4">
        <v>0</v>
      </c>
      <c r="M350" s="4">
        <v>595266</v>
      </c>
      <c r="N350" s="4">
        <v>0</v>
      </c>
      <c r="O350" s="4"/>
      <c r="P350" s="4"/>
      <c r="Q350">
        <v>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17">
        <v>0</v>
      </c>
      <c r="Y350" s="17">
        <v>0</v>
      </c>
      <c r="Z350" s="4">
        <f t="shared" si="10"/>
        <v>0</v>
      </c>
      <c r="AA350" s="4">
        <f t="shared" si="11"/>
        <v>0</v>
      </c>
      <c r="AC350" s="4"/>
    </row>
    <row r="351" spans="1:29" x14ac:dyDescent="0.2">
      <c r="A351" t="s">
        <v>352</v>
      </c>
      <c r="B351">
        <v>342</v>
      </c>
      <c r="C351" s="4">
        <v>0</v>
      </c>
      <c r="D351" s="4"/>
      <c r="E351" s="4"/>
      <c r="F351" s="4"/>
      <c r="G351" s="4"/>
      <c r="H351" s="4"/>
      <c r="I351" s="4"/>
      <c r="J351" s="4"/>
      <c r="K351" s="4">
        <v>0</v>
      </c>
      <c r="L351" s="4">
        <v>0</v>
      </c>
      <c r="M351" s="4">
        <v>0</v>
      </c>
      <c r="N351" s="4">
        <v>0</v>
      </c>
      <c r="O351" s="4"/>
      <c r="P351" s="4"/>
      <c r="Q351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17">
        <v>0</v>
      </c>
      <c r="Y351" s="17">
        <v>0</v>
      </c>
      <c r="Z351" s="4">
        <f t="shared" si="10"/>
        <v>0</v>
      </c>
      <c r="AA351" s="4">
        <f t="shared" si="11"/>
        <v>0</v>
      </c>
      <c r="AC351" s="4"/>
    </row>
    <row r="352" spans="1:29" x14ac:dyDescent="0.2">
      <c r="A352" t="s">
        <v>353</v>
      </c>
      <c r="B352">
        <v>343</v>
      </c>
      <c r="C352" s="4">
        <v>0</v>
      </c>
      <c r="D352" s="4">
        <v>97000</v>
      </c>
      <c r="E352" s="4"/>
      <c r="F352" s="4"/>
      <c r="G352" s="4"/>
      <c r="H352" s="4"/>
      <c r="I352" s="4"/>
      <c r="J352" s="4"/>
      <c r="K352" s="4">
        <v>0</v>
      </c>
      <c r="L352" s="4">
        <v>0</v>
      </c>
      <c r="M352" s="4">
        <v>0</v>
      </c>
      <c r="N352" s="4">
        <v>0</v>
      </c>
      <c r="O352" s="4"/>
      <c r="P352" s="4"/>
      <c r="Q352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17">
        <v>300000</v>
      </c>
      <c r="Y352" s="17">
        <v>0</v>
      </c>
      <c r="Z352" s="4">
        <f t="shared" si="10"/>
        <v>0</v>
      </c>
      <c r="AA352" s="4">
        <f t="shared" si="11"/>
        <v>99424.999999999985</v>
      </c>
      <c r="AC352" s="4"/>
    </row>
    <row r="353" spans="1:29" x14ac:dyDescent="0.2">
      <c r="A353" t="s">
        <v>354</v>
      </c>
      <c r="B353">
        <v>344</v>
      </c>
      <c r="C353" s="4">
        <v>0</v>
      </c>
      <c r="D353" s="4"/>
      <c r="E353" s="4"/>
      <c r="F353" s="4"/>
      <c r="G353" s="4"/>
      <c r="H353" s="4"/>
      <c r="I353" s="4"/>
      <c r="J353" s="4"/>
      <c r="K353" s="4">
        <v>0</v>
      </c>
      <c r="L353" s="4">
        <v>4550000</v>
      </c>
      <c r="M353" s="4">
        <v>0</v>
      </c>
      <c r="N353" s="4">
        <v>0</v>
      </c>
      <c r="O353" s="4"/>
      <c r="P353" s="4"/>
      <c r="Q353">
        <v>1347000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  <c r="X353" s="17">
        <v>0</v>
      </c>
      <c r="Y353" s="17">
        <v>0</v>
      </c>
      <c r="Z353" s="4">
        <f t="shared" si="10"/>
        <v>0</v>
      </c>
      <c r="AA353" s="4">
        <f t="shared" si="11"/>
        <v>0</v>
      </c>
      <c r="AC353" s="4"/>
    </row>
    <row r="354" spans="1:29" x14ac:dyDescent="0.2">
      <c r="A354" t="s">
        <v>355</v>
      </c>
      <c r="B354">
        <v>345</v>
      </c>
      <c r="C354" s="4">
        <v>0</v>
      </c>
      <c r="D354" s="4">
        <v>29505</v>
      </c>
      <c r="E354" s="4"/>
      <c r="F354" s="4"/>
      <c r="G354" s="4"/>
      <c r="H354" s="4"/>
      <c r="I354" s="4"/>
      <c r="J354" s="4"/>
      <c r="K354" s="4">
        <v>0</v>
      </c>
      <c r="L354" s="4">
        <v>0</v>
      </c>
      <c r="M354" s="4">
        <v>0</v>
      </c>
      <c r="N354" s="4">
        <v>0</v>
      </c>
      <c r="O354" s="4"/>
      <c r="P354" s="4"/>
      <c r="Q354">
        <v>0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  <c r="W354" s="4">
        <v>0</v>
      </c>
      <c r="X354" s="17">
        <v>0</v>
      </c>
      <c r="Y354" s="17">
        <v>0</v>
      </c>
      <c r="Z354" s="4">
        <f t="shared" si="10"/>
        <v>0</v>
      </c>
      <c r="AA354" s="4">
        <f t="shared" si="11"/>
        <v>30242.624999999996</v>
      </c>
      <c r="AC354" s="4"/>
    </row>
    <row r="355" spans="1:29" x14ac:dyDescent="0.2">
      <c r="A355" t="s">
        <v>356</v>
      </c>
      <c r="B355">
        <v>346</v>
      </c>
      <c r="C355" s="4">
        <v>0</v>
      </c>
      <c r="D355" s="4"/>
      <c r="E355" s="4"/>
      <c r="F355" s="4"/>
      <c r="G355" s="4"/>
      <c r="H355" s="4"/>
      <c r="I355" s="4"/>
      <c r="J355" s="4"/>
      <c r="K355" s="4">
        <v>2500000</v>
      </c>
      <c r="L355" s="4">
        <v>0</v>
      </c>
      <c r="M355" s="4">
        <v>0</v>
      </c>
      <c r="N355" s="4">
        <v>0</v>
      </c>
      <c r="O355" s="4"/>
      <c r="P355" s="4"/>
      <c r="Q355">
        <v>0</v>
      </c>
      <c r="R355" s="4">
        <v>0</v>
      </c>
      <c r="S355" s="4">
        <v>2500895</v>
      </c>
      <c r="T355" s="4">
        <v>0</v>
      </c>
      <c r="U355" s="4">
        <v>0</v>
      </c>
      <c r="V355" s="4">
        <v>0</v>
      </c>
      <c r="W355" s="4">
        <v>0</v>
      </c>
      <c r="X355" s="17">
        <v>0</v>
      </c>
      <c r="Y355" s="17">
        <v>0</v>
      </c>
      <c r="Z355" s="4">
        <f t="shared" si="10"/>
        <v>0</v>
      </c>
      <c r="AA355" s="4">
        <f t="shared" si="11"/>
        <v>0</v>
      </c>
      <c r="AC355" s="4"/>
    </row>
    <row r="356" spans="1:29" x14ac:dyDescent="0.2">
      <c r="A356" t="s">
        <v>357</v>
      </c>
      <c r="B356">
        <v>347</v>
      </c>
      <c r="C356" s="4">
        <v>0</v>
      </c>
      <c r="D356" s="4"/>
      <c r="E356" s="4"/>
      <c r="F356" s="4"/>
      <c r="G356" s="4"/>
      <c r="H356" s="4"/>
      <c r="I356" s="4"/>
      <c r="J356" s="4"/>
      <c r="K356" s="4">
        <v>0</v>
      </c>
      <c r="L356" s="4">
        <v>0</v>
      </c>
      <c r="M356" s="4">
        <v>0</v>
      </c>
      <c r="N356" s="4">
        <v>0</v>
      </c>
      <c r="O356" s="4"/>
      <c r="P356" s="4"/>
      <c r="Q356">
        <v>0</v>
      </c>
      <c r="R356" s="4">
        <v>0</v>
      </c>
      <c r="S356" s="4">
        <v>0</v>
      </c>
      <c r="T356" s="4">
        <v>0</v>
      </c>
      <c r="U356" s="4">
        <v>0</v>
      </c>
      <c r="V356" s="4">
        <v>0</v>
      </c>
      <c r="W356" s="4">
        <v>0</v>
      </c>
      <c r="X356" s="17">
        <v>0</v>
      </c>
      <c r="Y356" s="17">
        <v>0</v>
      </c>
      <c r="Z356" s="4">
        <f t="shared" si="10"/>
        <v>0</v>
      </c>
      <c r="AA356" s="4">
        <f t="shared" si="11"/>
        <v>0</v>
      </c>
      <c r="AC356" s="4"/>
    </row>
    <row r="357" spans="1:29" x14ac:dyDescent="0.2">
      <c r="A357" t="s">
        <v>358</v>
      </c>
      <c r="B357">
        <v>348</v>
      </c>
      <c r="C357" s="4">
        <v>0</v>
      </c>
      <c r="D357" s="4"/>
      <c r="E357" s="4"/>
      <c r="F357" s="4"/>
      <c r="G357" s="4"/>
      <c r="H357" s="4"/>
      <c r="I357" s="4"/>
      <c r="J357" s="4"/>
      <c r="K357" s="4">
        <v>0</v>
      </c>
      <c r="L357" s="4">
        <v>0</v>
      </c>
      <c r="M357" s="4">
        <v>0</v>
      </c>
      <c r="N357" s="4">
        <v>0</v>
      </c>
      <c r="O357" s="4"/>
      <c r="P357" s="4"/>
      <c r="Q357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17">
        <v>0</v>
      </c>
      <c r="Y357" s="17">
        <v>0</v>
      </c>
      <c r="Z357" s="4">
        <f t="shared" si="10"/>
        <v>0</v>
      </c>
      <c r="AA357" s="4">
        <f t="shared" si="11"/>
        <v>0</v>
      </c>
      <c r="AC357" s="4"/>
    </row>
    <row r="358" spans="1:29" x14ac:dyDescent="0.2">
      <c r="A358" t="s">
        <v>359</v>
      </c>
      <c r="B358">
        <v>349</v>
      </c>
      <c r="C358" s="4">
        <v>0</v>
      </c>
      <c r="D358" s="4"/>
      <c r="E358" s="4"/>
      <c r="F358" s="4"/>
      <c r="G358" s="4"/>
      <c r="H358" s="4"/>
      <c r="I358" s="4"/>
      <c r="J358" s="4"/>
      <c r="K358" s="4">
        <v>0</v>
      </c>
      <c r="L358" s="4">
        <v>0</v>
      </c>
      <c r="M358" s="4">
        <v>0</v>
      </c>
      <c r="N358" s="4">
        <v>67085</v>
      </c>
      <c r="O358" s="4">
        <v>67000</v>
      </c>
      <c r="P358" s="4"/>
      <c r="Q358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17">
        <v>0</v>
      </c>
      <c r="Y358" s="17">
        <v>0</v>
      </c>
      <c r="Z358" s="4">
        <f t="shared" si="10"/>
        <v>0</v>
      </c>
      <c r="AA358" s="4">
        <f t="shared" si="11"/>
        <v>0</v>
      </c>
      <c r="AC358" s="4"/>
    </row>
    <row r="359" spans="1:29" x14ac:dyDescent="0.2">
      <c r="A359" t="s">
        <v>360</v>
      </c>
      <c r="B359">
        <v>350</v>
      </c>
      <c r="C359" s="4">
        <v>0</v>
      </c>
      <c r="D359" s="4"/>
      <c r="E359" s="4"/>
      <c r="F359" s="4"/>
      <c r="G359" s="4"/>
      <c r="H359" s="4"/>
      <c r="I359" s="4"/>
      <c r="J359" s="4"/>
      <c r="K359" s="4">
        <v>0</v>
      </c>
      <c r="L359" s="4">
        <v>0</v>
      </c>
      <c r="M359" s="4">
        <v>0</v>
      </c>
      <c r="N359" s="4">
        <v>0</v>
      </c>
      <c r="O359" s="4"/>
      <c r="P359" s="4"/>
      <c r="Q359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X359" s="17">
        <v>0</v>
      </c>
      <c r="Y359" s="17">
        <v>0</v>
      </c>
      <c r="Z359" s="4">
        <f t="shared" si="10"/>
        <v>0</v>
      </c>
      <c r="AA359" s="4">
        <f t="shared" si="11"/>
        <v>0</v>
      </c>
      <c r="AC359" s="4"/>
    </row>
    <row r="360" spans="1:29" x14ac:dyDescent="0.2">
      <c r="A360" t="s">
        <v>361</v>
      </c>
      <c r="B360">
        <v>351</v>
      </c>
      <c r="C360" s="4">
        <v>0</v>
      </c>
      <c r="D360" s="4"/>
      <c r="E360" s="4"/>
      <c r="F360" s="4">
        <v>178390</v>
      </c>
      <c r="G360" s="4"/>
      <c r="H360" s="4"/>
      <c r="I360" s="4"/>
      <c r="J360" s="4">
        <v>242658</v>
      </c>
      <c r="K360" s="4">
        <v>0</v>
      </c>
      <c r="L360" s="4">
        <v>0</v>
      </c>
      <c r="M360" s="4">
        <v>1422865</v>
      </c>
      <c r="N360" s="4">
        <v>0</v>
      </c>
      <c r="O360" s="4"/>
      <c r="P360" s="4">
        <v>457787</v>
      </c>
      <c r="Q360">
        <v>0</v>
      </c>
      <c r="R360" s="4">
        <v>0</v>
      </c>
      <c r="S360" s="4">
        <v>550000</v>
      </c>
      <c r="T360" s="4">
        <v>950000</v>
      </c>
      <c r="U360" s="4">
        <v>488000</v>
      </c>
      <c r="V360" s="4">
        <v>0</v>
      </c>
      <c r="W360" s="4">
        <v>1100000</v>
      </c>
      <c r="X360" s="17">
        <v>0</v>
      </c>
      <c r="Y360" s="17">
        <v>323921</v>
      </c>
      <c r="Z360" s="4">
        <f t="shared" si="10"/>
        <v>0</v>
      </c>
      <c r="AA360" s="4">
        <f t="shared" si="11"/>
        <v>0</v>
      </c>
      <c r="AC360" s="4"/>
    </row>
    <row r="362" spans="1:29" x14ac:dyDescent="0.2">
      <c r="C362" s="4">
        <f>SUM(C10:C360)</f>
        <v>8372945</v>
      </c>
      <c r="D362" s="4">
        <f>SUM(D10:D360)+125000</f>
        <v>9225800</v>
      </c>
      <c r="E362" s="4">
        <f t="shared" ref="E362:AA362" si="12">SUM(E10:E360)</f>
        <v>8383231</v>
      </c>
      <c r="F362" s="4">
        <f t="shared" si="12"/>
        <v>5389007</v>
      </c>
      <c r="G362" s="4">
        <f t="shared" si="12"/>
        <v>6798245</v>
      </c>
      <c r="H362" s="4">
        <f t="shared" si="12"/>
        <v>8510502</v>
      </c>
      <c r="I362" s="4">
        <f t="shared" si="12"/>
        <v>6739975</v>
      </c>
      <c r="J362" s="4">
        <f t="shared" si="12"/>
        <v>20524800</v>
      </c>
      <c r="K362" s="4">
        <f t="shared" si="12"/>
        <v>29941167</v>
      </c>
      <c r="L362" s="4">
        <f t="shared" si="12"/>
        <v>48789035</v>
      </c>
      <c r="M362" s="4">
        <f t="shared" si="12"/>
        <v>39436851</v>
      </c>
      <c r="N362" s="4">
        <f t="shared" si="12"/>
        <v>27003696.969999999</v>
      </c>
      <c r="O362" s="4">
        <f t="shared" si="12"/>
        <v>48370458.390000001</v>
      </c>
      <c r="P362" s="4">
        <f t="shared" si="12"/>
        <v>33972216</v>
      </c>
      <c r="Q362" s="4">
        <f t="shared" si="12"/>
        <v>35828357</v>
      </c>
      <c r="R362" s="4">
        <f t="shared" si="12"/>
        <v>37096517</v>
      </c>
      <c r="S362" s="4">
        <f t="shared" si="12"/>
        <v>16381529</v>
      </c>
      <c r="T362" s="4">
        <f t="shared" si="12"/>
        <v>12847907</v>
      </c>
      <c r="U362" s="4">
        <f t="shared" si="12"/>
        <v>15281365</v>
      </c>
      <c r="V362" s="4">
        <f>SUM(V10:V360)</f>
        <v>10181068.67</v>
      </c>
      <c r="W362" s="4">
        <f>SUM(W10:W360)</f>
        <v>15674487</v>
      </c>
      <c r="X362" s="17">
        <f t="shared" si="12"/>
        <v>17557830</v>
      </c>
      <c r="Y362" s="17">
        <f>SUM(Y10:Y360)</f>
        <v>24095397</v>
      </c>
      <c r="Z362" s="4">
        <f t="shared" si="12"/>
        <v>8582268.6250000019</v>
      </c>
      <c r="AA362" s="4">
        <f t="shared" si="12"/>
        <v>9328319.9999999981</v>
      </c>
    </row>
    <row r="363" spans="1:29" x14ac:dyDescent="0.2">
      <c r="X363" s="17"/>
      <c r="Y363" s="17"/>
    </row>
    <row r="364" spans="1:29" x14ac:dyDescent="0.2"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17"/>
      <c r="Y364" s="17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theme="3" tint="0.79998168889431442"/>
  </sheetPr>
  <dimension ref="A1:AP366"/>
  <sheetViews>
    <sheetView workbookViewId="0">
      <pane xSplit="2" ySplit="9" topLeftCell="P322" activePane="bottomRight" state="frozen"/>
      <selection pane="topRight" activeCell="C1" sqref="C1"/>
      <selection pane="bottomLeft" activeCell="A10" sqref="A10"/>
      <selection pane="bottomRight" activeCell="AE10" sqref="AE10:AM360"/>
    </sheetView>
  </sheetViews>
  <sheetFormatPr defaultRowHeight="12.75" x14ac:dyDescent="0.2"/>
  <cols>
    <col min="1" max="1" width="24.7109375" customWidth="1"/>
    <col min="2" max="2" width="5.7109375" customWidth="1"/>
    <col min="3" max="8" width="13.7109375" customWidth="1"/>
    <col min="9" max="9" width="2.7109375" customWidth="1"/>
    <col min="10" max="11" width="7.7109375" customWidth="1"/>
    <col min="12" max="12" width="2.7109375" customWidth="1"/>
    <col min="13" max="16" width="11.7109375" customWidth="1"/>
    <col min="17" max="17" width="11.7109375" style="17" customWidth="1"/>
    <col min="18" max="18" width="6" bestFit="1" customWidth="1"/>
    <col min="19" max="23" width="11.140625" customWidth="1"/>
    <col min="24" max="24" width="2.7109375" customWidth="1"/>
    <col min="30" max="30" width="2.7109375" customWidth="1"/>
    <col min="31" max="32" width="9.7109375" customWidth="1"/>
    <col min="33" max="33" width="2.7109375" customWidth="1"/>
    <col min="34" max="36" width="10.7109375" customWidth="1"/>
    <col min="37" max="37" width="2.7109375" customWidth="1"/>
    <col min="38" max="38" width="10.7109375" customWidth="1"/>
    <col min="39" max="39" width="11.7109375" customWidth="1"/>
    <col min="40" max="40" width="10.7109375" bestFit="1" customWidth="1"/>
  </cols>
  <sheetData>
    <row r="1" spans="1:42" x14ac:dyDescent="0.2">
      <c r="A1" t="s">
        <v>364</v>
      </c>
    </row>
    <row r="2" spans="1:42" x14ac:dyDescent="0.2">
      <c r="A2" t="s">
        <v>365</v>
      </c>
    </row>
    <row r="3" spans="1:42" x14ac:dyDescent="0.2">
      <c r="A3" t="s">
        <v>366</v>
      </c>
    </row>
    <row r="5" spans="1:42" x14ac:dyDescent="0.2">
      <c r="A5" t="s">
        <v>373</v>
      </c>
      <c r="J5" t="s">
        <v>370</v>
      </c>
    </row>
    <row r="7" spans="1:42" x14ac:dyDescent="0.2">
      <c r="C7" s="35" t="s">
        <v>455</v>
      </c>
    </row>
    <row r="8" spans="1:42" ht="102" x14ac:dyDescent="0.2">
      <c r="A8" t="s">
        <v>371</v>
      </c>
      <c r="B8" s="3" t="s">
        <v>363</v>
      </c>
      <c r="C8" s="3" t="s">
        <v>428</v>
      </c>
      <c r="D8" s="3" t="s">
        <v>434</v>
      </c>
      <c r="E8" s="41" t="s">
        <v>442</v>
      </c>
      <c r="F8" s="41" t="s">
        <v>448</v>
      </c>
      <c r="G8" s="41" t="s">
        <v>493</v>
      </c>
      <c r="H8" s="41" t="s">
        <v>1225</v>
      </c>
      <c r="I8" s="3"/>
      <c r="J8" s="3" t="s">
        <v>386</v>
      </c>
      <c r="K8" s="3" t="s">
        <v>387</v>
      </c>
      <c r="M8" s="3" t="s">
        <v>435</v>
      </c>
      <c r="N8" s="3" t="s">
        <v>444</v>
      </c>
      <c r="O8" s="41" t="s">
        <v>479</v>
      </c>
      <c r="P8" s="41" t="s">
        <v>495</v>
      </c>
      <c r="Q8" s="48" t="s">
        <v>1226</v>
      </c>
      <c r="R8" s="3"/>
      <c r="S8" s="3" t="s">
        <v>436</v>
      </c>
      <c r="T8" s="3" t="s">
        <v>443</v>
      </c>
      <c r="U8" s="3" t="s">
        <v>480</v>
      </c>
      <c r="V8" s="3" t="s">
        <v>1205</v>
      </c>
      <c r="W8" s="3" t="s">
        <v>1228</v>
      </c>
      <c r="X8" s="3"/>
      <c r="Y8" s="3" t="s">
        <v>437</v>
      </c>
      <c r="Z8" s="3" t="s">
        <v>446</v>
      </c>
      <c r="AA8" s="3" t="s">
        <v>481</v>
      </c>
      <c r="AB8" s="3" t="s">
        <v>1206</v>
      </c>
      <c r="AC8" s="3" t="s">
        <v>1229</v>
      </c>
      <c r="AD8" s="3"/>
      <c r="AE8" s="3" t="s">
        <v>388</v>
      </c>
      <c r="AF8" s="3" t="s">
        <v>389</v>
      </c>
      <c r="AG8" s="3"/>
      <c r="AH8" s="3" t="s">
        <v>390</v>
      </c>
      <c r="AI8" s="3" t="s">
        <v>391</v>
      </c>
      <c r="AJ8" s="3" t="s">
        <v>392</v>
      </c>
      <c r="AK8" s="3"/>
      <c r="AL8" s="3" t="s">
        <v>393</v>
      </c>
      <c r="AM8" s="8" t="s">
        <v>1230</v>
      </c>
      <c r="AN8" s="3"/>
      <c r="AP8" s="3"/>
    </row>
    <row r="10" spans="1:42" x14ac:dyDescent="0.2">
      <c r="A10" t="s">
        <v>23</v>
      </c>
      <c r="B10">
        <v>1</v>
      </c>
      <c r="C10" s="4">
        <v>23429614</v>
      </c>
      <c r="D10" s="4">
        <v>24316381</v>
      </c>
      <c r="E10" s="4">
        <f>'Levy Limit Base'!F10</f>
        <v>25186810</v>
      </c>
      <c r="F10" s="4">
        <f>'Levy Limit Base'!K10</f>
        <v>26167747</v>
      </c>
      <c r="G10" s="4">
        <f>'Levy Limit Base'!P10</f>
        <v>27084671</v>
      </c>
      <c r="H10" s="4">
        <f>'Levy Limit Base'!U10</f>
        <v>28072153</v>
      </c>
      <c r="J10" s="45" t="s">
        <v>467</v>
      </c>
      <c r="K10" s="45"/>
      <c r="M10" s="4">
        <v>301027</v>
      </c>
      <c r="N10" s="4">
        <v>245020</v>
      </c>
      <c r="O10" s="4">
        <v>351266</v>
      </c>
      <c r="P10" s="4">
        <v>262730</v>
      </c>
      <c r="Q10" s="19">
        <v>310365</v>
      </c>
      <c r="S10" s="4">
        <f>IF($J10=2011,ROUND(M10*2/3,0),IF($K10=2011,ROUND(M10*2,0),M10))</f>
        <v>301027</v>
      </c>
      <c r="T10" s="4">
        <f>IF($J10=2012,ROUND(N10*2/3,0),IF($K10=2012,ROUND(N10*2,0),N10))</f>
        <v>245020</v>
      </c>
      <c r="U10" s="4">
        <f>IF($J10=2013,ROUND(O10*2/3,0),IF($K10=2013,ROUND(O10*2,0),O10))</f>
        <v>351266</v>
      </c>
      <c r="V10" s="4">
        <f>IF($J10=2014,ROUND(P10*2/3,0),IF($K10=2014,ROUND(P10*2,0),P10))</f>
        <v>262730</v>
      </c>
      <c r="W10" s="4">
        <f>IF($J10=2015,ROUND(Q10*2/3,0),IF($K10=2015,ROUND(Q10*2,0),Q10))</f>
        <v>310365</v>
      </c>
      <c r="Y10" s="5">
        <f>IF(S10&gt;0,ROUND(S10/C10,4),0)</f>
        <v>1.2800000000000001E-2</v>
      </c>
      <c r="Z10" s="5">
        <f>IF(T10&gt;0,ROUND(T10/D10,4),0)</f>
        <v>1.01E-2</v>
      </c>
      <c r="AA10" s="5">
        <f>IF(U10&gt;0,ROUND(U10/E10,4),0)</f>
        <v>1.3899999999999999E-2</v>
      </c>
      <c r="AB10" s="5">
        <f>IF(V10&gt;0,ROUND(V10/F10,4),0)</f>
        <v>0.01</v>
      </c>
      <c r="AC10" s="5">
        <f>IF(W10&gt;0,ROUND(W10/G10,4),0)</f>
        <v>1.15E-2</v>
      </c>
      <c r="AE10" s="5">
        <f>IF(W10&gt;0,ROUND(AVERAGEA(AA10:AC10),4),ROUND(AVERAGEA(Z10:AB10),4))</f>
        <v>1.18E-2</v>
      </c>
      <c r="AF10" s="5">
        <f t="shared" ref="AF10:AF73" si="0">IF(W10&gt;0,ROUND((SUM(Z10:AC10)-MAXA(Z10:AC10))/3,4),ROUND((SUM(Y10:AB10)-MAXA(Y10:AB10))/3,4))</f>
        <v>1.0500000000000001E-2</v>
      </c>
      <c r="AH10" s="5">
        <f>IF(W10&gt;0,MAXA(AA10:AC10),MAXA(Z10:AB10))</f>
        <v>1.3899999999999999E-2</v>
      </c>
      <c r="AI10" s="5">
        <f t="shared" ref="AI10:AI73" si="1">IF(W10&gt;0,ROUND((AC10+AA10+AB10-AH10)/2,4),ROUND((AB10+Z10+AA10-AH10)/2,4))</f>
        <v>1.0800000000000001E-2</v>
      </c>
      <c r="AJ10" s="5">
        <f>(AH10-AI10)</f>
        <v>3.0999999999999986E-3</v>
      </c>
      <c r="AL10" s="5">
        <f>IF(AJ10&gt;0.02,AF10,AE10)</f>
        <v>1.18E-2</v>
      </c>
      <c r="AM10" s="4">
        <f>ROUND(('Levy Limit Base'!AD10*AL10),0)</f>
        <v>331251</v>
      </c>
      <c r="AN10" s="4"/>
      <c r="AO10" s="20"/>
      <c r="AP10" s="5"/>
    </row>
    <row r="11" spans="1:42" x14ac:dyDescent="0.2">
      <c r="A11" t="s">
        <v>24</v>
      </c>
      <c r="B11">
        <v>2</v>
      </c>
      <c r="C11" s="4">
        <v>55154877</v>
      </c>
      <c r="D11" s="4">
        <v>56935802</v>
      </c>
      <c r="E11" s="4">
        <f>'Levy Limit Base'!F11</f>
        <v>59177697</v>
      </c>
      <c r="F11" s="4">
        <f>'Levy Limit Base'!K11</f>
        <v>61563750</v>
      </c>
      <c r="G11" s="4">
        <f>'Levy Limit Base'!P11</f>
        <v>64051305</v>
      </c>
      <c r="H11" s="4">
        <f>'Levy Limit Base'!U11</f>
        <v>67059833</v>
      </c>
      <c r="J11" s="45" t="s">
        <v>456</v>
      </c>
      <c r="K11" s="45"/>
      <c r="M11" s="4">
        <v>402053</v>
      </c>
      <c r="N11" s="4">
        <v>616949</v>
      </c>
      <c r="O11" s="4">
        <v>906610</v>
      </c>
      <c r="P11" s="4">
        <v>948461</v>
      </c>
      <c r="Q11" s="19">
        <v>1407246</v>
      </c>
      <c r="S11" s="4">
        <f t="shared" ref="S11:S74" si="2">IF($J11=2011,ROUND(M11*2/3,0),IF($K11=2011,ROUND(M11*2,0),M11))</f>
        <v>402053</v>
      </c>
      <c r="T11" s="4">
        <f t="shared" ref="T11:T74" si="3">IF($J11=2012,ROUND(N11*2/3,0),IF($K11=2012,ROUND(N11*2,0),N11))</f>
        <v>616949</v>
      </c>
      <c r="U11" s="4">
        <f t="shared" ref="U11:U74" si="4">IF($J11=2013,ROUND(O11*2/3,0),IF($K11=2013,ROUND(O11*2,0),O11))</f>
        <v>906610</v>
      </c>
      <c r="V11" s="4">
        <f t="shared" ref="V11:V74" si="5">IF($J11=2014,ROUND(P11*2/3,0),IF($K11=2014,ROUND(P11*2,0),P11))</f>
        <v>948461</v>
      </c>
      <c r="W11" s="4">
        <f t="shared" ref="W11:W74" si="6">IF($J11=2015,ROUND(Q11*2/3,0),IF($K11=2015,ROUND(Q11*2,0),Q11))</f>
        <v>1407246</v>
      </c>
      <c r="Y11" s="5">
        <f t="shared" ref="Y11:Y74" si="7">IF(S11&gt;0,ROUND(S11/C11,4),0)</f>
        <v>7.3000000000000001E-3</v>
      </c>
      <c r="Z11" s="5">
        <f t="shared" ref="Z11:Z74" si="8">IF(T11&gt;0,ROUND(T11/D11,4),0)</f>
        <v>1.0800000000000001E-2</v>
      </c>
      <c r="AA11" s="5">
        <f t="shared" ref="AA11:AA74" si="9">IF(U11&gt;0,ROUND(U11/E11,4),0)</f>
        <v>1.5299999999999999E-2</v>
      </c>
      <c r="AB11" s="5">
        <f t="shared" ref="AB11:AB74" si="10">IF(V11&gt;0,ROUND(V11/F11,4),0)</f>
        <v>1.54E-2</v>
      </c>
      <c r="AC11" s="5">
        <f t="shared" ref="AC11:AC74" si="11">IF(W11&gt;0,ROUND(W11/G11,4),0)</f>
        <v>2.1999999999999999E-2</v>
      </c>
      <c r="AE11" s="5">
        <f t="shared" ref="AE11:AE74" si="12">IF(W11&gt;0,ROUND(AVERAGEA(AA11:AC11),4),ROUND(AVERAGEA(Z11:AB11),4))</f>
        <v>1.7600000000000001E-2</v>
      </c>
      <c r="AF11" s="5">
        <f t="shared" si="0"/>
        <v>1.38E-2</v>
      </c>
      <c r="AH11" s="5">
        <f t="shared" ref="AH11:AH74" si="13">IF(W11&gt;0,MAXA(AA11:AC11),MAXA(Z11:AB11))</f>
        <v>2.1999999999999999E-2</v>
      </c>
      <c r="AI11" s="5">
        <f t="shared" si="1"/>
        <v>1.54E-2</v>
      </c>
      <c r="AJ11" s="5">
        <f t="shared" ref="AJ11:AJ74" si="14">(AH11-AI11)</f>
        <v>6.5999999999999982E-3</v>
      </c>
      <c r="AL11" s="5">
        <f t="shared" ref="AL11:AL74" si="15">IF(AJ11&gt;0.02,AF11,AE11)</f>
        <v>1.7600000000000001E-2</v>
      </c>
      <c r="AM11" s="4">
        <f>ROUND(('Levy Limit Base'!AD11*AL11),0)</f>
        <v>1180253</v>
      </c>
      <c r="AN11" s="4"/>
      <c r="AO11" s="20"/>
      <c r="AP11" s="5"/>
    </row>
    <row r="12" spans="1:42" x14ac:dyDescent="0.2">
      <c r="A12" t="s">
        <v>25</v>
      </c>
      <c r="B12">
        <v>3</v>
      </c>
      <c r="C12" s="4">
        <v>12885781</v>
      </c>
      <c r="D12" s="4">
        <v>13345977</v>
      </c>
      <c r="E12" s="4">
        <f>'Levy Limit Base'!F12</f>
        <v>13775939</v>
      </c>
      <c r="F12" s="4">
        <f>'Levy Limit Base'!K12</f>
        <v>14274695</v>
      </c>
      <c r="G12" s="4">
        <f>'Levy Limit Base'!P12</f>
        <v>14748893</v>
      </c>
      <c r="H12" s="4">
        <f>'Levy Limit Base'!U12</f>
        <v>15350126</v>
      </c>
      <c r="J12" s="45"/>
      <c r="K12" s="45"/>
      <c r="M12" s="4">
        <v>138051</v>
      </c>
      <c r="N12" s="4">
        <v>96313</v>
      </c>
      <c r="O12" s="4">
        <v>154358</v>
      </c>
      <c r="P12" s="4">
        <v>117331</v>
      </c>
      <c r="Q12" s="19">
        <v>232511</v>
      </c>
      <c r="S12" s="4">
        <f t="shared" si="2"/>
        <v>138051</v>
      </c>
      <c r="T12" s="4">
        <f t="shared" si="3"/>
        <v>96313</v>
      </c>
      <c r="U12" s="4">
        <f t="shared" si="4"/>
        <v>154358</v>
      </c>
      <c r="V12" s="4">
        <f t="shared" si="5"/>
        <v>117331</v>
      </c>
      <c r="W12" s="4">
        <f t="shared" si="6"/>
        <v>232511</v>
      </c>
      <c r="Y12" s="5">
        <f t="shared" si="7"/>
        <v>1.0699999999999999E-2</v>
      </c>
      <c r="Z12" s="5">
        <f t="shared" si="8"/>
        <v>7.1999999999999998E-3</v>
      </c>
      <c r="AA12" s="5">
        <f t="shared" si="9"/>
        <v>1.12E-2</v>
      </c>
      <c r="AB12" s="5">
        <f t="shared" si="10"/>
        <v>8.2000000000000007E-3</v>
      </c>
      <c r="AC12" s="5">
        <f t="shared" si="11"/>
        <v>1.5800000000000002E-2</v>
      </c>
      <c r="AE12" s="5">
        <f t="shared" si="12"/>
        <v>1.17E-2</v>
      </c>
      <c r="AF12" s="5">
        <f t="shared" si="0"/>
        <v>8.8999999999999999E-3</v>
      </c>
      <c r="AH12" s="5">
        <f t="shared" si="13"/>
        <v>1.5800000000000002E-2</v>
      </c>
      <c r="AI12" s="5">
        <f t="shared" si="1"/>
        <v>9.7000000000000003E-3</v>
      </c>
      <c r="AJ12" s="5">
        <f t="shared" si="14"/>
        <v>6.1000000000000013E-3</v>
      </c>
      <c r="AL12" s="5">
        <f t="shared" si="15"/>
        <v>1.17E-2</v>
      </c>
      <c r="AM12" s="4">
        <f>ROUND(('Levy Limit Base'!AD12*AL12),0)</f>
        <v>179596</v>
      </c>
      <c r="AN12" s="4"/>
      <c r="AO12" s="20"/>
      <c r="AP12" s="5"/>
    </row>
    <row r="13" spans="1:42" x14ac:dyDescent="0.2">
      <c r="A13" t="s">
        <v>26</v>
      </c>
      <c r="B13">
        <v>4</v>
      </c>
      <c r="C13" s="4">
        <v>8593334</v>
      </c>
      <c r="D13" s="4">
        <v>8871975</v>
      </c>
      <c r="E13" s="4">
        <f>'Levy Limit Base'!F13</f>
        <v>9139002</v>
      </c>
      <c r="F13" s="4">
        <f>'Levy Limit Base'!K13</f>
        <v>9472445</v>
      </c>
      <c r="G13" s="4">
        <f>'Levy Limit Base'!P13</f>
        <v>9812474</v>
      </c>
      <c r="H13" s="4">
        <f>'Levy Limit Base'!U13</f>
        <v>10226727</v>
      </c>
      <c r="J13" s="45" t="s">
        <v>456</v>
      </c>
      <c r="K13" s="45"/>
      <c r="M13" s="4">
        <v>63808</v>
      </c>
      <c r="N13" s="4">
        <v>45228</v>
      </c>
      <c r="O13" s="4">
        <v>104968</v>
      </c>
      <c r="P13" s="4">
        <v>103218</v>
      </c>
      <c r="Q13" s="19">
        <v>145991</v>
      </c>
      <c r="S13" s="4">
        <f t="shared" si="2"/>
        <v>63808</v>
      </c>
      <c r="T13" s="4">
        <f t="shared" si="3"/>
        <v>45228</v>
      </c>
      <c r="U13" s="4">
        <f t="shared" si="4"/>
        <v>104968</v>
      </c>
      <c r="V13" s="4">
        <f t="shared" si="5"/>
        <v>103218</v>
      </c>
      <c r="W13" s="4">
        <f t="shared" si="6"/>
        <v>145991</v>
      </c>
      <c r="Y13" s="5">
        <f t="shared" si="7"/>
        <v>7.4000000000000003E-3</v>
      </c>
      <c r="Z13" s="5">
        <f t="shared" si="8"/>
        <v>5.1000000000000004E-3</v>
      </c>
      <c r="AA13" s="5">
        <f t="shared" si="9"/>
        <v>1.15E-2</v>
      </c>
      <c r="AB13" s="5">
        <f t="shared" si="10"/>
        <v>1.09E-2</v>
      </c>
      <c r="AC13" s="5">
        <f t="shared" si="11"/>
        <v>1.49E-2</v>
      </c>
      <c r="AE13" s="5">
        <f t="shared" si="12"/>
        <v>1.24E-2</v>
      </c>
      <c r="AF13" s="5">
        <f t="shared" si="0"/>
        <v>9.1999999999999998E-3</v>
      </c>
      <c r="AH13" s="5">
        <f t="shared" si="13"/>
        <v>1.49E-2</v>
      </c>
      <c r="AI13" s="5">
        <f t="shared" si="1"/>
        <v>1.12E-2</v>
      </c>
      <c r="AJ13" s="5">
        <f t="shared" si="14"/>
        <v>3.7000000000000002E-3</v>
      </c>
      <c r="AL13" s="5">
        <f t="shared" si="15"/>
        <v>1.24E-2</v>
      </c>
      <c r="AM13" s="4">
        <f>ROUND(('Levy Limit Base'!AD13*AL13),0)</f>
        <v>126811</v>
      </c>
      <c r="AN13" s="4"/>
      <c r="AO13" s="20"/>
      <c r="AP13" s="5"/>
    </row>
    <row r="14" spans="1:42" x14ac:dyDescent="0.2">
      <c r="A14" t="s">
        <v>27</v>
      </c>
      <c r="B14">
        <v>5</v>
      </c>
      <c r="C14" s="4">
        <v>51128407</v>
      </c>
      <c r="D14" s="4">
        <v>53189096</v>
      </c>
      <c r="E14" s="4">
        <f>'Levy Limit Base'!F14</f>
        <v>57478209</v>
      </c>
      <c r="F14" s="4">
        <f>'Levy Limit Base'!K14</f>
        <v>60906611</v>
      </c>
      <c r="G14" s="4">
        <f>'Levy Limit Base'!P14</f>
        <v>63784154</v>
      </c>
      <c r="H14" s="4">
        <f>'Levy Limit Base'!U14</f>
        <v>65929345</v>
      </c>
      <c r="J14" s="45" t="s">
        <v>456</v>
      </c>
      <c r="K14" s="45"/>
      <c r="M14" s="4">
        <v>782479</v>
      </c>
      <c r="N14" s="4">
        <v>2959386</v>
      </c>
      <c r="O14" s="4">
        <v>1991447</v>
      </c>
      <c r="P14" s="4">
        <v>1202143</v>
      </c>
      <c r="Q14" s="19">
        <v>550587</v>
      </c>
      <c r="S14" s="4">
        <f t="shared" si="2"/>
        <v>782479</v>
      </c>
      <c r="T14" s="4">
        <f t="shared" si="3"/>
        <v>2959386</v>
      </c>
      <c r="U14" s="4">
        <f t="shared" si="4"/>
        <v>1991447</v>
      </c>
      <c r="V14" s="4">
        <f t="shared" si="5"/>
        <v>1202143</v>
      </c>
      <c r="W14" s="4">
        <f t="shared" si="6"/>
        <v>550587</v>
      </c>
      <c r="Y14" s="5">
        <f t="shared" si="7"/>
        <v>1.5299999999999999E-2</v>
      </c>
      <c r="Z14" s="5">
        <f t="shared" si="8"/>
        <v>5.5599999999999997E-2</v>
      </c>
      <c r="AA14" s="5">
        <f t="shared" si="9"/>
        <v>3.4599999999999999E-2</v>
      </c>
      <c r="AB14" s="5">
        <f t="shared" si="10"/>
        <v>1.9699999999999999E-2</v>
      </c>
      <c r="AC14" s="5">
        <f t="shared" si="11"/>
        <v>8.6E-3</v>
      </c>
      <c r="AE14" s="5">
        <f t="shared" si="12"/>
        <v>2.1000000000000001E-2</v>
      </c>
      <c r="AF14" s="5">
        <f t="shared" si="0"/>
        <v>2.1000000000000001E-2</v>
      </c>
      <c r="AH14" s="5">
        <f t="shared" si="13"/>
        <v>3.4599999999999999E-2</v>
      </c>
      <c r="AI14" s="5">
        <f t="shared" si="1"/>
        <v>1.4200000000000001E-2</v>
      </c>
      <c r="AJ14" s="5">
        <f t="shared" si="14"/>
        <v>2.0399999999999998E-2</v>
      </c>
      <c r="AL14" s="5">
        <f t="shared" si="15"/>
        <v>2.1000000000000001E-2</v>
      </c>
      <c r="AM14" s="4">
        <f>ROUND(('Levy Limit Base'!AD14*AL14),0)</f>
        <v>1384516</v>
      </c>
      <c r="AN14" s="4"/>
      <c r="AO14" s="20"/>
      <c r="AP14" s="5"/>
    </row>
    <row r="15" spans="1:42" x14ac:dyDescent="0.2">
      <c r="A15" t="s">
        <v>28</v>
      </c>
      <c r="B15">
        <v>6</v>
      </c>
      <c r="C15" s="4">
        <v>1252334</v>
      </c>
      <c r="D15" s="4">
        <v>1300685</v>
      </c>
      <c r="E15" s="4">
        <f>'Levy Limit Base'!F15</f>
        <v>1340967</v>
      </c>
      <c r="F15" s="4">
        <f>'Levy Limit Base'!K15</f>
        <v>1398930</v>
      </c>
      <c r="G15" s="4">
        <f>'Levy Limit Base'!P15</f>
        <v>1446267</v>
      </c>
      <c r="H15" s="4">
        <f>'Levy Limit Base'!U15</f>
        <v>1493722</v>
      </c>
      <c r="J15" s="45"/>
      <c r="K15" s="45"/>
      <c r="M15" s="4">
        <v>17043</v>
      </c>
      <c r="N15" s="4">
        <v>7765</v>
      </c>
      <c r="O15" s="4">
        <v>24439</v>
      </c>
      <c r="P15" s="4">
        <v>12364</v>
      </c>
      <c r="Q15" s="19">
        <v>11298</v>
      </c>
      <c r="S15" s="4">
        <f t="shared" si="2"/>
        <v>17043</v>
      </c>
      <c r="T15" s="4">
        <f t="shared" si="3"/>
        <v>7765</v>
      </c>
      <c r="U15" s="4">
        <f t="shared" si="4"/>
        <v>24439</v>
      </c>
      <c r="V15" s="4">
        <f t="shared" si="5"/>
        <v>12364</v>
      </c>
      <c r="W15" s="4">
        <f t="shared" si="6"/>
        <v>11298</v>
      </c>
      <c r="Y15" s="5">
        <f t="shared" si="7"/>
        <v>1.3599999999999999E-2</v>
      </c>
      <c r="Z15" s="5">
        <f t="shared" si="8"/>
        <v>6.0000000000000001E-3</v>
      </c>
      <c r="AA15" s="5">
        <f t="shared" si="9"/>
        <v>1.8200000000000001E-2</v>
      </c>
      <c r="AB15" s="5">
        <f t="shared" si="10"/>
        <v>8.8000000000000005E-3</v>
      </c>
      <c r="AC15" s="5">
        <f t="shared" si="11"/>
        <v>7.7999999999999996E-3</v>
      </c>
      <c r="AE15" s="5">
        <f t="shared" si="12"/>
        <v>1.1599999999999999E-2</v>
      </c>
      <c r="AF15" s="5">
        <f t="shared" si="0"/>
        <v>7.4999999999999997E-3</v>
      </c>
      <c r="AH15" s="5">
        <f t="shared" si="13"/>
        <v>1.8200000000000001E-2</v>
      </c>
      <c r="AI15" s="5">
        <f t="shared" si="1"/>
        <v>8.3000000000000001E-3</v>
      </c>
      <c r="AJ15" s="5">
        <f t="shared" si="14"/>
        <v>9.9000000000000008E-3</v>
      </c>
      <c r="AL15" s="5">
        <f t="shared" si="15"/>
        <v>1.1599999999999999E-2</v>
      </c>
      <c r="AM15" s="4">
        <f>ROUND(('Levy Limit Base'!AD15*AL15),0)</f>
        <v>17327</v>
      </c>
      <c r="AN15" s="4"/>
      <c r="AO15" s="20"/>
      <c r="AP15" s="5"/>
    </row>
    <row r="16" spans="1:42" x14ac:dyDescent="0.2">
      <c r="A16" t="s">
        <v>29</v>
      </c>
      <c r="B16">
        <v>7</v>
      </c>
      <c r="C16" s="4">
        <v>34095111</v>
      </c>
      <c r="D16" s="4">
        <v>35387755</v>
      </c>
      <c r="E16" s="4">
        <f>'Levy Limit Base'!F16</f>
        <v>36591777</v>
      </c>
      <c r="F16" s="4">
        <f>'Levy Limit Base'!K16</f>
        <v>37866711</v>
      </c>
      <c r="G16" s="4">
        <f>'Levy Limit Base'!P16</f>
        <v>39136754</v>
      </c>
      <c r="H16" s="4">
        <f>'Levy Limit Base'!U16</f>
        <v>40582205</v>
      </c>
      <c r="J16" s="45" t="s">
        <v>456</v>
      </c>
      <c r="K16" s="45"/>
      <c r="M16" s="4">
        <v>440266</v>
      </c>
      <c r="N16" s="4">
        <v>319328</v>
      </c>
      <c r="O16" s="4">
        <v>360140</v>
      </c>
      <c r="P16" s="4">
        <v>323375</v>
      </c>
      <c r="Q16" s="19">
        <v>467032</v>
      </c>
      <c r="S16" s="4">
        <f t="shared" si="2"/>
        <v>440266</v>
      </c>
      <c r="T16" s="4">
        <f t="shared" si="3"/>
        <v>319328</v>
      </c>
      <c r="U16" s="4">
        <f t="shared" si="4"/>
        <v>360140</v>
      </c>
      <c r="V16" s="4">
        <f t="shared" si="5"/>
        <v>323375</v>
      </c>
      <c r="W16" s="4">
        <f t="shared" si="6"/>
        <v>467032</v>
      </c>
      <c r="Y16" s="5">
        <f t="shared" si="7"/>
        <v>1.29E-2</v>
      </c>
      <c r="Z16" s="5">
        <f t="shared" si="8"/>
        <v>8.9999999999999993E-3</v>
      </c>
      <c r="AA16" s="5">
        <f t="shared" si="9"/>
        <v>9.7999999999999997E-3</v>
      </c>
      <c r="AB16" s="5">
        <f t="shared" si="10"/>
        <v>8.5000000000000006E-3</v>
      </c>
      <c r="AC16" s="5">
        <f t="shared" si="11"/>
        <v>1.1900000000000001E-2</v>
      </c>
      <c r="AE16" s="5">
        <f t="shared" si="12"/>
        <v>1.01E-2</v>
      </c>
      <c r="AF16" s="5">
        <f t="shared" si="0"/>
        <v>9.1000000000000004E-3</v>
      </c>
      <c r="AH16" s="5">
        <f t="shared" si="13"/>
        <v>1.1900000000000001E-2</v>
      </c>
      <c r="AI16" s="5">
        <f t="shared" si="1"/>
        <v>9.1999999999999998E-3</v>
      </c>
      <c r="AJ16" s="5">
        <f t="shared" si="14"/>
        <v>2.700000000000001E-3</v>
      </c>
      <c r="AL16" s="5">
        <f t="shared" si="15"/>
        <v>1.01E-2</v>
      </c>
      <c r="AM16" s="4">
        <f>ROUND(('Levy Limit Base'!AD16*AL16),0)</f>
        <v>409880</v>
      </c>
      <c r="AN16" s="4"/>
      <c r="AO16" s="20"/>
      <c r="AP16" s="5"/>
    </row>
    <row r="17" spans="1:42" x14ac:dyDescent="0.2">
      <c r="A17" t="s">
        <v>30</v>
      </c>
      <c r="B17">
        <v>8</v>
      </c>
      <c r="C17" s="4">
        <v>34606963</v>
      </c>
      <c r="D17" s="4">
        <v>35945867</v>
      </c>
      <c r="E17" s="4">
        <f>'Levy Limit Base'!F17</f>
        <v>37451154</v>
      </c>
      <c r="F17" s="4">
        <f>'Levy Limit Base'!K17</f>
        <v>38842507</v>
      </c>
      <c r="G17" s="4">
        <f>'Levy Limit Base'!P17</f>
        <v>40521111</v>
      </c>
      <c r="H17" s="4">
        <f>'Levy Limit Base'!U17</f>
        <v>42158770</v>
      </c>
      <c r="J17" s="45" t="s">
        <v>456</v>
      </c>
      <c r="K17" s="45"/>
      <c r="M17" s="4">
        <v>473730</v>
      </c>
      <c r="N17" s="4">
        <v>504145</v>
      </c>
      <c r="O17" s="4">
        <v>455075</v>
      </c>
      <c r="P17" s="4">
        <v>707541</v>
      </c>
      <c r="Q17" s="19">
        <v>624631</v>
      </c>
      <c r="S17" s="4">
        <f t="shared" si="2"/>
        <v>473730</v>
      </c>
      <c r="T17" s="4">
        <f t="shared" si="3"/>
        <v>504145</v>
      </c>
      <c r="U17" s="4">
        <f t="shared" si="4"/>
        <v>455075</v>
      </c>
      <c r="V17" s="4">
        <f t="shared" si="5"/>
        <v>707541</v>
      </c>
      <c r="W17" s="4">
        <f t="shared" si="6"/>
        <v>624631</v>
      </c>
      <c r="Y17" s="5">
        <f t="shared" si="7"/>
        <v>1.37E-2</v>
      </c>
      <c r="Z17" s="5">
        <f t="shared" si="8"/>
        <v>1.4E-2</v>
      </c>
      <c r="AA17" s="5">
        <f t="shared" si="9"/>
        <v>1.2200000000000001E-2</v>
      </c>
      <c r="AB17" s="5">
        <f t="shared" si="10"/>
        <v>1.8200000000000001E-2</v>
      </c>
      <c r="AC17" s="5">
        <f t="shared" si="11"/>
        <v>1.54E-2</v>
      </c>
      <c r="AE17" s="5">
        <f t="shared" si="12"/>
        <v>1.5299999999999999E-2</v>
      </c>
      <c r="AF17" s="5">
        <f t="shared" si="0"/>
        <v>1.3899999999999999E-2</v>
      </c>
      <c r="AH17" s="5">
        <f t="shared" si="13"/>
        <v>1.8200000000000001E-2</v>
      </c>
      <c r="AI17" s="5">
        <f t="shared" si="1"/>
        <v>1.38E-2</v>
      </c>
      <c r="AJ17" s="5">
        <f t="shared" si="14"/>
        <v>4.4000000000000011E-3</v>
      </c>
      <c r="AL17" s="5">
        <f t="shared" si="15"/>
        <v>1.5299999999999999E-2</v>
      </c>
      <c r="AM17" s="4">
        <f>ROUND(('Levy Limit Base'!AD17*AL17),0)</f>
        <v>645029</v>
      </c>
      <c r="AN17" s="4"/>
      <c r="AO17" s="20"/>
      <c r="AP17" s="5"/>
    </row>
    <row r="18" spans="1:42" x14ac:dyDescent="0.2">
      <c r="A18" t="s">
        <v>31</v>
      </c>
      <c r="B18">
        <v>9</v>
      </c>
      <c r="C18" s="4">
        <v>101868863</v>
      </c>
      <c r="D18" s="4">
        <v>106128017</v>
      </c>
      <c r="E18" s="4">
        <f>'Levy Limit Base'!F18</f>
        <v>110260239</v>
      </c>
      <c r="F18" s="4">
        <f>'Levy Limit Base'!K18</f>
        <v>114580485</v>
      </c>
      <c r="G18" s="4">
        <f>'Levy Limit Base'!P18</f>
        <v>119797140</v>
      </c>
      <c r="H18" s="4">
        <f>'Levy Limit Base'!U18</f>
        <v>124996152</v>
      </c>
      <c r="J18" s="45" t="s">
        <v>456</v>
      </c>
      <c r="K18" s="45"/>
      <c r="M18" s="4">
        <v>1712432</v>
      </c>
      <c r="N18" s="4">
        <v>1479022</v>
      </c>
      <c r="O18" s="4">
        <v>1563740</v>
      </c>
      <c r="P18" s="4">
        <v>2352143</v>
      </c>
      <c r="Q18" s="19">
        <v>2204083</v>
      </c>
      <c r="S18" s="4">
        <f t="shared" si="2"/>
        <v>1712432</v>
      </c>
      <c r="T18" s="4">
        <f t="shared" si="3"/>
        <v>1479022</v>
      </c>
      <c r="U18" s="4">
        <f t="shared" si="4"/>
        <v>1563740</v>
      </c>
      <c r="V18" s="4">
        <f t="shared" si="5"/>
        <v>2352143</v>
      </c>
      <c r="W18" s="4">
        <f t="shared" si="6"/>
        <v>2204083</v>
      </c>
      <c r="Y18" s="5">
        <f t="shared" si="7"/>
        <v>1.6799999999999999E-2</v>
      </c>
      <c r="Z18" s="5">
        <f t="shared" si="8"/>
        <v>1.3899999999999999E-2</v>
      </c>
      <c r="AA18" s="5">
        <f t="shared" si="9"/>
        <v>1.4200000000000001E-2</v>
      </c>
      <c r="AB18" s="5">
        <f t="shared" si="10"/>
        <v>2.0500000000000001E-2</v>
      </c>
      <c r="AC18" s="5">
        <f t="shared" si="11"/>
        <v>1.84E-2</v>
      </c>
      <c r="AE18" s="5">
        <f t="shared" si="12"/>
        <v>1.77E-2</v>
      </c>
      <c r="AF18" s="5">
        <f t="shared" si="0"/>
        <v>1.55E-2</v>
      </c>
      <c r="AH18" s="5">
        <f t="shared" si="13"/>
        <v>2.0500000000000001E-2</v>
      </c>
      <c r="AI18" s="5">
        <f t="shared" si="1"/>
        <v>1.6299999999999999E-2</v>
      </c>
      <c r="AJ18" s="5">
        <f t="shared" si="14"/>
        <v>4.2000000000000023E-3</v>
      </c>
      <c r="AL18" s="5">
        <f t="shared" si="15"/>
        <v>1.77E-2</v>
      </c>
      <c r="AM18" s="4">
        <f>ROUND(('Levy Limit Base'!AD18*AL18),0)</f>
        <v>2212432</v>
      </c>
      <c r="AN18" s="4"/>
      <c r="AO18" s="20"/>
      <c r="AP18" s="5"/>
    </row>
    <row r="19" spans="1:42" x14ac:dyDescent="0.2">
      <c r="A19" t="s">
        <v>32</v>
      </c>
      <c r="B19">
        <v>10</v>
      </c>
      <c r="C19" s="4">
        <v>72655499</v>
      </c>
      <c r="D19" s="4">
        <v>74994054</v>
      </c>
      <c r="E19" s="4">
        <f>'Levy Limit Base'!F19</f>
        <v>77862312</v>
      </c>
      <c r="F19" s="4">
        <f>'Levy Limit Base'!K19</f>
        <v>81202823</v>
      </c>
      <c r="G19" s="4">
        <f>'Levy Limit Base'!P19</f>
        <v>84488187</v>
      </c>
      <c r="H19" s="4">
        <f>'Levy Limit Base'!U19</f>
        <v>87938058</v>
      </c>
      <c r="J19" s="45" t="s">
        <v>456</v>
      </c>
      <c r="K19" s="45"/>
      <c r="M19" s="4">
        <v>522167</v>
      </c>
      <c r="N19" s="4">
        <v>657203</v>
      </c>
      <c r="O19" s="4">
        <v>1393953</v>
      </c>
      <c r="P19" s="4">
        <v>1255293</v>
      </c>
      <c r="Q19" s="19">
        <v>1337666</v>
      </c>
      <c r="S19" s="4">
        <f t="shared" si="2"/>
        <v>522167</v>
      </c>
      <c r="T19" s="4">
        <f t="shared" si="3"/>
        <v>657203</v>
      </c>
      <c r="U19" s="4">
        <f t="shared" si="4"/>
        <v>1393953</v>
      </c>
      <c r="V19" s="4">
        <f t="shared" si="5"/>
        <v>1255293</v>
      </c>
      <c r="W19" s="4">
        <f t="shared" si="6"/>
        <v>1337666</v>
      </c>
      <c r="Y19" s="5">
        <f t="shared" si="7"/>
        <v>7.1999999999999998E-3</v>
      </c>
      <c r="Z19" s="5">
        <f t="shared" si="8"/>
        <v>8.8000000000000005E-3</v>
      </c>
      <c r="AA19" s="5">
        <f t="shared" si="9"/>
        <v>1.7899999999999999E-2</v>
      </c>
      <c r="AB19" s="5">
        <f t="shared" si="10"/>
        <v>1.55E-2</v>
      </c>
      <c r="AC19" s="5">
        <f t="shared" si="11"/>
        <v>1.5800000000000002E-2</v>
      </c>
      <c r="AE19" s="5">
        <f t="shared" si="12"/>
        <v>1.6400000000000001E-2</v>
      </c>
      <c r="AF19" s="5">
        <f t="shared" si="0"/>
        <v>1.34E-2</v>
      </c>
      <c r="AH19" s="5">
        <f t="shared" si="13"/>
        <v>1.7899999999999999E-2</v>
      </c>
      <c r="AI19" s="5">
        <f t="shared" si="1"/>
        <v>1.5699999999999999E-2</v>
      </c>
      <c r="AJ19" s="5">
        <f t="shared" si="14"/>
        <v>2.2000000000000006E-3</v>
      </c>
      <c r="AL19" s="5">
        <f t="shared" si="15"/>
        <v>1.6400000000000001E-2</v>
      </c>
      <c r="AM19" s="4">
        <f>ROUND(('Levy Limit Base'!AD19*AL19),0)</f>
        <v>1442184</v>
      </c>
      <c r="AN19" s="4"/>
      <c r="AO19" s="20"/>
      <c r="AP19" s="5"/>
    </row>
    <row r="20" spans="1:42" x14ac:dyDescent="0.2">
      <c r="A20" t="s">
        <v>33</v>
      </c>
      <c r="B20">
        <v>11</v>
      </c>
      <c r="C20" s="4">
        <v>7137049</v>
      </c>
      <c r="D20" s="4">
        <v>7335386</v>
      </c>
      <c r="E20" s="4">
        <f>'Levy Limit Base'!F20</f>
        <v>7610109</v>
      </c>
      <c r="F20" s="4">
        <f>'Levy Limit Base'!K20</f>
        <v>7856786</v>
      </c>
      <c r="G20" s="4">
        <f>'Levy Limit Base'!P20</f>
        <v>8219690</v>
      </c>
      <c r="H20" s="4">
        <f>'Levy Limit Base'!U20</f>
        <v>8509098</v>
      </c>
      <c r="J20" s="45" t="s">
        <v>457</v>
      </c>
      <c r="K20" s="45"/>
      <c r="M20" s="4">
        <v>19911</v>
      </c>
      <c r="N20" s="4">
        <v>39216</v>
      </c>
      <c r="O20" s="4">
        <v>56424</v>
      </c>
      <c r="P20" s="4">
        <v>166485</v>
      </c>
      <c r="Q20" s="19">
        <v>83916</v>
      </c>
      <c r="S20" s="4">
        <f t="shared" si="2"/>
        <v>19911</v>
      </c>
      <c r="T20" s="4">
        <f t="shared" si="3"/>
        <v>39216</v>
      </c>
      <c r="U20" s="4">
        <f t="shared" si="4"/>
        <v>56424</v>
      </c>
      <c r="V20" s="4">
        <f t="shared" si="5"/>
        <v>166485</v>
      </c>
      <c r="W20" s="4">
        <f t="shared" si="6"/>
        <v>83916</v>
      </c>
      <c r="Y20" s="5">
        <f t="shared" si="7"/>
        <v>2.8E-3</v>
      </c>
      <c r="Z20" s="5">
        <f t="shared" si="8"/>
        <v>5.3E-3</v>
      </c>
      <c r="AA20" s="5">
        <f t="shared" si="9"/>
        <v>7.4000000000000003E-3</v>
      </c>
      <c r="AB20" s="5">
        <f t="shared" si="10"/>
        <v>2.12E-2</v>
      </c>
      <c r="AC20" s="5">
        <f t="shared" si="11"/>
        <v>1.0200000000000001E-2</v>
      </c>
      <c r="AE20" s="5">
        <f t="shared" si="12"/>
        <v>1.29E-2</v>
      </c>
      <c r="AF20" s="5">
        <f t="shared" si="0"/>
        <v>7.6E-3</v>
      </c>
      <c r="AH20" s="5">
        <f t="shared" si="13"/>
        <v>2.12E-2</v>
      </c>
      <c r="AI20" s="5">
        <f t="shared" si="1"/>
        <v>8.8000000000000005E-3</v>
      </c>
      <c r="AJ20" s="5">
        <f t="shared" si="14"/>
        <v>1.24E-2</v>
      </c>
      <c r="AL20" s="5">
        <f t="shared" si="15"/>
        <v>1.29E-2</v>
      </c>
      <c r="AM20" s="4">
        <f>ROUND(('Levy Limit Base'!AD20*AL20),0)</f>
        <v>109767</v>
      </c>
      <c r="AN20" s="4"/>
      <c r="AO20" s="20"/>
      <c r="AP20" s="5"/>
    </row>
    <row r="21" spans="1:42" x14ac:dyDescent="0.2">
      <c r="A21" t="s">
        <v>34</v>
      </c>
      <c r="B21">
        <v>12</v>
      </c>
      <c r="C21" s="4">
        <v>4240206</v>
      </c>
      <c r="D21" s="4">
        <v>4364580</v>
      </c>
      <c r="E21" s="4">
        <f>'Levy Limit Base'!F21</f>
        <v>4670334</v>
      </c>
      <c r="F21" s="4">
        <f>'Levy Limit Base'!K21</f>
        <v>4823682</v>
      </c>
      <c r="G21" s="4">
        <f>'Levy Limit Base'!P21</f>
        <v>4975879</v>
      </c>
      <c r="H21" s="4">
        <f>'Levy Limit Base'!U21</f>
        <v>5131184</v>
      </c>
      <c r="J21" s="45" t="s">
        <v>456</v>
      </c>
      <c r="K21" s="45"/>
      <c r="M21" s="4">
        <v>18369</v>
      </c>
      <c r="N21" s="4">
        <v>30361</v>
      </c>
      <c r="O21" s="4">
        <v>36590</v>
      </c>
      <c r="P21" s="4">
        <v>31604</v>
      </c>
      <c r="Q21" s="19">
        <v>30908</v>
      </c>
      <c r="S21" s="4">
        <f t="shared" si="2"/>
        <v>18369</v>
      </c>
      <c r="T21" s="4">
        <f t="shared" si="3"/>
        <v>30361</v>
      </c>
      <c r="U21" s="4">
        <f t="shared" si="4"/>
        <v>36590</v>
      </c>
      <c r="V21" s="4">
        <f t="shared" si="5"/>
        <v>31604</v>
      </c>
      <c r="W21" s="4">
        <f t="shared" si="6"/>
        <v>30908</v>
      </c>
      <c r="Y21" s="5">
        <f t="shared" si="7"/>
        <v>4.3E-3</v>
      </c>
      <c r="Z21" s="5">
        <f t="shared" si="8"/>
        <v>7.0000000000000001E-3</v>
      </c>
      <c r="AA21" s="5">
        <f t="shared" si="9"/>
        <v>7.7999999999999996E-3</v>
      </c>
      <c r="AB21" s="5">
        <f t="shared" si="10"/>
        <v>6.6E-3</v>
      </c>
      <c r="AC21" s="5">
        <f t="shared" si="11"/>
        <v>6.1999999999999998E-3</v>
      </c>
      <c r="AE21" s="5">
        <f t="shared" si="12"/>
        <v>6.8999999999999999E-3</v>
      </c>
      <c r="AF21" s="5">
        <f t="shared" si="0"/>
        <v>6.6E-3</v>
      </c>
      <c r="AH21" s="5">
        <f t="shared" si="13"/>
        <v>7.7999999999999996E-3</v>
      </c>
      <c r="AI21" s="5">
        <f t="shared" si="1"/>
        <v>6.4000000000000003E-3</v>
      </c>
      <c r="AJ21" s="5">
        <f t="shared" si="14"/>
        <v>1.3999999999999993E-3</v>
      </c>
      <c r="AL21" s="5">
        <f t="shared" si="15"/>
        <v>6.8999999999999999E-3</v>
      </c>
      <c r="AM21" s="4">
        <f>ROUND(('Levy Limit Base'!AD21*AL21),0)</f>
        <v>35405</v>
      </c>
      <c r="AN21" s="4"/>
      <c r="AO21" s="20"/>
      <c r="AP21" s="5"/>
    </row>
    <row r="22" spans="1:42" x14ac:dyDescent="0.2">
      <c r="A22" t="s">
        <v>35</v>
      </c>
      <c r="B22">
        <v>13</v>
      </c>
      <c r="C22" s="4">
        <v>2777464</v>
      </c>
      <c r="D22" s="4">
        <v>2878187</v>
      </c>
      <c r="E22" s="4">
        <f>'Levy Limit Base'!F22</f>
        <v>2985171</v>
      </c>
      <c r="F22" s="4">
        <f>'Levy Limit Base'!K22</f>
        <v>3087761</v>
      </c>
      <c r="G22" s="4">
        <f>'Levy Limit Base'!P22</f>
        <v>3239947</v>
      </c>
      <c r="H22" s="4">
        <f>'Levy Limit Base'!U22</f>
        <v>3356836</v>
      </c>
      <c r="J22" s="45"/>
      <c r="K22" s="45"/>
      <c r="M22" s="4">
        <v>31286</v>
      </c>
      <c r="N22" s="4">
        <v>31910</v>
      </c>
      <c r="O22" s="4">
        <v>27960</v>
      </c>
      <c r="P22" s="4">
        <v>74992</v>
      </c>
      <c r="Q22" s="19">
        <v>35890</v>
      </c>
      <c r="S22" s="4">
        <f t="shared" si="2"/>
        <v>31286</v>
      </c>
      <c r="T22" s="4">
        <f t="shared" si="3"/>
        <v>31910</v>
      </c>
      <c r="U22" s="4">
        <f t="shared" si="4"/>
        <v>27960</v>
      </c>
      <c r="V22" s="4">
        <f t="shared" si="5"/>
        <v>74992</v>
      </c>
      <c r="W22" s="4">
        <f t="shared" si="6"/>
        <v>35890</v>
      </c>
      <c r="Y22" s="5">
        <f t="shared" si="7"/>
        <v>1.1299999999999999E-2</v>
      </c>
      <c r="Z22" s="5">
        <f t="shared" si="8"/>
        <v>1.11E-2</v>
      </c>
      <c r="AA22" s="5">
        <f t="shared" si="9"/>
        <v>9.4000000000000004E-3</v>
      </c>
      <c r="AB22" s="5">
        <f t="shared" si="10"/>
        <v>2.4299999999999999E-2</v>
      </c>
      <c r="AC22" s="5">
        <f t="shared" si="11"/>
        <v>1.11E-2</v>
      </c>
      <c r="AE22" s="5">
        <f t="shared" si="12"/>
        <v>1.49E-2</v>
      </c>
      <c r="AF22" s="5">
        <f t="shared" si="0"/>
        <v>1.0500000000000001E-2</v>
      </c>
      <c r="AH22" s="5">
        <f t="shared" si="13"/>
        <v>2.4299999999999999E-2</v>
      </c>
      <c r="AI22" s="5">
        <f t="shared" si="1"/>
        <v>1.03E-2</v>
      </c>
      <c r="AJ22" s="5">
        <f t="shared" si="14"/>
        <v>1.3999999999999999E-2</v>
      </c>
      <c r="AL22" s="5">
        <f t="shared" si="15"/>
        <v>1.49E-2</v>
      </c>
      <c r="AM22" s="4">
        <f>ROUND(('Levy Limit Base'!AD22*AL22),0)</f>
        <v>50017</v>
      </c>
      <c r="AN22" s="4"/>
      <c r="AO22" s="20"/>
      <c r="AP22" s="5"/>
    </row>
    <row r="23" spans="1:42" x14ac:dyDescent="0.2">
      <c r="A23" t="s">
        <v>36</v>
      </c>
      <c r="B23">
        <v>14</v>
      </c>
      <c r="C23" s="4">
        <v>31777520</v>
      </c>
      <c r="D23" s="4">
        <v>32831336</v>
      </c>
      <c r="E23" s="4">
        <f>'Levy Limit Base'!F23</f>
        <v>33936602</v>
      </c>
      <c r="F23" s="4">
        <f>'Levy Limit Base'!K23</f>
        <v>35141908</v>
      </c>
      <c r="G23" s="4">
        <f>'Levy Limit Base'!P23</f>
        <v>36554361</v>
      </c>
      <c r="H23" s="4">
        <f>'Levy Limit Base'!U23</f>
        <v>38227209</v>
      </c>
      <c r="J23" s="45"/>
      <c r="K23" s="45"/>
      <c r="M23" s="4">
        <v>259378</v>
      </c>
      <c r="N23" s="4">
        <v>284483</v>
      </c>
      <c r="O23" s="4">
        <v>356891</v>
      </c>
      <c r="P23" s="4">
        <v>533905</v>
      </c>
      <c r="Q23" s="19">
        <v>758989</v>
      </c>
      <c r="S23" s="4">
        <f t="shared" si="2"/>
        <v>259378</v>
      </c>
      <c r="T23" s="4">
        <f t="shared" si="3"/>
        <v>284483</v>
      </c>
      <c r="U23" s="4">
        <f t="shared" si="4"/>
        <v>356891</v>
      </c>
      <c r="V23" s="4">
        <f t="shared" si="5"/>
        <v>533905</v>
      </c>
      <c r="W23" s="4">
        <f t="shared" si="6"/>
        <v>758989</v>
      </c>
      <c r="Y23" s="5">
        <f t="shared" si="7"/>
        <v>8.2000000000000007E-3</v>
      </c>
      <c r="Z23" s="5">
        <f t="shared" si="8"/>
        <v>8.6999999999999994E-3</v>
      </c>
      <c r="AA23" s="5">
        <f t="shared" si="9"/>
        <v>1.0500000000000001E-2</v>
      </c>
      <c r="AB23" s="5">
        <f t="shared" si="10"/>
        <v>1.52E-2</v>
      </c>
      <c r="AC23" s="5">
        <f t="shared" si="11"/>
        <v>2.0799999999999999E-2</v>
      </c>
      <c r="AE23" s="5">
        <f t="shared" si="12"/>
        <v>1.55E-2</v>
      </c>
      <c r="AF23" s="5">
        <f t="shared" si="0"/>
        <v>1.15E-2</v>
      </c>
      <c r="AH23" s="5">
        <f t="shared" si="13"/>
        <v>2.0799999999999999E-2</v>
      </c>
      <c r="AI23" s="5">
        <f t="shared" si="1"/>
        <v>1.29E-2</v>
      </c>
      <c r="AJ23" s="5">
        <f t="shared" si="14"/>
        <v>7.899999999999999E-3</v>
      </c>
      <c r="AL23" s="5">
        <f t="shared" si="15"/>
        <v>1.55E-2</v>
      </c>
      <c r="AM23" s="4">
        <f>ROUND(('Levy Limit Base'!AD23*AL23),0)</f>
        <v>592522</v>
      </c>
      <c r="AN23" s="4"/>
      <c r="AO23" s="20"/>
      <c r="AP23" s="5"/>
    </row>
    <row r="24" spans="1:42" x14ac:dyDescent="0.2">
      <c r="A24" t="s">
        <v>37</v>
      </c>
      <c r="B24">
        <v>15</v>
      </c>
      <c r="C24" s="4">
        <v>8044244</v>
      </c>
      <c r="D24" s="4">
        <v>8319672</v>
      </c>
      <c r="E24" s="4">
        <f>'Levy Limit Base'!F24</f>
        <v>8619766</v>
      </c>
      <c r="F24" s="4">
        <f>'Levy Limit Base'!K24</f>
        <v>8969134</v>
      </c>
      <c r="G24" s="4">
        <f>'Levy Limit Base'!P24</f>
        <v>9366583</v>
      </c>
      <c r="H24" s="4">
        <f>'Levy Limit Base'!U24</f>
        <v>9707230</v>
      </c>
      <c r="J24" s="45" t="s">
        <v>457</v>
      </c>
      <c r="K24" s="45"/>
      <c r="M24" s="4">
        <v>74322</v>
      </c>
      <c r="N24" s="4">
        <v>60352</v>
      </c>
      <c r="O24" s="4">
        <v>133874</v>
      </c>
      <c r="P24" s="4">
        <v>173221</v>
      </c>
      <c r="Q24" s="19">
        <v>106483</v>
      </c>
      <c r="S24" s="4">
        <f t="shared" si="2"/>
        <v>74322</v>
      </c>
      <c r="T24" s="4">
        <f t="shared" si="3"/>
        <v>60352</v>
      </c>
      <c r="U24" s="4">
        <f t="shared" si="4"/>
        <v>133874</v>
      </c>
      <c r="V24" s="4">
        <f t="shared" si="5"/>
        <v>173221</v>
      </c>
      <c r="W24" s="4">
        <f t="shared" si="6"/>
        <v>106483</v>
      </c>
      <c r="Y24" s="5">
        <f t="shared" si="7"/>
        <v>9.1999999999999998E-3</v>
      </c>
      <c r="Z24" s="5">
        <f t="shared" si="8"/>
        <v>7.3000000000000001E-3</v>
      </c>
      <c r="AA24" s="5">
        <f t="shared" si="9"/>
        <v>1.55E-2</v>
      </c>
      <c r="AB24" s="5">
        <f t="shared" si="10"/>
        <v>1.9300000000000001E-2</v>
      </c>
      <c r="AC24" s="5">
        <f t="shared" si="11"/>
        <v>1.14E-2</v>
      </c>
      <c r="AE24" s="5">
        <f t="shared" si="12"/>
        <v>1.54E-2</v>
      </c>
      <c r="AF24" s="5">
        <f t="shared" si="0"/>
        <v>1.14E-2</v>
      </c>
      <c r="AH24" s="5">
        <f t="shared" si="13"/>
        <v>1.9300000000000001E-2</v>
      </c>
      <c r="AI24" s="5">
        <f t="shared" si="1"/>
        <v>1.35E-2</v>
      </c>
      <c r="AJ24" s="5">
        <f t="shared" si="14"/>
        <v>5.8000000000000013E-3</v>
      </c>
      <c r="AL24" s="5">
        <f t="shared" si="15"/>
        <v>1.54E-2</v>
      </c>
      <c r="AM24" s="4">
        <f>ROUND(('Levy Limit Base'!AD24*AL24),0)</f>
        <v>149491</v>
      </c>
      <c r="AN24" s="4"/>
      <c r="AO24" s="20"/>
      <c r="AP24" s="5"/>
    </row>
    <row r="25" spans="1:42" x14ac:dyDescent="0.2">
      <c r="A25" t="s">
        <v>38</v>
      </c>
      <c r="B25">
        <v>16</v>
      </c>
      <c r="C25" s="4">
        <v>54646779</v>
      </c>
      <c r="D25" s="4">
        <v>56679071</v>
      </c>
      <c r="E25" s="4">
        <f>'Levy Limit Base'!F25</f>
        <v>58634251</v>
      </c>
      <c r="F25" s="4">
        <f>'Levy Limit Base'!K25</f>
        <v>60517159</v>
      </c>
      <c r="G25" s="4">
        <f>'Levy Limit Base'!P25</f>
        <v>62607068</v>
      </c>
      <c r="H25" s="4">
        <f>'Levy Limit Base'!U25</f>
        <v>64673256</v>
      </c>
      <c r="J25" s="45" t="s">
        <v>458</v>
      </c>
      <c r="K25" s="45"/>
      <c r="M25" s="4">
        <v>654121</v>
      </c>
      <c r="N25" s="4">
        <v>538203</v>
      </c>
      <c r="O25" s="4">
        <v>374602</v>
      </c>
      <c r="P25" s="4">
        <v>576980</v>
      </c>
      <c r="Q25" s="19">
        <v>501011</v>
      </c>
      <c r="S25" s="4">
        <f t="shared" si="2"/>
        <v>654121</v>
      </c>
      <c r="T25" s="4">
        <f t="shared" si="3"/>
        <v>538203</v>
      </c>
      <c r="U25" s="4">
        <f t="shared" si="4"/>
        <v>374602</v>
      </c>
      <c r="V25" s="4">
        <f t="shared" si="5"/>
        <v>576980</v>
      </c>
      <c r="W25" s="4">
        <f t="shared" si="6"/>
        <v>501011</v>
      </c>
      <c r="Y25" s="5">
        <f t="shared" si="7"/>
        <v>1.2E-2</v>
      </c>
      <c r="Z25" s="5">
        <f t="shared" si="8"/>
        <v>9.4999999999999998E-3</v>
      </c>
      <c r="AA25" s="5">
        <f t="shared" si="9"/>
        <v>6.4000000000000003E-3</v>
      </c>
      <c r="AB25" s="5">
        <f t="shared" si="10"/>
        <v>9.4999999999999998E-3</v>
      </c>
      <c r="AC25" s="5">
        <f t="shared" si="11"/>
        <v>8.0000000000000002E-3</v>
      </c>
      <c r="AE25" s="5">
        <f t="shared" si="12"/>
        <v>8.0000000000000002E-3</v>
      </c>
      <c r="AF25" s="5">
        <f t="shared" si="0"/>
        <v>8.0000000000000002E-3</v>
      </c>
      <c r="AH25" s="5">
        <f t="shared" si="13"/>
        <v>9.4999999999999998E-3</v>
      </c>
      <c r="AI25" s="5">
        <f t="shared" si="1"/>
        <v>7.1999999999999998E-3</v>
      </c>
      <c r="AJ25" s="5">
        <f t="shared" si="14"/>
        <v>2.3E-3</v>
      </c>
      <c r="AL25" s="5">
        <f t="shared" si="15"/>
        <v>8.0000000000000002E-3</v>
      </c>
      <c r="AM25" s="4">
        <f>ROUND(('Levy Limit Base'!AD25*AL25),0)</f>
        <v>517386</v>
      </c>
      <c r="AN25" s="4"/>
      <c r="AO25" s="20"/>
      <c r="AP25" s="5"/>
    </row>
    <row r="26" spans="1:42" x14ac:dyDescent="0.2">
      <c r="A26" t="s">
        <v>39</v>
      </c>
      <c r="B26">
        <v>17</v>
      </c>
      <c r="C26" s="4">
        <v>29735832</v>
      </c>
      <c r="D26" s="4">
        <v>31024785</v>
      </c>
      <c r="E26" s="4">
        <f>'Levy Limit Base'!F26</f>
        <v>32539049</v>
      </c>
      <c r="F26" s="4">
        <f>'Levy Limit Base'!K26</f>
        <v>33940476</v>
      </c>
      <c r="G26" s="4">
        <f>'Levy Limit Base'!P26</f>
        <v>35318833</v>
      </c>
      <c r="H26" s="4">
        <f>'Levy Limit Base'!U26</f>
        <v>37066462</v>
      </c>
      <c r="J26" s="45" t="s">
        <v>459</v>
      </c>
      <c r="K26" s="45"/>
      <c r="M26" s="4">
        <v>545558</v>
      </c>
      <c r="N26" s="4">
        <v>680138</v>
      </c>
      <c r="O26" s="4">
        <v>587951</v>
      </c>
      <c r="P26" s="4">
        <v>529845</v>
      </c>
      <c r="Q26" s="19">
        <v>864659</v>
      </c>
      <c r="S26" s="4">
        <f t="shared" si="2"/>
        <v>545558</v>
      </c>
      <c r="T26" s="4">
        <f t="shared" si="3"/>
        <v>680138</v>
      </c>
      <c r="U26" s="4">
        <f t="shared" si="4"/>
        <v>587951</v>
      </c>
      <c r="V26" s="4">
        <f t="shared" si="5"/>
        <v>529845</v>
      </c>
      <c r="W26" s="4">
        <f t="shared" si="6"/>
        <v>864659</v>
      </c>
      <c r="Y26" s="5">
        <f t="shared" si="7"/>
        <v>1.83E-2</v>
      </c>
      <c r="Z26" s="5">
        <f t="shared" si="8"/>
        <v>2.1899999999999999E-2</v>
      </c>
      <c r="AA26" s="5">
        <f t="shared" si="9"/>
        <v>1.8100000000000002E-2</v>
      </c>
      <c r="AB26" s="5">
        <f t="shared" si="10"/>
        <v>1.5599999999999999E-2</v>
      </c>
      <c r="AC26" s="5">
        <f t="shared" si="11"/>
        <v>2.4500000000000001E-2</v>
      </c>
      <c r="AE26" s="5">
        <f t="shared" si="12"/>
        <v>1.9400000000000001E-2</v>
      </c>
      <c r="AF26" s="5">
        <f t="shared" si="0"/>
        <v>1.8499999999999999E-2</v>
      </c>
      <c r="AH26" s="5">
        <f t="shared" si="13"/>
        <v>2.4500000000000001E-2</v>
      </c>
      <c r="AI26" s="5">
        <f t="shared" si="1"/>
        <v>1.6899999999999998E-2</v>
      </c>
      <c r="AJ26" s="5">
        <f t="shared" si="14"/>
        <v>7.6000000000000026E-3</v>
      </c>
      <c r="AL26" s="5">
        <f t="shared" si="15"/>
        <v>1.9400000000000001E-2</v>
      </c>
      <c r="AM26" s="4">
        <f>ROUND(('Levy Limit Base'!AD26*AL26),0)</f>
        <v>719089</v>
      </c>
      <c r="AN26" s="4"/>
      <c r="AO26" s="20"/>
      <c r="AP26" s="5"/>
    </row>
    <row r="27" spans="1:42" x14ac:dyDescent="0.2">
      <c r="A27" t="s">
        <v>40</v>
      </c>
      <c r="B27">
        <v>18</v>
      </c>
      <c r="C27" s="4">
        <v>12474904</v>
      </c>
      <c r="D27" s="4">
        <v>13276520</v>
      </c>
      <c r="E27" s="4">
        <f>'Levy Limit Base'!F27</f>
        <v>13814005</v>
      </c>
      <c r="F27" s="4">
        <f>'Levy Limit Base'!K27</f>
        <v>14711795</v>
      </c>
      <c r="G27" s="4">
        <f>'Levy Limit Base'!P27</f>
        <v>15511476</v>
      </c>
      <c r="H27" s="4">
        <f>'Levy Limit Base'!U27</f>
        <v>16156706</v>
      </c>
      <c r="J27" s="45" t="s">
        <v>459</v>
      </c>
      <c r="K27" s="45"/>
      <c r="M27" s="4">
        <v>489743</v>
      </c>
      <c r="N27" s="4">
        <v>174766</v>
      </c>
      <c r="O27" s="4">
        <v>552440</v>
      </c>
      <c r="P27" s="4">
        <v>431886</v>
      </c>
      <c r="Q27" s="19">
        <v>257443</v>
      </c>
      <c r="S27" s="4">
        <f t="shared" si="2"/>
        <v>489743</v>
      </c>
      <c r="T27" s="4">
        <f t="shared" si="3"/>
        <v>174766</v>
      </c>
      <c r="U27" s="4">
        <f t="shared" si="4"/>
        <v>552440</v>
      </c>
      <c r="V27" s="4">
        <f t="shared" si="5"/>
        <v>431886</v>
      </c>
      <c r="W27" s="4">
        <f t="shared" si="6"/>
        <v>257443</v>
      </c>
      <c r="Y27" s="5">
        <f t="shared" si="7"/>
        <v>3.9300000000000002E-2</v>
      </c>
      <c r="Z27" s="5">
        <f t="shared" si="8"/>
        <v>1.32E-2</v>
      </c>
      <c r="AA27" s="5">
        <f t="shared" si="9"/>
        <v>0.04</v>
      </c>
      <c r="AB27" s="5">
        <f t="shared" si="10"/>
        <v>2.9399999999999999E-2</v>
      </c>
      <c r="AC27" s="5">
        <f t="shared" si="11"/>
        <v>1.66E-2</v>
      </c>
      <c r="AE27" s="5">
        <f t="shared" si="12"/>
        <v>2.87E-2</v>
      </c>
      <c r="AF27" s="5">
        <f t="shared" si="0"/>
        <v>1.9699999999999999E-2</v>
      </c>
      <c r="AH27" s="5">
        <f t="shared" si="13"/>
        <v>0.04</v>
      </c>
      <c r="AI27" s="5">
        <f t="shared" si="1"/>
        <v>2.3E-2</v>
      </c>
      <c r="AJ27" s="5">
        <f t="shared" si="14"/>
        <v>1.7000000000000001E-2</v>
      </c>
      <c r="AL27" s="5">
        <f t="shared" si="15"/>
        <v>2.87E-2</v>
      </c>
      <c r="AM27" s="4">
        <f>ROUND(('Levy Limit Base'!AD27*AL27),0)</f>
        <v>463697</v>
      </c>
      <c r="AN27" s="4"/>
      <c r="AO27" s="20"/>
      <c r="AP27" s="5"/>
    </row>
    <row r="28" spans="1:42" x14ac:dyDescent="0.2">
      <c r="A28" t="s">
        <v>41</v>
      </c>
      <c r="B28">
        <v>19</v>
      </c>
      <c r="C28" s="4">
        <v>14802246</v>
      </c>
      <c r="D28" s="4">
        <v>15543049</v>
      </c>
      <c r="E28" s="4">
        <f>'Levy Limit Base'!F28</f>
        <v>16395908</v>
      </c>
      <c r="F28" s="4">
        <f>'Levy Limit Base'!K28</f>
        <v>17241174</v>
      </c>
      <c r="G28" s="4">
        <f>'Levy Limit Base'!P28</f>
        <v>18635179</v>
      </c>
      <c r="H28" s="4">
        <f>'Levy Limit Base'!U28</f>
        <v>19547769</v>
      </c>
      <c r="J28" s="45" t="s">
        <v>460</v>
      </c>
      <c r="K28" s="45"/>
      <c r="M28" s="4">
        <v>370747</v>
      </c>
      <c r="N28" s="4">
        <v>447231</v>
      </c>
      <c r="O28" s="4">
        <v>435368</v>
      </c>
      <c r="P28" s="4">
        <v>962975</v>
      </c>
      <c r="Q28" s="19">
        <v>446710</v>
      </c>
      <c r="S28" s="4">
        <f t="shared" si="2"/>
        <v>370747</v>
      </c>
      <c r="T28" s="4">
        <f t="shared" si="3"/>
        <v>447231</v>
      </c>
      <c r="U28" s="4">
        <f t="shared" si="4"/>
        <v>435368</v>
      </c>
      <c r="V28" s="4">
        <f t="shared" si="5"/>
        <v>962975</v>
      </c>
      <c r="W28" s="4">
        <f t="shared" si="6"/>
        <v>446710</v>
      </c>
      <c r="Y28" s="5">
        <f t="shared" si="7"/>
        <v>2.5000000000000001E-2</v>
      </c>
      <c r="Z28" s="5">
        <f t="shared" si="8"/>
        <v>2.8799999999999999E-2</v>
      </c>
      <c r="AA28" s="5">
        <f t="shared" si="9"/>
        <v>2.6599999999999999E-2</v>
      </c>
      <c r="AB28" s="5">
        <f t="shared" si="10"/>
        <v>5.5899999999999998E-2</v>
      </c>
      <c r="AC28" s="5">
        <f t="shared" si="11"/>
        <v>2.4E-2</v>
      </c>
      <c r="AE28" s="5">
        <f t="shared" si="12"/>
        <v>3.5499999999999997E-2</v>
      </c>
      <c r="AF28" s="5">
        <f t="shared" si="0"/>
        <v>2.6499999999999999E-2</v>
      </c>
      <c r="AH28" s="5">
        <f t="shared" si="13"/>
        <v>5.5899999999999998E-2</v>
      </c>
      <c r="AI28" s="5">
        <f t="shared" si="1"/>
        <v>2.53E-2</v>
      </c>
      <c r="AJ28" s="5">
        <f t="shared" si="14"/>
        <v>3.0599999999999999E-2</v>
      </c>
      <c r="AL28" s="5">
        <f t="shared" si="15"/>
        <v>2.6499999999999999E-2</v>
      </c>
      <c r="AM28" s="4">
        <f>ROUND(('Levy Limit Base'!AD28*AL28),0)</f>
        <v>518016</v>
      </c>
      <c r="AN28" s="4"/>
      <c r="AO28" s="20"/>
      <c r="AP28" s="5"/>
    </row>
    <row r="29" spans="1:42" x14ac:dyDescent="0.2">
      <c r="A29" t="s">
        <v>42</v>
      </c>
      <c r="B29">
        <v>20</v>
      </c>
      <c r="C29" s="4">
        <v>91966048</v>
      </c>
      <c r="D29" s="4">
        <v>94853893</v>
      </c>
      <c r="E29" s="4">
        <f>'Levy Limit Base'!F29</f>
        <v>97982651</v>
      </c>
      <c r="F29" s="4">
        <f>'Levy Limit Base'!K29</f>
        <v>101225604</v>
      </c>
      <c r="G29" s="4">
        <f>'Levy Limit Base'!P29</f>
        <v>104892708</v>
      </c>
      <c r="H29" s="4">
        <f>'Levy Limit Base'!U29</f>
        <v>108645163</v>
      </c>
      <c r="J29" s="45" t="s">
        <v>461</v>
      </c>
      <c r="K29" s="45"/>
      <c r="M29" s="4">
        <v>588694</v>
      </c>
      <c r="N29" s="4">
        <v>757411</v>
      </c>
      <c r="O29" s="4">
        <v>793387</v>
      </c>
      <c r="P29" s="4">
        <v>1136464</v>
      </c>
      <c r="Q29" s="19">
        <v>1130137</v>
      </c>
      <c r="S29" s="4">
        <f t="shared" si="2"/>
        <v>588694</v>
      </c>
      <c r="T29" s="4">
        <f t="shared" si="3"/>
        <v>757411</v>
      </c>
      <c r="U29" s="4">
        <f t="shared" si="4"/>
        <v>793387</v>
      </c>
      <c r="V29" s="4">
        <f t="shared" si="5"/>
        <v>1136464</v>
      </c>
      <c r="W29" s="4">
        <f t="shared" si="6"/>
        <v>1130137</v>
      </c>
      <c r="Y29" s="5">
        <f t="shared" si="7"/>
        <v>6.4000000000000003E-3</v>
      </c>
      <c r="Z29" s="5">
        <f t="shared" si="8"/>
        <v>8.0000000000000002E-3</v>
      </c>
      <c r="AA29" s="5">
        <f t="shared" si="9"/>
        <v>8.0999999999999996E-3</v>
      </c>
      <c r="AB29" s="5">
        <f t="shared" si="10"/>
        <v>1.12E-2</v>
      </c>
      <c r="AC29" s="5">
        <f t="shared" si="11"/>
        <v>1.0800000000000001E-2</v>
      </c>
      <c r="AE29" s="5">
        <f t="shared" si="12"/>
        <v>0.01</v>
      </c>
      <c r="AF29" s="5">
        <f t="shared" si="0"/>
        <v>8.9999999999999993E-3</v>
      </c>
      <c r="AH29" s="5">
        <f t="shared" si="13"/>
        <v>1.12E-2</v>
      </c>
      <c r="AI29" s="5">
        <f t="shared" si="1"/>
        <v>9.4999999999999998E-3</v>
      </c>
      <c r="AJ29" s="5">
        <f t="shared" si="14"/>
        <v>1.7000000000000001E-3</v>
      </c>
      <c r="AL29" s="5">
        <f t="shared" si="15"/>
        <v>0.01</v>
      </c>
      <c r="AM29" s="4">
        <f>ROUND(('Levy Limit Base'!AD29*AL29),0)</f>
        <v>1086452</v>
      </c>
      <c r="AN29" s="4"/>
      <c r="AO29" s="20"/>
      <c r="AP29" s="5"/>
    </row>
    <row r="30" spans="1:42" x14ac:dyDescent="0.2">
      <c r="A30" t="s">
        <v>43</v>
      </c>
      <c r="B30">
        <v>21</v>
      </c>
      <c r="C30" s="4">
        <v>5629406</v>
      </c>
      <c r="D30" s="4">
        <v>5873993</v>
      </c>
      <c r="E30" s="4">
        <f>'Levy Limit Base'!F30</f>
        <v>6160458</v>
      </c>
      <c r="F30" s="4">
        <f>'Levy Limit Base'!K30</f>
        <v>6480821</v>
      </c>
      <c r="G30" s="4">
        <f>'Levy Limit Base'!P30</f>
        <v>6754811</v>
      </c>
      <c r="H30" s="4">
        <f>'Levy Limit Base'!U30</f>
        <v>7191587</v>
      </c>
      <c r="J30" s="45"/>
      <c r="K30" s="45"/>
      <c r="M30" s="4">
        <v>103852</v>
      </c>
      <c r="N30" s="4">
        <v>137912</v>
      </c>
      <c r="O30" s="4">
        <v>164378</v>
      </c>
      <c r="P30" s="4">
        <v>111969</v>
      </c>
      <c r="Q30" s="19">
        <v>266427</v>
      </c>
      <c r="S30" s="4">
        <f t="shared" si="2"/>
        <v>103852</v>
      </c>
      <c r="T30" s="4">
        <f t="shared" si="3"/>
        <v>137912</v>
      </c>
      <c r="U30" s="4">
        <f t="shared" si="4"/>
        <v>164378</v>
      </c>
      <c r="V30" s="4">
        <f t="shared" si="5"/>
        <v>111969</v>
      </c>
      <c r="W30" s="4">
        <f t="shared" si="6"/>
        <v>266427</v>
      </c>
      <c r="Y30" s="5">
        <f t="shared" si="7"/>
        <v>1.84E-2</v>
      </c>
      <c r="Z30" s="5">
        <f t="shared" si="8"/>
        <v>2.35E-2</v>
      </c>
      <c r="AA30" s="5">
        <f t="shared" si="9"/>
        <v>2.6700000000000002E-2</v>
      </c>
      <c r="AB30" s="5">
        <f t="shared" si="10"/>
        <v>1.7299999999999999E-2</v>
      </c>
      <c r="AC30" s="5">
        <f t="shared" si="11"/>
        <v>3.9399999999999998E-2</v>
      </c>
      <c r="AE30" s="5">
        <f t="shared" si="12"/>
        <v>2.7799999999999998E-2</v>
      </c>
      <c r="AF30" s="5">
        <f t="shared" si="0"/>
        <v>2.2499999999999999E-2</v>
      </c>
      <c r="AH30" s="5">
        <f t="shared" si="13"/>
        <v>3.9399999999999998E-2</v>
      </c>
      <c r="AI30" s="5">
        <f t="shared" si="1"/>
        <v>2.1999999999999999E-2</v>
      </c>
      <c r="AJ30" s="5">
        <f t="shared" si="14"/>
        <v>1.7399999999999999E-2</v>
      </c>
      <c r="AL30" s="5">
        <f t="shared" si="15"/>
        <v>2.7799999999999998E-2</v>
      </c>
      <c r="AM30" s="4">
        <f>ROUND(('Levy Limit Base'!AD30*AL30),0)</f>
        <v>199926</v>
      </c>
      <c r="AN30" s="4"/>
      <c r="AO30" s="20"/>
      <c r="AP30" s="5"/>
    </row>
    <row r="31" spans="1:42" x14ac:dyDescent="0.2">
      <c r="A31" t="s">
        <v>44</v>
      </c>
      <c r="B31">
        <v>22</v>
      </c>
      <c r="C31" s="4">
        <v>4036433</v>
      </c>
      <c r="D31" s="4">
        <v>4202882</v>
      </c>
      <c r="E31" s="4">
        <f>'Levy Limit Base'!F31</f>
        <v>4418598</v>
      </c>
      <c r="F31" s="4">
        <f>'Levy Limit Base'!K31</f>
        <v>4629631</v>
      </c>
      <c r="G31" s="4">
        <f>'Levy Limit Base'!P31</f>
        <v>4816180</v>
      </c>
      <c r="H31" s="4">
        <f>'Levy Limit Base'!U31</f>
        <v>4980022</v>
      </c>
      <c r="J31" s="45"/>
      <c r="K31" s="45"/>
      <c r="M31" s="4">
        <v>65538</v>
      </c>
      <c r="N31" s="4">
        <v>100603</v>
      </c>
      <c r="O31" s="4">
        <v>100568</v>
      </c>
      <c r="P31" s="4">
        <v>70229</v>
      </c>
      <c r="Q31" s="19">
        <v>43437</v>
      </c>
      <c r="S31" s="4">
        <f t="shared" si="2"/>
        <v>65538</v>
      </c>
      <c r="T31" s="4">
        <f t="shared" si="3"/>
        <v>100603</v>
      </c>
      <c r="U31" s="4">
        <f t="shared" si="4"/>
        <v>100568</v>
      </c>
      <c r="V31" s="4">
        <f t="shared" si="5"/>
        <v>70229</v>
      </c>
      <c r="W31" s="4">
        <f t="shared" si="6"/>
        <v>43437</v>
      </c>
      <c r="Y31" s="5">
        <f t="shared" si="7"/>
        <v>1.6199999999999999E-2</v>
      </c>
      <c r="Z31" s="5">
        <f t="shared" si="8"/>
        <v>2.3900000000000001E-2</v>
      </c>
      <c r="AA31" s="5">
        <f t="shared" si="9"/>
        <v>2.2800000000000001E-2</v>
      </c>
      <c r="AB31" s="5">
        <f t="shared" si="10"/>
        <v>1.52E-2</v>
      </c>
      <c r="AC31" s="5">
        <f t="shared" si="11"/>
        <v>8.9999999999999993E-3</v>
      </c>
      <c r="AE31" s="5">
        <f t="shared" si="12"/>
        <v>1.5699999999999999E-2</v>
      </c>
      <c r="AF31" s="5">
        <f t="shared" si="0"/>
        <v>1.5699999999999999E-2</v>
      </c>
      <c r="AH31" s="5">
        <f t="shared" si="13"/>
        <v>2.2800000000000001E-2</v>
      </c>
      <c r="AI31" s="5">
        <f t="shared" si="1"/>
        <v>1.21E-2</v>
      </c>
      <c r="AJ31" s="5">
        <f t="shared" si="14"/>
        <v>1.0700000000000001E-2</v>
      </c>
      <c r="AL31" s="5">
        <f t="shared" si="15"/>
        <v>1.5699999999999999E-2</v>
      </c>
      <c r="AM31" s="4">
        <f>ROUND(('Levy Limit Base'!AD31*AL31),0)</f>
        <v>78186</v>
      </c>
      <c r="AN31" s="4"/>
      <c r="AO31" s="20"/>
      <c r="AP31" s="5"/>
    </row>
    <row r="32" spans="1:42" x14ac:dyDescent="0.2">
      <c r="A32" t="s">
        <v>45</v>
      </c>
      <c r="B32">
        <v>23</v>
      </c>
      <c r="C32" s="4">
        <v>47521132</v>
      </c>
      <c r="D32" s="4">
        <v>49236559</v>
      </c>
      <c r="E32" s="4">
        <f>'Levy Limit Base'!F32</f>
        <v>51076688</v>
      </c>
      <c r="F32" s="4">
        <f>'Levy Limit Base'!K32</f>
        <v>53411608</v>
      </c>
      <c r="G32" s="4">
        <f>'Levy Limit Base'!P32</f>
        <v>56898024</v>
      </c>
      <c r="H32" s="4">
        <f>'Levy Limit Base'!U32</f>
        <v>59955561</v>
      </c>
      <c r="J32" s="45" t="s">
        <v>460</v>
      </c>
      <c r="K32" s="45"/>
      <c r="M32" s="4">
        <v>527399</v>
      </c>
      <c r="N32" s="4">
        <v>609215</v>
      </c>
      <c r="O32" s="4">
        <v>1058003</v>
      </c>
      <c r="P32" s="4">
        <v>2151126</v>
      </c>
      <c r="Q32" s="19">
        <v>1621513</v>
      </c>
      <c r="S32" s="4">
        <f t="shared" si="2"/>
        <v>527399</v>
      </c>
      <c r="T32" s="4">
        <f t="shared" si="3"/>
        <v>609215</v>
      </c>
      <c r="U32" s="4">
        <f t="shared" si="4"/>
        <v>1058003</v>
      </c>
      <c r="V32" s="4">
        <f t="shared" si="5"/>
        <v>2151126</v>
      </c>
      <c r="W32" s="4">
        <f t="shared" si="6"/>
        <v>1621513</v>
      </c>
      <c r="Y32" s="5">
        <f t="shared" si="7"/>
        <v>1.11E-2</v>
      </c>
      <c r="Z32" s="5">
        <f t="shared" si="8"/>
        <v>1.24E-2</v>
      </c>
      <c r="AA32" s="5">
        <f t="shared" si="9"/>
        <v>2.07E-2</v>
      </c>
      <c r="AB32" s="5">
        <f t="shared" si="10"/>
        <v>4.0300000000000002E-2</v>
      </c>
      <c r="AC32" s="5">
        <f t="shared" si="11"/>
        <v>2.8500000000000001E-2</v>
      </c>
      <c r="AE32" s="5">
        <f t="shared" si="12"/>
        <v>2.98E-2</v>
      </c>
      <c r="AF32" s="5">
        <f t="shared" si="0"/>
        <v>2.0500000000000001E-2</v>
      </c>
      <c r="AH32" s="5">
        <f t="shared" si="13"/>
        <v>4.0300000000000002E-2</v>
      </c>
      <c r="AI32" s="5">
        <f t="shared" si="1"/>
        <v>2.46E-2</v>
      </c>
      <c r="AJ32" s="5">
        <f t="shared" si="14"/>
        <v>1.5700000000000002E-2</v>
      </c>
      <c r="AL32" s="5">
        <f t="shared" si="15"/>
        <v>2.98E-2</v>
      </c>
      <c r="AM32" s="4">
        <f>ROUND(('Levy Limit Base'!AD32*AL32),0)</f>
        <v>1786676</v>
      </c>
      <c r="AN32" s="4"/>
      <c r="AO32" s="20"/>
      <c r="AP32" s="5"/>
    </row>
    <row r="33" spans="1:42" x14ac:dyDescent="0.2">
      <c r="A33" t="s">
        <v>46</v>
      </c>
      <c r="B33">
        <v>24</v>
      </c>
      <c r="C33" s="4">
        <v>20069367</v>
      </c>
      <c r="D33" s="4">
        <v>20873275</v>
      </c>
      <c r="E33" s="4">
        <f>'Levy Limit Base'!F33</f>
        <v>21672014</v>
      </c>
      <c r="F33" s="4">
        <f>'Levy Limit Base'!K33</f>
        <v>22472124</v>
      </c>
      <c r="G33" s="4">
        <f>'Levy Limit Base'!P33</f>
        <v>23301205</v>
      </c>
      <c r="H33" s="4">
        <f>'Levy Limit Base'!U33</f>
        <v>24227554</v>
      </c>
      <c r="J33" s="45" t="s">
        <v>462</v>
      </c>
      <c r="K33" s="45"/>
      <c r="M33" s="4">
        <v>302174</v>
      </c>
      <c r="N33" s="4">
        <v>275771</v>
      </c>
      <c r="O33" s="4">
        <v>258310</v>
      </c>
      <c r="P33" s="4">
        <v>267278</v>
      </c>
      <c r="Q33" s="19">
        <v>343819</v>
      </c>
      <c r="S33" s="4">
        <f t="shared" si="2"/>
        <v>302174</v>
      </c>
      <c r="T33" s="4">
        <f t="shared" si="3"/>
        <v>275771</v>
      </c>
      <c r="U33" s="4">
        <f t="shared" si="4"/>
        <v>258310</v>
      </c>
      <c r="V33" s="4">
        <f t="shared" si="5"/>
        <v>267278</v>
      </c>
      <c r="W33" s="4">
        <f t="shared" si="6"/>
        <v>343819</v>
      </c>
      <c r="Y33" s="5">
        <f t="shared" si="7"/>
        <v>1.5100000000000001E-2</v>
      </c>
      <c r="Z33" s="5">
        <f t="shared" si="8"/>
        <v>1.32E-2</v>
      </c>
      <c r="AA33" s="5">
        <f t="shared" si="9"/>
        <v>1.1900000000000001E-2</v>
      </c>
      <c r="AB33" s="5">
        <f t="shared" si="10"/>
        <v>1.1900000000000001E-2</v>
      </c>
      <c r="AC33" s="5">
        <f t="shared" si="11"/>
        <v>1.4800000000000001E-2</v>
      </c>
      <c r="AE33" s="5">
        <f t="shared" si="12"/>
        <v>1.29E-2</v>
      </c>
      <c r="AF33" s="5">
        <f t="shared" si="0"/>
        <v>1.23E-2</v>
      </c>
      <c r="AH33" s="5">
        <f t="shared" si="13"/>
        <v>1.4800000000000001E-2</v>
      </c>
      <c r="AI33" s="5">
        <f t="shared" si="1"/>
        <v>1.1900000000000001E-2</v>
      </c>
      <c r="AJ33" s="5">
        <f t="shared" si="14"/>
        <v>2.8999999999999998E-3</v>
      </c>
      <c r="AL33" s="5">
        <f t="shared" si="15"/>
        <v>1.29E-2</v>
      </c>
      <c r="AM33" s="4">
        <f>ROUND(('Levy Limit Base'!AD33*AL33),0)</f>
        <v>312535</v>
      </c>
      <c r="AN33" s="4"/>
      <c r="AO33" s="20"/>
      <c r="AP33" s="5"/>
    </row>
    <row r="34" spans="1:42" x14ac:dyDescent="0.2">
      <c r="A34" t="s">
        <v>47</v>
      </c>
      <c r="B34">
        <v>25</v>
      </c>
      <c r="C34" s="4">
        <v>29488992</v>
      </c>
      <c r="D34" s="4">
        <v>30482071</v>
      </c>
      <c r="E34" s="4">
        <f>'Levy Limit Base'!F34</f>
        <v>31509064</v>
      </c>
      <c r="F34" s="4">
        <f>'Levy Limit Base'!K34</f>
        <v>32569181</v>
      </c>
      <c r="G34" s="4">
        <f>'Levy Limit Base'!P34</f>
        <v>33703797</v>
      </c>
      <c r="H34" s="4">
        <f>'Levy Limit Base'!U34</f>
        <v>35170174</v>
      </c>
      <c r="J34" s="45" t="s">
        <v>463</v>
      </c>
      <c r="K34" s="45"/>
      <c r="M34" s="4">
        <v>255854</v>
      </c>
      <c r="N34" s="4">
        <v>264941</v>
      </c>
      <c r="O34" s="4">
        <v>272390</v>
      </c>
      <c r="P34" s="4">
        <v>320386</v>
      </c>
      <c r="Q34" s="19">
        <v>623782</v>
      </c>
      <c r="S34" s="4">
        <f t="shared" si="2"/>
        <v>255854</v>
      </c>
      <c r="T34" s="4">
        <f t="shared" si="3"/>
        <v>264941</v>
      </c>
      <c r="U34" s="4">
        <f t="shared" si="4"/>
        <v>272390</v>
      </c>
      <c r="V34" s="4">
        <f t="shared" si="5"/>
        <v>320386</v>
      </c>
      <c r="W34" s="4">
        <f t="shared" si="6"/>
        <v>623782</v>
      </c>
      <c r="Y34" s="5">
        <f t="shared" si="7"/>
        <v>8.6999999999999994E-3</v>
      </c>
      <c r="Z34" s="5">
        <f t="shared" si="8"/>
        <v>8.6999999999999994E-3</v>
      </c>
      <c r="AA34" s="5">
        <f t="shared" si="9"/>
        <v>8.6E-3</v>
      </c>
      <c r="AB34" s="5">
        <f t="shared" si="10"/>
        <v>9.7999999999999997E-3</v>
      </c>
      <c r="AC34" s="5">
        <f t="shared" si="11"/>
        <v>1.8499999999999999E-2</v>
      </c>
      <c r="AE34" s="5">
        <f t="shared" si="12"/>
        <v>1.23E-2</v>
      </c>
      <c r="AF34" s="5">
        <f t="shared" si="0"/>
        <v>8.9999999999999993E-3</v>
      </c>
      <c r="AH34" s="5">
        <f t="shared" si="13"/>
        <v>1.8499999999999999E-2</v>
      </c>
      <c r="AI34" s="5">
        <f t="shared" si="1"/>
        <v>9.1999999999999998E-3</v>
      </c>
      <c r="AJ34" s="5">
        <f t="shared" si="14"/>
        <v>9.2999999999999992E-3</v>
      </c>
      <c r="AL34" s="5">
        <f t="shared" si="15"/>
        <v>1.23E-2</v>
      </c>
      <c r="AM34" s="4">
        <f>ROUND(('Levy Limit Base'!AD34*AL34),0)</f>
        <v>432593</v>
      </c>
      <c r="AN34" s="4"/>
      <c r="AO34" s="20"/>
      <c r="AP34" s="5"/>
    </row>
    <row r="35" spans="1:42" x14ac:dyDescent="0.2">
      <c r="A35" t="s">
        <v>48</v>
      </c>
      <c r="B35">
        <v>26</v>
      </c>
      <c r="C35" s="4">
        <v>56369424</v>
      </c>
      <c r="D35" s="4">
        <v>58307185</v>
      </c>
      <c r="E35" s="4">
        <f>'Levy Limit Base'!F35</f>
        <v>60656181</v>
      </c>
      <c r="F35" s="4">
        <f>'Levy Limit Base'!K35</f>
        <v>62912305</v>
      </c>
      <c r="G35" s="4">
        <f>'Levy Limit Base'!P35</f>
        <v>65139389</v>
      </c>
      <c r="H35" s="4">
        <f>'Levy Limit Base'!U35</f>
        <v>67382653</v>
      </c>
      <c r="J35" s="45"/>
      <c r="K35" s="45"/>
      <c r="M35" s="4">
        <v>515961</v>
      </c>
      <c r="N35" s="4">
        <v>720378</v>
      </c>
      <c r="O35" s="4">
        <v>739719</v>
      </c>
      <c r="P35" s="4">
        <v>654277</v>
      </c>
      <c r="Q35" s="19">
        <v>614779</v>
      </c>
      <c r="S35" s="4">
        <f t="shared" si="2"/>
        <v>515961</v>
      </c>
      <c r="T35" s="4">
        <f t="shared" si="3"/>
        <v>720378</v>
      </c>
      <c r="U35" s="4">
        <f t="shared" si="4"/>
        <v>739719</v>
      </c>
      <c r="V35" s="4">
        <f t="shared" si="5"/>
        <v>654277</v>
      </c>
      <c r="W35" s="4">
        <f t="shared" si="6"/>
        <v>614779</v>
      </c>
      <c r="Y35" s="5">
        <f t="shared" si="7"/>
        <v>9.1999999999999998E-3</v>
      </c>
      <c r="Z35" s="5">
        <f t="shared" si="8"/>
        <v>1.24E-2</v>
      </c>
      <c r="AA35" s="5">
        <f t="shared" si="9"/>
        <v>1.2200000000000001E-2</v>
      </c>
      <c r="AB35" s="5">
        <f t="shared" si="10"/>
        <v>1.04E-2</v>
      </c>
      <c r="AC35" s="5">
        <f t="shared" si="11"/>
        <v>9.4000000000000004E-3</v>
      </c>
      <c r="AE35" s="5">
        <f t="shared" si="12"/>
        <v>1.0699999999999999E-2</v>
      </c>
      <c r="AF35" s="5">
        <f t="shared" si="0"/>
        <v>1.0699999999999999E-2</v>
      </c>
      <c r="AH35" s="5">
        <f t="shared" si="13"/>
        <v>1.2200000000000001E-2</v>
      </c>
      <c r="AI35" s="5">
        <f t="shared" si="1"/>
        <v>9.9000000000000008E-3</v>
      </c>
      <c r="AJ35" s="5">
        <f t="shared" si="14"/>
        <v>2.3E-3</v>
      </c>
      <c r="AL35" s="5">
        <f t="shared" si="15"/>
        <v>1.0699999999999999E-2</v>
      </c>
      <c r="AM35" s="4">
        <f>ROUND(('Levy Limit Base'!AD35*AL35),0)</f>
        <v>720994</v>
      </c>
      <c r="AN35" s="4"/>
      <c r="AO35" s="20"/>
      <c r="AP35" s="5"/>
    </row>
    <row r="36" spans="1:42" x14ac:dyDescent="0.2">
      <c r="A36" t="s">
        <v>49</v>
      </c>
      <c r="B36">
        <v>27</v>
      </c>
      <c r="C36" s="4">
        <v>6243120</v>
      </c>
      <c r="D36" s="4">
        <v>6464000</v>
      </c>
      <c r="E36" s="4">
        <f>'Levy Limit Base'!F36</f>
        <v>6702780</v>
      </c>
      <c r="F36" s="4">
        <f>'Levy Limit Base'!K36</f>
        <v>6948775</v>
      </c>
      <c r="G36" s="4">
        <f>'Levy Limit Base'!P36</f>
        <v>7236905</v>
      </c>
      <c r="H36" s="4">
        <f>'Levy Limit Base'!U36</f>
        <v>7492359</v>
      </c>
      <c r="J36" s="45" t="s">
        <v>460</v>
      </c>
      <c r="K36" s="45"/>
      <c r="M36" s="4">
        <v>64802</v>
      </c>
      <c r="N36" s="4">
        <v>57321</v>
      </c>
      <c r="O36" s="4">
        <v>75950</v>
      </c>
      <c r="P36" s="4">
        <v>114411</v>
      </c>
      <c r="Q36" s="19">
        <v>74532</v>
      </c>
      <c r="S36" s="4">
        <f t="shared" si="2"/>
        <v>64802</v>
      </c>
      <c r="T36" s="4">
        <f t="shared" si="3"/>
        <v>57321</v>
      </c>
      <c r="U36" s="4">
        <f t="shared" si="4"/>
        <v>75950</v>
      </c>
      <c r="V36" s="4">
        <f t="shared" si="5"/>
        <v>114411</v>
      </c>
      <c r="W36" s="4">
        <f t="shared" si="6"/>
        <v>74532</v>
      </c>
      <c r="Y36" s="5">
        <f t="shared" si="7"/>
        <v>1.04E-2</v>
      </c>
      <c r="Z36" s="5">
        <f t="shared" si="8"/>
        <v>8.8999999999999999E-3</v>
      </c>
      <c r="AA36" s="5">
        <f t="shared" si="9"/>
        <v>1.1299999999999999E-2</v>
      </c>
      <c r="AB36" s="5">
        <f t="shared" si="10"/>
        <v>1.6500000000000001E-2</v>
      </c>
      <c r="AC36" s="5">
        <f t="shared" si="11"/>
        <v>1.03E-2</v>
      </c>
      <c r="AE36" s="5">
        <f t="shared" si="12"/>
        <v>1.2699999999999999E-2</v>
      </c>
      <c r="AF36" s="5">
        <f t="shared" si="0"/>
        <v>1.0200000000000001E-2</v>
      </c>
      <c r="AH36" s="5">
        <f t="shared" si="13"/>
        <v>1.6500000000000001E-2</v>
      </c>
      <c r="AI36" s="5">
        <f t="shared" si="1"/>
        <v>1.0800000000000001E-2</v>
      </c>
      <c r="AJ36" s="5">
        <f t="shared" si="14"/>
        <v>5.7000000000000002E-3</v>
      </c>
      <c r="AL36" s="5">
        <f t="shared" si="15"/>
        <v>1.2699999999999999E-2</v>
      </c>
      <c r="AM36" s="4">
        <f>ROUND(('Levy Limit Base'!AD36*AL36),0)</f>
        <v>95153</v>
      </c>
      <c r="AN36" s="4"/>
      <c r="AO36" s="20"/>
      <c r="AP36" s="5"/>
    </row>
    <row r="37" spans="1:42" x14ac:dyDescent="0.2">
      <c r="A37" t="s">
        <v>50</v>
      </c>
      <c r="B37">
        <v>28</v>
      </c>
      <c r="C37" s="4">
        <v>7559461</v>
      </c>
      <c r="D37" s="4">
        <v>7876812</v>
      </c>
      <c r="E37" s="4">
        <f>'Levy Limit Base'!F37</f>
        <v>8165881</v>
      </c>
      <c r="F37" s="4">
        <f>'Levy Limit Base'!K37</f>
        <v>8516766</v>
      </c>
      <c r="G37" s="4">
        <f>'Levy Limit Base'!P37</f>
        <v>9156459</v>
      </c>
      <c r="H37" s="4">
        <f>'Levy Limit Base'!U37</f>
        <v>9914649</v>
      </c>
      <c r="J37" s="45" t="s">
        <v>464</v>
      </c>
      <c r="K37" s="45"/>
      <c r="M37" s="4">
        <v>128364</v>
      </c>
      <c r="N37" s="4">
        <v>91708</v>
      </c>
      <c r="O37" s="4">
        <v>146738</v>
      </c>
      <c r="P37" s="4">
        <v>426774</v>
      </c>
      <c r="Q37" s="19">
        <v>529278</v>
      </c>
      <c r="S37" s="4">
        <f t="shared" si="2"/>
        <v>128364</v>
      </c>
      <c r="T37" s="4">
        <f t="shared" si="3"/>
        <v>91708</v>
      </c>
      <c r="U37" s="4">
        <f t="shared" si="4"/>
        <v>146738</v>
      </c>
      <c r="V37" s="4">
        <f t="shared" si="5"/>
        <v>426774</v>
      </c>
      <c r="W37" s="4">
        <f t="shared" si="6"/>
        <v>529278</v>
      </c>
      <c r="Y37" s="5">
        <f t="shared" si="7"/>
        <v>1.7000000000000001E-2</v>
      </c>
      <c r="Z37" s="5">
        <f t="shared" si="8"/>
        <v>1.1599999999999999E-2</v>
      </c>
      <c r="AA37" s="5">
        <f t="shared" si="9"/>
        <v>1.7999999999999999E-2</v>
      </c>
      <c r="AB37" s="5">
        <f t="shared" si="10"/>
        <v>5.0099999999999999E-2</v>
      </c>
      <c r="AC37" s="5">
        <f t="shared" si="11"/>
        <v>5.7799999999999997E-2</v>
      </c>
      <c r="AE37" s="5">
        <f t="shared" si="12"/>
        <v>4.2000000000000003E-2</v>
      </c>
      <c r="AF37" s="5">
        <f t="shared" si="0"/>
        <v>2.6599999999999999E-2</v>
      </c>
      <c r="AH37" s="5">
        <f t="shared" si="13"/>
        <v>5.7799999999999997E-2</v>
      </c>
      <c r="AI37" s="5">
        <f t="shared" si="1"/>
        <v>3.4099999999999998E-2</v>
      </c>
      <c r="AJ37" s="5">
        <f t="shared" si="14"/>
        <v>2.3699999999999999E-2</v>
      </c>
      <c r="AL37" s="5">
        <f t="shared" si="15"/>
        <v>2.6599999999999999E-2</v>
      </c>
      <c r="AM37" s="4">
        <f>ROUND(('Levy Limit Base'!AD37*AL37),0)</f>
        <v>263730</v>
      </c>
      <c r="AN37" s="4"/>
      <c r="AO37" s="20"/>
      <c r="AP37" s="5"/>
    </row>
    <row r="38" spans="1:42" x14ac:dyDescent="0.2">
      <c r="A38" t="s">
        <v>51</v>
      </c>
      <c r="B38">
        <v>29</v>
      </c>
      <c r="C38" s="4">
        <v>3149373</v>
      </c>
      <c r="D38" s="4">
        <v>3310997</v>
      </c>
      <c r="E38" s="4">
        <f>'Levy Limit Base'!F38</f>
        <v>3529567</v>
      </c>
      <c r="F38" s="4">
        <f>'Levy Limit Base'!K38</f>
        <v>3655573</v>
      </c>
      <c r="G38" s="4">
        <f>'Levy Limit Base'!P38</f>
        <v>3774155</v>
      </c>
      <c r="H38" s="4">
        <f>'Levy Limit Base'!U38</f>
        <v>3950186</v>
      </c>
      <c r="J38" s="45"/>
      <c r="K38" s="45"/>
      <c r="M38" s="4">
        <v>82890</v>
      </c>
      <c r="N38" s="4">
        <v>135795</v>
      </c>
      <c r="O38" s="4">
        <v>37767</v>
      </c>
      <c r="P38" s="4">
        <v>27193</v>
      </c>
      <c r="Q38" s="19">
        <v>81677</v>
      </c>
      <c r="S38" s="4">
        <f t="shared" si="2"/>
        <v>82890</v>
      </c>
      <c r="T38" s="4">
        <f t="shared" si="3"/>
        <v>135795</v>
      </c>
      <c r="U38" s="4">
        <f t="shared" si="4"/>
        <v>37767</v>
      </c>
      <c r="V38" s="4">
        <f t="shared" si="5"/>
        <v>27193</v>
      </c>
      <c r="W38" s="4">
        <f t="shared" si="6"/>
        <v>81677</v>
      </c>
      <c r="Y38" s="5">
        <f t="shared" si="7"/>
        <v>2.63E-2</v>
      </c>
      <c r="Z38" s="5">
        <f t="shared" si="8"/>
        <v>4.1000000000000002E-2</v>
      </c>
      <c r="AA38" s="5">
        <f t="shared" si="9"/>
        <v>1.0699999999999999E-2</v>
      </c>
      <c r="AB38" s="5">
        <f t="shared" si="10"/>
        <v>7.4000000000000003E-3</v>
      </c>
      <c r="AC38" s="5">
        <f t="shared" si="11"/>
        <v>2.1600000000000001E-2</v>
      </c>
      <c r="AE38" s="5">
        <f t="shared" si="12"/>
        <v>1.32E-2</v>
      </c>
      <c r="AF38" s="5">
        <f t="shared" si="0"/>
        <v>1.32E-2</v>
      </c>
      <c r="AH38" s="5">
        <f t="shared" si="13"/>
        <v>2.1600000000000001E-2</v>
      </c>
      <c r="AI38" s="5">
        <f t="shared" si="1"/>
        <v>9.1000000000000004E-3</v>
      </c>
      <c r="AJ38" s="5">
        <f t="shared" si="14"/>
        <v>1.2500000000000001E-2</v>
      </c>
      <c r="AL38" s="5">
        <f t="shared" si="15"/>
        <v>1.32E-2</v>
      </c>
      <c r="AM38" s="4">
        <f>ROUND(('Levy Limit Base'!AD38*AL38),0)</f>
        <v>52142</v>
      </c>
      <c r="AN38" s="4"/>
      <c r="AO38" s="20"/>
      <c r="AP38" s="5"/>
    </row>
    <row r="39" spans="1:42" x14ac:dyDescent="0.2">
      <c r="A39" t="s">
        <v>52</v>
      </c>
      <c r="B39">
        <v>30</v>
      </c>
      <c r="C39" s="4">
        <v>75899920</v>
      </c>
      <c r="D39" s="4">
        <v>78762601</v>
      </c>
      <c r="E39" s="4">
        <f>'Levy Limit Base'!F39</f>
        <v>81590844</v>
      </c>
      <c r="F39" s="4">
        <f>'Levy Limit Base'!K39</f>
        <v>84691590</v>
      </c>
      <c r="G39" s="4">
        <f>'Levy Limit Base'!P39</f>
        <v>88212708</v>
      </c>
      <c r="H39" s="4">
        <f>'Levy Limit Base'!U39</f>
        <v>91261034</v>
      </c>
      <c r="J39" s="45" t="s">
        <v>456</v>
      </c>
      <c r="K39" s="45"/>
      <c r="M39" s="4">
        <v>965183</v>
      </c>
      <c r="N39" s="4">
        <v>859178</v>
      </c>
      <c r="O39" s="4">
        <v>1060975</v>
      </c>
      <c r="P39" s="4">
        <v>1403828</v>
      </c>
      <c r="Q39" s="19">
        <v>843008</v>
      </c>
      <c r="S39" s="4">
        <f t="shared" si="2"/>
        <v>965183</v>
      </c>
      <c r="T39" s="4">
        <f t="shared" si="3"/>
        <v>859178</v>
      </c>
      <c r="U39" s="4">
        <f t="shared" si="4"/>
        <v>1060975</v>
      </c>
      <c r="V39" s="4">
        <f t="shared" si="5"/>
        <v>1403828</v>
      </c>
      <c r="W39" s="4">
        <f t="shared" si="6"/>
        <v>843008</v>
      </c>
      <c r="Y39" s="5">
        <f t="shared" si="7"/>
        <v>1.2699999999999999E-2</v>
      </c>
      <c r="Z39" s="5">
        <f t="shared" si="8"/>
        <v>1.09E-2</v>
      </c>
      <c r="AA39" s="5">
        <f t="shared" si="9"/>
        <v>1.2999999999999999E-2</v>
      </c>
      <c r="AB39" s="5">
        <f t="shared" si="10"/>
        <v>1.66E-2</v>
      </c>
      <c r="AC39" s="5">
        <f t="shared" si="11"/>
        <v>9.5999999999999992E-3</v>
      </c>
      <c r="AE39" s="5">
        <f t="shared" si="12"/>
        <v>1.3100000000000001E-2</v>
      </c>
      <c r="AF39" s="5">
        <f t="shared" si="0"/>
        <v>1.12E-2</v>
      </c>
      <c r="AH39" s="5">
        <f t="shared" si="13"/>
        <v>1.66E-2</v>
      </c>
      <c r="AI39" s="5">
        <f t="shared" si="1"/>
        <v>1.1299999999999999E-2</v>
      </c>
      <c r="AJ39" s="5">
        <f t="shared" si="14"/>
        <v>5.3000000000000009E-3</v>
      </c>
      <c r="AL39" s="5">
        <f t="shared" si="15"/>
        <v>1.3100000000000001E-2</v>
      </c>
      <c r="AM39" s="4">
        <f>ROUND(('Levy Limit Base'!AD39*AL39),0)</f>
        <v>1195520</v>
      </c>
      <c r="AN39" s="4"/>
      <c r="AO39" s="20"/>
      <c r="AP39" s="5"/>
    </row>
    <row r="40" spans="1:42" x14ac:dyDescent="0.2">
      <c r="A40" t="s">
        <v>53</v>
      </c>
      <c r="B40">
        <v>31</v>
      </c>
      <c r="C40" s="4">
        <v>93439511</v>
      </c>
      <c r="D40" s="4">
        <v>97196990</v>
      </c>
      <c r="E40" s="4">
        <f>'Levy Limit Base'!F40</f>
        <v>100913852</v>
      </c>
      <c r="F40" s="4">
        <f>'Levy Limit Base'!K40</f>
        <v>106511700</v>
      </c>
      <c r="G40" s="4">
        <f>'Levy Limit Base'!P40</f>
        <v>111794698</v>
      </c>
      <c r="H40" s="4">
        <f>'Levy Limit Base'!U40</f>
        <v>117139310</v>
      </c>
      <c r="J40" s="45"/>
      <c r="K40" s="45"/>
      <c r="M40" s="4">
        <v>1419365</v>
      </c>
      <c r="N40" s="4">
        <v>1215557</v>
      </c>
      <c r="O40" s="4">
        <v>2269109</v>
      </c>
      <c r="P40" s="4">
        <v>2620205</v>
      </c>
      <c r="Q40" s="19">
        <v>2523591</v>
      </c>
      <c r="S40" s="4">
        <f t="shared" si="2"/>
        <v>1419365</v>
      </c>
      <c r="T40" s="4">
        <f t="shared" si="3"/>
        <v>1215557</v>
      </c>
      <c r="U40" s="4">
        <f t="shared" si="4"/>
        <v>2269109</v>
      </c>
      <c r="V40" s="4">
        <f t="shared" si="5"/>
        <v>2620205</v>
      </c>
      <c r="W40" s="4">
        <f t="shared" si="6"/>
        <v>2523591</v>
      </c>
      <c r="Y40" s="5">
        <f t="shared" si="7"/>
        <v>1.52E-2</v>
      </c>
      <c r="Z40" s="5">
        <f t="shared" si="8"/>
        <v>1.2500000000000001E-2</v>
      </c>
      <c r="AA40" s="5">
        <f t="shared" si="9"/>
        <v>2.2499999999999999E-2</v>
      </c>
      <c r="AB40" s="5">
        <f t="shared" si="10"/>
        <v>2.46E-2</v>
      </c>
      <c r="AC40" s="5">
        <f t="shared" si="11"/>
        <v>2.2599999999999999E-2</v>
      </c>
      <c r="AE40" s="5">
        <f t="shared" si="12"/>
        <v>2.3199999999999998E-2</v>
      </c>
      <c r="AF40" s="5">
        <f t="shared" si="0"/>
        <v>1.9199999999999998E-2</v>
      </c>
      <c r="AH40" s="5">
        <f t="shared" si="13"/>
        <v>2.46E-2</v>
      </c>
      <c r="AI40" s="5">
        <f t="shared" si="1"/>
        <v>2.2599999999999999E-2</v>
      </c>
      <c r="AJ40" s="5">
        <f t="shared" si="14"/>
        <v>2.0000000000000018E-3</v>
      </c>
      <c r="AL40" s="5">
        <f t="shared" si="15"/>
        <v>2.3199999999999998E-2</v>
      </c>
      <c r="AM40" s="4">
        <f>ROUND(('Levy Limit Base'!AD40*AL40),0)</f>
        <v>2717632</v>
      </c>
      <c r="AN40" s="4"/>
      <c r="AO40" s="20"/>
      <c r="AP40" s="5"/>
    </row>
    <row r="41" spans="1:42" x14ac:dyDescent="0.2">
      <c r="A41" t="s">
        <v>54</v>
      </c>
      <c r="B41">
        <v>32</v>
      </c>
      <c r="C41" s="4">
        <v>13836287</v>
      </c>
      <c r="D41" s="4">
        <v>14266796</v>
      </c>
      <c r="E41" s="4">
        <f>'Levy Limit Base'!F41</f>
        <v>14744957</v>
      </c>
      <c r="F41" s="4">
        <f>'Levy Limit Base'!K41</f>
        <v>15331583</v>
      </c>
      <c r="G41" s="4">
        <f>'Levy Limit Base'!P41</f>
        <v>15939467</v>
      </c>
      <c r="H41" s="4">
        <f>'Levy Limit Base'!U41</f>
        <v>16530730</v>
      </c>
      <c r="J41" s="45" t="s">
        <v>456</v>
      </c>
      <c r="K41" s="45"/>
      <c r="M41" s="4">
        <v>84602</v>
      </c>
      <c r="N41" s="4">
        <v>121491</v>
      </c>
      <c r="O41" s="4">
        <v>218002</v>
      </c>
      <c r="P41" s="4">
        <v>224594</v>
      </c>
      <c r="Q41" s="19">
        <v>192776</v>
      </c>
      <c r="S41" s="4">
        <f t="shared" si="2"/>
        <v>84602</v>
      </c>
      <c r="T41" s="4">
        <f t="shared" si="3"/>
        <v>121491</v>
      </c>
      <c r="U41" s="4">
        <f t="shared" si="4"/>
        <v>218002</v>
      </c>
      <c r="V41" s="4">
        <f t="shared" si="5"/>
        <v>224594</v>
      </c>
      <c r="W41" s="4">
        <f t="shared" si="6"/>
        <v>192776</v>
      </c>
      <c r="Y41" s="5">
        <f t="shared" si="7"/>
        <v>6.1000000000000004E-3</v>
      </c>
      <c r="Z41" s="5">
        <f t="shared" si="8"/>
        <v>8.5000000000000006E-3</v>
      </c>
      <c r="AA41" s="5">
        <f t="shared" si="9"/>
        <v>1.4800000000000001E-2</v>
      </c>
      <c r="AB41" s="5">
        <f t="shared" si="10"/>
        <v>1.46E-2</v>
      </c>
      <c r="AC41" s="5">
        <f t="shared" si="11"/>
        <v>1.21E-2</v>
      </c>
      <c r="AE41" s="5">
        <f t="shared" si="12"/>
        <v>1.38E-2</v>
      </c>
      <c r="AF41" s="5">
        <f t="shared" si="0"/>
        <v>1.17E-2</v>
      </c>
      <c r="AH41" s="5">
        <f t="shared" si="13"/>
        <v>1.4800000000000001E-2</v>
      </c>
      <c r="AI41" s="5">
        <f t="shared" si="1"/>
        <v>1.34E-2</v>
      </c>
      <c r="AJ41" s="5">
        <f t="shared" si="14"/>
        <v>1.4000000000000002E-3</v>
      </c>
      <c r="AL41" s="5">
        <f t="shared" si="15"/>
        <v>1.38E-2</v>
      </c>
      <c r="AM41" s="4">
        <f>ROUND(('Levy Limit Base'!AD41*AL41),0)</f>
        <v>228124</v>
      </c>
      <c r="AN41" s="4"/>
      <c r="AO41" s="20"/>
      <c r="AP41" s="5"/>
    </row>
    <row r="42" spans="1:42" x14ac:dyDescent="0.2">
      <c r="A42" t="s">
        <v>55</v>
      </c>
      <c r="B42">
        <v>33</v>
      </c>
      <c r="C42" s="4">
        <v>1698945</v>
      </c>
      <c r="D42" s="4">
        <v>1778597</v>
      </c>
      <c r="E42" s="4">
        <f>'Levy Limit Base'!F42</f>
        <v>1917087</v>
      </c>
      <c r="F42" s="4">
        <f>'Levy Limit Base'!K42</f>
        <v>2015611</v>
      </c>
      <c r="G42" s="4">
        <f>'Levy Limit Base'!P42</f>
        <v>2088296</v>
      </c>
      <c r="H42" s="4">
        <f>'Levy Limit Base'!U42</f>
        <v>2262733</v>
      </c>
      <c r="J42" s="45"/>
      <c r="K42" s="45"/>
      <c r="M42" s="4">
        <v>37178</v>
      </c>
      <c r="N42" s="4">
        <v>84510</v>
      </c>
      <c r="O42" s="4">
        <v>50596</v>
      </c>
      <c r="P42" s="4">
        <v>22295</v>
      </c>
      <c r="Q42" s="19">
        <v>122230</v>
      </c>
      <c r="S42" s="4">
        <f t="shared" si="2"/>
        <v>37178</v>
      </c>
      <c r="T42" s="4">
        <f t="shared" si="3"/>
        <v>84510</v>
      </c>
      <c r="U42" s="4">
        <f t="shared" si="4"/>
        <v>50596</v>
      </c>
      <c r="V42" s="4">
        <f t="shared" si="5"/>
        <v>22295</v>
      </c>
      <c r="W42" s="4">
        <f t="shared" si="6"/>
        <v>122230</v>
      </c>
      <c r="Y42" s="5">
        <f t="shared" si="7"/>
        <v>2.1899999999999999E-2</v>
      </c>
      <c r="Z42" s="5">
        <f t="shared" si="8"/>
        <v>4.7500000000000001E-2</v>
      </c>
      <c r="AA42" s="5">
        <f t="shared" si="9"/>
        <v>2.64E-2</v>
      </c>
      <c r="AB42" s="5">
        <f t="shared" si="10"/>
        <v>1.11E-2</v>
      </c>
      <c r="AC42" s="5">
        <f t="shared" si="11"/>
        <v>5.8500000000000003E-2</v>
      </c>
      <c r="AE42" s="5">
        <f t="shared" si="12"/>
        <v>3.2000000000000001E-2</v>
      </c>
      <c r="AF42" s="5">
        <f t="shared" si="0"/>
        <v>2.8299999999999999E-2</v>
      </c>
      <c r="AH42" s="5">
        <f t="shared" si="13"/>
        <v>5.8500000000000003E-2</v>
      </c>
      <c r="AI42" s="5">
        <f t="shared" si="1"/>
        <v>1.8800000000000001E-2</v>
      </c>
      <c r="AJ42" s="5">
        <f t="shared" si="14"/>
        <v>3.9699999999999999E-2</v>
      </c>
      <c r="AL42" s="5">
        <f t="shared" si="15"/>
        <v>2.8299999999999999E-2</v>
      </c>
      <c r="AM42" s="4">
        <f>ROUND(('Levy Limit Base'!AD42*AL42),0)</f>
        <v>64035</v>
      </c>
      <c r="AN42" s="4"/>
      <c r="AO42" s="20"/>
      <c r="AP42" s="5"/>
    </row>
    <row r="43" spans="1:42" x14ac:dyDescent="0.2">
      <c r="A43" t="s">
        <v>56</v>
      </c>
      <c r="B43">
        <v>34</v>
      </c>
      <c r="C43" s="4">
        <v>13621277</v>
      </c>
      <c r="D43" s="4">
        <v>14246614</v>
      </c>
      <c r="E43" s="4">
        <f>'Levy Limit Base'!F43</f>
        <v>14865768</v>
      </c>
      <c r="F43" s="4">
        <f>'Levy Limit Base'!K43</f>
        <v>15545085</v>
      </c>
      <c r="G43" s="4">
        <f>'Levy Limit Base'!P43</f>
        <v>16240669</v>
      </c>
      <c r="H43" s="4">
        <f>'Levy Limit Base'!U43</f>
        <v>16845985</v>
      </c>
      <c r="J43" s="45" t="s">
        <v>456</v>
      </c>
      <c r="K43" s="45"/>
      <c r="M43" s="4">
        <v>284805</v>
      </c>
      <c r="N43" s="4">
        <v>229651</v>
      </c>
      <c r="O43" s="4">
        <v>307672</v>
      </c>
      <c r="P43" s="4">
        <v>306957</v>
      </c>
      <c r="Q43" s="19">
        <v>199299</v>
      </c>
      <c r="S43" s="4">
        <f t="shared" si="2"/>
        <v>284805</v>
      </c>
      <c r="T43" s="4">
        <f t="shared" si="3"/>
        <v>229651</v>
      </c>
      <c r="U43" s="4">
        <f t="shared" si="4"/>
        <v>307672</v>
      </c>
      <c r="V43" s="4">
        <f t="shared" si="5"/>
        <v>306957</v>
      </c>
      <c r="W43" s="4">
        <f t="shared" si="6"/>
        <v>199299</v>
      </c>
      <c r="Y43" s="5">
        <f t="shared" si="7"/>
        <v>2.0899999999999998E-2</v>
      </c>
      <c r="Z43" s="5">
        <f t="shared" si="8"/>
        <v>1.61E-2</v>
      </c>
      <c r="AA43" s="5">
        <f t="shared" si="9"/>
        <v>2.07E-2</v>
      </c>
      <c r="AB43" s="5">
        <f t="shared" si="10"/>
        <v>1.9699999999999999E-2</v>
      </c>
      <c r="AC43" s="5">
        <f t="shared" si="11"/>
        <v>1.23E-2</v>
      </c>
      <c r="AE43" s="5">
        <f t="shared" si="12"/>
        <v>1.7600000000000001E-2</v>
      </c>
      <c r="AF43" s="5">
        <f t="shared" si="0"/>
        <v>1.6E-2</v>
      </c>
      <c r="AH43" s="5">
        <f t="shared" si="13"/>
        <v>2.07E-2</v>
      </c>
      <c r="AI43" s="5">
        <f t="shared" si="1"/>
        <v>1.6E-2</v>
      </c>
      <c r="AJ43" s="5">
        <f t="shared" si="14"/>
        <v>4.6999999999999993E-3</v>
      </c>
      <c r="AL43" s="5">
        <f t="shared" si="15"/>
        <v>1.7600000000000001E-2</v>
      </c>
      <c r="AM43" s="4">
        <f>ROUND(('Levy Limit Base'!AD43*AL43),0)</f>
        <v>296489</v>
      </c>
      <c r="AN43" s="4"/>
      <c r="AO43" s="20"/>
      <c r="AP43" s="5"/>
    </row>
    <row r="44" spans="1:42" x14ac:dyDescent="0.2">
      <c r="A44" t="s">
        <v>57</v>
      </c>
      <c r="B44">
        <v>35</v>
      </c>
      <c r="C44" s="4">
        <v>1539708700</v>
      </c>
      <c r="D44" s="4">
        <v>1614743715</v>
      </c>
      <c r="E44" s="4">
        <f>'Levy Limit Base'!F44</f>
        <v>1683779342</v>
      </c>
      <c r="F44" s="4">
        <f>'Levy Limit Base'!K44</f>
        <v>1778951549</v>
      </c>
      <c r="G44" s="4">
        <f>'Levy Limit Base'!P44</f>
        <v>1867957148</v>
      </c>
      <c r="H44" s="4">
        <f>'Levy Limit Base'!U44</f>
        <v>1962273860</v>
      </c>
      <c r="J44" s="45"/>
      <c r="K44" s="45"/>
      <c r="M44" s="4">
        <v>36417162</v>
      </c>
      <c r="N44" s="4">
        <v>28250909</v>
      </c>
      <c r="O44" s="4">
        <v>53034562</v>
      </c>
      <c r="P44" s="4">
        <v>44325815</v>
      </c>
      <c r="Q44" s="19">
        <v>47539508</v>
      </c>
      <c r="S44" s="4">
        <f t="shared" si="2"/>
        <v>36417162</v>
      </c>
      <c r="T44" s="4">
        <f t="shared" si="3"/>
        <v>28250909</v>
      </c>
      <c r="U44" s="4">
        <f t="shared" si="4"/>
        <v>53034562</v>
      </c>
      <c r="V44" s="4">
        <f t="shared" si="5"/>
        <v>44325815</v>
      </c>
      <c r="W44" s="4">
        <f t="shared" si="6"/>
        <v>47539508</v>
      </c>
      <c r="Y44" s="5">
        <f t="shared" si="7"/>
        <v>2.3699999999999999E-2</v>
      </c>
      <c r="Z44" s="5">
        <f t="shared" si="8"/>
        <v>1.7500000000000002E-2</v>
      </c>
      <c r="AA44" s="5">
        <f t="shared" si="9"/>
        <v>3.15E-2</v>
      </c>
      <c r="AB44" s="5">
        <f t="shared" si="10"/>
        <v>2.4899999999999999E-2</v>
      </c>
      <c r="AC44" s="5">
        <f t="shared" si="11"/>
        <v>2.5399999999999999E-2</v>
      </c>
      <c r="AE44" s="5">
        <f t="shared" si="12"/>
        <v>2.7300000000000001E-2</v>
      </c>
      <c r="AF44" s="5">
        <f t="shared" si="0"/>
        <v>2.2599999999999999E-2</v>
      </c>
      <c r="AH44" s="5">
        <f t="shared" si="13"/>
        <v>3.15E-2</v>
      </c>
      <c r="AI44" s="5">
        <f t="shared" si="1"/>
        <v>2.52E-2</v>
      </c>
      <c r="AJ44" s="5">
        <f t="shared" si="14"/>
        <v>6.3E-3</v>
      </c>
      <c r="AL44" s="5">
        <f t="shared" si="15"/>
        <v>2.7300000000000001E-2</v>
      </c>
      <c r="AM44" s="4">
        <f>ROUND(('Levy Limit Base'!AD44*AL44),0)</f>
        <v>53570076</v>
      </c>
      <c r="AN44" s="4"/>
      <c r="AO44" s="20"/>
      <c r="AP44" s="5"/>
    </row>
    <row r="45" spans="1:42" x14ac:dyDescent="0.2">
      <c r="A45" t="s">
        <v>58</v>
      </c>
      <c r="B45">
        <v>36</v>
      </c>
      <c r="C45" s="4">
        <v>32793603</v>
      </c>
      <c r="D45" s="4">
        <v>33913068</v>
      </c>
      <c r="E45" s="4">
        <f>'Levy Limit Base'!F45</f>
        <v>35175710</v>
      </c>
      <c r="F45" s="4">
        <f>'Levy Limit Base'!K45</f>
        <v>36277908</v>
      </c>
      <c r="G45" s="4">
        <f>'Levy Limit Base'!P45</f>
        <v>37761009</v>
      </c>
      <c r="H45" s="4">
        <f>'Levy Limit Base'!U45</f>
        <v>39356518</v>
      </c>
      <c r="J45" s="45" t="s">
        <v>457</v>
      </c>
      <c r="K45" s="45"/>
      <c r="M45" s="4">
        <v>299625</v>
      </c>
      <c r="N45" s="4">
        <v>361352</v>
      </c>
      <c r="O45" s="4">
        <v>222805</v>
      </c>
      <c r="P45" s="4">
        <v>576154</v>
      </c>
      <c r="Q45" s="19">
        <v>651484</v>
      </c>
      <c r="S45" s="4">
        <f t="shared" si="2"/>
        <v>299625</v>
      </c>
      <c r="T45" s="4">
        <f t="shared" si="3"/>
        <v>361352</v>
      </c>
      <c r="U45" s="4">
        <f t="shared" si="4"/>
        <v>222805</v>
      </c>
      <c r="V45" s="4">
        <f t="shared" si="5"/>
        <v>576154</v>
      </c>
      <c r="W45" s="4">
        <f t="shared" si="6"/>
        <v>651484</v>
      </c>
      <c r="Y45" s="5">
        <f t="shared" si="7"/>
        <v>9.1000000000000004E-3</v>
      </c>
      <c r="Z45" s="5">
        <f t="shared" si="8"/>
        <v>1.0699999999999999E-2</v>
      </c>
      <c r="AA45" s="5">
        <f t="shared" si="9"/>
        <v>6.3E-3</v>
      </c>
      <c r="AB45" s="5">
        <f t="shared" si="10"/>
        <v>1.5900000000000001E-2</v>
      </c>
      <c r="AC45" s="5">
        <f t="shared" si="11"/>
        <v>1.7299999999999999E-2</v>
      </c>
      <c r="AE45" s="5">
        <f t="shared" si="12"/>
        <v>1.32E-2</v>
      </c>
      <c r="AF45" s="5">
        <f t="shared" si="0"/>
        <v>1.0999999999999999E-2</v>
      </c>
      <c r="AH45" s="5">
        <f t="shared" si="13"/>
        <v>1.7299999999999999E-2</v>
      </c>
      <c r="AI45" s="5">
        <f t="shared" si="1"/>
        <v>1.11E-2</v>
      </c>
      <c r="AJ45" s="5">
        <f t="shared" si="14"/>
        <v>6.1999999999999989E-3</v>
      </c>
      <c r="AL45" s="5">
        <f t="shared" si="15"/>
        <v>1.32E-2</v>
      </c>
      <c r="AM45" s="4">
        <f>ROUND(('Levy Limit Base'!AD45*AL45),0)</f>
        <v>519506</v>
      </c>
      <c r="AN45" s="4"/>
      <c r="AO45" s="20"/>
      <c r="AP45" s="5"/>
    </row>
    <row r="46" spans="1:42" x14ac:dyDescent="0.2">
      <c r="A46" t="s">
        <v>59</v>
      </c>
      <c r="B46">
        <v>37</v>
      </c>
      <c r="C46" s="4">
        <v>14361466</v>
      </c>
      <c r="D46" s="4">
        <v>14920708</v>
      </c>
      <c r="E46" s="4">
        <f>'Levy Limit Base'!F46</f>
        <v>15439820</v>
      </c>
      <c r="F46" s="4">
        <f>'Levy Limit Base'!K46</f>
        <v>15981136</v>
      </c>
      <c r="G46" s="4">
        <f>'Levy Limit Base'!P46</f>
        <v>16574256</v>
      </c>
      <c r="H46" s="4">
        <f>'Levy Limit Base'!U46</f>
        <v>17188009</v>
      </c>
      <c r="J46" s="45" t="s">
        <v>462</v>
      </c>
      <c r="K46" s="45"/>
      <c r="M46" s="4">
        <v>200206</v>
      </c>
      <c r="N46" s="4">
        <v>116367</v>
      </c>
      <c r="O46" s="4">
        <v>155321</v>
      </c>
      <c r="P46" s="4">
        <v>193592</v>
      </c>
      <c r="Q46" s="19">
        <v>199397</v>
      </c>
      <c r="S46" s="4">
        <f t="shared" si="2"/>
        <v>200206</v>
      </c>
      <c r="T46" s="4">
        <f t="shared" si="3"/>
        <v>116367</v>
      </c>
      <c r="U46" s="4">
        <f t="shared" si="4"/>
        <v>155321</v>
      </c>
      <c r="V46" s="4">
        <f t="shared" si="5"/>
        <v>193592</v>
      </c>
      <c r="W46" s="4">
        <f t="shared" si="6"/>
        <v>199397</v>
      </c>
      <c r="Y46" s="5">
        <f t="shared" si="7"/>
        <v>1.3899999999999999E-2</v>
      </c>
      <c r="Z46" s="5">
        <f t="shared" si="8"/>
        <v>7.7999999999999996E-3</v>
      </c>
      <c r="AA46" s="5">
        <f t="shared" si="9"/>
        <v>1.01E-2</v>
      </c>
      <c r="AB46" s="5">
        <f t="shared" si="10"/>
        <v>1.21E-2</v>
      </c>
      <c r="AC46" s="5">
        <f t="shared" si="11"/>
        <v>1.2E-2</v>
      </c>
      <c r="AE46" s="5">
        <f t="shared" si="12"/>
        <v>1.14E-2</v>
      </c>
      <c r="AF46" s="5">
        <f t="shared" si="0"/>
        <v>0.01</v>
      </c>
      <c r="AH46" s="5">
        <f t="shared" si="13"/>
        <v>1.21E-2</v>
      </c>
      <c r="AI46" s="5">
        <f t="shared" si="1"/>
        <v>1.11E-2</v>
      </c>
      <c r="AJ46" s="5">
        <f t="shared" si="14"/>
        <v>9.9999999999999915E-4</v>
      </c>
      <c r="AL46" s="5">
        <f t="shared" si="15"/>
        <v>1.14E-2</v>
      </c>
      <c r="AM46" s="4">
        <f>ROUND(('Levy Limit Base'!AD46*AL46),0)</f>
        <v>195943</v>
      </c>
      <c r="AN46" s="4"/>
      <c r="AO46" s="20"/>
      <c r="AP46" s="5"/>
    </row>
    <row r="47" spans="1:42" x14ac:dyDescent="0.2">
      <c r="A47" t="s">
        <v>60</v>
      </c>
      <c r="B47">
        <v>38</v>
      </c>
      <c r="C47" s="4">
        <v>17931679</v>
      </c>
      <c r="D47" s="4">
        <v>18561087</v>
      </c>
      <c r="E47" s="4">
        <f>'Levy Limit Base'!F47</f>
        <v>19470984</v>
      </c>
      <c r="F47" s="4">
        <f>'Levy Limit Base'!K47</f>
        <v>20098136</v>
      </c>
      <c r="G47" s="4">
        <f>'Levy Limit Base'!P47</f>
        <v>20808077</v>
      </c>
      <c r="H47" s="4">
        <f>'Levy Limit Base'!U47</f>
        <v>21502898</v>
      </c>
      <c r="J47" s="45" t="s">
        <v>465</v>
      </c>
      <c r="K47" s="45"/>
      <c r="M47" s="4">
        <v>181116</v>
      </c>
      <c r="N47" s="4">
        <v>117350</v>
      </c>
      <c r="O47" s="4">
        <v>140377</v>
      </c>
      <c r="P47" s="4">
        <v>207487</v>
      </c>
      <c r="Q47" s="19">
        <v>174619</v>
      </c>
      <c r="S47" s="4">
        <f t="shared" si="2"/>
        <v>181116</v>
      </c>
      <c r="T47" s="4">
        <f t="shared" si="3"/>
        <v>117350</v>
      </c>
      <c r="U47" s="4">
        <f t="shared" si="4"/>
        <v>140377</v>
      </c>
      <c r="V47" s="4">
        <f t="shared" si="5"/>
        <v>207487</v>
      </c>
      <c r="W47" s="4">
        <f t="shared" si="6"/>
        <v>174619</v>
      </c>
      <c r="Y47" s="5">
        <f t="shared" si="7"/>
        <v>1.01E-2</v>
      </c>
      <c r="Z47" s="5">
        <f t="shared" si="8"/>
        <v>6.3E-3</v>
      </c>
      <c r="AA47" s="5">
        <f t="shared" si="9"/>
        <v>7.1999999999999998E-3</v>
      </c>
      <c r="AB47" s="5">
        <f t="shared" si="10"/>
        <v>1.03E-2</v>
      </c>
      <c r="AC47" s="5">
        <f t="shared" si="11"/>
        <v>8.3999999999999995E-3</v>
      </c>
      <c r="AE47" s="5">
        <f t="shared" si="12"/>
        <v>8.6E-3</v>
      </c>
      <c r="AF47" s="5">
        <f t="shared" si="0"/>
        <v>7.3000000000000001E-3</v>
      </c>
      <c r="AH47" s="5">
        <f t="shared" si="13"/>
        <v>1.03E-2</v>
      </c>
      <c r="AI47" s="5">
        <f t="shared" si="1"/>
        <v>7.7999999999999996E-3</v>
      </c>
      <c r="AJ47" s="5">
        <f t="shared" si="14"/>
        <v>2.5000000000000005E-3</v>
      </c>
      <c r="AL47" s="5">
        <f t="shared" si="15"/>
        <v>8.6E-3</v>
      </c>
      <c r="AM47" s="4">
        <f>ROUND(('Levy Limit Base'!AD47*AL47),0)</f>
        <v>184925</v>
      </c>
      <c r="AN47" s="4"/>
      <c r="AO47" s="20"/>
      <c r="AP47" s="5"/>
    </row>
    <row r="48" spans="1:42" x14ac:dyDescent="0.2">
      <c r="A48" t="s">
        <v>61</v>
      </c>
      <c r="B48">
        <v>39</v>
      </c>
      <c r="C48" s="4">
        <v>7960338</v>
      </c>
      <c r="D48" s="4">
        <v>8258536</v>
      </c>
      <c r="E48" s="4">
        <f>'Levy Limit Base'!F48</f>
        <v>8595679</v>
      </c>
      <c r="F48" s="4">
        <f>'Levy Limit Base'!K48</f>
        <v>8930453</v>
      </c>
      <c r="G48" s="4">
        <f>'Levy Limit Base'!P48</f>
        <v>9332378</v>
      </c>
      <c r="H48" s="4">
        <f>'Levy Limit Base'!U48</f>
        <v>9814229</v>
      </c>
      <c r="J48" s="45"/>
      <c r="K48" s="45"/>
      <c r="M48" s="4">
        <v>99190</v>
      </c>
      <c r="N48" s="4">
        <v>104806</v>
      </c>
      <c r="O48" s="4">
        <v>119882</v>
      </c>
      <c r="P48" s="4">
        <v>178663</v>
      </c>
      <c r="Q48" s="19">
        <v>248541</v>
      </c>
      <c r="S48" s="4">
        <f t="shared" si="2"/>
        <v>99190</v>
      </c>
      <c r="T48" s="4">
        <f t="shared" si="3"/>
        <v>104806</v>
      </c>
      <c r="U48" s="4">
        <f t="shared" si="4"/>
        <v>119882</v>
      </c>
      <c r="V48" s="4">
        <f t="shared" si="5"/>
        <v>178663</v>
      </c>
      <c r="W48" s="4">
        <f t="shared" si="6"/>
        <v>248541</v>
      </c>
      <c r="Y48" s="5">
        <f t="shared" si="7"/>
        <v>1.2500000000000001E-2</v>
      </c>
      <c r="Z48" s="5">
        <f t="shared" si="8"/>
        <v>1.2699999999999999E-2</v>
      </c>
      <c r="AA48" s="5">
        <f t="shared" si="9"/>
        <v>1.3899999999999999E-2</v>
      </c>
      <c r="AB48" s="5">
        <f t="shared" si="10"/>
        <v>0.02</v>
      </c>
      <c r="AC48" s="5">
        <f t="shared" si="11"/>
        <v>2.6599999999999999E-2</v>
      </c>
      <c r="AE48" s="5">
        <f t="shared" si="12"/>
        <v>2.0199999999999999E-2</v>
      </c>
      <c r="AF48" s="5">
        <f t="shared" si="0"/>
        <v>1.55E-2</v>
      </c>
      <c r="AH48" s="5">
        <f t="shared" si="13"/>
        <v>2.6599999999999999E-2</v>
      </c>
      <c r="AI48" s="5">
        <f t="shared" si="1"/>
        <v>1.7000000000000001E-2</v>
      </c>
      <c r="AJ48" s="5">
        <f t="shared" si="14"/>
        <v>9.5999999999999974E-3</v>
      </c>
      <c r="AL48" s="5">
        <f t="shared" si="15"/>
        <v>2.0199999999999999E-2</v>
      </c>
      <c r="AM48" s="4">
        <f>ROUND(('Levy Limit Base'!AD48*AL48),0)</f>
        <v>198247</v>
      </c>
      <c r="AN48" s="4"/>
      <c r="AO48" s="20"/>
      <c r="AP48" s="5"/>
    </row>
    <row r="49" spans="1:42" x14ac:dyDescent="0.2">
      <c r="A49" t="s">
        <v>62</v>
      </c>
      <c r="B49">
        <v>40</v>
      </c>
      <c r="C49" s="4">
        <v>69121648</v>
      </c>
      <c r="D49" s="4">
        <v>71781979</v>
      </c>
      <c r="E49" s="4">
        <f>'Levy Limit Base'!F49</f>
        <v>74428465</v>
      </c>
      <c r="F49" s="4">
        <f>'Levy Limit Base'!K49</f>
        <v>77077760</v>
      </c>
      <c r="G49" s="4">
        <f>'Levy Limit Base'!P49</f>
        <v>80058826</v>
      </c>
      <c r="H49" s="4">
        <f>'Levy Limit Base'!U49</f>
        <v>82954706</v>
      </c>
      <c r="J49" s="45" t="s">
        <v>466</v>
      </c>
      <c r="K49" s="45"/>
      <c r="M49" s="4">
        <v>932290</v>
      </c>
      <c r="N49" s="4">
        <v>851937</v>
      </c>
      <c r="O49" s="4">
        <v>788583</v>
      </c>
      <c r="P49" s="4">
        <v>1054122</v>
      </c>
      <c r="Q49" s="19">
        <v>894409</v>
      </c>
      <c r="S49" s="4">
        <f t="shared" si="2"/>
        <v>932290</v>
      </c>
      <c r="T49" s="4">
        <f t="shared" si="3"/>
        <v>851937</v>
      </c>
      <c r="U49" s="4">
        <f t="shared" si="4"/>
        <v>788583</v>
      </c>
      <c r="V49" s="4">
        <f t="shared" si="5"/>
        <v>1054122</v>
      </c>
      <c r="W49" s="4">
        <f t="shared" si="6"/>
        <v>894409</v>
      </c>
      <c r="Y49" s="5">
        <f t="shared" si="7"/>
        <v>1.35E-2</v>
      </c>
      <c r="Z49" s="5">
        <f t="shared" si="8"/>
        <v>1.1900000000000001E-2</v>
      </c>
      <c r="AA49" s="5">
        <f t="shared" si="9"/>
        <v>1.06E-2</v>
      </c>
      <c r="AB49" s="5">
        <f t="shared" si="10"/>
        <v>1.37E-2</v>
      </c>
      <c r="AC49" s="5">
        <f t="shared" si="11"/>
        <v>1.12E-2</v>
      </c>
      <c r="AE49" s="5">
        <f t="shared" si="12"/>
        <v>1.18E-2</v>
      </c>
      <c r="AF49" s="5">
        <f t="shared" si="0"/>
        <v>1.12E-2</v>
      </c>
      <c r="AH49" s="5">
        <f t="shared" si="13"/>
        <v>1.37E-2</v>
      </c>
      <c r="AI49" s="5">
        <f t="shared" si="1"/>
        <v>1.09E-2</v>
      </c>
      <c r="AJ49" s="5">
        <f t="shared" si="14"/>
        <v>2.8000000000000004E-3</v>
      </c>
      <c r="AL49" s="5">
        <f t="shared" si="15"/>
        <v>1.18E-2</v>
      </c>
      <c r="AM49" s="4">
        <f>ROUND(('Levy Limit Base'!AD49*AL49),0)</f>
        <v>978866</v>
      </c>
      <c r="AN49" s="4"/>
      <c r="AO49" s="20"/>
      <c r="AP49" s="5"/>
    </row>
    <row r="50" spans="1:42" x14ac:dyDescent="0.2">
      <c r="A50" t="s">
        <v>63</v>
      </c>
      <c r="B50">
        <v>41</v>
      </c>
      <c r="C50" s="4">
        <v>20862268</v>
      </c>
      <c r="D50" s="4">
        <v>21493814</v>
      </c>
      <c r="E50" s="4">
        <f>'Levy Limit Base'!F50</f>
        <v>22482060</v>
      </c>
      <c r="F50" s="4">
        <f>'Levy Limit Base'!K50</f>
        <v>23268478</v>
      </c>
      <c r="G50" s="4">
        <f>'Levy Limit Base'!P50</f>
        <v>24042906</v>
      </c>
      <c r="H50" s="4">
        <f>'Levy Limit Base'!U50</f>
        <v>24847621</v>
      </c>
      <c r="J50" s="45"/>
      <c r="K50" s="45"/>
      <c r="M50" s="4">
        <v>109038</v>
      </c>
      <c r="N50" s="4">
        <v>164313</v>
      </c>
      <c r="O50" s="4">
        <v>224366</v>
      </c>
      <c r="P50" s="4">
        <v>165216</v>
      </c>
      <c r="Q50" s="19">
        <v>203642</v>
      </c>
      <c r="S50" s="4">
        <f t="shared" si="2"/>
        <v>109038</v>
      </c>
      <c r="T50" s="4">
        <f t="shared" si="3"/>
        <v>164313</v>
      </c>
      <c r="U50" s="4">
        <f t="shared" si="4"/>
        <v>224366</v>
      </c>
      <c r="V50" s="4">
        <f t="shared" si="5"/>
        <v>165216</v>
      </c>
      <c r="W50" s="4">
        <f t="shared" si="6"/>
        <v>203642</v>
      </c>
      <c r="Y50" s="5">
        <f t="shared" si="7"/>
        <v>5.1999999999999998E-3</v>
      </c>
      <c r="Z50" s="5">
        <f t="shared" si="8"/>
        <v>7.6E-3</v>
      </c>
      <c r="AA50" s="5">
        <f t="shared" si="9"/>
        <v>0.01</v>
      </c>
      <c r="AB50" s="5">
        <f t="shared" si="10"/>
        <v>7.1000000000000004E-3</v>
      </c>
      <c r="AC50" s="5">
        <f t="shared" si="11"/>
        <v>8.5000000000000006E-3</v>
      </c>
      <c r="AE50" s="5">
        <f t="shared" si="12"/>
        <v>8.5000000000000006E-3</v>
      </c>
      <c r="AF50" s="5">
        <f t="shared" si="0"/>
        <v>7.7000000000000002E-3</v>
      </c>
      <c r="AH50" s="5">
        <f t="shared" si="13"/>
        <v>0.01</v>
      </c>
      <c r="AI50" s="5">
        <f t="shared" si="1"/>
        <v>7.7999999999999996E-3</v>
      </c>
      <c r="AJ50" s="5">
        <f t="shared" si="14"/>
        <v>2.2000000000000006E-3</v>
      </c>
      <c r="AL50" s="5">
        <f t="shared" si="15"/>
        <v>8.5000000000000006E-3</v>
      </c>
      <c r="AM50" s="4">
        <f>ROUND(('Levy Limit Base'!AD50*AL50),0)</f>
        <v>211205</v>
      </c>
      <c r="AN50" s="4"/>
      <c r="AO50" s="20"/>
      <c r="AP50" s="5"/>
    </row>
    <row r="51" spans="1:42" x14ac:dyDescent="0.2">
      <c r="A51" t="s">
        <v>64</v>
      </c>
      <c r="B51">
        <v>42</v>
      </c>
      <c r="C51" s="4">
        <v>27525545</v>
      </c>
      <c r="D51" s="4">
        <v>28605303</v>
      </c>
      <c r="E51" s="4">
        <f>'Levy Limit Base'!F51</f>
        <v>29736276</v>
      </c>
      <c r="F51" s="4">
        <f>'Levy Limit Base'!K51</f>
        <v>30768903</v>
      </c>
      <c r="G51" s="4">
        <f>'Levy Limit Base'!P51</f>
        <v>32361229</v>
      </c>
      <c r="H51" s="4">
        <f>'Levy Limit Base'!U51</f>
        <v>33912904</v>
      </c>
      <c r="J51" s="45"/>
      <c r="K51" s="45"/>
      <c r="M51" s="4">
        <v>385808</v>
      </c>
      <c r="N51" s="4">
        <v>334858</v>
      </c>
      <c r="O51" s="4">
        <v>287055</v>
      </c>
      <c r="P51" s="4">
        <v>823019</v>
      </c>
      <c r="Q51" s="19">
        <v>741118</v>
      </c>
      <c r="S51" s="4">
        <f t="shared" si="2"/>
        <v>385808</v>
      </c>
      <c r="T51" s="4">
        <f t="shared" si="3"/>
        <v>334858</v>
      </c>
      <c r="U51" s="4">
        <f t="shared" si="4"/>
        <v>287055</v>
      </c>
      <c r="V51" s="4">
        <f t="shared" si="5"/>
        <v>823019</v>
      </c>
      <c r="W51" s="4">
        <f t="shared" si="6"/>
        <v>741118</v>
      </c>
      <c r="Y51" s="5">
        <f t="shared" si="7"/>
        <v>1.4E-2</v>
      </c>
      <c r="Z51" s="5">
        <f t="shared" si="8"/>
        <v>1.17E-2</v>
      </c>
      <c r="AA51" s="5">
        <f t="shared" si="9"/>
        <v>9.7000000000000003E-3</v>
      </c>
      <c r="AB51" s="5">
        <f t="shared" si="10"/>
        <v>2.6700000000000002E-2</v>
      </c>
      <c r="AC51" s="5">
        <f t="shared" si="11"/>
        <v>2.29E-2</v>
      </c>
      <c r="AE51" s="5">
        <f t="shared" si="12"/>
        <v>1.9800000000000002E-2</v>
      </c>
      <c r="AF51" s="5">
        <f t="shared" si="0"/>
        <v>1.4800000000000001E-2</v>
      </c>
      <c r="AH51" s="5">
        <f t="shared" si="13"/>
        <v>2.6700000000000002E-2</v>
      </c>
      <c r="AI51" s="5">
        <f t="shared" si="1"/>
        <v>1.6299999999999999E-2</v>
      </c>
      <c r="AJ51" s="5">
        <f t="shared" si="14"/>
        <v>1.0400000000000003E-2</v>
      </c>
      <c r="AL51" s="5">
        <f t="shared" si="15"/>
        <v>1.9800000000000002E-2</v>
      </c>
      <c r="AM51" s="4">
        <f>ROUND(('Levy Limit Base'!AD51*AL51),0)</f>
        <v>671475</v>
      </c>
      <c r="AN51" s="4"/>
      <c r="AO51" s="20"/>
      <c r="AP51" s="5"/>
    </row>
    <row r="52" spans="1:42" x14ac:dyDescent="0.2">
      <c r="A52" t="s">
        <v>65</v>
      </c>
      <c r="B52">
        <v>43</v>
      </c>
      <c r="C52" s="4">
        <v>5447427</v>
      </c>
      <c r="D52" s="4">
        <v>5671270</v>
      </c>
      <c r="E52" s="4">
        <f>'Levy Limit Base'!F52</f>
        <v>5923947</v>
      </c>
      <c r="F52" s="4">
        <f>'Levy Limit Base'!K52</f>
        <v>6182643</v>
      </c>
      <c r="G52" s="4">
        <f>'Levy Limit Base'!P52</f>
        <v>6485219</v>
      </c>
      <c r="H52" s="4">
        <f>'Levy Limit Base'!U52</f>
        <v>6730522</v>
      </c>
      <c r="J52" s="45" t="s">
        <v>456</v>
      </c>
      <c r="K52" s="45"/>
      <c r="M52" s="4">
        <v>87657</v>
      </c>
      <c r="N52" s="4">
        <v>110895</v>
      </c>
      <c r="O52" s="4">
        <v>110597</v>
      </c>
      <c r="P52" s="4">
        <v>148010</v>
      </c>
      <c r="Q52" s="19">
        <v>83173</v>
      </c>
      <c r="S52" s="4">
        <f t="shared" si="2"/>
        <v>87657</v>
      </c>
      <c r="T52" s="4">
        <f t="shared" si="3"/>
        <v>110895</v>
      </c>
      <c r="U52" s="4">
        <f t="shared" si="4"/>
        <v>110597</v>
      </c>
      <c r="V52" s="4">
        <f t="shared" si="5"/>
        <v>148010</v>
      </c>
      <c r="W52" s="4">
        <f t="shared" si="6"/>
        <v>83173</v>
      </c>
      <c r="Y52" s="5">
        <f t="shared" si="7"/>
        <v>1.61E-2</v>
      </c>
      <c r="Z52" s="5">
        <f t="shared" si="8"/>
        <v>1.9599999999999999E-2</v>
      </c>
      <c r="AA52" s="5">
        <f t="shared" si="9"/>
        <v>1.8700000000000001E-2</v>
      </c>
      <c r="AB52" s="5">
        <f t="shared" si="10"/>
        <v>2.3900000000000001E-2</v>
      </c>
      <c r="AC52" s="5">
        <f t="shared" si="11"/>
        <v>1.2800000000000001E-2</v>
      </c>
      <c r="AE52" s="5">
        <f t="shared" si="12"/>
        <v>1.8499999999999999E-2</v>
      </c>
      <c r="AF52" s="5">
        <f t="shared" si="0"/>
        <v>1.7000000000000001E-2</v>
      </c>
      <c r="AH52" s="5">
        <f t="shared" si="13"/>
        <v>2.3900000000000001E-2</v>
      </c>
      <c r="AI52" s="5">
        <f t="shared" si="1"/>
        <v>1.5800000000000002E-2</v>
      </c>
      <c r="AJ52" s="5">
        <f t="shared" si="14"/>
        <v>8.0999999999999996E-3</v>
      </c>
      <c r="AL52" s="5">
        <f t="shared" si="15"/>
        <v>1.8499999999999999E-2</v>
      </c>
      <c r="AM52" s="4">
        <f>ROUND(('Levy Limit Base'!AD52*AL52),0)</f>
        <v>124515</v>
      </c>
      <c r="AN52" s="4"/>
      <c r="AO52" s="20"/>
      <c r="AP52" s="5"/>
    </row>
    <row r="53" spans="1:42" x14ac:dyDescent="0.2">
      <c r="A53" t="s">
        <v>66</v>
      </c>
      <c r="B53">
        <v>44</v>
      </c>
      <c r="C53" s="4">
        <v>103342047</v>
      </c>
      <c r="D53" s="4">
        <v>108261967</v>
      </c>
      <c r="E53" s="4">
        <f>'Levy Limit Base'!F53</f>
        <v>112506174</v>
      </c>
      <c r="F53" s="4">
        <f>'Levy Limit Base'!K53</f>
        <v>116744636</v>
      </c>
      <c r="G53" s="4">
        <f>'Levy Limit Base'!P53</f>
        <v>121079995</v>
      </c>
      <c r="H53" s="4">
        <f>'Levy Limit Base'!U53</f>
        <v>127045434</v>
      </c>
      <c r="J53" s="45" t="s">
        <v>456</v>
      </c>
      <c r="K53" s="45"/>
      <c r="M53" s="4">
        <v>2336369</v>
      </c>
      <c r="N53" s="4">
        <v>1537658</v>
      </c>
      <c r="O53" s="4">
        <v>1425808</v>
      </c>
      <c r="P53" s="4">
        <v>1416743</v>
      </c>
      <c r="Q53" s="19">
        <v>2938439</v>
      </c>
      <c r="S53" s="4">
        <f t="shared" si="2"/>
        <v>2336369</v>
      </c>
      <c r="T53" s="4">
        <f t="shared" si="3"/>
        <v>1537658</v>
      </c>
      <c r="U53" s="4">
        <f t="shared" si="4"/>
        <v>1425808</v>
      </c>
      <c r="V53" s="4">
        <f t="shared" si="5"/>
        <v>1416743</v>
      </c>
      <c r="W53" s="4">
        <f t="shared" si="6"/>
        <v>2938439</v>
      </c>
      <c r="Y53" s="5">
        <f t="shared" si="7"/>
        <v>2.2599999999999999E-2</v>
      </c>
      <c r="Z53" s="5">
        <f t="shared" si="8"/>
        <v>1.4200000000000001E-2</v>
      </c>
      <c r="AA53" s="5">
        <f t="shared" si="9"/>
        <v>1.2699999999999999E-2</v>
      </c>
      <c r="AB53" s="5">
        <f t="shared" si="10"/>
        <v>1.21E-2</v>
      </c>
      <c r="AC53" s="5">
        <f t="shared" si="11"/>
        <v>2.4299999999999999E-2</v>
      </c>
      <c r="AE53" s="5">
        <f t="shared" si="12"/>
        <v>1.6400000000000001E-2</v>
      </c>
      <c r="AF53" s="5">
        <f t="shared" si="0"/>
        <v>1.2999999999999999E-2</v>
      </c>
      <c r="AH53" s="5">
        <f t="shared" si="13"/>
        <v>2.4299999999999999E-2</v>
      </c>
      <c r="AI53" s="5">
        <f t="shared" si="1"/>
        <v>1.24E-2</v>
      </c>
      <c r="AJ53" s="5">
        <f t="shared" si="14"/>
        <v>1.1899999999999999E-2</v>
      </c>
      <c r="AL53" s="5">
        <f t="shared" si="15"/>
        <v>1.6400000000000001E-2</v>
      </c>
      <c r="AM53" s="4">
        <f>ROUND(('Levy Limit Base'!AD53*AL53),0)</f>
        <v>2083545</v>
      </c>
      <c r="AN53" s="4"/>
      <c r="AO53" s="20"/>
      <c r="AP53" s="5"/>
    </row>
    <row r="54" spans="1:42" x14ac:dyDescent="0.2">
      <c r="A54" t="s">
        <v>67</v>
      </c>
      <c r="B54">
        <v>45</v>
      </c>
      <c r="C54" s="4">
        <v>4027154</v>
      </c>
      <c r="D54" s="4">
        <v>4169952</v>
      </c>
      <c r="E54" s="4">
        <f>'Levy Limit Base'!F54</f>
        <v>4301893</v>
      </c>
      <c r="F54" s="4">
        <f>'Levy Limit Base'!K54</f>
        <v>4446777</v>
      </c>
      <c r="G54" s="4">
        <f>'Levy Limit Base'!P54</f>
        <v>4621597</v>
      </c>
      <c r="H54" s="4">
        <f>'Levy Limit Base'!U54</f>
        <v>4792162</v>
      </c>
      <c r="J54" s="45"/>
      <c r="K54" s="45"/>
      <c r="M54" s="4">
        <v>42119</v>
      </c>
      <c r="N54" s="4">
        <v>27692</v>
      </c>
      <c r="O54" s="4">
        <v>37337</v>
      </c>
      <c r="P54" s="4">
        <v>59921</v>
      </c>
      <c r="Q54" s="19">
        <v>55025</v>
      </c>
      <c r="S54" s="4">
        <f t="shared" si="2"/>
        <v>42119</v>
      </c>
      <c r="T54" s="4">
        <f t="shared" si="3"/>
        <v>27692</v>
      </c>
      <c r="U54" s="4">
        <f t="shared" si="4"/>
        <v>37337</v>
      </c>
      <c r="V54" s="4">
        <f t="shared" si="5"/>
        <v>59921</v>
      </c>
      <c r="W54" s="4">
        <f t="shared" si="6"/>
        <v>55025</v>
      </c>
      <c r="Y54" s="5">
        <f t="shared" si="7"/>
        <v>1.0500000000000001E-2</v>
      </c>
      <c r="Z54" s="5">
        <f t="shared" si="8"/>
        <v>6.6E-3</v>
      </c>
      <c r="AA54" s="5">
        <f t="shared" si="9"/>
        <v>8.6999999999999994E-3</v>
      </c>
      <c r="AB54" s="5">
        <f t="shared" si="10"/>
        <v>1.35E-2</v>
      </c>
      <c r="AC54" s="5">
        <f t="shared" si="11"/>
        <v>1.1900000000000001E-2</v>
      </c>
      <c r="AE54" s="5">
        <f t="shared" si="12"/>
        <v>1.14E-2</v>
      </c>
      <c r="AF54" s="5">
        <f t="shared" si="0"/>
        <v>9.1000000000000004E-3</v>
      </c>
      <c r="AH54" s="5">
        <f t="shared" si="13"/>
        <v>1.35E-2</v>
      </c>
      <c r="AI54" s="5">
        <f t="shared" si="1"/>
        <v>1.03E-2</v>
      </c>
      <c r="AJ54" s="5">
        <f t="shared" si="14"/>
        <v>3.1999999999999997E-3</v>
      </c>
      <c r="AL54" s="5">
        <f t="shared" si="15"/>
        <v>1.14E-2</v>
      </c>
      <c r="AM54" s="4">
        <f>ROUND(('Levy Limit Base'!AD54*AL54),0)</f>
        <v>54631</v>
      </c>
      <c r="AN54" s="4"/>
      <c r="AO54" s="20"/>
      <c r="AP54" s="5"/>
    </row>
    <row r="55" spans="1:42" x14ac:dyDescent="0.2">
      <c r="A55" t="s">
        <v>68</v>
      </c>
      <c r="B55">
        <v>46</v>
      </c>
      <c r="C55" s="4">
        <v>145745243</v>
      </c>
      <c r="D55" s="4">
        <v>151373098</v>
      </c>
      <c r="E55" s="4">
        <f>'Levy Limit Base'!F55</f>
        <v>157357044</v>
      </c>
      <c r="F55" s="4">
        <f>'Levy Limit Base'!K55</f>
        <v>163226378</v>
      </c>
      <c r="G55" s="4">
        <f>'Levy Limit Base'!P55</f>
        <v>169407603</v>
      </c>
      <c r="H55" s="4">
        <f>'Levy Limit Base'!U55</f>
        <v>175733519</v>
      </c>
      <c r="J55" s="45"/>
      <c r="K55" s="45"/>
      <c r="M55" s="4">
        <v>1984224</v>
      </c>
      <c r="N55" s="4">
        <v>1920101</v>
      </c>
      <c r="O55" s="4">
        <v>1935408</v>
      </c>
      <c r="P55" s="4">
        <v>2100566</v>
      </c>
      <c r="Q55" s="19">
        <v>2090726</v>
      </c>
      <c r="S55" s="4">
        <f t="shared" si="2"/>
        <v>1984224</v>
      </c>
      <c r="T55" s="4">
        <f t="shared" si="3"/>
        <v>1920101</v>
      </c>
      <c r="U55" s="4">
        <f t="shared" si="4"/>
        <v>1935408</v>
      </c>
      <c r="V55" s="4">
        <f t="shared" si="5"/>
        <v>2100566</v>
      </c>
      <c r="W55" s="4">
        <f t="shared" si="6"/>
        <v>2090726</v>
      </c>
      <c r="Y55" s="5">
        <f t="shared" si="7"/>
        <v>1.3599999999999999E-2</v>
      </c>
      <c r="Z55" s="5">
        <f t="shared" si="8"/>
        <v>1.2699999999999999E-2</v>
      </c>
      <c r="AA55" s="5">
        <f t="shared" si="9"/>
        <v>1.23E-2</v>
      </c>
      <c r="AB55" s="5">
        <f t="shared" si="10"/>
        <v>1.29E-2</v>
      </c>
      <c r="AC55" s="5">
        <f t="shared" si="11"/>
        <v>1.23E-2</v>
      </c>
      <c r="AE55" s="5">
        <f t="shared" si="12"/>
        <v>1.2500000000000001E-2</v>
      </c>
      <c r="AF55" s="5">
        <f t="shared" si="0"/>
        <v>1.24E-2</v>
      </c>
      <c r="AH55" s="5">
        <f t="shared" si="13"/>
        <v>1.29E-2</v>
      </c>
      <c r="AI55" s="5">
        <f t="shared" si="1"/>
        <v>1.23E-2</v>
      </c>
      <c r="AJ55" s="5">
        <f t="shared" si="14"/>
        <v>5.9999999999999984E-4</v>
      </c>
      <c r="AL55" s="5">
        <f t="shared" si="15"/>
        <v>1.2500000000000001E-2</v>
      </c>
      <c r="AM55" s="4">
        <f>ROUND(('Levy Limit Base'!AD55*AL55),0)</f>
        <v>2196669</v>
      </c>
      <c r="AN55" s="4"/>
      <c r="AO55" s="20"/>
      <c r="AP55" s="5"/>
    </row>
    <row r="56" spans="1:42" x14ac:dyDescent="0.2">
      <c r="A56" t="s">
        <v>69</v>
      </c>
      <c r="B56">
        <v>47</v>
      </c>
      <c r="C56" s="4">
        <v>2729287</v>
      </c>
      <c r="D56" s="4">
        <v>2818162</v>
      </c>
      <c r="E56" s="4">
        <f>'Levy Limit Base'!F56</f>
        <v>2919339</v>
      </c>
      <c r="F56" s="4">
        <f>'Levy Limit Base'!K56</f>
        <v>3056316</v>
      </c>
      <c r="G56" s="4">
        <f>'Levy Limit Base'!P56</f>
        <v>3152566</v>
      </c>
      <c r="H56" s="4">
        <f>'Levy Limit Base'!U56</f>
        <v>3281502</v>
      </c>
      <c r="J56" s="45"/>
      <c r="K56" s="45"/>
      <c r="M56" s="4">
        <v>20643</v>
      </c>
      <c r="N56" s="4">
        <v>25151</v>
      </c>
      <c r="O56" s="4">
        <v>63994</v>
      </c>
      <c r="P56" s="4">
        <v>19842</v>
      </c>
      <c r="Q56" s="19">
        <v>50122</v>
      </c>
      <c r="S56" s="4">
        <f t="shared" si="2"/>
        <v>20643</v>
      </c>
      <c r="T56" s="4">
        <f t="shared" si="3"/>
        <v>25151</v>
      </c>
      <c r="U56" s="4">
        <f t="shared" si="4"/>
        <v>63994</v>
      </c>
      <c r="V56" s="4">
        <f t="shared" si="5"/>
        <v>19842</v>
      </c>
      <c r="W56" s="4">
        <f t="shared" si="6"/>
        <v>50122</v>
      </c>
      <c r="Y56" s="5">
        <f t="shared" si="7"/>
        <v>7.6E-3</v>
      </c>
      <c r="Z56" s="5">
        <f t="shared" si="8"/>
        <v>8.8999999999999999E-3</v>
      </c>
      <c r="AA56" s="5">
        <f t="shared" si="9"/>
        <v>2.1899999999999999E-2</v>
      </c>
      <c r="AB56" s="5">
        <f t="shared" si="10"/>
        <v>6.4999999999999997E-3</v>
      </c>
      <c r="AC56" s="5">
        <f t="shared" si="11"/>
        <v>1.5900000000000001E-2</v>
      </c>
      <c r="AE56" s="5">
        <f t="shared" si="12"/>
        <v>1.4800000000000001E-2</v>
      </c>
      <c r="AF56" s="5">
        <f t="shared" si="0"/>
        <v>1.04E-2</v>
      </c>
      <c r="AH56" s="5">
        <f t="shared" si="13"/>
        <v>2.1899999999999999E-2</v>
      </c>
      <c r="AI56" s="5">
        <f t="shared" si="1"/>
        <v>1.12E-2</v>
      </c>
      <c r="AJ56" s="5">
        <f t="shared" si="14"/>
        <v>1.0699999999999999E-2</v>
      </c>
      <c r="AL56" s="5">
        <f t="shared" si="15"/>
        <v>1.4800000000000001E-2</v>
      </c>
      <c r="AM56" s="4">
        <f>ROUND(('Levy Limit Base'!AD56*AL56),0)</f>
        <v>48566</v>
      </c>
      <c r="AN56" s="4"/>
      <c r="AO56" s="20"/>
      <c r="AP56" s="5"/>
    </row>
    <row r="57" spans="1:42" x14ac:dyDescent="0.2">
      <c r="A57" t="s">
        <v>70</v>
      </c>
      <c r="B57">
        <v>48</v>
      </c>
      <c r="C57" s="4">
        <v>84515741</v>
      </c>
      <c r="D57" s="4">
        <v>87668095</v>
      </c>
      <c r="E57" s="4">
        <f>'Levy Limit Base'!F57</f>
        <v>91145754</v>
      </c>
      <c r="F57" s="4">
        <f>'Levy Limit Base'!K57</f>
        <v>95436150</v>
      </c>
      <c r="G57" s="4">
        <f>'Levy Limit Base'!P57</f>
        <v>99908178</v>
      </c>
      <c r="H57" s="4">
        <f>'Levy Limit Base'!U57</f>
        <v>105612937</v>
      </c>
      <c r="J57" s="45"/>
      <c r="K57" s="45"/>
      <c r="M57" s="4">
        <v>1039460</v>
      </c>
      <c r="N57" s="4">
        <v>1285957</v>
      </c>
      <c r="O57" s="4">
        <v>2011752</v>
      </c>
      <c r="P57" s="4">
        <v>2086124</v>
      </c>
      <c r="Q57" s="19">
        <v>3207055</v>
      </c>
      <c r="S57" s="4">
        <f t="shared" si="2"/>
        <v>1039460</v>
      </c>
      <c r="T57" s="4">
        <f t="shared" si="3"/>
        <v>1285957</v>
      </c>
      <c r="U57" s="4">
        <f t="shared" si="4"/>
        <v>2011752</v>
      </c>
      <c r="V57" s="4">
        <f t="shared" si="5"/>
        <v>2086124</v>
      </c>
      <c r="W57" s="4">
        <f t="shared" si="6"/>
        <v>3207055</v>
      </c>
      <c r="Y57" s="5">
        <f t="shared" si="7"/>
        <v>1.23E-2</v>
      </c>
      <c r="Z57" s="5">
        <f t="shared" si="8"/>
        <v>1.47E-2</v>
      </c>
      <c r="AA57" s="5">
        <f t="shared" si="9"/>
        <v>2.2100000000000002E-2</v>
      </c>
      <c r="AB57" s="5">
        <f t="shared" si="10"/>
        <v>2.1899999999999999E-2</v>
      </c>
      <c r="AC57" s="5">
        <f t="shared" si="11"/>
        <v>3.2099999999999997E-2</v>
      </c>
      <c r="AE57" s="5">
        <f t="shared" si="12"/>
        <v>2.5399999999999999E-2</v>
      </c>
      <c r="AF57" s="5">
        <f t="shared" si="0"/>
        <v>1.9599999999999999E-2</v>
      </c>
      <c r="AH57" s="5">
        <f t="shared" si="13"/>
        <v>3.2099999999999997E-2</v>
      </c>
      <c r="AI57" s="5">
        <f t="shared" si="1"/>
        <v>2.1999999999999999E-2</v>
      </c>
      <c r="AJ57" s="5">
        <f t="shared" si="14"/>
        <v>1.0099999999999998E-2</v>
      </c>
      <c r="AL57" s="5">
        <f t="shared" si="15"/>
        <v>2.5399999999999999E-2</v>
      </c>
      <c r="AM57" s="4">
        <f>ROUND(('Levy Limit Base'!AD57*AL57),0)</f>
        <v>2682569</v>
      </c>
      <c r="AN57" s="4"/>
      <c r="AO57" s="20"/>
      <c r="AP57" s="5"/>
    </row>
    <row r="58" spans="1:42" x14ac:dyDescent="0.2">
      <c r="A58" t="s">
        <v>71</v>
      </c>
      <c r="B58">
        <v>49</v>
      </c>
      <c r="C58" s="4">
        <v>383312103</v>
      </c>
      <c r="D58" s="4">
        <v>401732949</v>
      </c>
      <c r="E58" s="4">
        <f>'Levy Limit Base'!F58</f>
        <v>421051728</v>
      </c>
      <c r="F58" s="4">
        <f>'Levy Limit Base'!K58</f>
        <v>446045872</v>
      </c>
      <c r="G58" s="4">
        <f>'Levy Limit Base'!P58</f>
        <v>475410995</v>
      </c>
      <c r="H58" s="4">
        <f>'Levy Limit Base'!U58</f>
        <v>509472549</v>
      </c>
      <c r="J58" s="45"/>
      <c r="K58" s="45"/>
      <c r="M58" s="4">
        <v>7528770</v>
      </c>
      <c r="N58" s="4">
        <v>9025134</v>
      </c>
      <c r="O58" s="4">
        <v>14001315</v>
      </c>
      <c r="P58" s="4">
        <v>17963221</v>
      </c>
      <c r="Q58" s="19">
        <v>21321353</v>
      </c>
      <c r="S58" s="4">
        <f t="shared" si="2"/>
        <v>7528770</v>
      </c>
      <c r="T58" s="4">
        <f t="shared" si="3"/>
        <v>9025134</v>
      </c>
      <c r="U58" s="4">
        <f t="shared" si="4"/>
        <v>14001315</v>
      </c>
      <c r="V58" s="4">
        <f t="shared" si="5"/>
        <v>17963221</v>
      </c>
      <c r="W58" s="4">
        <f t="shared" si="6"/>
        <v>21321353</v>
      </c>
      <c r="Y58" s="5">
        <f t="shared" si="7"/>
        <v>1.9599999999999999E-2</v>
      </c>
      <c r="Z58" s="5">
        <f t="shared" si="8"/>
        <v>2.2499999999999999E-2</v>
      </c>
      <c r="AA58" s="5">
        <f t="shared" si="9"/>
        <v>3.3300000000000003E-2</v>
      </c>
      <c r="AB58" s="5">
        <f t="shared" si="10"/>
        <v>4.0300000000000002E-2</v>
      </c>
      <c r="AC58" s="5">
        <f t="shared" si="11"/>
        <v>4.48E-2</v>
      </c>
      <c r="AE58" s="5">
        <f t="shared" si="12"/>
        <v>3.95E-2</v>
      </c>
      <c r="AF58" s="5">
        <f t="shared" si="0"/>
        <v>3.2000000000000001E-2</v>
      </c>
      <c r="AH58" s="5">
        <f t="shared" si="13"/>
        <v>4.48E-2</v>
      </c>
      <c r="AI58" s="5">
        <f t="shared" si="1"/>
        <v>3.6799999999999999E-2</v>
      </c>
      <c r="AJ58" s="5">
        <f t="shared" si="14"/>
        <v>8.0000000000000002E-3</v>
      </c>
      <c r="AL58" s="5">
        <f t="shared" si="15"/>
        <v>3.95E-2</v>
      </c>
      <c r="AM58" s="4">
        <f>ROUND(('Levy Limit Base'!AD58*AL58),0)</f>
        <v>20124166</v>
      </c>
      <c r="AN58" s="4"/>
      <c r="AO58" s="20"/>
      <c r="AP58" s="5"/>
    </row>
    <row r="59" spans="1:42" x14ac:dyDescent="0.2">
      <c r="A59" t="s">
        <v>72</v>
      </c>
      <c r="B59">
        <v>50</v>
      </c>
      <c r="C59" s="4">
        <v>49734634</v>
      </c>
      <c r="D59" s="4">
        <v>51663137</v>
      </c>
      <c r="E59" s="4">
        <f>'Levy Limit Base'!F59</f>
        <v>53755833</v>
      </c>
      <c r="F59" s="4">
        <f>'Levy Limit Base'!K59</f>
        <v>56098869</v>
      </c>
      <c r="G59" s="4">
        <f>'Levy Limit Base'!P59</f>
        <v>59069175</v>
      </c>
      <c r="H59" s="4">
        <f>'Levy Limit Base'!U59</f>
        <v>61858950</v>
      </c>
      <c r="J59" s="45" t="s">
        <v>467</v>
      </c>
      <c r="K59" s="45"/>
      <c r="M59" s="4">
        <v>682194</v>
      </c>
      <c r="N59" s="4">
        <v>680206</v>
      </c>
      <c r="O59" s="4">
        <v>999140</v>
      </c>
      <c r="P59" s="4">
        <v>1567834</v>
      </c>
      <c r="Q59" s="19">
        <v>1313045</v>
      </c>
      <c r="S59" s="4">
        <f t="shared" si="2"/>
        <v>682194</v>
      </c>
      <c r="T59" s="4">
        <f t="shared" si="3"/>
        <v>680206</v>
      </c>
      <c r="U59" s="4">
        <f t="shared" si="4"/>
        <v>999140</v>
      </c>
      <c r="V59" s="4">
        <f t="shared" si="5"/>
        <v>1567834</v>
      </c>
      <c r="W59" s="4">
        <f t="shared" si="6"/>
        <v>1313045</v>
      </c>
      <c r="Y59" s="5">
        <f t="shared" si="7"/>
        <v>1.37E-2</v>
      </c>
      <c r="Z59" s="5">
        <f t="shared" si="8"/>
        <v>1.32E-2</v>
      </c>
      <c r="AA59" s="5">
        <f t="shared" si="9"/>
        <v>1.8599999999999998E-2</v>
      </c>
      <c r="AB59" s="5">
        <f t="shared" si="10"/>
        <v>2.7900000000000001E-2</v>
      </c>
      <c r="AC59" s="5">
        <f t="shared" si="11"/>
        <v>2.2200000000000001E-2</v>
      </c>
      <c r="AE59" s="5">
        <f t="shared" si="12"/>
        <v>2.29E-2</v>
      </c>
      <c r="AF59" s="5">
        <f t="shared" si="0"/>
        <v>1.7999999999999999E-2</v>
      </c>
      <c r="AH59" s="5">
        <f t="shared" si="13"/>
        <v>2.7900000000000001E-2</v>
      </c>
      <c r="AI59" s="5">
        <f t="shared" si="1"/>
        <v>2.0400000000000001E-2</v>
      </c>
      <c r="AJ59" s="5">
        <f t="shared" si="14"/>
        <v>7.4999999999999997E-3</v>
      </c>
      <c r="AL59" s="5">
        <f t="shared" si="15"/>
        <v>2.29E-2</v>
      </c>
      <c r="AM59" s="4">
        <f>ROUND(('Levy Limit Base'!AD59*AL59),0)</f>
        <v>1416570</v>
      </c>
      <c r="AN59" s="4"/>
      <c r="AO59" s="20"/>
      <c r="AP59" s="5"/>
    </row>
    <row r="60" spans="1:42" x14ac:dyDescent="0.2">
      <c r="A60" t="s">
        <v>73</v>
      </c>
      <c r="B60">
        <v>51</v>
      </c>
      <c r="C60" s="4">
        <v>17009342</v>
      </c>
      <c r="D60" s="4">
        <v>17671142</v>
      </c>
      <c r="E60" s="4">
        <f>'Levy Limit Base'!F60</f>
        <v>18464980</v>
      </c>
      <c r="F60" s="4">
        <f>'Levy Limit Base'!K60</f>
        <v>19154958</v>
      </c>
      <c r="G60" s="4">
        <f>'Levy Limit Base'!P60</f>
        <v>20092874</v>
      </c>
      <c r="H60" s="4">
        <f>'Levy Limit Base'!U60</f>
        <v>20927143</v>
      </c>
      <c r="J60" s="45" t="s">
        <v>468</v>
      </c>
      <c r="K60" s="45"/>
      <c r="M60" s="4">
        <v>236566</v>
      </c>
      <c r="N60" s="4">
        <v>277759</v>
      </c>
      <c r="O60" s="4">
        <v>228354</v>
      </c>
      <c r="P60" s="4">
        <v>459042</v>
      </c>
      <c r="Q60" s="19">
        <v>331947</v>
      </c>
      <c r="S60" s="4">
        <f t="shared" si="2"/>
        <v>236566</v>
      </c>
      <c r="T60" s="4">
        <f t="shared" si="3"/>
        <v>277759</v>
      </c>
      <c r="U60" s="4">
        <f t="shared" si="4"/>
        <v>228354</v>
      </c>
      <c r="V60" s="4">
        <f t="shared" si="5"/>
        <v>459042</v>
      </c>
      <c r="W60" s="4">
        <f t="shared" si="6"/>
        <v>331947</v>
      </c>
      <c r="Y60" s="5">
        <f t="shared" si="7"/>
        <v>1.3899999999999999E-2</v>
      </c>
      <c r="Z60" s="5">
        <f t="shared" si="8"/>
        <v>1.5699999999999999E-2</v>
      </c>
      <c r="AA60" s="5">
        <f t="shared" si="9"/>
        <v>1.24E-2</v>
      </c>
      <c r="AB60" s="5">
        <f t="shared" si="10"/>
        <v>2.4E-2</v>
      </c>
      <c r="AC60" s="5">
        <f t="shared" si="11"/>
        <v>1.6500000000000001E-2</v>
      </c>
      <c r="AE60" s="5">
        <f t="shared" si="12"/>
        <v>1.7600000000000001E-2</v>
      </c>
      <c r="AF60" s="5">
        <f t="shared" si="0"/>
        <v>1.49E-2</v>
      </c>
      <c r="AH60" s="5">
        <f t="shared" si="13"/>
        <v>2.4E-2</v>
      </c>
      <c r="AI60" s="5">
        <f t="shared" si="1"/>
        <v>1.4500000000000001E-2</v>
      </c>
      <c r="AJ60" s="5">
        <f t="shared" si="14"/>
        <v>9.4999999999999998E-3</v>
      </c>
      <c r="AL60" s="5">
        <f t="shared" si="15"/>
        <v>1.7600000000000001E-2</v>
      </c>
      <c r="AM60" s="4">
        <f>ROUND(('Levy Limit Base'!AD60*AL60),0)</f>
        <v>368318</v>
      </c>
      <c r="AN60" s="4"/>
      <c r="AO60" s="20"/>
      <c r="AP60" s="5"/>
    </row>
    <row r="61" spans="1:42" x14ac:dyDescent="0.2">
      <c r="A61" t="s">
        <v>74</v>
      </c>
      <c r="B61">
        <v>52</v>
      </c>
      <c r="C61" s="4">
        <v>17909966</v>
      </c>
      <c r="D61" s="4">
        <v>18504795</v>
      </c>
      <c r="E61" s="4">
        <f>'Levy Limit Base'!F61</f>
        <v>19142608</v>
      </c>
      <c r="F61" s="4">
        <f>'Levy Limit Base'!K61</f>
        <v>20069906</v>
      </c>
      <c r="G61" s="4">
        <f>'Levy Limit Base'!P61</f>
        <v>21085057</v>
      </c>
      <c r="H61" s="4">
        <f>'Levy Limit Base'!U61</f>
        <v>21899430</v>
      </c>
      <c r="J61" s="45" t="s">
        <v>456</v>
      </c>
      <c r="K61" s="45" t="s">
        <v>469</v>
      </c>
      <c r="M61" s="4">
        <v>147080</v>
      </c>
      <c r="N61" s="4">
        <v>175193</v>
      </c>
      <c r="O61" s="4">
        <v>433161</v>
      </c>
      <c r="P61" s="4">
        <v>513403</v>
      </c>
      <c r="Q61" s="19">
        <v>287247</v>
      </c>
      <c r="S61" s="4">
        <f t="shared" si="2"/>
        <v>147080</v>
      </c>
      <c r="T61" s="4">
        <f t="shared" si="3"/>
        <v>175193</v>
      </c>
      <c r="U61" s="4">
        <f t="shared" si="4"/>
        <v>433161</v>
      </c>
      <c r="V61" s="4">
        <f t="shared" si="5"/>
        <v>513403</v>
      </c>
      <c r="W61" s="4">
        <f t="shared" si="6"/>
        <v>287247</v>
      </c>
      <c r="Y61" s="5">
        <f t="shared" si="7"/>
        <v>8.2000000000000007E-3</v>
      </c>
      <c r="Z61" s="5">
        <f t="shared" si="8"/>
        <v>9.4999999999999998E-3</v>
      </c>
      <c r="AA61" s="5">
        <f t="shared" si="9"/>
        <v>2.2599999999999999E-2</v>
      </c>
      <c r="AB61" s="5">
        <f t="shared" si="10"/>
        <v>2.5600000000000001E-2</v>
      </c>
      <c r="AC61" s="5">
        <f t="shared" si="11"/>
        <v>1.3599999999999999E-2</v>
      </c>
      <c r="AE61" s="5">
        <f t="shared" si="12"/>
        <v>2.06E-2</v>
      </c>
      <c r="AF61" s="5">
        <f t="shared" si="0"/>
        <v>1.52E-2</v>
      </c>
      <c r="AH61" s="5">
        <f t="shared" si="13"/>
        <v>2.5600000000000001E-2</v>
      </c>
      <c r="AI61" s="5">
        <f t="shared" si="1"/>
        <v>1.8100000000000002E-2</v>
      </c>
      <c r="AJ61" s="5">
        <f t="shared" si="14"/>
        <v>7.4999999999999997E-3</v>
      </c>
      <c r="AL61" s="5">
        <f t="shared" si="15"/>
        <v>2.06E-2</v>
      </c>
      <c r="AM61" s="4">
        <f>ROUND(('Levy Limit Base'!AD61*AL61),0)</f>
        <v>451128</v>
      </c>
      <c r="AN61" s="4"/>
      <c r="AO61" s="20"/>
      <c r="AP61" s="5"/>
    </row>
    <row r="62" spans="1:42" x14ac:dyDescent="0.2">
      <c r="A62" t="s">
        <v>75</v>
      </c>
      <c r="B62">
        <v>53</v>
      </c>
      <c r="C62" s="4">
        <v>2187363</v>
      </c>
      <c r="D62" s="4">
        <v>2255205</v>
      </c>
      <c r="E62" s="4">
        <f>'Levy Limit Base'!F62</f>
        <v>2376166</v>
      </c>
      <c r="F62" s="4">
        <f>'Levy Limit Base'!K62</f>
        <v>2467047</v>
      </c>
      <c r="G62" s="4">
        <f>'Levy Limit Base'!P62</f>
        <v>2579666</v>
      </c>
      <c r="H62" s="4">
        <f>'Levy Limit Base'!U62</f>
        <v>2716985</v>
      </c>
      <c r="J62" s="45"/>
      <c r="K62" s="45"/>
      <c r="M62" s="4">
        <v>13158</v>
      </c>
      <c r="N62" s="4">
        <v>64581</v>
      </c>
      <c r="O62" s="4">
        <v>31416</v>
      </c>
      <c r="P62" s="4">
        <v>50943</v>
      </c>
      <c r="Q62" s="19">
        <v>72774</v>
      </c>
      <c r="S62" s="4">
        <f t="shared" si="2"/>
        <v>13158</v>
      </c>
      <c r="T62" s="4">
        <f t="shared" si="3"/>
        <v>64581</v>
      </c>
      <c r="U62" s="4">
        <f t="shared" si="4"/>
        <v>31416</v>
      </c>
      <c r="V62" s="4">
        <f t="shared" si="5"/>
        <v>50943</v>
      </c>
      <c r="W62" s="4">
        <f t="shared" si="6"/>
        <v>72774</v>
      </c>
      <c r="Y62" s="5">
        <f t="shared" si="7"/>
        <v>6.0000000000000001E-3</v>
      </c>
      <c r="Z62" s="5">
        <f t="shared" si="8"/>
        <v>2.86E-2</v>
      </c>
      <c r="AA62" s="5">
        <f t="shared" si="9"/>
        <v>1.32E-2</v>
      </c>
      <c r="AB62" s="5">
        <f t="shared" si="10"/>
        <v>2.06E-2</v>
      </c>
      <c r="AC62" s="5">
        <f t="shared" si="11"/>
        <v>2.8199999999999999E-2</v>
      </c>
      <c r="AE62" s="5">
        <f t="shared" si="12"/>
        <v>2.07E-2</v>
      </c>
      <c r="AF62" s="5">
        <f t="shared" si="0"/>
        <v>2.07E-2</v>
      </c>
      <c r="AH62" s="5">
        <f t="shared" si="13"/>
        <v>2.8199999999999999E-2</v>
      </c>
      <c r="AI62" s="5">
        <f t="shared" si="1"/>
        <v>1.6899999999999998E-2</v>
      </c>
      <c r="AJ62" s="5">
        <f t="shared" si="14"/>
        <v>1.1300000000000001E-2</v>
      </c>
      <c r="AL62" s="5">
        <f t="shared" si="15"/>
        <v>2.07E-2</v>
      </c>
      <c r="AM62" s="4">
        <f>ROUND(('Levy Limit Base'!AD62*AL62),0)</f>
        <v>56242</v>
      </c>
      <c r="AN62" s="4"/>
      <c r="AO62" s="20"/>
      <c r="AP62" s="5"/>
    </row>
    <row r="63" spans="1:42" x14ac:dyDescent="0.2">
      <c r="A63" t="s">
        <v>76</v>
      </c>
      <c r="B63">
        <v>54</v>
      </c>
      <c r="C63" s="4">
        <v>14078307</v>
      </c>
      <c r="D63" s="4">
        <v>14590424</v>
      </c>
      <c r="E63" s="4">
        <f>'Levy Limit Base'!F63</f>
        <v>15194173</v>
      </c>
      <c r="F63" s="4">
        <f>'Levy Limit Base'!K63</f>
        <v>15755396</v>
      </c>
      <c r="G63" s="4">
        <f>'Levy Limit Base'!P63</f>
        <v>16410495</v>
      </c>
      <c r="H63" s="4">
        <f>'Levy Limit Base'!U63</f>
        <v>17277860</v>
      </c>
      <c r="J63" s="45" t="s">
        <v>470</v>
      </c>
      <c r="K63" s="45"/>
      <c r="M63" s="4">
        <v>160160</v>
      </c>
      <c r="N63" s="4">
        <v>230563</v>
      </c>
      <c r="O63" s="4">
        <v>181368</v>
      </c>
      <c r="P63" s="4">
        <v>261214</v>
      </c>
      <c r="Q63" s="19">
        <v>457103</v>
      </c>
      <c r="S63" s="4">
        <f t="shared" si="2"/>
        <v>160160</v>
      </c>
      <c r="T63" s="4">
        <f t="shared" si="3"/>
        <v>230563</v>
      </c>
      <c r="U63" s="4">
        <f t="shared" si="4"/>
        <v>181368</v>
      </c>
      <c r="V63" s="4">
        <f t="shared" si="5"/>
        <v>261214</v>
      </c>
      <c r="W63" s="4">
        <f t="shared" si="6"/>
        <v>457103</v>
      </c>
      <c r="Y63" s="5">
        <f t="shared" si="7"/>
        <v>1.14E-2</v>
      </c>
      <c r="Z63" s="5">
        <f t="shared" si="8"/>
        <v>1.5800000000000002E-2</v>
      </c>
      <c r="AA63" s="5">
        <f t="shared" si="9"/>
        <v>1.1900000000000001E-2</v>
      </c>
      <c r="AB63" s="5">
        <f t="shared" si="10"/>
        <v>1.66E-2</v>
      </c>
      <c r="AC63" s="5">
        <f t="shared" si="11"/>
        <v>2.7900000000000001E-2</v>
      </c>
      <c r="AE63" s="5">
        <f t="shared" si="12"/>
        <v>1.8800000000000001E-2</v>
      </c>
      <c r="AF63" s="5">
        <f t="shared" si="0"/>
        <v>1.4800000000000001E-2</v>
      </c>
      <c r="AH63" s="5">
        <f t="shared" si="13"/>
        <v>2.7900000000000001E-2</v>
      </c>
      <c r="AI63" s="5">
        <f t="shared" si="1"/>
        <v>1.43E-2</v>
      </c>
      <c r="AJ63" s="5">
        <f t="shared" si="14"/>
        <v>1.3600000000000001E-2</v>
      </c>
      <c r="AL63" s="5">
        <f t="shared" si="15"/>
        <v>1.8800000000000001E-2</v>
      </c>
      <c r="AM63" s="4">
        <f>ROUND(('Levy Limit Base'!AD63*AL63),0)</f>
        <v>324824</v>
      </c>
      <c r="AN63" s="4"/>
      <c r="AO63" s="20"/>
      <c r="AP63" s="5"/>
    </row>
    <row r="64" spans="1:42" x14ac:dyDescent="0.2">
      <c r="A64" t="s">
        <v>77</v>
      </c>
      <c r="B64">
        <v>55</v>
      </c>
      <c r="C64" s="4">
        <v>19672228</v>
      </c>
      <c r="D64" s="4">
        <v>20385832</v>
      </c>
      <c r="E64" s="4">
        <f>'Levy Limit Base'!F64</f>
        <v>21207846</v>
      </c>
      <c r="F64" s="4">
        <f>'Levy Limit Base'!K64</f>
        <v>21949685</v>
      </c>
      <c r="G64" s="4">
        <f>'Levy Limit Base'!P64</f>
        <v>22805322</v>
      </c>
      <c r="H64" s="4">
        <f>'Levy Limit Base'!U64</f>
        <v>23677336</v>
      </c>
      <c r="J64" s="45"/>
      <c r="K64" s="45"/>
      <c r="M64" s="4">
        <v>221798</v>
      </c>
      <c r="N64" s="4">
        <v>243036</v>
      </c>
      <c r="O64" s="4">
        <v>211643</v>
      </c>
      <c r="P64" s="4">
        <v>306895</v>
      </c>
      <c r="Q64" s="19">
        <v>301881</v>
      </c>
      <c r="S64" s="4">
        <f t="shared" si="2"/>
        <v>221798</v>
      </c>
      <c r="T64" s="4">
        <f t="shared" si="3"/>
        <v>243036</v>
      </c>
      <c r="U64" s="4">
        <f t="shared" si="4"/>
        <v>211643</v>
      </c>
      <c r="V64" s="4">
        <f t="shared" si="5"/>
        <v>306895</v>
      </c>
      <c r="W64" s="4">
        <f t="shared" si="6"/>
        <v>301881</v>
      </c>
      <c r="Y64" s="5">
        <f t="shared" si="7"/>
        <v>1.1299999999999999E-2</v>
      </c>
      <c r="Z64" s="5">
        <f t="shared" si="8"/>
        <v>1.1900000000000001E-2</v>
      </c>
      <c r="AA64" s="5">
        <f t="shared" si="9"/>
        <v>0.01</v>
      </c>
      <c r="AB64" s="5">
        <f t="shared" si="10"/>
        <v>1.4E-2</v>
      </c>
      <c r="AC64" s="5">
        <f t="shared" si="11"/>
        <v>1.32E-2</v>
      </c>
      <c r="AE64" s="5">
        <f t="shared" si="12"/>
        <v>1.24E-2</v>
      </c>
      <c r="AF64" s="5">
        <f t="shared" si="0"/>
        <v>1.17E-2</v>
      </c>
      <c r="AH64" s="5">
        <f t="shared" si="13"/>
        <v>1.4E-2</v>
      </c>
      <c r="AI64" s="5">
        <f t="shared" si="1"/>
        <v>1.1599999999999999E-2</v>
      </c>
      <c r="AJ64" s="5">
        <f t="shared" si="14"/>
        <v>2.4000000000000011E-3</v>
      </c>
      <c r="AL64" s="5">
        <f t="shared" si="15"/>
        <v>1.24E-2</v>
      </c>
      <c r="AM64" s="4">
        <f>ROUND(('Levy Limit Base'!AD64*AL64),0)</f>
        <v>293599</v>
      </c>
      <c r="AN64" s="4"/>
      <c r="AO64" s="20"/>
      <c r="AP64" s="5"/>
    </row>
    <row r="65" spans="1:42" x14ac:dyDescent="0.2">
      <c r="A65" t="s">
        <v>78</v>
      </c>
      <c r="B65">
        <v>56</v>
      </c>
      <c r="C65" s="4">
        <v>70009328</v>
      </c>
      <c r="D65" s="4">
        <v>72684916</v>
      </c>
      <c r="E65" s="4">
        <f>'Levy Limit Base'!F65</f>
        <v>75816615</v>
      </c>
      <c r="F65" s="4">
        <f>'Levy Limit Base'!K65</f>
        <v>78644500</v>
      </c>
      <c r="G65" s="4">
        <f>'Levy Limit Base'!P65</f>
        <v>82024358</v>
      </c>
      <c r="H65" s="4">
        <f>'Levy Limit Base'!U65</f>
        <v>85490204</v>
      </c>
      <c r="J65" s="45" t="s">
        <v>456</v>
      </c>
      <c r="K65" s="45"/>
      <c r="M65" s="4">
        <v>925355</v>
      </c>
      <c r="N65" s="4">
        <v>1314576</v>
      </c>
      <c r="O65" s="4">
        <v>932470</v>
      </c>
      <c r="P65" s="4">
        <v>1413745</v>
      </c>
      <c r="Q65" s="19">
        <v>1415237</v>
      </c>
      <c r="S65" s="4">
        <f t="shared" si="2"/>
        <v>925355</v>
      </c>
      <c r="T65" s="4">
        <f t="shared" si="3"/>
        <v>1314576</v>
      </c>
      <c r="U65" s="4">
        <f t="shared" si="4"/>
        <v>932470</v>
      </c>
      <c r="V65" s="4">
        <f t="shared" si="5"/>
        <v>1413745</v>
      </c>
      <c r="W65" s="4">
        <f t="shared" si="6"/>
        <v>1415237</v>
      </c>
      <c r="Y65" s="5">
        <f t="shared" si="7"/>
        <v>1.32E-2</v>
      </c>
      <c r="Z65" s="5">
        <f t="shared" si="8"/>
        <v>1.8100000000000002E-2</v>
      </c>
      <c r="AA65" s="5">
        <f t="shared" si="9"/>
        <v>1.23E-2</v>
      </c>
      <c r="AB65" s="5">
        <f t="shared" si="10"/>
        <v>1.7999999999999999E-2</v>
      </c>
      <c r="AC65" s="5">
        <f t="shared" si="11"/>
        <v>1.7299999999999999E-2</v>
      </c>
      <c r="AE65" s="5">
        <f t="shared" si="12"/>
        <v>1.5900000000000001E-2</v>
      </c>
      <c r="AF65" s="5">
        <f t="shared" si="0"/>
        <v>1.5900000000000001E-2</v>
      </c>
      <c r="AH65" s="5">
        <f t="shared" si="13"/>
        <v>1.7999999999999999E-2</v>
      </c>
      <c r="AI65" s="5">
        <f t="shared" si="1"/>
        <v>1.4800000000000001E-2</v>
      </c>
      <c r="AJ65" s="5">
        <f t="shared" si="14"/>
        <v>3.199999999999998E-3</v>
      </c>
      <c r="AL65" s="5">
        <f t="shared" si="15"/>
        <v>1.5900000000000001E-2</v>
      </c>
      <c r="AM65" s="4">
        <f>ROUND(('Levy Limit Base'!AD65*AL65),0)</f>
        <v>1359294</v>
      </c>
      <c r="AN65" s="4"/>
      <c r="AO65" s="20"/>
      <c r="AP65" s="5"/>
    </row>
    <row r="66" spans="1:42" x14ac:dyDescent="0.2">
      <c r="A66" t="s">
        <v>79</v>
      </c>
      <c r="B66">
        <v>57</v>
      </c>
      <c r="C66" s="4">
        <v>36753162</v>
      </c>
      <c r="D66" s="4">
        <v>38517912</v>
      </c>
      <c r="E66" s="4">
        <f>'Levy Limit Base'!F66</f>
        <v>41218501</v>
      </c>
      <c r="F66" s="4">
        <f>'Levy Limit Base'!K66</f>
        <v>43652141</v>
      </c>
      <c r="G66" s="4">
        <f>'Levy Limit Base'!P66</f>
        <v>45869995</v>
      </c>
      <c r="H66" s="4">
        <f>'Levy Limit Base'!U66</f>
        <v>48322835</v>
      </c>
      <c r="J66" s="45"/>
      <c r="K66" s="45"/>
      <c r="M66" s="4">
        <v>845921</v>
      </c>
      <c r="N66" s="4">
        <v>1737641</v>
      </c>
      <c r="O66" s="4">
        <v>1403177</v>
      </c>
      <c r="P66" s="4">
        <v>1126550</v>
      </c>
      <c r="Q66" s="19">
        <v>1306090</v>
      </c>
      <c r="S66" s="4">
        <f t="shared" si="2"/>
        <v>845921</v>
      </c>
      <c r="T66" s="4">
        <f t="shared" si="3"/>
        <v>1737641</v>
      </c>
      <c r="U66" s="4">
        <f t="shared" si="4"/>
        <v>1403177</v>
      </c>
      <c r="V66" s="4">
        <f t="shared" si="5"/>
        <v>1126550</v>
      </c>
      <c r="W66" s="4">
        <f t="shared" si="6"/>
        <v>1306090</v>
      </c>
      <c r="Y66" s="5">
        <f t="shared" si="7"/>
        <v>2.3E-2</v>
      </c>
      <c r="Z66" s="5">
        <f t="shared" si="8"/>
        <v>4.5100000000000001E-2</v>
      </c>
      <c r="AA66" s="5">
        <f t="shared" si="9"/>
        <v>3.4000000000000002E-2</v>
      </c>
      <c r="AB66" s="5">
        <f t="shared" si="10"/>
        <v>2.58E-2</v>
      </c>
      <c r="AC66" s="5">
        <f t="shared" si="11"/>
        <v>2.8500000000000001E-2</v>
      </c>
      <c r="AE66" s="5">
        <f t="shared" si="12"/>
        <v>2.9399999999999999E-2</v>
      </c>
      <c r="AF66" s="5">
        <f t="shared" si="0"/>
        <v>2.9399999999999999E-2</v>
      </c>
      <c r="AH66" s="5">
        <f t="shared" si="13"/>
        <v>3.4000000000000002E-2</v>
      </c>
      <c r="AI66" s="5">
        <f t="shared" si="1"/>
        <v>2.7199999999999998E-2</v>
      </c>
      <c r="AJ66" s="5">
        <f t="shared" si="14"/>
        <v>6.800000000000004E-3</v>
      </c>
      <c r="AL66" s="5">
        <f t="shared" si="15"/>
        <v>2.9399999999999999E-2</v>
      </c>
      <c r="AM66" s="4">
        <f>ROUND(('Levy Limit Base'!AD66*AL66),0)</f>
        <v>1420691</v>
      </c>
      <c r="AN66" s="4"/>
      <c r="AO66" s="20"/>
      <c r="AP66" s="5"/>
    </row>
    <row r="67" spans="1:42" x14ac:dyDescent="0.2">
      <c r="A67" t="s">
        <v>80</v>
      </c>
      <c r="B67">
        <v>58</v>
      </c>
      <c r="C67" s="4">
        <v>2675766</v>
      </c>
      <c r="D67" s="4">
        <v>2780136</v>
      </c>
      <c r="E67" s="4">
        <f>'Levy Limit Base'!F67</f>
        <v>2876696</v>
      </c>
      <c r="F67" s="4">
        <f>'Levy Limit Base'!K67</f>
        <v>2967402</v>
      </c>
      <c r="G67" s="4">
        <f>'Levy Limit Base'!P67</f>
        <v>3067810</v>
      </c>
      <c r="H67" s="4">
        <f>'Levy Limit Base'!U67</f>
        <v>3173655</v>
      </c>
      <c r="J67" s="45"/>
      <c r="K67" s="45"/>
      <c r="M67" s="4">
        <v>37476</v>
      </c>
      <c r="N67" s="4">
        <v>24499</v>
      </c>
      <c r="O67" s="4">
        <v>18789</v>
      </c>
      <c r="P67" s="4">
        <v>26223</v>
      </c>
      <c r="Q67" s="19">
        <v>26063</v>
      </c>
      <c r="S67" s="4">
        <f t="shared" si="2"/>
        <v>37476</v>
      </c>
      <c r="T67" s="4">
        <f t="shared" si="3"/>
        <v>24499</v>
      </c>
      <c r="U67" s="4">
        <f t="shared" si="4"/>
        <v>18789</v>
      </c>
      <c r="V67" s="4">
        <f t="shared" si="5"/>
        <v>26223</v>
      </c>
      <c r="W67" s="4">
        <f t="shared" si="6"/>
        <v>26063</v>
      </c>
      <c r="Y67" s="5">
        <f t="shared" si="7"/>
        <v>1.4E-2</v>
      </c>
      <c r="Z67" s="5">
        <f t="shared" si="8"/>
        <v>8.8000000000000005E-3</v>
      </c>
      <c r="AA67" s="5">
        <f t="shared" si="9"/>
        <v>6.4999999999999997E-3</v>
      </c>
      <c r="AB67" s="5">
        <f t="shared" si="10"/>
        <v>8.8000000000000005E-3</v>
      </c>
      <c r="AC67" s="5">
        <f t="shared" si="11"/>
        <v>8.5000000000000006E-3</v>
      </c>
      <c r="AE67" s="5">
        <f t="shared" si="12"/>
        <v>7.9000000000000008E-3</v>
      </c>
      <c r="AF67" s="5">
        <f t="shared" si="0"/>
        <v>7.9000000000000008E-3</v>
      </c>
      <c r="AH67" s="5">
        <f t="shared" si="13"/>
        <v>8.8000000000000005E-3</v>
      </c>
      <c r="AI67" s="5">
        <f t="shared" si="1"/>
        <v>7.4999999999999997E-3</v>
      </c>
      <c r="AJ67" s="5">
        <f t="shared" si="14"/>
        <v>1.3000000000000008E-3</v>
      </c>
      <c r="AL67" s="5">
        <f t="shared" si="15"/>
        <v>7.9000000000000008E-3</v>
      </c>
      <c r="AM67" s="4">
        <f>ROUND(('Levy Limit Base'!AD67*AL67),0)</f>
        <v>25072</v>
      </c>
      <c r="AN67" s="4"/>
      <c r="AO67" s="20"/>
      <c r="AP67" s="5"/>
    </row>
    <row r="68" spans="1:42" x14ac:dyDescent="0.2">
      <c r="A68" t="s">
        <v>81</v>
      </c>
      <c r="B68">
        <v>59</v>
      </c>
      <c r="C68" s="4">
        <v>1913655</v>
      </c>
      <c r="D68" s="4">
        <v>1987665</v>
      </c>
      <c r="E68" s="4">
        <f>'Levy Limit Base'!F68</f>
        <v>2070192</v>
      </c>
      <c r="F68" s="4">
        <f>'Levy Limit Base'!K68</f>
        <v>2159566</v>
      </c>
      <c r="G68" s="4">
        <f>'Levy Limit Base'!P68</f>
        <v>2238326</v>
      </c>
      <c r="H68" s="4">
        <f>'Levy Limit Base'!U68</f>
        <v>0</v>
      </c>
      <c r="J68" s="45" t="s">
        <v>462</v>
      </c>
      <c r="K68" s="45"/>
      <c r="M68" s="4">
        <v>26169</v>
      </c>
      <c r="N68" s="4">
        <v>29109</v>
      </c>
      <c r="O68" s="4">
        <v>37619</v>
      </c>
      <c r="P68" s="4">
        <v>24771</v>
      </c>
      <c r="Q68" s="19">
        <v>0</v>
      </c>
      <c r="S68" s="4">
        <f t="shared" si="2"/>
        <v>26169</v>
      </c>
      <c r="T68" s="4">
        <f t="shared" si="3"/>
        <v>29109</v>
      </c>
      <c r="U68" s="4">
        <f t="shared" si="4"/>
        <v>37619</v>
      </c>
      <c r="V68" s="4">
        <f t="shared" si="5"/>
        <v>24771</v>
      </c>
      <c r="W68" s="4">
        <f t="shared" si="6"/>
        <v>0</v>
      </c>
      <c r="Y68" s="5">
        <f t="shared" si="7"/>
        <v>1.37E-2</v>
      </c>
      <c r="Z68" s="5">
        <f t="shared" si="8"/>
        <v>1.46E-2</v>
      </c>
      <c r="AA68" s="5">
        <f t="shared" si="9"/>
        <v>1.8200000000000001E-2</v>
      </c>
      <c r="AB68" s="5">
        <f t="shared" si="10"/>
        <v>1.15E-2</v>
      </c>
      <c r="AC68" s="5">
        <f t="shared" si="11"/>
        <v>0</v>
      </c>
      <c r="AE68" s="5">
        <f t="shared" si="12"/>
        <v>1.4800000000000001E-2</v>
      </c>
      <c r="AF68" s="5">
        <f t="shared" si="0"/>
        <v>1.3299999999999999E-2</v>
      </c>
      <c r="AH68" s="5">
        <f t="shared" si="13"/>
        <v>1.8200000000000001E-2</v>
      </c>
      <c r="AI68" s="5">
        <f t="shared" si="1"/>
        <v>1.3100000000000001E-2</v>
      </c>
      <c r="AJ68" s="5">
        <f t="shared" si="14"/>
        <v>5.1000000000000004E-3</v>
      </c>
      <c r="AL68" s="5">
        <f t="shared" si="15"/>
        <v>1.4800000000000001E-2</v>
      </c>
      <c r="AM68" s="4">
        <f>ROUND(('Levy Limit Base'!AD68*AL68),0)</f>
        <v>34446</v>
      </c>
      <c r="AN68" s="4"/>
      <c r="AO68" s="20"/>
      <c r="AP68" s="5"/>
    </row>
    <row r="69" spans="1:42" x14ac:dyDescent="0.2">
      <c r="A69" t="s">
        <v>82</v>
      </c>
      <c r="B69">
        <v>60</v>
      </c>
      <c r="C69" s="4">
        <v>2351716</v>
      </c>
      <c r="D69" s="4">
        <v>2465732</v>
      </c>
      <c r="E69" s="4">
        <f>'Levy Limit Base'!F69</f>
        <v>2557626</v>
      </c>
      <c r="F69" s="4">
        <f>'Levy Limit Base'!K69</f>
        <v>2662982</v>
      </c>
      <c r="G69" s="4">
        <f>'Levy Limit Base'!P69</f>
        <v>2762555</v>
      </c>
      <c r="H69" s="4">
        <f>'Levy Limit Base'!U69</f>
        <v>2857402</v>
      </c>
      <c r="J69" s="45"/>
      <c r="K69" s="45"/>
      <c r="M69" s="4">
        <v>55223</v>
      </c>
      <c r="N69" s="4">
        <v>30251</v>
      </c>
      <c r="O69" s="4">
        <v>41415</v>
      </c>
      <c r="P69" s="4">
        <v>32998</v>
      </c>
      <c r="Q69" s="19">
        <v>25783</v>
      </c>
      <c r="S69" s="4">
        <f t="shared" si="2"/>
        <v>55223</v>
      </c>
      <c r="T69" s="4">
        <f t="shared" si="3"/>
        <v>30251</v>
      </c>
      <c r="U69" s="4">
        <f t="shared" si="4"/>
        <v>41415</v>
      </c>
      <c r="V69" s="4">
        <f t="shared" si="5"/>
        <v>32998</v>
      </c>
      <c r="W69" s="4">
        <f t="shared" si="6"/>
        <v>25783</v>
      </c>
      <c r="Y69" s="5">
        <f t="shared" si="7"/>
        <v>2.35E-2</v>
      </c>
      <c r="Z69" s="5">
        <f t="shared" si="8"/>
        <v>1.23E-2</v>
      </c>
      <c r="AA69" s="5">
        <f t="shared" si="9"/>
        <v>1.6199999999999999E-2</v>
      </c>
      <c r="AB69" s="5">
        <f t="shared" si="10"/>
        <v>1.24E-2</v>
      </c>
      <c r="AC69" s="5">
        <f t="shared" si="11"/>
        <v>9.2999999999999992E-3</v>
      </c>
      <c r="AE69" s="5">
        <f t="shared" si="12"/>
        <v>1.26E-2</v>
      </c>
      <c r="AF69" s="5">
        <f t="shared" si="0"/>
        <v>1.1299999999999999E-2</v>
      </c>
      <c r="AH69" s="5">
        <f t="shared" si="13"/>
        <v>1.6199999999999999E-2</v>
      </c>
      <c r="AI69" s="5">
        <f t="shared" si="1"/>
        <v>1.09E-2</v>
      </c>
      <c r="AJ69" s="5">
        <f t="shared" si="14"/>
        <v>5.2999999999999992E-3</v>
      </c>
      <c r="AL69" s="5">
        <f t="shared" si="15"/>
        <v>1.26E-2</v>
      </c>
      <c r="AM69" s="4">
        <f>ROUND(('Levy Limit Base'!AD69*AL69),0)</f>
        <v>36003</v>
      </c>
      <c r="AN69" s="4"/>
      <c r="AO69" s="20"/>
      <c r="AP69" s="5"/>
    </row>
    <row r="70" spans="1:42" x14ac:dyDescent="0.2">
      <c r="A70" t="s">
        <v>83</v>
      </c>
      <c r="B70">
        <v>61</v>
      </c>
      <c r="C70" s="4">
        <v>64589751</v>
      </c>
      <c r="D70" s="4">
        <v>66606002</v>
      </c>
      <c r="E70" s="4">
        <f>'Levy Limit Base'!F70</f>
        <v>71126184</v>
      </c>
      <c r="F70" s="4">
        <f>'Levy Limit Base'!K70</f>
        <v>75456812</v>
      </c>
      <c r="G70" s="4">
        <f>'Levy Limit Base'!P70</f>
        <v>78940863</v>
      </c>
      <c r="H70" s="4">
        <f>'Levy Limit Base'!U70</f>
        <v>82085653</v>
      </c>
      <c r="J70" s="45"/>
      <c r="K70" s="45"/>
      <c r="M70" s="4">
        <v>401507</v>
      </c>
      <c r="N70" s="4">
        <v>2829312</v>
      </c>
      <c r="O70" s="4">
        <v>2550242</v>
      </c>
      <c r="P70" s="4">
        <v>1597631</v>
      </c>
      <c r="Q70" s="19">
        <v>1171268</v>
      </c>
      <c r="S70" s="4">
        <f t="shared" si="2"/>
        <v>401507</v>
      </c>
      <c r="T70" s="4">
        <f t="shared" si="3"/>
        <v>2829312</v>
      </c>
      <c r="U70" s="4">
        <f t="shared" si="4"/>
        <v>2550242</v>
      </c>
      <c r="V70" s="4">
        <f t="shared" si="5"/>
        <v>1597631</v>
      </c>
      <c r="W70" s="4">
        <f t="shared" si="6"/>
        <v>1171268</v>
      </c>
      <c r="Y70" s="5">
        <f t="shared" si="7"/>
        <v>6.1999999999999998E-3</v>
      </c>
      <c r="Z70" s="5">
        <f t="shared" si="8"/>
        <v>4.2500000000000003E-2</v>
      </c>
      <c r="AA70" s="5">
        <f t="shared" si="9"/>
        <v>3.5900000000000001E-2</v>
      </c>
      <c r="AB70" s="5">
        <f t="shared" si="10"/>
        <v>2.12E-2</v>
      </c>
      <c r="AC70" s="5">
        <f t="shared" si="11"/>
        <v>1.4800000000000001E-2</v>
      </c>
      <c r="AE70" s="5">
        <f t="shared" si="12"/>
        <v>2.4E-2</v>
      </c>
      <c r="AF70" s="5">
        <f t="shared" si="0"/>
        <v>2.4E-2</v>
      </c>
      <c r="AH70" s="5">
        <f t="shared" si="13"/>
        <v>3.5900000000000001E-2</v>
      </c>
      <c r="AI70" s="5">
        <f t="shared" si="1"/>
        <v>1.7999999999999999E-2</v>
      </c>
      <c r="AJ70" s="5">
        <f t="shared" si="14"/>
        <v>1.7900000000000003E-2</v>
      </c>
      <c r="AL70" s="5">
        <f t="shared" si="15"/>
        <v>2.4E-2</v>
      </c>
      <c r="AM70" s="4">
        <f>ROUND(('Levy Limit Base'!AD70*AL70),0)</f>
        <v>1970056</v>
      </c>
      <c r="AN70" s="4"/>
      <c r="AO70" s="20"/>
      <c r="AP70" s="5"/>
    </row>
    <row r="71" spans="1:42" x14ac:dyDescent="0.2">
      <c r="A71" t="s">
        <v>84</v>
      </c>
      <c r="B71">
        <v>62</v>
      </c>
      <c r="C71" s="4">
        <v>4076251</v>
      </c>
      <c r="D71" s="4">
        <v>4257049</v>
      </c>
      <c r="E71" s="4">
        <f>'Levy Limit Base'!F71</f>
        <v>4574059</v>
      </c>
      <c r="F71" s="4">
        <f>'Levy Limit Base'!K71</f>
        <v>4764569</v>
      </c>
      <c r="G71" s="4">
        <f>'Levy Limit Base'!P71</f>
        <v>4967272</v>
      </c>
      <c r="H71" s="4">
        <f>'Levy Limit Base'!U71</f>
        <v>5178743</v>
      </c>
      <c r="J71" s="45" t="s">
        <v>456</v>
      </c>
      <c r="K71" s="45"/>
      <c r="M71" s="4">
        <v>78892</v>
      </c>
      <c r="N71" s="4">
        <v>77775</v>
      </c>
      <c r="O71" s="4">
        <v>76159</v>
      </c>
      <c r="P71" s="4">
        <v>83588</v>
      </c>
      <c r="Q71" s="19">
        <v>87289</v>
      </c>
      <c r="S71" s="4">
        <f t="shared" si="2"/>
        <v>78892</v>
      </c>
      <c r="T71" s="4">
        <f t="shared" si="3"/>
        <v>77775</v>
      </c>
      <c r="U71" s="4">
        <f t="shared" si="4"/>
        <v>76159</v>
      </c>
      <c r="V71" s="4">
        <f t="shared" si="5"/>
        <v>83588</v>
      </c>
      <c r="W71" s="4">
        <f t="shared" si="6"/>
        <v>87289</v>
      </c>
      <c r="Y71" s="5">
        <f t="shared" si="7"/>
        <v>1.9400000000000001E-2</v>
      </c>
      <c r="Z71" s="5">
        <f t="shared" si="8"/>
        <v>1.83E-2</v>
      </c>
      <c r="AA71" s="5">
        <f t="shared" si="9"/>
        <v>1.67E-2</v>
      </c>
      <c r="AB71" s="5">
        <f t="shared" si="10"/>
        <v>1.7500000000000002E-2</v>
      </c>
      <c r="AC71" s="5">
        <f t="shared" si="11"/>
        <v>1.7600000000000001E-2</v>
      </c>
      <c r="AE71" s="5">
        <f t="shared" si="12"/>
        <v>1.7299999999999999E-2</v>
      </c>
      <c r="AF71" s="5">
        <f t="shared" si="0"/>
        <v>1.7299999999999999E-2</v>
      </c>
      <c r="AH71" s="5">
        <f t="shared" si="13"/>
        <v>1.7600000000000001E-2</v>
      </c>
      <c r="AI71" s="5">
        <f t="shared" si="1"/>
        <v>1.7100000000000001E-2</v>
      </c>
      <c r="AJ71" s="5">
        <f t="shared" si="14"/>
        <v>5.0000000000000044E-4</v>
      </c>
      <c r="AL71" s="5">
        <f t="shared" si="15"/>
        <v>1.7299999999999999E-2</v>
      </c>
      <c r="AM71" s="4">
        <f>ROUND(('Levy Limit Base'!AD71*AL71),0)</f>
        <v>89592</v>
      </c>
      <c r="AN71" s="4"/>
      <c r="AO71" s="20"/>
      <c r="AP71" s="5"/>
    </row>
    <row r="72" spans="1:42" x14ac:dyDescent="0.2">
      <c r="A72" t="s">
        <v>85</v>
      </c>
      <c r="B72">
        <v>63</v>
      </c>
      <c r="C72" s="4">
        <v>1454510</v>
      </c>
      <c r="D72" s="4">
        <v>1498982</v>
      </c>
      <c r="E72" s="4">
        <f>'Levy Limit Base'!F72</f>
        <v>1545110</v>
      </c>
      <c r="F72" s="4">
        <f>'Levy Limit Base'!K72</f>
        <v>1590782</v>
      </c>
      <c r="G72" s="4">
        <f>'Levy Limit Base'!P72</f>
        <v>1680025</v>
      </c>
      <c r="H72" s="4">
        <f>'Levy Limit Base'!U72</f>
        <v>1736349</v>
      </c>
      <c r="J72" s="45"/>
      <c r="K72" s="45"/>
      <c r="M72" s="4">
        <v>8109</v>
      </c>
      <c r="N72" s="4">
        <v>8653</v>
      </c>
      <c r="O72" s="4">
        <v>7044</v>
      </c>
      <c r="P72" s="4">
        <v>49473</v>
      </c>
      <c r="Q72" s="19">
        <v>14323</v>
      </c>
      <c r="S72" s="4">
        <f t="shared" si="2"/>
        <v>8109</v>
      </c>
      <c r="T72" s="4">
        <f t="shared" si="3"/>
        <v>8653</v>
      </c>
      <c r="U72" s="4">
        <f t="shared" si="4"/>
        <v>7044</v>
      </c>
      <c r="V72" s="4">
        <f t="shared" si="5"/>
        <v>49473</v>
      </c>
      <c r="W72" s="4">
        <f t="shared" si="6"/>
        <v>14323</v>
      </c>
      <c r="Y72" s="5">
        <f t="shared" si="7"/>
        <v>5.5999999999999999E-3</v>
      </c>
      <c r="Z72" s="5">
        <f t="shared" si="8"/>
        <v>5.7999999999999996E-3</v>
      </c>
      <c r="AA72" s="5">
        <f t="shared" si="9"/>
        <v>4.5999999999999999E-3</v>
      </c>
      <c r="AB72" s="5">
        <f t="shared" si="10"/>
        <v>3.1099999999999999E-2</v>
      </c>
      <c r="AC72" s="5">
        <f t="shared" si="11"/>
        <v>8.5000000000000006E-3</v>
      </c>
      <c r="AE72" s="5">
        <f t="shared" si="12"/>
        <v>1.47E-2</v>
      </c>
      <c r="AF72" s="5">
        <f t="shared" si="0"/>
        <v>6.3E-3</v>
      </c>
      <c r="AH72" s="5">
        <f t="shared" si="13"/>
        <v>3.1099999999999999E-2</v>
      </c>
      <c r="AI72" s="5">
        <f t="shared" si="1"/>
        <v>6.6E-3</v>
      </c>
      <c r="AJ72" s="5">
        <f t="shared" si="14"/>
        <v>2.4500000000000001E-2</v>
      </c>
      <c r="AL72" s="5">
        <f t="shared" si="15"/>
        <v>6.3E-3</v>
      </c>
      <c r="AM72" s="4">
        <f>ROUND(('Levy Limit Base'!AD72*AL72),0)</f>
        <v>10939</v>
      </c>
      <c r="AN72" s="4"/>
      <c r="AO72" s="20"/>
      <c r="AP72" s="5"/>
    </row>
    <row r="73" spans="1:42" x14ac:dyDescent="0.2">
      <c r="A73" t="s">
        <v>86</v>
      </c>
      <c r="B73">
        <v>64</v>
      </c>
      <c r="C73" s="4">
        <v>16987105</v>
      </c>
      <c r="D73" s="4">
        <v>17685748</v>
      </c>
      <c r="E73" s="4">
        <f>'Levy Limit Base'!F73</f>
        <v>18367965</v>
      </c>
      <c r="F73" s="4">
        <f>'Levy Limit Base'!K73</f>
        <v>19055389</v>
      </c>
      <c r="G73" s="4">
        <f>'Levy Limit Base'!P73</f>
        <v>19869665</v>
      </c>
      <c r="H73" s="4">
        <f>'Levy Limit Base'!U73</f>
        <v>20765696</v>
      </c>
      <c r="J73" s="45" t="s">
        <v>457</v>
      </c>
      <c r="K73" s="45"/>
      <c r="M73" s="4">
        <v>273965</v>
      </c>
      <c r="N73" s="4">
        <v>240073</v>
      </c>
      <c r="O73" s="4">
        <v>228225</v>
      </c>
      <c r="P73" s="4">
        <v>337891</v>
      </c>
      <c r="Q73" s="19">
        <v>399289</v>
      </c>
      <c r="S73" s="4">
        <f t="shared" si="2"/>
        <v>273965</v>
      </c>
      <c r="T73" s="4">
        <f t="shared" si="3"/>
        <v>240073</v>
      </c>
      <c r="U73" s="4">
        <f t="shared" si="4"/>
        <v>228225</v>
      </c>
      <c r="V73" s="4">
        <f t="shared" si="5"/>
        <v>337891</v>
      </c>
      <c r="W73" s="4">
        <f t="shared" si="6"/>
        <v>399289</v>
      </c>
      <c r="Y73" s="5">
        <f t="shared" si="7"/>
        <v>1.61E-2</v>
      </c>
      <c r="Z73" s="5">
        <f t="shared" si="8"/>
        <v>1.3599999999999999E-2</v>
      </c>
      <c r="AA73" s="5">
        <f t="shared" si="9"/>
        <v>1.24E-2</v>
      </c>
      <c r="AB73" s="5">
        <f t="shared" si="10"/>
        <v>1.77E-2</v>
      </c>
      <c r="AC73" s="5">
        <f t="shared" si="11"/>
        <v>2.01E-2</v>
      </c>
      <c r="AE73" s="5">
        <f t="shared" si="12"/>
        <v>1.67E-2</v>
      </c>
      <c r="AF73" s="5">
        <f t="shared" si="0"/>
        <v>1.46E-2</v>
      </c>
      <c r="AH73" s="5">
        <f t="shared" si="13"/>
        <v>2.01E-2</v>
      </c>
      <c r="AI73" s="5">
        <f t="shared" si="1"/>
        <v>1.5100000000000001E-2</v>
      </c>
      <c r="AJ73" s="5">
        <f t="shared" si="14"/>
        <v>4.9999999999999992E-3</v>
      </c>
      <c r="AL73" s="5">
        <f t="shared" si="15"/>
        <v>1.67E-2</v>
      </c>
      <c r="AM73" s="4">
        <f>ROUND(('Levy Limit Base'!AD73*AL73),0)</f>
        <v>346787</v>
      </c>
      <c r="AN73" s="4"/>
      <c r="AO73" s="20"/>
      <c r="AP73" s="5"/>
    </row>
    <row r="74" spans="1:42" x14ac:dyDescent="0.2">
      <c r="A74" t="s">
        <v>87</v>
      </c>
      <c r="B74">
        <v>65</v>
      </c>
      <c r="C74" s="4">
        <v>23700781</v>
      </c>
      <c r="D74" s="4">
        <v>24986478</v>
      </c>
      <c r="E74" s="4">
        <f>'Levy Limit Base'!F74</f>
        <v>26409600</v>
      </c>
      <c r="F74" s="4">
        <f>'Levy Limit Base'!K74</f>
        <v>27505538</v>
      </c>
      <c r="G74" s="4">
        <f>'Levy Limit Base'!P74</f>
        <v>28806904</v>
      </c>
      <c r="H74" s="4">
        <f>'Levy Limit Base'!U74</f>
        <v>30048909</v>
      </c>
      <c r="J74" s="45" t="s">
        <v>456</v>
      </c>
      <c r="K74" s="45"/>
      <c r="M74" s="4">
        <v>693178</v>
      </c>
      <c r="N74" s="4">
        <v>740249</v>
      </c>
      <c r="O74" s="4">
        <v>435698</v>
      </c>
      <c r="P74" s="4">
        <v>613728</v>
      </c>
      <c r="Q74" s="19">
        <v>521832</v>
      </c>
      <c r="S74" s="4">
        <f t="shared" si="2"/>
        <v>693178</v>
      </c>
      <c r="T74" s="4">
        <f t="shared" si="3"/>
        <v>740249</v>
      </c>
      <c r="U74" s="4">
        <f t="shared" si="4"/>
        <v>435698</v>
      </c>
      <c r="V74" s="4">
        <f t="shared" si="5"/>
        <v>613728</v>
      </c>
      <c r="W74" s="4">
        <f t="shared" si="6"/>
        <v>521832</v>
      </c>
      <c r="Y74" s="5">
        <f t="shared" si="7"/>
        <v>2.92E-2</v>
      </c>
      <c r="Z74" s="5">
        <f t="shared" si="8"/>
        <v>2.9600000000000001E-2</v>
      </c>
      <c r="AA74" s="5">
        <f t="shared" si="9"/>
        <v>1.6500000000000001E-2</v>
      </c>
      <c r="AB74" s="5">
        <f t="shared" si="10"/>
        <v>2.23E-2</v>
      </c>
      <c r="AC74" s="5">
        <f t="shared" si="11"/>
        <v>1.8100000000000002E-2</v>
      </c>
      <c r="AE74" s="5">
        <f t="shared" si="12"/>
        <v>1.9E-2</v>
      </c>
      <c r="AF74" s="5">
        <f t="shared" ref="AF74:AF137" si="16">IF(W74&gt;0,ROUND((SUM(Z74:AC74)-MAXA(Z74:AC74))/3,4),ROUND((SUM(Y74:AB74)-MAXA(Y74:AB74))/3,4))</f>
        <v>1.9E-2</v>
      </c>
      <c r="AH74" s="5">
        <f t="shared" si="13"/>
        <v>2.23E-2</v>
      </c>
      <c r="AI74" s="5">
        <f t="shared" ref="AI74:AI137" si="17">IF(W74&gt;0,ROUND((AC74+AA74+AB74-AH74)/2,4),ROUND((AB74+Z74+AA74-AH74)/2,4))</f>
        <v>1.7299999999999999E-2</v>
      </c>
      <c r="AJ74" s="5">
        <f t="shared" si="14"/>
        <v>5.000000000000001E-3</v>
      </c>
      <c r="AL74" s="5">
        <f t="shared" si="15"/>
        <v>1.9E-2</v>
      </c>
      <c r="AM74" s="4">
        <f>ROUND(('Levy Limit Base'!AD74*AL74),0)</f>
        <v>570929</v>
      </c>
      <c r="AN74" s="4"/>
      <c r="AO74" s="20"/>
      <c r="AP74" s="5"/>
    </row>
    <row r="75" spans="1:42" x14ac:dyDescent="0.2">
      <c r="A75" t="s">
        <v>88</v>
      </c>
      <c r="B75">
        <v>66</v>
      </c>
      <c r="C75" s="4">
        <v>2544380</v>
      </c>
      <c r="D75" s="4">
        <v>2659709</v>
      </c>
      <c r="E75" s="4">
        <f>'Levy Limit Base'!F75</f>
        <v>2791269</v>
      </c>
      <c r="F75" s="4">
        <f>'Levy Limit Base'!K75</f>
        <v>2914599</v>
      </c>
      <c r="G75" s="4">
        <f>'Levy Limit Base'!P75</f>
        <v>3095132</v>
      </c>
      <c r="H75" s="4">
        <f>'Levy Limit Base'!U75</f>
        <v>3256677</v>
      </c>
      <c r="J75" s="45"/>
      <c r="K75" s="45"/>
      <c r="M75" s="4">
        <v>51719</v>
      </c>
      <c r="N75" s="4">
        <v>65067</v>
      </c>
      <c r="O75" s="4">
        <v>53548</v>
      </c>
      <c r="P75" s="4">
        <v>107668</v>
      </c>
      <c r="Q75" s="19">
        <v>84167</v>
      </c>
      <c r="S75" s="4">
        <f t="shared" ref="S75:S138" si="18">IF($J75=2011,ROUND(M75*2/3,0),IF($K75=2011,ROUND(M75*2,0),M75))</f>
        <v>51719</v>
      </c>
      <c r="T75" s="4">
        <f t="shared" ref="T75:T138" si="19">IF($J75=2012,ROUND(N75*2/3,0),IF($K75=2012,ROUND(N75*2,0),N75))</f>
        <v>65067</v>
      </c>
      <c r="U75" s="4">
        <f t="shared" ref="U75:U138" si="20">IF($J75=2013,ROUND(O75*2/3,0),IF($K75=2013,ROUND(O75*2,0),O75))</f>
        <v>53548</v>
      </c>
      <c r="V75" s="4">
        <f t="shared" ref="V75:V138" si="21">IF($J75=2014,ROUND(P75*2/3,0),IF($K75=2014,ROUND(P75*2,0),P75))</f>
        <v>107668</v>
      </c>
      <c r="W75" s="4">
        <f t="shared" ref="W75:W138" si="22">IF($J75=2015,ROUND(Q75*2/3,0),IF($K75=2015,ROUND(Q75*2,0),Q75))</f>
        <v>84167</v>
      </c>
      <c r="Y75" s="5">
        <f t="shared" ref="Y75:Y138" si="23">IF(S75&gt;0,ROUND(S75/C75,4),0)</f>
        <v>2.0299999999999999E-2</v>
      </c>
      <c r="Z75" s="5">
        <f t="shared" ref="Z75:Z138" si="24">IF(T75&gt;0,ROUND(T75/D75,4),0)</f>
        <v>2.4500000000000001E-2</v>
      </c>
      <c r="AA75" s="5">
        <f t="shared" ref="AA75:AA138" si="25">IF(U75&gt;0,ROUND(U75/E75,4),0)</f>
        <v>1.9199999999999998E-2</v>
      </c>
      <c r="AB75" s="5">
        <f t="shared" ref="AB75:AB138" si="26">IF(V75&gt;0,ROUND(V75/F75,4),0)</f>
        <v>3.6900000000000002E-2</v>
      </c>
      <c r="AC75" s="5">
        <f t="shared" ref="AC75:AC138" si="27">IF(W75&gt;0,ROUND(W75/G75,4),0)</f>
        <v>2.7199999999999998E-2</v>
      </c>
      <c r="AE75" s="5">
        <f t="shared" ref="AE75:AE138" si="28">IF(W75&gt;0,ROUND(AVERAGEA(AA75:AC75),4),ROUND(AVERAGEA(Z75:AB75),4))</f>
        <v>2.7799999999999998E-2</v>
      </c>
      <c r="AF75" s="5">
        <f t="shared" si="16"/>
        <v>2.3599999999999999E-2</v>
      </c>
      <c r="AH75" s="5">
        <f t="shared" ref="AH75:AH138" si="29">IF(W75&gt;0,MAXA(AA75:AC75),MAXA(Z75:AB75))</f>
        <v>3.6900000000000002E-2</v>
      </c>
      <c r="AI75" s="5">
        <f t="shared" si="17"/>
        <v>2.3199999999999998E-2</v>
      </c>
      <c r="AJ75" s="5">
        <f t="shared" ref="AJ75:AJ138" si="30">(AH75-AI75)</f>
        <v>1.3700000000000004E-2</v>
      </c>
      <c r="AL75" s="5">
        <f t="shared" ref="AL75:AL138" si="31">IF(AJ75&gt;0.02,AF75,AE75)</f>
        <v>2.7799999999999998E-2</v>
      </c>
      <c r="AM75" s="4">
        <f>ROUND(('Levy Limit Base'!AD75*AL75),0)</f>
        <v>90536</v>
      </c>
      <c r="AN75" s="4"/>
      <c r="AO75" s="20"/>
      <c r="AP75" s="5"/>
    </row>
    <row r="76" spans="1:42" x14ac:dyDescent="0.2">
      <c r="A76" t="s">
        <v>89</v>
      </c>
      <c r="B76">
        <v>67</v>
      </c>
      <c r="C76" s="4">
        <v>54405087</v>
      </c>
      <c r="D76" s="4">
        <v>56628799</v>
      </c>
      <c r="E76" s="4">
        <f>'Levy Limit Base'!F76</f>
        <v>59492729</v>
      </c>
      <c r="F76" s="4">
        <f>'Levy Limit Base'!K76</f>
        <v>62200672</v>
      </c>
      <c r="G76" s="4">
        <f>'Levy Limit Base'!P76</f>
        <v>64593711</v>
      </c>
      <c r="H76" s="4">
        <f>'Levy Limit Base'!U76</f>
        <v>67492558</v>
      </c>
      <c r="J76" s="45" t="s">
        <v>471</v>
      </c>
      <c r="K76" s="45"/>
      <c r="M76" s="4">
        <v>863585</v>
      </c>
      <c r="N76" s="4">
        <v>1183336</v>
      </c>
      <c r="O76" s="4">
        <v>1220624</v>
      </c>
      <c r="P76" s="4">
        <v>835499</v>
      </c>
      <c r="Q76" s="19">
        <v>1284004</v>
      </c>
      <c r="S76" s="4">
        <f t="shared" si="18"/>
        <v>863585</v>
      </c>
      <c r="T76" s="4">
        <f t="shared" si="19"/>
        <v>1183336</v>
      </c>
      <c r="U76" s="4">
        <f t="shared" si="20"/>
        <v>1220624</v>
      </c>
      <c r="V76" s="4">
        <f t="shared" si="21"/>
        <v>835499</v>
      </c>
      <c r="W76" s="4">
        <f t="shared" si="22"/>
        <v>1284004</v>
      </c>
      <c r="Y76" s="5">
        <f t="shared" si="23"/>
        <v>1.5900000000000001E-2</v>
      </c>
      <c r="Z76" s="5">
        <f t="shared" si="24"/>
        <v>2.0899999999999998E-2</v>
      </c>
      <c r="AA76" s="5">
        <f t="shared" si="25"/>
        <v>2.0500000000000001E-2</v>
      </c>
      <c r="AB76" s="5">
        <f t="shared" si="26"/>
        <v>1.34E-2</v>
      </c>
      <c r="AC76" s="5">
        <f t="shared" si="27"/>
        <v>1.9900000000000001E-2</v>
      </c>
      <c r="AE76" s="5">
        <f t="shared" si="28"/>
        <v>1.7899999999999999E-2</v>
      </c>
      <c r="AF76" s="5">
        <f t="shared" si="16"/>
        <v>1.7899999999999999E-2</v>
      </c>
      <c r="AH76" s="5">
        <f t="shared" si="29"/>
        <v>2.0500000000000001E-2</v>
      </c>
      <c r="AI76" s="5">
        <f t="shared" si="17"/>
        <v>1.67E-2</v>
      </c>
      <c r="AJ76" s="5">
        <f t="shared" si="30"/>
        <v>3.8000000000000013E-3</v>
      </c>
      <c r="AL76" s="5">
        <f t="shared" si="31"/>
        <v>1.7899999999999999E-2</v>
      </c>
      <c r="AM76" s="4">
        <f>ROUND(('Levy Limit Base'!AD76*AL76),0)</f>
        <v>1208117</v>
      </c>
      <c r="AN76" s="4"/>
      <c r="AO76" s="20"/>
      <c r="AP76" s="5"/>
    </row>
    <row r="77" spans="1:42" x14ac:dyDescent="0.2">
      <c r="A77" t="s">
        <v>90</v>
      </c>
      <c r="B77">
        <v>68</v>
      </c>
      <c r="C77" s="4">
        <v>3462054</v>
      </c>
      <c r="D77" s="4">
        <v>3579770</v>
      </c>
      <c r="E77" s="4">
        <f>'Levy Limit Base'!F77</f>
        <v>3697545</v>
      </c>
      <c r="F77" s="4">
        <f>'Levy Limit Base'!K77</f>
        <v>3841832</v>
      </c>
      <c r="G77" s="4">
        <f>'Levy Limit Base'!P77</f>
        <v>4012945</v>
      </c>
      <c r="H77" s="4">
        <f>'Levy Limit Base'!U77</f>
        <v>4140284</v>
      </c>
      <c r="J77" s="45"/>
      <c r="K77" s="45"/>
      <c r="M77" s="4">
        <v>31165</v>
      </c>
      <c r="N77" s="4">
        <v>22528</v>
      </c>
      <c r="O77" s="4">
        <v>51848</v>
      </c>
      <c r="P77" s="4">
        <v>75067</v>
      </c>
      <c r="Q77" s="19">
        <v>27016</v>
      </c>
      <c r="S77" s="4">
        <f t="shared" si="18"/>
        <v>31165</v>
      </c>
      <c r="T77" s="4">
        <f t="shared" si="19"/>
        <v>22528</v>
      </c>
      <c r="U77" s="4">
        <f t="shared" si="20"/>
        <v>51848</v>
      </c>
      <c r="V77" s="4">
        <f t="shared" si="21"/>
        <v>75067</v>
      </c>
      <c r="W77" s="4">
        <f t="shared" si="22"/>
        <v>27016</v>
      </c>
      <c r="Y77" s="5">
        <f t="shared" si="23"/>
        <v>8.9999999999999993E-3</v>
      </c>
      <c r="Z77" s="5">
        <f t="shared" si="24"/>
        <v>6.3E-3</v>
      </c>
      <c r="AA77" s="5">
        <f t="shared" si="25"/>
        <v>1.4E-2</v>
      </c>
      <c r="AB77" s="5">
        <f t="shared" si="26"/>
        <v>1.95E-2</v>
      </c>
      <c r="AC77" s="5">
        <f t="shared" si="27"/>
        <v>6.7000000000000002E-3</v>
      </c>
      <c r="AE77" s="5">
        <f t="shared" si="28"/>
        <v>1.34E-2</v>
      </c>
      <c r="AF77" s="5">
        <f t="shared" si="16"/>
        <v>8.9999999999999993E-3</v>
      </c>
      <c r="AH77" s="5">
        <f t="shared" si="29"/>
        <v>1.95E-2</v>
      </c>
      <c r="AI77" s="5">
        <f t="shared" si="17"/>
        <v>1.04E-2</v>
      </c>
      <c r="AJ77" s="5">
        <f t="shared" si="30"/>
        <v>9.1000000000000004E-3</v>
      </c>
      <c r="AL77" s="5">
        <f t="shared" si="31"/>
        <v>1.34E-2</v>
      </c>
      <c r="AM77" s="4">
        <f>ROUND(('Levy Limit Base'!AD77*AL77),0)</f>
        <v>55480</v>
      </c>
      <c r="AN77" s="4"/>
      <c r="AO77" s="20"/>
      <c r="AP77" s="5"/>
    </row>
    <row r="78" spans="1:42" x14ac:dyDescent="0.2">
      <c r="A78" t="s">
        <v>91</v>
      </c>
      <c r="B78">
        <v>69</v>
      </c>
      <c r="C78" s="4">
        <v>1432362</v>
      </c>
      <c r="D78" s="4">
        <v>1489635</v>
      </c>
      <c r="E78" s="4">
        <f>'Levy Limit Base'!F78</f>
        <v>1538055</v>
      </c>
      <c r="F78" s="4">
        <f>'Levy Limit Base'!K78</f>
        <v>1589014</v>
      </c>
      <c r="G78" s="4">
        <f>'Levy Limit Base'!P78</f>
        <v>1645075</v>
      </c>
      <c r="H78" s="4">
        <f>'Levy Limit Base'!U78</f>
        <v>1705754</v>
      </c>
      <c r="J78" s="45"/>
      <c r="K78" s="45"/>
      <c r="M78" s="4">
        <v>21464</v>
      </c>
      <c r="N78" s="4">
        <v>10237</v>
      </c>
      <c r="O78" s="4">
        <v>12507</v>
      </c>
      <c r="P78" s="4">
        <v>16336</v>
      </c>
      <c r="Q78" s="19">
        <v>19552</v>
      </c>
      <c r="S78" s="4">
        <f t="shared" si="18"/>
        <v>21464</v>
      </c>
      <c r="T78" s="4">
        <f t="shared" si="19"/>
        <v>10237</v>
      </c>
      <c r="U78" s="4">
        <f t="shared" si="20"/>
        <v>12507</v>
      </c>
      <c r="V78" s="4">
        <f t="shared" si="21"/>
        <v>16336</v>
      </c>
      <c r="W78" s="4">
        <f t="shared" si="22"/>
        <v>19552</v>
      </c>
      <c r="Y78" s="5">
        <f t="shared" si="23"/>
        <v>1.4999999999999999E-2</v>
      </c>
      <c r="Z78" s="5">
        <f t="shared" si="24"/>
        <v>6.8999999999999999E-3</v>
      </c>
      <c r="AA78" s="5">
        <f t="shared" si="25"/>
        <v>8.0999999999999996E-3</v>
      </c>
      <c r="AB78" s="5">
        <f t="shared" si="26"/>
        <v>1.03E-2</v>
      </c>
      <c r="AC78" s="5">
        <f t="shared" si="27"/>
        <v>1.1900000000000001E-2</v>
      </c>
      <c r="AE78" s="5">
        <f t="shared" si="28"/>
        <v>1.01E-2</v>
      </c>
      <c r="AF78" s="5">
        <f t="shared" si="16"/>
        <v>8.3999999999999995E-3</v>
      </c>
      <c r="AH78" s="5">
        <f t="shared" si="29"/>
        <v>1.1900000000000001E-2</v>
      </c>
      <c r="AI78" s="5">
        <f t="shared" si="17"/>
        <v>9.1999999999999998E-3</v>
      </c>
      <c r="AJ78" s="5">
        <f t="shared" si="30"/>
        <v>2.700000000000001E-3</v>
      </c>
      <c r="AL78" s="5">
        <f t="shared" si="31"/>
        <v>1.01E-2</v>
      </c>
      <c r="AM78" s="4">
        <f>ROUND(('Levy Limit Base'!AD78*AL78),0)</f>
        <v>17228</v>
      </c>
      <c r="AN78" s="4"/>
      <c r="AO78" s="20"/>
      <c r="AP78" s="5"/>
    </row>
    <row r="79" spans="1:42" x14ac:dyDescent="0.2">
      <c r="A79" t="s">
        <v>92</v>
      </c>
      <c r="B79">
        <v>70</v>
      </c>
      <c r="C79" s="4">
        <v>9722048</v>
      </c>
      <c r="D79" s="4">
        <v>10023440</v>
      </c>
      <c r="E79" s="4">
        <f>'Levy Limit Base'!F79</f>
        <v>10351538</v>
      </c>
      <c r="F79" s="4">
        <f>'Levy Limit Base'!K79</f>
        <v>10669451</v>
      </c>
      <c r="G79" s="4">
        <f>'Levy Limit Base'!P79</f>
        <v>10993339</v>
      </c>
      <c r="H79" s="4">
        <f>'Levy Limit Base'!U79</f>
        <v>11329558</v>
      </c>
      <c r="J79" s="45"/>
      <c r="K79" s="45"/>
      <c r="M79" s="4">
        <v>58341</v>
      </c>
      <c r="N79" s="4">
        <v>77512</v>
      </c>
      <c r="O79" s="4">
        <v>59125</v>
      </c>
      <c r="P79" s="4">
        <v>57152</v>
      </c>
      <c r="Q79" s="19">
        <v>61386</v>
      </c>
      <c r="S79" s="4">
        <f t="shared" si="18"/>
        <v>58341</v>
      </c>
      <c r="T79" s="4">
        <f t="shared" si="19"/>
        <v>77512</v>
      </c>
      <c r="U79" s="4">
        <f t="shared" si="20"/>
        <v>59125</v>
      </c>
      <c r="V79" s="4">
        <f t="shared" si="21"/>
        <v>57152</v>
      </c>
      <c r="W79" s="4">
        <f t="shared" si="22"/>
        <v>61386</v>
      </c>
      <c r="Y79" s="5">
        <f t="shared" si="23"/>
        <v>6.0000000000000001E-3</v>
      </c>
      <c r="Z79" s="5">
        <f t="shared" si="24"/>
        <v>7.7000000000000002E-3</v>
      </c>
      <c r="AA79" s="5">
        <f t="shared" si="25"/>
        <v>5.7000000000000002E-3</v>
      </c>
      <c r="AB79" s="5">
        <f t="shared" si="26"/>
        <v>5.4000000000000003E-3</v>
      </c>
      <c r="AC79" s="5">
        <f t="shared" si="27"/>
        <v>5.5999999999999999E-3</v>
      </c>
      <c r="AE79" s="5">
        <f t="shared" si="28"/>
        <v>5.5999999999999999E-3</v>
      </c>
      <c r="AF79" s="5">
        <f t="shared" si="16"/>
        <v>5.5999999999999999E-3</v>
      </c>
      <c r="AH79" s="5">
        <f t="shared" si="29"/>
        <v>5.7000000000000002E-3</v>
      </c>
      <c r="AI79" s="5">
        <f t="shared" si="17"/>
        <v>5.4999999999999997E-3</v>
      </c>
      <c r="AJ79" s="5">
        <f t="shared" si="30"/>
        <v>2.0000000000000052E-4</v>
      </c>
      <c r="AL79" s="5">
        <f t="shared" si="31"/>
        <v>5.5999999999999999E-3</v>
      </c>
      <c r="AM79" s="4">
        <f>ROUND(('Levy Limit Base'!AD79*AL79),0)</f>
        <v>63446</v>
      </c>
      <c r="AN79" s="4"/>
      <c r="AO79" s="20"/>
      <c r="AP79" s="5"/>
    </row>
    <row r="80" spans="1:42" x14ac:dyDescent="0.2">
      <c r="A80" t="s">
        <v>93</v>
      </c>
      <c r="B80">
        <v>71</v>
      </c>
      <c r="C80" s="4">
        <v>58288759</v>
      </c>
      <c r="D80" s="4">
        <v>60355458</v>
      </c>
      <c r="E80" s="4">
        <f>'Levy Limit Base'!F80</f>
        <v>62546370</v>
      </c>
      <c r="F80" s="4">
        <f>'Levy Limit Base'!K80</f>
        <v>65016430</v>
      </c>
      <c r="G80" s="4">
        <f>'Levy Limit Base'!P80</f>
        <v>67839074</v>
      </c>
      <c r="H80" s="4">
        <f>'Levy Limit Base'!U80</f>
        <v>70394408</v>
      </c>
      <c r="J80" s="45" t="s">
        <v>456</v>
      </c>
      <c r="K80" s="45"/>
      <c r="M80" s="4">
        <v>609480</v>
      </c>
      <c r="N80" s="4">
        <v>682026</v>
      </c>
      <c r="O80" s="4">
        <v>906401</v>
      </c>
      <c r="P80" s="4">
        <v>1197233</v>
      </c>
      <c r="Q80" s="19">
        <v>859357</v>
      </c>
      <c r="S80" s="4">
        <f t="shared" si="18"/>
        <v>609480</v>
      </c>
      <c r="T80" s="4">
        <f t="shared" si="19"/>
        <v>682026</v>
      </c>
      <c r="U80" s="4">
        <f t="shared" si="20"/>
        <v>906401</v>
      </c>
      <c r="V80" s="4">
        <f t="shared" si="21"/>
        <v>1197233</v>
      </c>
      <c r="W80" s="4">
        <f t="shared" si="22"/>
        <v>859357</v>
      </c>
      <c r="Y80" s="5">
        <f t="shared" si="23"/>
        <v>1.0500000000000001E-2</v>
      </c>
      <c r="Z80" s="5">
        <f t="shared" si="24"/>
        <v>1.1299999999999999E-2</v>
      </c>
      <c r="AA80" s="5">
        <f t="shared" si="25"/>
        <v>1.4500000000000001E-2</v>
      </c>
      <c r="AB80" s="5">
        <f t="shared" si="26"/>
        <v>1.84E-2</v>
      </c>
      <c r="AC80" s="5">
        <f t="shared" si="27"/>
        <v>1.2699999999999999E-2</v>
      </c>
      <c r="AE80" s="5">
        <f t="shared" si="28"/>
        <v>1.52E-2</v>
      </c>
      <c r="AF80" s="5">
        <f t="shared" si="16"/>
        <v>1.2800000000000001E-2</v>
      </c>
      <c r="AH80" s="5">
        <f t="shared" si="29"/>
        <v>1.84E-2</v>
      </c>
      <c r="AI80" s="5">
        <f t="shared" si="17"/>
        <v>1.3599999999999999E-2</v>
      </c>
      <c r="AJ80" s="5">
        <f t="shared" si="30"/>
        <v>4.8000000000000004E-3</v>
      </c>
      <c r="AL80" s="5">
        <f t="shared" si="31"/>
        <v>1.52E-2</v>
      </c>
      <c r="AM80" s="4">
        <f>ROUND(('Levy Limit Base'!AD80*AL80),0)</f>
        <v>1069995</v>
      </c>
      <c r="AN80" s="4"/>
      <c r="AO80" s="20"/>
      <c r="AP80" s="5"/>
    </row>
    <row r="81" spans="1:42" x14ac:dyDescent="0.2">
      <c r="A81" t="s">
        <v>94</v>
      </c>
      <c r="B81">
        <v>72</v>
      </c>
      <c r="C81" s="4">
        <v>42845938</v>
      </c>
      <c r="D81" s="4">
        <v>44433933</v>
      </c>
      <c r="E81" s="4">
        <f>'Levy Limit Base'!F81</f>
        <v>46235901</v>
      </c>
      <c r="F81" s="4">
        <f>'Levy Limit Base'!K81</f>
        <v>48097666</v>
      </c>
      <c r="G81" s="4">
        <f>'Levy Limit Base'!P81</f>
        <v>50324169</v>
      </c>
      <c r="H81" s="4">
        <f>'Levy Limit Base'!U81</f>
        <v>52962119</v>
      </c>
      <c r="J81" s="45" t="s">
        <v>457</v>
      </c>
      <c r="K81" s="45"/>
      <c r="M81" s="4">
        <v>516847</v>
      </c>
      <c r="N81" s="4">
        <v>634006</v>
      </c>
      <c r="O81" s="4">
        <v>705868</v>
      </c>
      <c r="P81" s="4">
        <v>1015552</v>
      </c>
      <c r="Q81" s="19">
        <v>1379845</v>
      </c>
      <c r="S81" s="4">
        <f t="shared" si="18"/>
        <v>516847</v>
      </c>
      <c r="T81" s="4">
        <f t="shared" si="19"/>
        <v>634006</v>
      </c>
      <c r="U81" s="4">
        <f t="shared" si="20"/>
        <v>705868</v>
      </c>
      <c r="V81" s="4">
        <f t="shared" si="21"/>
        <v>1015552</v>
      </c>
      <c r="W81" s="4">
        <f t="shared" si="22"/>
        <v>1379845</v>
      </c>
      <c r="Y81" s="5">
        <f t="shared" si="23"/>
        <v>1.21E-2</v>
      </c>
      <c r="Z81" s="5">
        <f t="shared" si="24"/>
        <v>1.43E-2</v>
      </c>
      <c r="AA81" s="5">
        <f t="shared" si="25"/>
        <v>1.5299999999999999E-2</v>
      </c>
      <c r="AB81" s="5">
        <f t="shared" si="26"/>
        <v>2.1100000000000001E-2</v>
      </c>
      <c r="AC81" s="5">
        <f t="shared" si="27"/>
        <v>2.7400000000000001E-2</v>
      </c>
      <c r="AE81" s="5">
        <f t="shared" si="28"/>
        <v>2.1299999999999999E-2</v>
      </c>
      <c r="AF81" s="5">
        <f t="shared" si="16"/>
        <v>1.6899999999999998E-2</v>
      </c>
      <c r="AH81" s="5">
        <f t="shared" si="29"/>
        <v>2.7400000000000001E-2</v>
      </c>
      <c r="AI81" s="5">
        <f t="shared" si="17"/>
        <v>1.8200000000000001E-2</v>
      </c>
      <c r="AJ81" s="5">
        <f t="shared" si="30"/>
        <v>9.1999999999999998E-3</v>
      </c>
      <c r="AL81" s="5">
        <f t="shared" si="31"/>
        <v>2.1299999999999999E-2</v>
      </c>
      <c r="AM81" s="4">
        <f>ROUND(('Levy Limit Base'!AD81*AL81),0)</f>
        <v>1128093</v>
      </c>
      <c r="AN81" s="4"/>
      <c r="AO81" s="20"/>
      <c r="AP81" s="5"/>
    </row>
    <row r="82" spans="1:42" x14ac:dyDescent="0.2">
      <c r="A82" t="s">
        <v>95</v>
      </c>
      <c r="B82">
        <v>73</v>
      </c>
      <c r="C82" s="4">
        <v>68099488</v>
      </c>
      <c r="D82" s="4">
        <v>71008352</v>
      </c>
      <c r="E82" s="4">
        <f>'Levy Limit Base'!F82</f>
        <v>73915450</v>
      </c>
      <c r="F82" s="4">
        <f>'Levy Limit Base'!K82</f>
        <v>76698653</v>
      </c>
      <c r="G82" s="4">
        <f>'Levy Limit Base'!P82</f>
        <v>79745732</v>
      </c>
      <c r="H82" s="4">
        <f>'Levy Limit Base'!U82</f>
        <v>82788288</v>
      </c>
      <c r="J82" s="45"/>
      <c r="K82" s="45"/>
      <c r="M82" s="4">
        <v>1206377</v>
      </c>
      <c r="N82" s="4">
        <v>1121405</v>
      </c>
      <c r="O82" s="4">
        <v>1198803</v>
      </c>
      <c r="P82" s="4">
        <v>1129613</v>
      </c>
      <c r="Q82" s="19">
        <v>1048913</v>
      </c>
      <c r="S82" s="4">
        <f t="shared" si="18"/>
        <v>1206377</v>
      </c>
      <c r="T82" s="4">
        <f t="shared" si="19"/>
        <v>1121405</v>
      </c>
      <c r="U82" s="4">
        <f t="shared" si="20"/>
        <v>1198803</v>
      </c>
      <c r="V82" s="4">
        <f t="shared" si="21"/>
        <v>1129613</v>
      </c>
      <c r="W82" s="4">
        <f t="shared" si="22"/>
        <v>1048913</v>
      </c>
      <c r="Y82" s="5">
        <f t="shared" si="23"/>
        <v>1.77E-2</v>
      </c>
      <c r="Z82" s="5">
        <f t="shared" si="24"/>
        <v>1.5800000000000002E-2</v>
      </c>
      <c r="AA82" s="5">
        <f t="shared" si="25"/>
        <v>1.6199999999999999E-2</v>
      </c>
      <c r="AB82" s="5">
        <f t="shared" si="26"/>
        <v>1.47E-2</v>
      </c>
      <c r="AC82" s="5">
        <f t="shared" si="27"/>
        <v>1.32E-2</v>
      </c>
      <c r="AE82" s="5">
        <f t="shared" si="28"/>
        <v>1.47E-2</v>
      </c>
      <c r="AF82" s="5">
        <f t="shared" si="16"/>
        <v>1.46E-2</v>
      </c>
      <c r="AH82" s="5">
        <f t="shared" si="29"/>
        <v>1.6199999999999999E-2</v>
      </c>
      <c r="AI82" s="5">
        <f t="shared" si="17"/>
        <v>1.4E-2</v>
      </c>
      <c r="AJ82" s="5">
        <f t="shared" si="30"/>
        <v>2.1999999999999988E-3</v>
      </c>
      <c r="AL82" s="5">
        <f t="shared" si="31"/>
        <v>1.47E-2</v>
      </c>
      <c r="AM82" s="4">
        <f>ROUND(('Levy Limit Base'!AD82*AL82),0)</f>
        <v>1216988</v>
      </c>
      <c r="AN82" s="4"/>
      <c r="AO82" s="20"/>
      <c r="AP82" s="5"/>
    </row>
    <row r="83" spans="1:42" x14ac:dyDescent="0.2">
      <c r="A83" t="s">
        <v>96</v>
      </c>
      <c r="B83">
        <v>74</v>
      </c>
      <c r="C83" s="4">
        <v>7213936</v>
      </c>
      <c r="D83" s="4">
        <v>7483204</v>
      </c>
      <c r="E83" s="4">
        <f>'Levy Limit Base'!F83</f>
        <v>7754845</v>
      </c>
      <c r="F83" s="4">
        <f>'Levy Limit Base'!K83</f>
        <v>8056187</v>
      </c>
      <c r="G83" s="4">
        <f>'Levy Limit Base'!P83</f>
        <v>8377481</v>
      </c>
      <c r="H83" s="4">
        <f>'Levy Limit Base'!U83</f>
        <v>8693118</v>
      </c>
      <c r="J83" s="45" t="s">
        <v>463</v>
      </c>
      <c r="K83" s="45"/>
      <c r="M83" s="4">
        <v>88920</v>
      </c>
      <c r="N83" s="4">
        <v>62200</v>
      </c>
      <c r="O83" s="4">
        <v>107471</v>
      </c>
      <c r="P83" s="4">
        <v>119889</v>
      </c>
      <c r="Q83" s="19">
        <v>106200</v>
      </c>
      <c r="S83" s="4">
        <f t="shared" si="18"/>
        <v>88920</v>
      </c>
      <c r="T83" s="4">
        <f t="shared" si="19"/>
        <v>62200</v>
      </c>
      <c r="U83" s="4">
        <f t="shared" si="20"/>
        <v>107471</v>
      </c>
      <c r="V83" s="4">
        <f t="shared" si="21"/>
        <v>119889</v>
      </c>
      <c r="W83" s="4">
        <f t="shared" si="22"/>
        <v>106200</v>
      </c>
      <c r="Y83" s="5">
        <f t="shared" si="23"/>
        <v>1.23E-2</v>
      </c>
      <c r="Z83" s="5">
        <f t="shared" si="24"/>
        <v>8.3000000000000001E-3</v>
      </c>
      <c r="AA83" s="5">
        <f t="shared" si="25"/>
        <v>1.3899999999999999E-2</v>
      </c>
      <c r="AB83" s="5">
        <f t="shared" si="26"/>
        <v>1.49E-2</v>
      </c>
      <c r="AC83" s="5">
        <f t="shared" si="27"/>
        <v>1.2699999999999999E-2</v>
      </c>
      <c r="AE83" s="5">
        <f t="shared" si="28"/>
        <v>1.38E-2</v>
      </c>
      <c r="AF83" s="5">
        <f t="shared" si="16"/>
        <v>1.1599999999999999E-2</v>
      </c>
      <c r="AH83" s="5">
        <f t="shared" si="29"/>
        <v>1.49E-2</v>
      </c>
      <c r="AI83" s="5">
        <f t="shared" si="17"/>
        <v>1.3299999999999999E-2</v>
      </c>
      <c r="AJ83" s="5">
        <f t="shared" si="30"/>
        <v>1.6000000000000007E-3</v>
      </c>
      <c r="AL83" s="5">
        <f t="shared" si="31"/>
        <v>1.38E-2</v>
      </c>
      <c r="AM83" s="4">
        <f>ROUND(('Levy Limit Base'!AD83*AL83),0)</f>
        <v>119965</v>
      </c>
      <c r="AN83" s="4"/>
      <c r="AO83" s="20"/>
      <c r="AP83" s="5"/>
    </row>
    <row r="84" spans="1:42" x14ac:dyDescent="0.2">
      <c r="A84" t="s">
        <v>97</v>
      </c>
      <c r="B84">
        <v>75</v>
      </c>
      <c r="C84" s="4">
        <v>27294172</v>
      </c>
      <c r="D84" s="4">
        <v>28377307</v>
      </c>
      <c r="E84" s="4">
        <f>'Levy Limit Base'!F84</f>
        <v>29804026</v>
      </c>
      <c r="F84" s="4">
        <f>'Levy Limit Base'!K84</f>
        <v>30803772</v>
      </c>
      <c r="G84" s="4">
        <f>'Levy Limit Base'!P84</f>
        <v>31974036</v>
      </c>
      <c r="H84" s="4">
        <f>'Levy Limit Base'!U84</f>
        <v>33151923</v>
      </c>
      <c r="J84" s="45" t="s">
        <v>472</v>
      </c>
      <c r="K84" s="45"/>
      <c r="M84" s="4">
        <v>400199</v>
      </c>
      <c r="N84" s="4">
        <v>252062</v>
      </c>
      <c r="O84" s="4">
        <v>254645</v>
      </c>
      <c r="P84" s="4">
        <v>400170</v>
      </c>
      <c r="Q84" s="19">
        <v>378536</v>
      </c>
      <c r="S84" s="4">
        <f t="shared" si="18"/>
        <v>400199</v>
      </c>
      <c r="T84" s="4">
        <f t="shared" si="19"/>
        <v>252062</v>
      </c>
      <c r="U84" s="4">
        <f t="shared" si="20"/>
        <v>254645</v>
      </c>
      <c r="V84" s="4">
        <f t="shared" si="21"/>
        <v>400170</v>
      </c>
      <c r="W84" s="4">
        <f t="shared" si="22"/>
        <v>378536</v>
      </c>
      <c r="Y84" s="5">
        <f t="shared" si="23"/>
        <v>1.47E-2</v>
      </c>
      <c r="Z84" s="5">
        <f t="shared" si="24"/>
        <v>8.8999999999999999E-3</v>
      </c>
      <c r="AA84" s="5">
        <f t="shared" si="25"/>
        <v>8.5000000000000006E-3</v>
      </c>
      <c r="AB84" s="5">
        <f t="shared" si="26"/>
        <v>1.2999999999999999E-2</v>
      </c>
      <c r="AC84" s="5">
        <f t="shared" si="27"/>
        <v>1.18E-2</v>
      </c>
      <c r="AE84" s="5">
        <f t="shared" si="28"/>
        <v>1.11E-2</v>
      </c>
      <c r="AF84" s="5">
        <f t="shared" si="16"/>
        <v>9.7000000000000003E-3</v>
      </c>
      <c r="AH84" s="5">
        <f t="shared" si="29"/>
        <v>1.2999999999999999E-2</v>
      </c>
      <c r="AI84" s="5">
        <f t="shared" si="17"/>
        <v>1.0200000000000001E-2</v>
      </c>
      <c r="AJ84" s="5">
        <f t="shared" si="30"/>
        <v>2.7999999999999987E-3</v>
      </c>
      <c r="AL84" s="5">
        <f t="shared" si="31"/>
        <v>1.11E-2</v>
      </c>
      <c r="AM84" s="4">
        <f>ROUND(('Levy Limit Base'!AD84*AL84),0)</f>
        <v>367986</v>
      </c>
      <c r="AN84" s="4"/>
      <c r="AO84" s="20"/>
      <c r="AP84" s="5"/>
    </row>
    <row r="85" spans="1:42" x14ac:dyDescent="0.2">
      <c r="A85" t="s">
        <v>98</v>
      </c>
      <c r="B85">
        <v>76</v>
      </c>
      <c r="C85" s="4">
        <v>12298314</v>
      </c>
      <c r="D85" s="4">
        <v>12759407</v>
      </c>
      <c r="E85" s="4">
        <f>'Levy Limit Base'!F85</f>
        <v>13212994</v>
      </c>
      <c r="F85" s="4">
        <f>'Levy Limit Base'!K85</f>
        <v>13725820</v>
      </c>
      <c r="G85" s="4">
        <f>'Levy Limit Base'!P85</f>
        <v>14246283</v>
      </c>
      <c r="H85" s="4">
        <f>'Levy Limit Base'!U85</f>
        <v>14874815</v>
      </c>
      <c r="J85" s="45" t="s">
        <v>473</v>
      </c>
      <c r="K85" s="45"/>
      <c r="M85" s="4">
        <v>153635</v>
      </c>
      <c r="N85" s="4">
        <v>134602</v>
      </c>
      <c r="O85" s="4">
        <v>182501</v>
      </c>
      <c r="P85" s="4">
        <v>177317</v>
      </c>
      <c r="Q85" s="19">
        <v>267618</v>
      </c>
      <c r="S85" s="4">
        <f t="shared" si="18"/>
        <v>153635</v>
      </c>
      <c r="T85" s="4">
        <f t="shared" si="19"/>
        <v>134602</v>
      </c>
      <c r="U85" s="4">
        <f t="shared" si="20"/>
        <v>182501</v>
      </c>
      <c r="V85" s="4">
        <f t="shared" si="21"/>
        <v>177317</v>
      </c>
      <c r="W85" s="4">
        <f t="shared" si="22"/>
        <v>267618</v>
      </c>
      <c r="Y85" s="5">
        <f t="shared" si="23"/>
        <v>1.2500000000000001E-2</v>
      </c>
      <c r="Z85" s="5">
        <f t="shared" si="24"/>
        <v>1.0500000000000001E-2</v>
      </c>
      <c r="AA85" s="5">
        <f t="shared" si="25"/>
        <v>1.38E-2</v>
      </c>
      <c r="AB85" s="5">
        <f t="shared" si="26"/>
        <v>1.29E-2</v>
      </c>
      <c r="AC85" s="5">
        <f t="shared" si="27"/>
        <v>1.8800000000000001E-2</v>
      </c>
      <c r="AE85" s="5">
        <f t="shared" si="28"/>
        <v>1.52E-2</v>
      </c>
      <c r="AF85" s="5">
        <f t="shared" si="16"/>
        <v>1.24E-2</v>
      </c>
      <c r="AH85" s="5">
        <f t="shared" si="29"/>
        <v>1.8800000000000001E-2</v>
      </c>
      <c r="AI85" s="5">
        <f t="shared" si="17"/>
        <v>1.34E-2</v>
      </c>
      <c r="AJ85" s="5">
        <f t="shared" si="30"/>
        <v>5.4000000000000003E-3</v>
      </c>
      <c r="AL85" s="5">
        <f t="shared" si="31"/>
        <v>1.52E-2</v>
      </c>
      <c r="AM85" s="4">
        <f>ROUND(('Levy Limit Base'!AD85*AL85),0)</f>
        <v>226097</v>
      </c>
      <c r="AN85" s="4"/>
      <c r="AO85" s="20"/>
      <c r="AP85" s="5"/>
    </row>
    <row r="86" spans="1:42" x14ac:dyDescent="0.2">
      <c r="A86" t="s">
        <v>99</v>
      </c>
      <c r="B86">
        <v>77</v>
      </c>
      <c r="C86" s="4">
        <v>10055707</v>
      </c>
      <c r="D86" s="4">
        <v>10453519</v>
      </c>
      <c r="E86" s="4">
        <f>'Levy Limit Base'!F86</f>
        <v>10863075</v>
      </c>
      <c r="F86" s="4">
        <f>'Levy Limit Base'!K86</f>
        <v>11242509</v>
      </c>
      <c r="G86" s="4">
        <f>'Levy Limit Base'!P86</f>
        <v>11742883</v>
      </c>
      <c r="H86" s="4">
        <f>'Levy Limit Base'!U86</f>
        <v>12187036</v>
      </c>
      <c r="J86" s="45" t="s">
        <v>460</v>
      </c>
      <c r="K86" s="45" t="s">
        <v>474</v>
      </c>
      <c r="M86" s="4">
        <v>146419</v>
      </c>
      <c r="N86" s="4">
        <v>144399</v>
      </c>
      <c r="O86" s="4">
        <v>107857</v>
      </c>
      <c r="P86" s="4">
        <v>219311</v>
      </c>
      <c r="Q86" s="19">
        <v>150581</v>
      </c>
      <c r="S86" s="4">
        <f t="shared" si="18"/>
        <v>146419</v>
      </c>
      <c r="T86" s="4">
        <f t="shared" si="19"/>
        <v>144399</v>
      </c>
      <c r="U86" s="4">
        <f t="shared" si="20"/>
        <v>107857</v>
      </c>
      <c r="V86" s="4">
        <f t="shared" si="21"/>
        <v>219311</v>
      </c>
      <c r="W86" s="4">
        <f t="shared" si="22"/>
        <v>150581</v>
      </c>
      <c r="Y86" s="5">
        <f t="shared" si="23"/>
        <v>1.46E-2</v>
      </c>
      <c r="Z86" s="5">
        <f t="shared" si="24"/>
        <v>1.38E-2</v>
      </c>
      <c r="AA86" s="5">
        <f t="shared" si="25"/>
        <v>9.9000000000000008E-3</v>
      </c>
      <c r="AB86" s="5">
        <f t="shared" si="26"/>
        <v>1.95E-2</v>
      </c>
      <c r="AC86" s="5">
        <f t="shared" si="27"/>
        <v>1.2800000000000001E-2</v>
      </c>
      <c r="AE86" s="5">
        <f t="shared" si="28"/>
        <v>1.41E-2</v>
      </c>
      <c r="AF86" s="5">
        <f t="shared" si="16"/>
        <v>1.2200000000000001E-2</v>
      </c>
      <c r="AH86" s="5">
        <f t="shared" si="29"/>
        <v>1.95E-2</v>
      </c>
      <c r="AI86" s="5">
        <f t="shared" si="17"/>
        <v>1.14E-2</v>
      </c>
      <c r="AJ86" s="5">
        <f t="shared" si="30"/>
        <v>8.0999999999999996E-3</v>
      </c>
      <c r="AL86" s="5">
        <f t="shared" si="31"/>
        <v>1.41E-2</v>
      </c>
      <c r="AM86" s="4">
        <f>ROUND(('Levy Limit Base'!AD86*AL86),0)</f>
        <v>171837</v>
      </c>
      <c r="AN86" s="4"/>
      <c r="AO86" s="20"/>
      <c r="AP86" s="5"/>
    </row>
    <row r="87" spans="1:42" x14ac:dyDescent="0.2">
      <c r="A87" t="s">
        <v>100</v>
      </c>
      <c r="B87">
        <v>78</v>
      </c>
      <c r="C87" s="4">
        <v>21449963</v>
      </c>
      <c r="D87" s="4">
        <v>22315080</v>
      </c>
      <c r="E87" s="4">
        <f>'Levy Limit Base'!F87</f>
        <v>23277285</v>
      </c>
      <c r="F87" s="4">
        <f>'Levy Limit Base'!K87</f>
        <v>24276341</v>
      </c>
      <c r="G87" s="4">
        <f>'Levy Limit Base'!P87</f>
        <v>25315086</v>
      </c>
      <c r="H87" s="4">
        <f>'Levy Limit Base'!U87</f>
        <v>26509534</v>
      </c>
      <c r="J87" s="45" t="s">
        <v>464</v>
      </c>
      <c r="K87" s="45"/>
      <c r="M87" s="4">
        <v>328868</v>
      </c>
      <c r="N87" s="4">
        <v>335902</v>
      </c>
      <c r="O87" s="4">
        <v>417124</v>
      </c>
      <c r="P87" s="4">
        <v>431836</v>
      </c>
      <c r="Q87" s="19">
        <v>561571</v>
      </c>
      <c r="S87" s="4">
        <f t="shared" si="18"/>
        <v>328868</v>
      </c>
      <c r="T87" s="4">
        <f t="shared" si="19"/>
        <v>335902</v>
      </c>
      <c r="U87" s="4">
        <f t="shared" si="20"/>
        <v>417124</v>
      </c>
      <c r="V87" s="4">
        <f t="shared" si="21"/>
        <v>431836</v>
      </c>
      <c r="W87" s="4">
        <f t="shared" si="22"/>
        <v>561571</v>
      </c>
      <c r="Y87" s="5">
        <f t="shared" si="23"/>
        <v>1.5299999999999999E-2</v>
      </c>
      <c r="Z87" s="5">
        <f t="shared" si="24"/>
        <v>1.5100000000000001E-2</v>
      </c>
      <c r="AA87" s="5">
        <f t="shared" si="25"/>
        <v>1.7899999999999999E-2</v>
      </c>
      <c r="AB87" s="5">
        <f t="shared" si="26"/>
        <v>1.78E-2</v>
      </c>
      <c r="AC87" s="5">
        <f t="shared" si="27"/>
        <v>2.2200000000000001E-2</v>
      </c>
      <c r="AE87" s="5">
        <f t="shared" si="28"/>
        <v>1.9300000000000001E-2</v>
      </c>
      <c r="AF87" s="5">
        <f t="shared" si="16"/>
        <v>1.6899999999999998E-2</v>
      </c>
      <c r="AH87" s="5">
        <f t="shared" si="29"/>
        <v>2.2200000000000001E-2</v>
      </c>
      <c r="AI87" s="5">
        <f t="shared" si="17"/>
        <v>1.7899999999999999E-2</v>
      </c>
      <c r="AJ87" s="5">
        <f t="shared" si="30"/>
        <v>4.3000000000000017E-3</v>
      </c>
      <c r="AL87" s="5">
        <f t="shared" si="31"/>
        <v>1.9300000000000001E-2</v>
      </c>
      <c r="AM87" s="4">
        <f>ROUND(('Levy Limit Base'!AD87*AL87),0)</f>
        <v>511634</v>
      </c>
      <c r="AN87" s="4"/>
      <c r="AO87" s="20"/>
      <c r="AP87" s="5"/>
    </row>
    <row r="88" spans="1:42" x14ac:dyDescent="0.2">
      <c r="A88" t="s">
        <v>101</v>
      </c>
      <c r="B88">
        <v>79</v>
      </c>
      <c r="C88" s="4">
        <v>35031818</v>
      </c>
      <c r="D88" s="4">
        <v>36226922</v>
      </c>
      <c r="E88" s="4">
        <f>'Levy Limit Base'!F88</f>
        <v>37570285</v>
      </c>
      <c r="F88" s="4">
        <f>'Levy Limit Base'!K88</f>
        <v>38892341</v>
      </c>
      <c r="G88" s="4">
        <f>'Levy Limit Base'!P88</f>
        <v>40389103</v>
      </c>
      <c r="H88" s="4">
        <f>'Levy Limit Base'!U88</f>
        <v>41916775</v>
      </c>
      <c r="J88" s="45" t="s">
        <v>456</v>
      </c>
      <c r="K88" s="45"/>
      <c r="M88" s="4">
        <v>319309</v>
      </c>
      <c r="N88" s="4">
        <v>437042</v>
      </c>
      <c r="O88" s="4">
        <v>382799</v>
      </c>
      <c r="P88" s="4">
        <v>524453</v>
      </c>
      <c r="Q88" s="19">
        <v>517944</v>
      </c>
      <c r="S88" s="4">
        <f t="shared" si="18"/>
        <v>319309</v>
      </c>
      <c r="T88" s="4">
        <f t="shared" si="19"/>
        <v>437042</v>
      </c>
      <c r="U88" s="4">
        <f t="shared" si="20"/>
        <v>382799</v>
      </c>
      <c r="V88" s="4">
        <f t="shared" si="21"/>
        <v>524453</v>
      </c>
      <c r="W88" s="4">
        <f t="shared" si="22"/>
        <v>517944</v>
      </c>
      <c r="Y88" s="5">
        <f t="shared" si="23"/>
        <v>9.1000000000000004E-3</v>
      </c>
      <c r="Z88" s="5">
        <f t="shared" si="24"/>
        <v>1.21E-2</v>
      </c>
      <c r="AA88" s="5">
        <f t="shared" si="25"/>
        <v>1.0200000000000001E-2</v>
      </c>
      <c r="AB88" s="5">
        <f t="shared" si="26"/>
        <v>1.35E-2</v>
      </c>
      <c r="AC88" s="5">
        <f t="shared" si="27"/>
        <v>1.2800000000000001E-2</v>
      </c>
      <c r="AE88" s="5">
        <f t="shared" si="28"/>
        <v>1.2200000000000001E-2</v>
      </c>
      <c r="AF88" s="5">
        <f t="shared" si="16"/>
        <v>1.17E-2</v>
      </c>
      <c r="AH88" s="5">
        <f t="shared" si="29"/>
        <v>1.35E-2</v>
      </c>
      <c r="AI88" s="5">
        <f t="shared" si="17"/>
        <v>1.15E-2</v>
      </c>
      <c r="AJ88" s="5">
        <f t="shared" si="30"/>
        <v>2E-3</v>
      </c>
      <c r="AL88" s="5">
        <f t="shared" si="31"/>
        <v>1.2200000000000001E-2</v>
      </c>
      <c r="AM88" s="4">
        <f>ROUND(('Levy Limit Base'!AD88*AL88),0)</f>
        <v>511385</v>
      </c>
      <c r="AN88" s="4"/>
      <c r="AO88" s="20"/>
      <c r="AP88" s="5"/>
    </row>
    <row r="89" spans="1:42" x14ac:dyDescent="0.2">
      <c r="A89" t="s">
        <v>102</v>
      </c>
      <c r="B89">
        <v>80</v>
      </c>
      <c r="C89" s="4">
        <v>7258639</v>
      </c>
      <c r="D89" s="4">
        <v>7516891</v>
      </c>
      <c r="E89" s="4">
        <f>'Levy Limit Base'!F89</f>
        <v>7770921</v>
      </c>
      <c r="F89" s="4">
        <f>'Levy Limit Base'!K89</f>
        <v>8022079</v>
      </c>
      <c r="G89" s="4">
        <f>'Levy Limit Base'!P89</f>
        <v>8313999</v>
      </c>
      <c r="H89" s="4">
        <f>'Levy Limit Base'!U89</f>
        <v>8628289</v>
      </c>
      <c r="J89" s="45" t="s">
        <v>458</v>
      </c>
      <c r="K89" s="45"/>
      <c r="M89" s="4">
        <v>76786</v>
      </c>
      <c r="N89" s="4">
        <v>66108</v>
      </c>
      <c r="O89" s="4">
        <v>56885</v>
      </c>
      <c r="P89" s="4">
        <v>91368</v>
      </c>
      <c r="Q89" s="19">
        <v>106440</v>
      </c>
      <c r="S89" s="4">
        <f t="shared" si="18"/>
        <v>76786</v>
      </c>
      <c r="T89" s="4">
        <f t="shared" si="19"/>
        <v>66108</v>
      </c>
      <c r="U89" s="4">
        <f t="shared" si="20"/>
        <v>56885</v>
      </c>
      <c r="V89" s="4">
        <f t="shared" si="21"/>
        <v>91368</v>
      </c>
      <c r="W89" s="4">
        <f t="shared" si="22"/>
        <v>106440</v>
      </c>
      <c r="Y89" s="5">
        <f t="shared" si="23"/>
        <v>1.06E-2</v>
      </c>
      <c r="Z89" s="5">
        <f t="shared" si="24"/>
        <v>8.8000000000000005E-3</v>
      </c>
      <c r="AA89" s="5">
        <f t="shared" si="25"/>
        <v>7.3000000000000001E-3</v>
      </c>
      <c r="AB89" s="5">
        <f t="shared" si="26"/>
        <v>1.14E-2</v>
      </c>
      <c r="AC89" s="5">
        <f t="shared" si="27"/>
        <v>1.2800000000000001E-2</v>
      </c>
      <c r="AE89" s="5">
        <f t="shared" si="28"/>
        <v>1.0500000000000001E-2</v>
      </c>
      <c r="AF89" s="5">
        <f t="shared" si="16"/>
        <v>9.1999999999999998E-3</v>
      </c>
      <c r="AH89" s="5">
        <f t="shared" si="29"/>
        <v>1.2800000000000001E-2</v>
      </c>
      <c r="AI89" s="5">
        <f t="shared" si="17"/>
        <v>9.4000000000000004E-3</v>
      </c>
      <c r="AJ89" s="5">
        <f t="shared" si="30"/>
        <v>3.4000000000000002E-3</v>
      </c>
      <c r="AL89" s="5">
        <f t="shared" si="31"/>
        <v>1.0500000000000001E-2</v>
      </c>
      <c r="AM89" s="4">
        <f>ROUND(('Levy Limit Base'!AD89*AL89),0)</f>
        <v>90597</v>
      </c>
      <c r="AN89" s="4"/>
      <c r="AO89" s="20"/>
      <c r="AP89" s="5"/>
    </row>
    <row r="90" spans="1:42" x14ac:dyDescent="0.2">
      <c r="A90" t="s">
        <v>103</v>
      </c>
      <c r="B90">
        <v>81</v>
      </c>
      <c r="C90" s="4">
        <v>5374911</v>
      </c>
      <c r="D90" s="4">
        <v>5538684</v>
      </c>
      <c r="E90" s="4">
        <f>'Levy Limit Base'!F90</f>
        <v>5726109</v>
      </c>
      <c r="F90" s="4">
        <f>'Levy Limit Base'!K90</f>
        <v>5904253</v>
      </c>
      <c r="G90" s="4">
        <f>'Levy Limit Base'!P90</f>
        <v>6100979</v>
      </c>
      <c r="H90" s="4">
        <f>'Levy Limit Base'!U90</f>
        <v>6343733</v>
      </c>
      <c r="J90" s="45" t="s">
        <v>475</v>
      </c>
      <c r="K90" s="45"/>
      <c r="M90" s="4">
        <v>29400</v>
      </c>
      <c r="N90" s="4">
        <v>31585</v>
      </c>
      <c r="O90" s="4">
        <v>34991</v>
      </c>
      <c r="P90" s="4">
        <v>49119</v>
      </c>
      <c r="Q90" s="19">
        <v>90230</v>
      </c>
      <c r="S90" s="4">
        <f t="shared" si="18"/>
        <v>29400</v>
      </c>
      <c r="T90" s="4">
        <f t="shared" si="19"/>
        <v>31585</v>
      </c>
      <c r="U90" s="4">
        <f t="shared" si="20"/>
        <v>34991</v>
      </c>
      <c r="V90" s="4">
        <f t="shared" si="21"/>
        <v>49119</v>
      </c>
      <c r="W90" s="4">
        <f t="shared" si="22"/>
        <v>90230</v>
      </c>
      <c r="Y90" s="5">
        <f t="shared" si="23"/>
        <v>5.4999999999999997E-3</v>
      </c>
      <c r="Z90" s="5">
        <f t="shared" si="24"/>
        <v>5.7000000000000002E-3</v>
      </c>
      <c r="AA90" s="5">
        <f t="shared" si="25"/>
        <v>6.1000000000000004E-3</v>
      </c>
      <c r="AB90" s="5">
        <f t="shared" si="26"/>
        <v>8.3000000000000001E-3</v>
      </c>
      <c r="AC90" s="5">
        <f t="shared" si="27"/>
        <v>1.4800000000000001E-2</v>
      </c>
      <c r="AE90" s="5">
        <f t="shared" si="28"/>
        <v>9.7000000000000003E-3</v>
      </c>
      <c r="AF90" s="5">
        <f t="shared" si="16"/>
        <v>6.7000000000000002E-3</v>
      </c>
      <c r="AH90" s="5">
        <f t="shared" si="29"/>
        <v>1.4800000000000001E-2</v>
      </c>
      <c r="AI90" s="5">
        <f t="shared" si="17"/>
        <v>7.1999999999999998E-3</v>
      </c>
      <c r="AJ90" s="5">
        <f t="shared" si="30"/>
        <v>7.6000000000000009E-3</v>
      </c>
      <c r="AL90" s="5">
        <f t="shared" si="31"/>
        <v>9.7000000000000003E-3</v>
      </c>
      <c r="AM90" s="4">
        <f>ROUND(('Levy Limit Base'!AD90*AL90),0)</f>
        <v>61534</v>
      </c>
      <c r="AN90" s="4"/>
      <c r="AO90" s="20"/>
      <c r="AP90" s="5"/>
    </row>
    <row r="91" spans="1:42" x14ac:dyDescent="0.2">
      <c r="A91" t="s">
        <v>104</v>
      </c>
      <c r="B91">
        <v>82</v>
      </c>
      <c r="C91" s="4">
        <v>41306012</v>
      </c>
      <c r="D91" s="4">
        <v>42716208</v>
      </c>
      <c r="E91" s="4">
        <f>'Levy Limit Base'!F91</f>
        <v>44149709</v>
      </c>
      <c r="F91" s="4">
        <f>'Levy Limit Base'!K91</f>
        <v>45616001</v>
      </c>
      <c r="G91" s="4">
        <f>'Levy Limit Base'!P91</f>
        <v>47190675</v>
      </c>
      <c r="H91" s="4">
        <f>'Levy Limit Base'!U91</f>
        <v>49001918</v>
      </c>
      <c r="J91" s="45" t="s">
        <v>467</v>
      </c>
      <c r="K91" s="45"/>
      <c r="M91" s="4">
        <v>377546</v>
      </c>
      <c r="N91" s="4">
        <v>365596</v>
      </c>
      <c r="O91" s="4">
        <v>362549</v>
      </c>
      <c r="P91" s="4">
        <v>434274</v>
      </c>
      <c r="Q91" s="19">
        <v>631476</v>
      </c>
      <c r="S91" s="4">
        <f t="shared" si="18"/>
        <v>377546</v>
      </c>
      <c r="T91" s="4">
        <f t="shared" si="19"/>
        <v>365596</v>
      </c>
      <c r="U91" s="4">
        <f t="shared" si="20"/>
        <v>362549</v>
      </c>
      <c r="V91" s="4">
        <f t="shared" si="21"/>
        <v>434274</v>
      </c>
      <c r="W91" s="4">
        <f t="shared" si="22"/>
        <v>631476</v>
      </c>
      <c r="Y91" s="5">
        <f t="shared" si="23"/>
        <v>9.1000000000000004E-3</v>
      </c>
      <c r="Z91" s="5">
        <f t="shared" si="24"/>
        <v>8.6E-3</v>
      </c>
      <c r="AA91" s="5">
        <f t="shared" si="25"/>
        <v>8.2000000000000007E-3</v>
      </c>
      <c r="AB91" s="5">
        <f t="shared" si="26"/>
        <v>9.4999999999999998E-3</v>
      </c>
      <c r="AC91" s="5">
        <f t="shared" si="27"/>
        <v>1.34E-2</v>
      </c>
      <c r="AE91" s="5">
        <f t="shared" si="28"/>
        <v>1.04E-2</v>
      </c>
      <c r="AF91" s="5">
        <f t="shared" si="16"/>
        <v>8.8000000000000005E-3</v>
      </c>
      <c r="AH91" s="5">
        <f t="shared" si="29"/>
        <v>1.34E-2</v>
      </c>
      <c r="AI91" s="5">
        <f t="shared" si="17"/>
        <v>8.8999999999999999E-3</v>
      </c>
      <c r="AJ91" s="5">
        <f t="shared" si="30"/>
        <v>4.5000000000000005E-3</v>
      </c>
      <c r="AL91" s="5">
        <f t="shared" si="31"/>
        <v>1.04E-2</v>
      </c>
      <c r="AM91" s="4">
        <f>ROUND(('Levy Limit Base'!AD91*AL91),0)</f>
        <v>509620</v>
      </c>
      <c r="AN91" s="4"/>
      <c r="AO91" s="20"/>
      <c r="AP91" s="5"/>
    </row>
    <row r="92" spans="1:42" x14ac:dyDescent="0.2">
      <c r="A92" t="s">
        <v>374</v>
      </c>
      <c r="B92">
        <v>83</v>
      </c>
      <c r="C92" s="4">
        <v>20493856</v>
      </c>
      <c r="D92" s="4">
        <v>21318196</v>
      </c>
      <c r="E92" s="4">
        <f>'Levy Limit Base'!F92</f>
        <v>22056935</v>
      </c>
      <c r="F92" s="4">
        <f>'Levy Limit Base'!K92</f>
        <v>22923054</v>
      </c>
      <c r="G92" s="4">
        <f>'Levy Limit Base'!P92</f>
        <v>23768544</v>
      </c>
      <c r="H92" s="4">
        <f>'Levy Limit Base'!U92</f>
        <v>24584612</v>
      </c>
      <c r="J92" s="45"/>
      <c r="K92" s="45"/>
      <c r="M92" s="4">
        <v>311994</v>
      </c>
      <c r="N92" s="4">
        <v>200347</v>
      </c>
      <c r="O92" s="4">
        <v>314696</v>
      </c>
      <c r="P92" s="4">
        <v>272414</v>
      </c>
      <c r="Q92" s="19">
        <v>221733</v>
      </c>
      <c r="S92" s="4">
        <f t="shared" si="18"/>
        <v>311994</v>
      </c>
      <c r="T92" s="4">
        <f t="shared" si="19"/>
        <v>200347</v>
      </c>
      <c r="U92" s="4">
        <f t="shared" si="20"/>
        <v>314696</v>
      </c>
      <c r="V92" s="4">
        <f t="shared" si="21"/>
        <v>272414</v>
      </c>
      <c r="W92" s="4">
        <f t="shared" si="22"/>
        <v>221733</v>
      </c>
      <c r="Y92" s="5">
        <f t="shared" si="23"/>
        <v>1.52E-2</v>
      </c>
      <c r="Z92" s="5">
        <f t="shared" si="24"/>
        <v>9.4000000000000004E-3</v>
      </c>
      <c r="AA92" s="5">
        <f t="shared" si="25"/>
        <v>1.43E-2</v>
      </c>
      <c r="AB92" s="5">
        <f t="shared" si="26"/>
        <v>1.1900000000000001E-2</v>
      </c>
      <c r="AC92" s="5">
        <f t="shared" si="27"/>
        <v>9.2999999999999992E-3</v>
      </c>
      <c r="AE92" s="5">
        <f t="shared" si="28"/>
        <v>1.18E-2</v>
      </c>
      <c r="AF92" s="5">
        <f t="shared" si="16"/>
        <v>1.0200000000000001E-2</v>
      </c>
      <c r="AH92" s="5">
        <f t="shared" si="29"/>
        <v>1.43E-2</v>
      </c>
      <c r="AI92" s="5">
        <f t="shared" si="17"/>
        <v>1.06E-2</v>
      </c>
      <c r="AJ92" s="5">
        <f t="shared" si="30"/>
        <v>3.7000000000000002E-3</v>
      </c>
      <c r="AL92" s="5">
        <f t="shared" si="31"/>
        <v>1.18E-2</v>
      </c>
      <c r="AM92" s="4">
        <f>ROUND(('Levy Limit Base'!AD92*AL92),0)</f>
        <v>290098</v>
      </c>
      <c r="AN92" s="4"/>
      <c r="AO92" s="20"/>
      <c r="AP92" s="5"/>
    </row>
    <row r="93" spans="1:42" x14ac:dyDescent="0.2">
      <c r="A93" t="s">
        <v>375</v>
      </c>
      <c r="B93">
        <v>84</v>
      </c>
      <c r="C93" s="4">
        <v>2553554</v>
      </c>
      <c r="D93" s="4">
        <v>2668065</v>
      </c>
      <c r="E93" s="4">
        <f>'Levy Limit Base'!F93</f>
        <v>2771903</v>
      </c>
      <c r="F93" s="4">
        <f>'Levy Limit Base'!K93</f>
        <v>2921907</v>
      </c>
      <c r="G93" s="4">
        <f>'Levy Limit Base'!P93</f>
        <v>3036075</v>
      </c>
      <c r="H93" s="4">
        <f>'Levy Limit Base'!U93</f>
        <v>3152603</v>
      </c>
      <c r="J93" s="45"/>
      <c r="K93" s="45"/>
      <c r="M93" s="4">
        <v>50672</v>
      </c>
      <c r="N93" s="4">
        <v>37136</v>
      </c>
      <c r="O93" s="4">
        <v>80529</v>
      </c>
      <c r="P93" s="4">
        <v>41120</v>
      </c>
      <c r="Q93" s="19">
        <v>40626</v>
      </c>
      <c r="S93" s="4">
        <f t="shared" si="18"/>
        <v>50672</v>
      </c>
      <c r="T93" s="4">
        <f t="shared" si="19"/>
        <v>37136</v>
      </c>
      <c r="U93" s="4">
        <f t="shared" si="20"/>
        <v>80529</v>
      </c>
      <c r="V93" s="4">
        <f t="shared" si="21"/>
        <v>41120</v>
      </c>
      <c r="W93" s="4">
        <f t="shared" si="22"/>
        <v>40626</v>
      </c>
      <c r="Y93" s="5">
        <f t="shared" si="23"/>
        <v>1.9800000000000002E-2</v>
      </c>
      <c r="Z93" s="5">
        <f t="shared" si="24"/>
        <v>1.3899999999999999E-2</v>
      </c>
      <c r="AA93" s="5">
        <f t="shared" si="25"/>
        <v>2.9100000000000001E-2</v>
      </c>
      <c r="AB93" s="5">
        <f t="shared" si="26"/>
        <v>1.41E-2</v>
      </c>
      <c r="AC93" s="5">
        <f t="shared" si="27"/>
        <v>1.34E-2</v>
      </c>
      <c r="AE93" s="5">
        <f t="shared" si="28"/>
        <v>1.89E-2</v>
      </c>
      <c r="AF93" s="5">
        <f t="shared" si="16"/>
        <v>1.38E-2</v>
      </c>
      <c r="AH93" s="5">
        <f t="shared" si="29"/>
        <v>2.9100000000000001E-2</v>
      </c>
      <c r="AI93" s="5">
        <f t="shared" si="17"/>
        <v>1.38E-2</v>
      </c>
      <c r="AJ93" s="5">
        <f t="shared" si="30"/>
        <v>1.5300000000000001E-2</v>
      </c>
      <c r="AL93" s="5">
        <f t="shared" si="31"/>
        <v>1.89E-2</v>
      </c>
      <c r="AM93" s="4">
        <f>ROUND(('Levy Limit Base'!AD93*AL93),0)</f>
        <v>59584</v>
      </c>
      <c r="AN93" s="4"/>
      <c r="AO93" s="20"/>
      <c r="AP93" s="5"/>
    </row>
    <row r="94" spans="1:42" x14ac:dyDescent="0.2">
      <c r="A94" t="s">
        <v>376</v>
      </c>
      <c r="B94">
        <v>85</v>
      </c>
      <c r="C94" s="4">
        <v>31415792</v>
      </c>
      <c r="D94" s="4">
        <v>32643756</v>
      </c>
      <c r="E94" s="4">
        <f>'Levy Limit Base'!F94</f>
        <v>33961072</v>
      </c>
      <c r="F94" s="4">
        <f>'Levy Limit Base'!K94</f>
        <v>35235798</v>
      </c>
      <c r="G94" s="4">
        <f>'Levy Limit Base'!P94</f>
        <v>36882128</v>
      </c>
      <c r="H94" s="4">
        <f>'Levy Limit Base'!U94</f>
        <v>38368359</v>
      </c>
      <c r="J94" s="45" t="s">
        <v>459</v>
      </c>
      <c r="K94" s="45"/>
      <c r="M94" s="4">
        <v>352207</v>
      </c>
      <c r="N94" s="4">
        <v>501222</v>
      </c>
      <c r="O94" s="4">
        <v>425699</v>
      </c>
      <c r="P94" s="4">
        <v>724825</v>
      </c>
      <c r="Q94" s="19">
        <v>564178</v>
      </c>
      <c r="S94" s="4">
        <f t="shared" si="18"/>
        <v>352207</v>
      </c>
      <c r="T94" s="4">
        <f t="shared" si="19"/>
        <v>501222</v>
      </c>
      <c r="U94" s="4">
        <f t="shared" si="20"/>
        <v>425699</v>
      </c>
      <c r="V94" s="4">
        <f t="shared" si="21"/>
        <v>724825</v>
      </c>
      <c r="W94" s="4">
        <f t="shared" si="22"/>
        <v>564178</v>
      </c>
      <c r="Y94" s="5">
        <f t="shared" si="23"/>
        <v>1.12E-2</v>
      </c>
      <c r="Z94" s="5">
        <f t="shared" si="24"/>
        <v>1.54E-2</v>
      </c>
      <c r="AA94" s="5">
        <f t="shared" si="25"/>
        <v>1.2500000000000001E-2</v>
      </c>
      <c r="AB94" s="5">
        <f t="shared" si="26"/>
        <v>2.06E-2</v>
      </c>
      <c r="AC94" s="5">
        <f t="shared" si="27"/>
        <v>1.5299999999999999E-2</v>
      </c>
      <c r="AE94" s="5">
        <f t="shared" si="28"/>
        <v>1.61E-2</v>
      </c>
      <c r="AF94" s="5">
        <f t="shared" si="16"/>
        <v>1.44E-2</v>
      </c>
      <c r="AH94" s="5">
        <f t="shared" si="29"/>
        <v>2.06E-2</v>
      </c>
      <c r="AI94" s="5">
        <f t="shared" si="17"/>
        <v>1.3899999999999999E-2</v>
      </c>
      <c r="AJ94" s="5">
        <f t="shared" si="30"/>
        <v>6.7000000000000011E-3</v>
      </c>
      <c r="AL94" s="5">
        <f t="shared" si="31"/>
        <v>1.61E-2</v>
      </c>
      <c r="AM94" s="4">
        <f>ROUND(('Levy Limit Base'!AD94*AL94),0)</f>
        <v>617731</v>
      </c>
      <c r="AN94" s="4"/>
      <c r="AO94" s="20"/>
      <c r="AP94" s="5"/>
    </row>
    <row r="95" spans="1:42" x14ac:dyDescent="0.2">
      <c r="A95" t="s">
        <v>105</v>
      </c>
      <c r="B95">
        <v>86</v>
      </c>
      <c r="C95" s="4">
        <v>13412767</v>
      </c>
      <c r="D95" s="4">
        <v>13810519</v>
      </c>
      <c r="E95" s="4">
        <f>'Levy Limit Base'!F95</f>
        <v>14290629</v>
      </c>
      <c r="F95" s="4">
        <f>'Levy Limit Base'!K95</f>
        <v>14751964</v>
      </c>
      <c r="G95" s="4">
        <f>'Levy Limit Base'!P95</f>
        <v>15248233</v>
      </c>
      <c r="H95" s="4">
        <f>'Levy Limit Base'!U95</f>
        <v>15729783</v>
      </c>
      <c r="J95" s="45"/>
      <c r="K95" s="45"/>
      <c r="M95" s="4">
        <v>62433</v>
      </c>
      <c r="N95" s="4">
        <v>81846</v>
      </c>
      <c r="O95" s="4">
        <v>104070</v>
      </c>
      <c r="P95" s="4">
        <v>127470</v>
      </c>
      <c r="Q95" s="19">
        <v>100344</v>
      </c>
      <c r="S95" s="4">
        <f t="shared" si="18"/>
        <v>62433</v>
      </c>
      <c r="T95" s="4">
        <f t="shared" si="19"/>
        <v>81846</v>
      </c>
      <c r="U95" s="4">
        <f t="shared" si="20"/>
        <v>104070</v>
      </c>
      <c r="V95" s="4">
        <f t="shared" si="21"/>
        <v>127470</v>
      </c>
      <c r="W95" s="4">
        <f t="shared" si="22"/>
        <v>100344</v>
      </c>
      <c r="Y95" s="5">
        <f t="shared" si="23"/>
        <v>4.7000000000000002E-3</v>
      </c>
      <c r="Z95" s="5">
        <f t="shared" si="24"/>
        <v>5.8999999999999999E-3</v>
      </c>
      <c r="AA95" s="5">
        <f t="shared" si="25"/>
        <v>7.3000000000000001E-3</v>
      </c>
      <c r="AB95" s="5">
        <f t="shared" si="26"/>
        <v>8.6E-3</v>
      </c>
      <c r="AC95" s="5">
        <f t="shared" si="27"/>
        <v>6.6E-3</v>
      </c>
      <c r="AE95" s="5">
        <f t="shared" si="28"/>
        <v>7.4999999999999997E-3</v>
      </c>
      <c r="AF95" s="5">
        <f t="shared" si="16"/>
        <v>6.6E-3</v>
      </c>
      <c r="AH95" s="5">
        <f t="shared" si="29"/>
        <v>8.6E-3</v>
      </c>
      <c r="AI95" s="5">
        <f t="shared" si="17"/>
        <v>7.0000000000000001E-3</v>
      </c>
      <c r="AJ95" s="5">
        <f t="shared" si="30"/>
        <v>1.5999999999999999E-3</v>
      </c>
      <c r="AL95" s="5">
        <f t="shared" si="31"/>
        <v>7.4999999999999997E-3</v>
      </c>
      <c r="AM95" s="4">
        <f>ROUND(('Levy Limit Base'!AD95*AL95),0)</f>
        <v>117973</v>
      </c>
      <c r="AN95" s="4"/>
      <c r="AO95" s="20"/>
      <c r="AP95" s="5"/>
    </row>
    <row r="96" spans="1:42" x14ac:dyDescent="0.2">
      <c r="A96" t="s">
        <v>106</v>
      </c>
      <c r="B96">
        <v>87</v>
      </c>
      <c r="C96" s="4">
        <v>16890492</v>
      </c>
      <c r="D96" s="4">
        <v>17428368</v>
      </c>
      <c r="E96" s="4">
        <f>'Levy Limit Base'!F96</f>
        <v>18384895</v>
      </c>
      <c r="F96" s="4">
        <f>'Levy Limit Base'!K96</f>
        <v>19042944</v>
      </c>
      <c r="G96" s="4">
        <f>'Levy Limit Base'!P96</f>
        <v>19731716</v>
      </c>
      <c r="H96" s="4">
        <f>'Levy Limit Base'!U96</f>
        <v>20448887</v>
      </c>
      <c r="J96" s="45" t="s">
        <v>457</v>
      </c>
      <c r="K96" s="45"/>
      <c r="M96" s="4">
        <v>115613</v>
      </c>
      <c r="N96" s="4">
        <v>511407</v>
      </c>
      <c r="O96" s="4">
        <v>198427</v>
      </c>
      <c r="P96" s="4">
        <v>212698</v>
      </c>
      <c r="Q96" s="19">
        <v>223878</v>
      </c>
      <c r="S96" s="4">
        <f t="shared" si="18"/>
        <v>115613</v>
      </c>
      <c r="T96" s="4">
        <f t="shared" si="19"/>
        <v>511407</v>
      </c>
      <c r="U96" s="4">
        <f t="shared" si="20"/>
        <v>198427</v>
      </c>
      <c r="V96" s="4">
        <f t="shared" si="21"/>
        <v>212698</v>
      </c>
      <c r="W96" s="4">
        <f t="shared" si="22"/>
        <v>223878</v>
      </c>
      <c r="Y96" s="5">
        <f t="shared" si="23"/>
        <v>6.7999999999999996E-3</v>
      </c>
      <c r="Z96" s="5">
        <f t="shared" si="24"/>
        <v>2.93E-2</v>
      </c>
      <c r="AA96" s="5">
        <f t="shared" si="25"/>
        <v>1.0800000000000001E-2</v>
      </c>
      <c r="AB96" s="5">
        <f t="shared" si="26"/>
        <v>1.12E-2</v>
      </c>
      <c r="AC96" s="5">
        <f t="shared" si="27"/>
        <v>1.1299999999999999E-2</v>
      </c>
      <c r="AE96" s="5">
        <f t="shared" si="28"/>
        <v>1.11E-2</v>
      </c>
      <c r="AF96" s="5">
        <f t="shared" si="16"/>
        <v>1.11E-2</v>
      </c>
      <c r="AH96" s="5">
        <f t="shared" si="29"/>
        <v>1.1299999999999999E-2</v>
      </c>
      <c r="AI96" s="5">
        <f t="shared" si="17"/>
        <v>1.0999999999999999E-2</v>
      </c>
      <c r="AJ96" s="5">
        <f t="shared" si="30"/>
        <v>2.9999999999999992E-4</v>
      </c>
      <c r="AL96" s="5">
        <f t="shared" si="31"/>
        <v>1.11E-2</v>
      </c>
      <c r="AM96" s="4">
        <f>ROUND(('Levy Limit Base'!AD96*AL96),0)</f>
        <v>226983</v>
      </c>
      <c r="AN96" s="4"/>
      <c r="AO96" s="20"/>
      <c r="AP96" s="5"/>
    </row>
    <row r="97" spans="1:42" x14ac:dyDescent="0.2">
      <c r="A97" t="s">
        <v>107</v>
      </c>
      <c r="B97">
        <v>88</v>
      </c>
      <c r="C97" s="4">
        <v>36102630</v>
      </c>
      <c r="D97" s="4">
        <v>37483126</v>
      </c>
      <c r="E97" s="4">
        <f>'Levy Limit Base'!F97</f>
        <v>38929379</v>
      </c>
      <c r="F97" s="4">
        <f>'Levy Limit Base'!K97</f>
        <v>40540136</v>
      </c>
      <c r="G97" s="4">
        <f>'Levy Limit Base'!P97</f>
        <v>42340443</v>
      </c>
      <c r="H97" s="4">
        <f>'Levy Limit Base'!U97</f>
        <v>44193109</v>
      </c>
      <c r="J97" s="45"/>
      <c r="K97" s="45"/>
      <c r="M97" s="4">
        <v>469919</v>
      </c>
      <c r="N97" s="4">
        <v>413005</v>
      </c>
      <c r="O97" s="4">
        <v>637523</v>
      </c>
      <c r="P97" s="4">
        <v>786804</v>
      </c>
      <c r="Q97" s="19">
        <v>794155</v>
      </c>
      <c r="S97" s="4">
        <f t="shared" si="18"/>
        <v>469919</v>
      </c>
      <c r="T97" s="4">
        <f t="shared" si="19"/>
        <v>413005</v>
      </c>
      <c r="U97" s="4">
        <f t="shared" si="20"/>
        <v>637523</v>
      </c>
      <c r="V97" s="4">
        <f t="shared" si="21"/>
        <v>786804</v>
      </c>
      <c r="W97" s="4">
        <f t="shared" si="22"/>
        <v>794155</v>
      </c>
      <c r="Y97" s="5">
        <f t="shared" si="23"/>
        <v>1.2999999999999999E-2</v>
      </c>
      <c r="Z97" s="5">
        <f t="shared" si="24"/>
        <v>1.0999999999999999E-2</v>
      </c>
      <c r="AA97" s="5">
        <f t="shared" si="25"/>
        <v>1.6400000000000001E-2</v>
      </c>
      <c r="AB97" s="5">
        <f t="shared" si="26"/>
        <v>1.9400000000000001E-2</v>
      </c>
      <c r="AC97" s="5">
        <f t="shared" si="27"/>
        <v>1.8800000000000001E-2</v>
      </c>
      <c r="AE97" s="5">
        <f t="shared" si="28"/>
        <v>1.8200000000000001E-2</v>
      </c>
      <c r="AF97" s="5">
        <f t="shared" si="16"/>
        <v>1.54E-2</v>
      </c>
      <c r="AH97" s="5">
        <f t="shared" si="29"/>
        <v>1.9400000000000001E-2</v>
      </c>
      <c r="AI97" s="5">
        <f t="shared" si="17"/>
        <v>1.7600000000000001E-2</v>
      </c>
      <c r="AJ97" s="5">
        <f t="shared" si="30"/>
        <v>1.7999999999999995E-3</v>
      </c>
      <c r="AL97" s="5">
        <f t="shared" si="31"/>
        <v>1.8200000000000001E-2</v>
      </c>
      <c r="AM97" s="4">
        <f>ROUND(('Levy Limit Base'!AD97*AL97),0)</f>
        <v>804315</v>
      </c>
      <c r="AN97" s="4"/>
      <c r="AO97" s="20"/>
      <c r="AP97" s="5"/>
    </row>
    <row r="98" spans="1:42" x14ac:dyDescent="0.2">
      <c r="A98" t="s">
        <v>108</v>
      </c>
      <c r="B98">
        <v>89</v>
      </c>
      <c r="C98" s="4">
        <v>14844222</v>
      </c>
      <c r="D98" s="4">
        <v>15472012</v>
      </c>
      <c r="E98" s="4">
        <f>'Levy Limit Base'!F98</f>
        <v>16434391</v>
      </c>
      <c r="F98" s="4">
        <f>'Levy Limit Base'!K98</f>
        <v>17093996</v>
      </c>
      <c r="G98" s="4">
        <f>'Levy Limit Base'!P98</f>
        <v>17801165</v>
      </c>
      <c r="H98" s="4">
        <f>'Levy Limit Base'!U98</f>
        <v>18621719</v>
      </c>
      <c r="J98" s="45"/>
      <c r="K98" s="45"/>
      <c r="M98" s="4">
        <v>255727</v>
      </c>
      <c r="N98" s="4">
        <v>186373</v>
      </c>
      <c r="O98" s="4">
        <v>246439</v>
      </c>
      <c r="P98" s="4">
        <v>279819</v>
      </c>
      <c r="Q98" s="19">
        <v>368696</v>
      </c>
      <c r="S98" s="4">
        <f t="shared" si="18"/>
        <v>255727</v>
      </c>
      <c r="T98" s="4">
        <f t="shared" si="19"/>
        <v>186373</v>
      </c>
      <c r="U98" s="4">
        <f t="shared" si="20"/>
        <v>246439</v>
      </c>
      <c r="V98" s="4">
        <f t="shared" si="21"/>
        <v>279819</v>
      </c>
      <c r="W98" s="4">
        <f t="shared" si="22"/>
        <v>368696</v>
      </c>
      <c r="Y98" s="5">
        <f t="shared" si="23"/>
        <v>1.72E-2</v>
      </c>
      <c r="Z98" s="5">
        <f t="shared" si="24"/>
        <v>1.2E-2</v>
      </c>
      <c r="AA98" s="5">
        <f t="shared" si="25"/>
        <v>1.4999999999999999E-2</v>
      </c>
      <c r="AB98" s="5">
        <f t="shared" si="26"/>
        <v>1.6400000000000001E-2</v>
      </c>
      <c r="AC98" s="5">
        <f t="shared" si="27"/>
        <v>2.07E-2</v>
      </c>
      <c r="AE98" s="5">
        <f t="shared" si="28"/>
        <v>1.7399999999999999E-2</v>
      </c>
      <c r="AF98" s="5">
        <f t="shared" si="16"/>
        <v>1.4500000000000001E-2</v>
      </c>
      <c r="AH98" s="5">
        <f t="shared" si="29"/>
        <v>2.07E-2</v>
      </c>
      <c r="AI98" s="5">
        <f t="shared" si="17"/>
        <v>1.5699999999999999E-2</v>
      </c>
      <c r="AJ98" s="5">
        <f t="shared" si="30"/>
        <v>5.000000000000001E-3</v>
      </c>
      <c r="AL98" s="5">
        <f t="shared" si="31"/>
        <v>1.7399999999999999E-2</v>
      </c>
      <c r="AM98" s="4">
        <f>ROUND(('Levy Limit Base'!AD98*AL98),0)</f>
        <v>324018</v>
      </c>
      <c r="AN98" s="4"/>
      <c r="AO98" s="20"/>
      <c r="AP98" s="5"/>
    </row>
    <row r="99" spans="1:42" x14ac:dyDescent="0.2">
      <c r="A99" t="s">
        <v>109</v>
      </c>
      <c r="B99">
        <v>90</v>
      </c>
      <c r="C99" s="4">
        <v>3327615</v>
      </c>
      <c r="D99" s="4">
        <v>3453660</v>
      </c>
      <c r="E99" s="4">
        <f>'Levy Limit Base'!F99</f>
        <v>3569842</v>
      </c>
      <c r="F99" s="4">
        <f>'Levy Limit Base'!K99</f>
        <v>3686622</v>
      </c>
      <c r="G99" s="4">
        <f>'Levy Limit Base'!P99</f>
        <v>3813002</v>
      </c>
      <c r="H99" s="4">
        <f>'Levy Limit Base'!U99</f>
        <v>3936179</v>
      </c>
      <c r="J99" s="45"/>
      <c r="K99" s="45"/>
      <c r="M99" s="4">
        <v>42855</v>
      </c>
      <c r="N99" s="4">
        <v>29840</v>
      </c>
      <c r="O99" s="4">
        <v>27534</v>
      </c>
      <c r="P99" s="4">
        <v>34214</v>
      </c>
      <c r="Q99" s="19">
        <v>27852</v>
      </c>
      <c r="S99" s="4">
        <f t="shared" si="18"/>
        <v>42855</v>
      </c>
      <c r="T99" s="4">
        <f t="shared" si="19"/>
        <v>29840</v>
      </c>
      <c r="U99" s="4">
        <f t="shared" si="20"/>
        <v>27534</v>
      </c>
      <c r="V99" s="4">
        <f t="shared" si="21"/>
        <v>34214</v>
      </c>
      <c r="W99" s="4">
        <f t="shared" si="22"/>
        <v>27852</v>
      </c>
      <c r="Y99" s="5">
        <f t="shared" si="23"/>
        <v>1.29E-2</v>
      </c>
      <c r="Z99" s="5">
        <f t="shared" si="24"/>
        <v>8.6E-3</v>
      </c>
      <c r="AA99" s="5">
        <f t="shared" si="25"/>
        <v>7.7000000000000002E-3</v>
      </c>
      <c r="AB99" s="5">
        <f t="shared" si="26"/>
        <v>9.2999999999999992E-3</v>
      </c>
      <c r="AC99" s="5">
        <f t="shared" si="27"/>
        <v>7.3000000000000001E-3</v>
      </c>
      <c r="AE99" s="5">
        <f t="shared" si="28"/>
        <v>8.0999999999999996E-3</v>
      </c>
      <c r="AF99" s="5">
        <f t="shared" si="16"/>
        <v>7.9000000000000008E-3</v>
      </c>
      <c r="AH99" s="5">
        <f t="shared" si="29"/>
        <v>9.2999999999999992E-3</v>
      </c>
      <c r="AI99" s="5">
        <f t="shared" si="17"/>
        <v>7.4999999999999997E-3</v>
      </c>
      <c r="AJ99" s="5">
        <f t="shared" si="30"/>
        <v>1.7999999999999995E-3</v>
      </c>
      <c r="AL99" s="5">
        <f t="shared" si="31"/>
        <v>8.0999999999999996E-3</v>
      </c>
      <c r="AM99" s="4">
        <f>ROUND(('Levy Limit Base'!AD99*AL99),0)</f>
        <v>31883</v>
      </c>
      <c r="AN99" s="4"/>
      <c r="AO99" s="20"/>
      <c r="AP99" s="5"/>
    </row>
    <row r="100" spans="1:42" x14ac:dyDescent="0.2">
      <c r="A100" t="s">
        <v>110</v>
      </c>
      <c r="B100">
        <v>91</v>
      </c>
      <c r="C100" s="4">
        <v>7198832</v>
      </c>
      <c r="D100" s="4">
        <v>7499790</v>
      </c>
      <c r="E100" s="4">
        <f>'Levy Limit Base'!F100</f>
        <v>8132109</v>
      </c>
      <c r="F100" s="4">
        <f>'Levy Limit Base'!K100</f>
        <v>8510087</v>
      </c>
      <c r="G100" s="4">
        <f>'Levy Limit Base'!P100</f>
        <v>8760928</v>
      </c>
      <c r="H100" s="4">
        <f>'Levy Limit Base'!U100</f>
        <v>9144568</v>
      </c>
      <c r="J100" s="45"/>
      <c r="K100" s="45"/>
      <c r="M100" s="4">
        <v>120987</v>
      </c>
      <c r="N100" s="4">
        <v>444824</v>
      </c>
      <c r="O100" s="4">
        <v>174675</v>
      </c>
      <c r="P100" s="4">
        <v>37874</v>
      </c>
      <c r="Q100" s="19">
        <v>164617</v>
      </c>
      <c r="S100" s="4">
        <f t="shared" si="18"/>
        <v>120987</v>
      </c>
      <c r="T100" s="4">
        <f t="shared" si="19"/>
        <v>444824</v>
      </c>
      <c r="U100" s="4">
        <f t="shared" si="20"/>
        <v>174675</v>
      </c>
      <c r="V100" s="4">
        <f t="shared" si="21"/>
        <v>37874</v>
      </c>
      <c r="W100" s="4">
        <f t="shared" si="22"/>
        <v>164617</v>
      </c>
      <c r="Y100" s="5">
        <f t="shared" si="23"/>
        <v>1.6799999999999999E-2</v>
      </c>
      <c r="Z100" s="5">
        <f t="shared" si="24"/>
        <v>5.9299999999999999E-2</v>
      </c>
      <c r="AA100" s="5">
        <f t="shared" si="25"/>
        <v>2.1499999999999998E-2</v>
      </c>
      <c r="AB100" s="5">
        <f t="shared" si="26"/>
        <v>4.4999999999999997E-3</v>
      </c>
      <c r="AC100" s="5">
        <f t="shared" si="27"/>
        <v>1.8800000000000001E-2</v>
      </c>
      <c r="AE100" s="5">
        <f t="shared" si="28"/>
        <v>1.49E-2</v>
      </c>
      <c r="AF100" s="5">
        <f t="shared" si="16"/>
        <v>1.49E-2</v>
      </c>
      <c r="AH100" s="5">
        <f t="shared" si="29"/>
        <v>2.1499999999999998E-2</v>
      </c>
      <c r="AI100" s="5">
        <f t="shared" si="17"/>
        <v>1.17E-2</v>
      </c>
      <c r="AJ100" s="5">
        <f t="shared" si="30"/>
        <v>9.7999999999999979E-3</v>
      </c>
      <c r="AL100" s="5">
        <f t="shared" si="31"/>
        <v>1.49E-2</v>
      </c>
      <c r="AM100" s="4">
        <f>ROUND(('Levy Limit Base'!AD100*AL100),0)</f>
        <v>136254</v>
      </c>
      <c r="AN100" s="4"/>
      <c r="AO100" s="20"/>
      <c r="AP100" s="5"/>
    </row>
    <row r="101" spans="1:42" x14ac:dyDescent="0.2">
      <c r="A101" t="s">
        <v>111</v>
      </c>
      <c r="B101">
        <v>92</v>
      </c>
      <c r="C101" s="4">
        <v>7083636</v>
      </c>
      <c r="D101" s="4">
        <v>7365164</v>
      </c>
      <c r="E101" s="4">
        <f>'Levy Limit Base'!F101</f>
        <v>7740607</v>
      </c>
      <c r="F101" s="4">
        <f>'Levy Limit Base'!K101</f>
        <v>8013206</v>
      </c>
      <c r="G101" s="4">
        <f>'Levy Limit Base'!P101</f>
        <v>8342502</v>
      </c>
      <c r="H101" s="4">
        <f>'Levy Limit Base'!U101</f>
        <v>8631578</v>
      </c>
      <c r="J101" s="45"/>
      <c r="K101" s="45"/>
      <c r="M101" s="4">
        <v>104437</v>
      </c>
      <c r="N101" s="4">
        <v>133947</v>
      </c>
      <c r="O101" s="4">
        <v>79084</v>
      </c>
      <c r="P101" s="4">
        <v>128966</v>
      </c>
      <c r="Q101" s="19">
        <v>78159</v>
      </c>
      <c r="S101" s="4">
        <f t="shared" si="18"/>
        <v>104437</v>
      </c>
      <c r="T101" s="4">
        <f t="shared" si="19"/>
        <v>133947</v>
      </c>
      <c r="U101" s="4">
        <f t="shared" si="20"/>
        <v>79084</v>
      </c>
      <c r="V101" s="4">
        <f t="shared" si="21"/>
        <v>128966</v>
      </c>
      <c r="W101" s="4">
        <f t="shared" si="22"/>
        <v>78159</v>
      </c>
      <c r="Y101" s="5">
        <f t="shared" si="23"/>
        <v>1.47E-2</v>
      </c>
      <c r="Z101" s="5">
        <f t="shared" si="24"/>
        <v>1.8200000000000001E-2</v>
      </c>
      <c r="AA101" s="5">
        <f t="shared" si="25"/>
        <v>1.0200000000000001E-2</v>
      </c>
      <c r="AB101" s="5">
        <f t="shared" si="26"/>
        <v>1.61E-2</v>
      </c>
      <c r="AC101" s="5">
        <f t="shared" si="27"/>
        <v>9.4000000000000004E-3</v>
      </c>
      <c r="AE101" s="5">
        <f t="shared" si="28"/>
        <v>1.1900000000000001E-2</v>
      </c>
      <c r="AF101" s="5">
        <f t="shared" si="16"/>
        <v>1.1900000000000001E-2</v>
      </c>
      <c r="AH101" s="5">
        <f t="shared" si="29"/>
        <v>1.61E-2</v>
      </c>
      <c r="AI101" s="5">
        <f t="shared" si="17"/>
        <v>9.7999999999999997E-3</v>
      </c>
      <c r="AJ101" s="5">
        <f t="shared" si="30"/>
        <v>6.3E-3</v>
      </c>
      <c r="AL101" s="5">
        <f t="shared" si="31"/>
        <v>1.1900000000000001E-2</v>
      </c>
      <c r="AM101" s="4">
        <f>ROUND(('Levy Limit Base'!AD101*AL101),0)</f>
        <v>102716</v>
      </c>
      <c r="AN101" s="4"/>
      <c r="AO101" s="20"/>
      <c r="AP101" s="5"/>
    </row>
    <row r="102" spans="1:42" x14ac:dyDescent="0.2">
      <c r="A102" t="s">
        <v>112</v>
      </c>
      <c r="B102">
        <v>93</v>
      </c>
      <c r="C102" s="4">
        <v>81917446</v>
      </c>
      <c r="D102" s="4">
        <v>85928294</v>
      </c>
      <c r="E102" s="4">
        <f>'Levy Limit Base'!F102</f>
        <v>88699752</v>
      </c>
      <c r="F102" s="4">
        <f>'Levy Limit Base'!K102</f>
        <v>90385762</v>
      </c>
      <c r="G102" s="4">
        <f>'Levy Limit Base'!P102</f>
        <v>94510401</v>
      </c>
      <c r="H102" s="4">
        <f>'Levy Limit Base'!U102</f>
        <v>99542806</v>
      </c>
      <c r="J102" s="45" t="s">
        <v>456</v>
      </c>
      <c r="K102" s="45" t="s">
        <v>494</v>
      </c>
      <c r="M102" s="4">
        <v>1920919</v>
      </c>
      <c r="N102" s="4">
        <v>1519412</v>
      </c>
      <c r="O102" s="4">
        <v>1128145</v>
      </c>
      <c r="P102" s="4">
        <v>1864995</v>
      </c>
      <c r="Q102" s="19">
        <v>2669645</v>
      </c>
      <c r="S102" s="4">
        <f t="shared" si="18"/>
        <v>1920919</v>
      </c>
      <c r="T102" s="4">
        <f t="shared" si="19"/>
        <v>1519412</v>
      </c>
      <c r="U102" s="4">
        <f t="shared" si="20"/>
        <v>1128145</v>
      </c>
      <c r="V102" s="4">
        <f t="shared" si="21"/>
        <v>1864995</v>
      </c>
      <c r="W102" s="4">
        <f t="shared" si="22"/>
        <v>2669645</v>
      </c>
      <c r="Y102" s="5">
        <f t="shared" si="23"/>
        <v>2.3400000000000001E-2</v>
      </c>
      <c r="Z102" s="5">
        <f t="shared" si="24"/>
        <v>1.77E-2</v>
      </c>
      <c r="AA102" s="5">
        <f t="shared" si="25"/>
        <v>1.2699999999999999E-2</v>
      </c>
      <c r="AB102" s="5">
        <f t="shared" si="26"/>
        <v>2.06E-2</v>
      </c>
      <c r="AC102" s="5">
        <f t="shared" si="27"/>
        <v>2.8199999999999999E-2</v>
      </c>
      <c r="AE102" s="5">
        <f t="shared" si="28"/>
        <v>2.0500000000000001E-2</v>
      </c>
      <c r="AF102" s="5">
        <f t="shared" si="16"/>
        <v>1.7000000000000001E-2</v>
      </c>
      <c r="AH102" s="5">
        <f t="shared" si="29"/>
        <v>2.8199999999999999E-2</v>
      </c>
      <c r="AI102" s="5">
        <f t="shared" si="17"/>
        <v>1.67E-2</v>
      </c>
      <c r="AJ102" s="5">
        <f t="shared" si="30"/>
        <v>1.15E-2</v>
      </c>
      <c r="AL102" s="5">
        <f t="shared" si="31"/>
        <v>2.0500000000000001E-2</v>
      </c>
      <c r="AM102" s="4">
        <f>ROUND(('Levy Limit Base'!AD102*AL102),0)</f>
        <v>2040628</v>
      </c>
      <c r="AN102" s="4"/>
      <c r="AO102" s="20"/>
      <c r="AP102" s="5"/>
    </row>
    <row r="103" spans="1:42" x14ac:dyDescent="0.2">
      <c r="A103" t="s">
        <v>113</v>
      </c>
      <c r="B103">
        <v>94</v>
      </c>
      <c r="C103" s="4">
        <v>21248247</v>
      </c>
      <c r="D103" s="4">
        <v>21878659</v>
      </c>
      <c r="E103" s="4">
        <f>'Levy Limit Base'!F103</f>
        <v>22544645</v>
      </c>
      <c r="F103" s="4">
        <f>'Levy Limit Base'!K103</f>
        <v>23273719</v>
      </c>
      <c r="G103" s="4">
        <f>'Levy Limit Base'!P103</f>
        <v>23977759</v>
      </c>
      <c r="H103" s="4">
        <f>'Levy Limit Base'!U103</f>
        <v>24760441</v>
      </c>
      <c r="J103" s="45"/>
      <c r="K103" s="45"/>
      <c r="M103" s="4">
        <v>99206</v>
      </c>
      <c r="N103" s="4">
        <v>119020</v>
      </c>
      <c r="O103" s="4">
        <v>165458</v>
      </c>
      <c r="P103" s="4">
        <v>122197</v>
      </c>
      <c r="Q103" s="19">
        <v>176154</v>
      </c>
      <c r="S103" s="4">
        <f t="shared" si="18"/>
        <v>99206</v>
      </c>
      <c r="T103" s="4">
        <f t="shared" si="19"/>
        <v>119020</v>
      </c>
      <c r="U103" s="4">
        <f t="shared" si="20"/>
        <v>165458</v>
      </c>
      <c r="V103" s="4">
        <f t="shared" si="21"/>
        <v>122197</v>
      </c>
      <c r="W103" s="4">
        <f t="shared" si="22"/>
        <v>176154</v>
      </c>
      <c r="Y103" s="5">
        <f t="shared" si="23"/>
        <v>4.7000000000000002E-3</v>
      </c>
      <c r="Z103" s="5">
        <f t="shared" si="24"/>
        <v>5.4000000000000003E-3</v>
      </c>
      <c r="AA103" s="5">
        <f t="shared" si="25"/>
        <v>7.3000000000000001E-3</v>
      </c>
      <c r="AB103" s="5">
        <f t="shared" si="26"/>
        <v>5.3E-3</v>
      </c>
      <c r="AC103" s="5">
        <f t="shared" si="27"/>
        <v>7.3000000000000001E-3</v>
      </c>
      <c r="AE103" s="5">
        <f t="shared" si="28"/>
        <v>6.6E-3</v>
      </c>
      <c r="AF103" s="5">
        <f t="shared" si="16"/>
        <v>6.0000000000000001E-3</v>
      </c>
      <c r="AH103" s="5">
        <f t="shared" si="29"/>
        <v>7.3000000000000001E-3</v>
      </c>
      <c r="AI103" s="5">
        <f t="shared" si="17"/>
        <v>6.3E-3</v>
      </c>
      <c r="AJ103" s="5">
        <f t="shared" si="30"/>
        <v>1E-3</v>
      </c>
      <c r="AL103" s="5">
        <f t="shared" si="31"/>
        <v>6.6E-3</v>
      </c>
      <c r="AM103" s="4">
        <f>ROUND(('Levy Limit Base'!AD103*AL103),0)</f>
        <v>163419</v>
      </c>
      <c r="AN103" s="4"/>
      <c r="AO103" s="20"/>
      <c r="AP103" s="5"/>
    </row>
    <row r="104" spans="1:42" x14ac:dyDescent="0.2">
      <c r="A104" t="s">
        <v>114</v>
      </c>
      <c r="B104">
        <v>95</v>
      </c>
      <c r="C104" s="4">
        <v>72606875</v>
      </c>
      <c r="D104" s="4">
        <v>76238777</v>
      </c>
      <c r="E104" s="4">
        <f>'Levy Limit Base'!F104</f>
        <v>79480075</v>
      </c>
      <c r="F104" s="4">
        <f>'Levy Limit Base'!K104</f>
        <v>82673085</v>
      </c>
      <c r="G104" s="4">
        <f>'Levy Limit Base'!P104</f>
        <v>86422352</v>
      </c>
      <c r="H104" s="4">
        <f>'Levy Limit Base'!U104</f>
        <v>89857302</v>
      </c>
      <c r="J104" s="45"/>
      <c r="K104" s="45"/>
      <c r="M104" s="4">
        <v>1816730</v>
      </c>
      <c r="N104" s="4">
        <v>1335329</v>
      </c>
      <c r="O104" s="4">
        <v>1206008</v>
      </c>
      <c r="P104" s="4">
        <v>1682440</v>
      </c>
      <c r="Q104" s="19">
        <v>1274391</v>
      </c>
      <c r="S104" s="4">
        <f t="shared" si="18"/>
        <v>1816730</v>
      </c>
      <c r="T104" s="4">
        <f t="shared" si="19"/>
        <v>1335329</v>
      </c>
      <c r="U104" s="4">
        <f t="shared" si="20"/>
        <v>1206008</v>
      </c>
      <c r="V104" s="4">
        <f t="shared" si="21"/>
        <v>1682440</v>
      </c>
      <c r="W104" s="4">
        <f t="shared" si="22"/>
        <v>1274391</v>
      </c>
      <c r="Y104" s="5">
        <f t="shared" si="23"/>
        <v>2.5000000000000001E-2</v>
      </c>
      <c r="Z104" s="5">
        <f t="shared" si="24"/>
        <v>1.7500000000000002E-2</v>
      </c>
      <c r="AA104" s="5">
        <f t="shared" si="25"/>
        <v>1.52E-2</v>
      </c>
      <c r="AB104" s="5">
        <f t="shared" si="26"/>
        <v>2.0400000000000001E-2</v>
      </c>
      <c r="AC104" s="5">
        <f t="shared" si="27"/>
        <v>1.47E-2</v>
      </c>
      <c r="AE104" s="5">
        <f t="shared" si="28"/>
        <v>1.6799999999999999E-2</v>
      </c>
      <c r="AF104" s="5">
        <f t="shared" si="16"/>
        <v>1.5800000000000002E-2</v>
      </c>
      <c r="AH104" s="5">
        <f t="shared" si="29"/>
        <v>2.0400000000000001E-2</v>
      </c>
      <c r="AI104" s="5">
        <f t="shared" si="17"/>
        <v>1.4999999999999999E-2</v>
      </c>
      <c r="AJ104" s="5">
        <f t="shared" si="30"/>
        <v>5.400000000000002E-3</v>
      </c>
      <c r="AL104" s="5">
        <f t="shared" si="31"/>
        <v>1.6799999999999999E-2</v>
      </c>
      <c r="AM104" s="4">
        <f>ROUND(('Levy Limit Base'!AD104*AL104),0)</f>
        <v>1509603</v>
      </c>
      <c r="AN104" s="4"/>
      <c r="AO104" s="20"/>
      <c r="AP104" s="5"/>
    </row>
    <row r="105" spans="1:42" x14ac:dyDescent="0.2">
      <c r="A105" t="s">
        <v>115</v>
      </c>
      <c r="B105">
        <v>96</v>
      </c>
      <c r="C105" s="4">
        <v>69321628</v>
      </c>
      <c r="D105" s="4">
        <v>71706474</v>
      </c>
      <c r="E105" s="4">
        <f>'Levy Limit Base'!F105</f>
        <v>74403082</v>
      </c>
      <c r="F105" s="4">
        <f>'Levy Limit Base'!K105</f>
        <v>77192123</v>
      </c>
      <c r="G105" s="4">
        <f>'Levy Limit Base'!P105</f>
        <v>79940771</v>
      </c>
      <c r="H105" s="4">
        <f>'Levy Limit Base'!U105</f>
        <v>82946698</v>
      </c>
      <c r="J105" s="45" t="s">
        <v>475</v>
      </c>
      <c r="K105" s="45"/>
      <c r="M105" s="4">
        <v>651806</v>
      </c>
      <c r="N105" s="4">
        <v>859653</v>
      </c>
      <c r="O105" s="4">
        <v>928964</v>
      </c>
      <c r="P105" s="4">
        <v>815909</v>
      </c>
      <c r="Q105" s="19">
        <v>1007407</v>
      </c>
      <c r="S105" s="4">
        <f t="shared" si="18"/>
        <v>651806</v>
      </c>
      <c r="T105" s="4">
        <f t="shared" si="19"/>
        <v>859653</v>
      </c>
      <c r="U105" s="4">
        <f t="shared" si="20"/>
        <v>928964</v>
      </c>
      <c r="V105" s="4">
        <f t="shared" si="21"/>
        <v>815909</v>
      </c>
      <c r="W105" s="4">
        <f t="shared" si="22"/>
        <v>1007407</v>
      </c>
      <c r="Y105" s="5">
        <f t="shared" si="23"/>
        <v>9.4000000000000004E-3</v>
      </c>
      <c r="Z105" s="5">
        <f t="shared" si="24"/>
        <v>1.2E-2</v>
      </c>
      <c r="AA105" s="5">
        <f t="shared" si="25"/>
        <v>1.2500000000000001E-2</v>
      </c>
      <c r="AB105" s="5">
        <f t="shared" si="26"/>
        <v>1.06E-2</v>
      </c>
      <c r="AC105" s="5">
        <f t="shared" si="27"/>
        <v>1.26E-2</v>
      </c>
      <c r="AE105" s="5">
        <f t="shared" si="28"/>
        <v>1.1900000000000001E-2</v>
      </c>
      <c r="AF105" s="5">
        <f t="shared" si="16"/>
        <v>1.17E-2</v>
      </c>
      <c r="AH105" s="5">
        <f t="shared" si="29"/>
        <v>1.26E-2</v>
      </c>
      <c r="AI105" s="5">
        <f t="shared" si="17"/>
        <v>1.1599999999999999E-2</v>
      </c>
      <c r="AJ105" s="5">
        <f t="shared" si="30"/>
        <v>1.0000000000000009E-3</v>
      </c>
      <c r="AL105" s="5">
        <f t="shared" si="31"/>
        <v>1.1900000000000001E-2</v>
      </c>
      <c r="AM105" s="4">
        <f>ROUND(('Levy Limit Base'!AD105*AL105),0)</f>
        <v>987066</v>
      </c>
      <c r="AN105" s="4"/>
      <c r="AO105" s="20"/>
      <c r="AP105" s="5"/>
    </row>
    <row r="106" spans="1:42" x14ac:dyDescent="0.2">
      <c r="A106" t="s">
        <v>116</v>
      </c>
      <c r="B106">
        <v>97</v>
      </c>
      <c r="C106" s="4">
        <v>39332032</v>
      </c>
      <c r="D106" s="4">
        <v>40786811</v>
      </c>
      <c r="E106" s="4">
        <f>'Levy Limit Base'!F106</f>
        <v>42325552</v>
      </c>
      <c r="F106" s="4">
        <f>'Levy Limit Base'!K106</f>
        <v>43842987</v>
      </c>
      <c r="G106" s="4">
        <f>'Levy Limit Base'!P106</f>
        <v>45980026</v>
      </c>
      <c r="H106" s="4">
        <f>'Levy Limit Base'!U106</f>
        <v>47650217</v>
      </c>
      <c r="J106" s="45" t="s">
        <v>456</v>
      </c>
      <c r="K106" s="45"/>
      <c r="M106" s="4">
        <v>471478</v>
      </c>
      <c r="N106" s="4">
        <v>519071</v>
      </c>
      <c r="O106" s="4">
        <v>459296</v>
      </c>
      <c r="P106" s="4">
        <v>1040964</v>
      </c>
      <c r="Q106" s="19">
        <v>520690</v>
      </c>
      <c r="S106" s="4">
        <f t="shared" si="18"/>
        <v>471478</v>
      </c>
      <c r="T106" s="4">
        <f t="shared" si="19"/>
        <v>519071</v>
      </c>
      <c r="U106" s="4">
        <f t="shared" si="20"/>
        <v>459296</v>
      </c>
      <c r="V106" s="4">
        <f t="shared" si="21"/>
        <v>1040964</v>
      </c>
      <c r="W106" s="4">
        <f t="shared" si="22"/>
        <v>520690</v>
      </c>
      <c r="Y106" s="5">
        <f t="shared" si="23"/>
        <v>1.2E-2</v>
      </c>
      <c r="Z106" s="5">
        <f t="shared" si="24"/>
        <v>1.2699999999999999E-2</v>
      </c>
      <c r="AA106" s="5">
        <f t="shared" si="25"/>
        <v>1.09E-2</v>
      </c>
      <c r="AB106" s="5">
        <f t="shared" si="26"/>
        <v>2.3699999999999999E-2</v>
      </c>
      <c r="AC106" s="5">
        <f t="shared" si="27"/>
        <v>1.1299999999999999E-2</v>
      </c>
      <c r="AE106" s="5">
        <f t="shared" si="28"/>
        <v>1.5299999999999999E-2</v>
      </c>
      <c r="AF106" s="5">
        <f t="shared" si="16"/>
        <v>1.1599999999999999E-2</v>
      </c>
      <c r="AH106" s="5">
        <f t="shared" si="29"/>
        <v>2.3699999999999999E-2</v>
      </c>
      <c r="AI106" s="5">
        <f t="shared" si="17"/>
        <v>1.11E-2</v>
      </c>
      <c r="AJ106" s="5">
        <f t="shared" si="30"/>
        <v>1.2599999999999998E-2</v>
      </c>
      <c r="AL106" s="5">
        <f t="shared" si="31"/>
        <v>1.5299999999999999E-2</v>
      </c>
      <c r="AM106" s="4">
        <f>ROUND(('Levy Limit Base'!AD106*AL106),0)</f>
        <v>729048</v>
      </c>
      <c r="AN106" s="4"/>
      <c r="AO106" s="20"/>
      <c r="AP106" s="5"/>
    </row>
    <row r="107" spans="1:42" x14ac:dyDescent="0.2">
      <c r="A107" t="s">
        <v>117</v>
      </c>
      <c r="B107">
        <v>98</v>
      </c>
      <c r="C107" s="4">
        <v>1750991</v>
      </c>
      <c r="D107" s="4">
        <v>1803491</v>
      </c>
      <c r="E107" s="4">
        <f>'Levy Limit Base'!F107</f>
        <v>1857831</v>
      </c>
      <c r="F107" s="4">
        <f>'Levy Limit Base'!K107</f>
        <v>1917100</v>
      </c>
      <c r="G107" s="4">
        <f>'Levy Limit Base'!P107</f>
        <v>1980016</v>
      </c>
      <c r="H107" s="4">
        <f>'Levy Limit Base'!U107</f>
        <v>2040295</v>
      </c>
      <c r="J107" s="45"/>
      <c r="K107" s="45"/>
      <c r="M107" s="4">
        <v>8725</v>
      </c>
      <c r="N107" s="4">
        <v>3454</v>
      </c>
      <c r="O107" s="4">
        <v>12823</v>
      </c>
      <c r="P107" s="4">
        <v>14988</v>
      </c>
      <c r="Q107" s="19">
        <v>10779</v>
      </c>
      <c r="S107" s="4">
        <f t="shared" si="18"/>
        <v>8725</v>
      </c>
      <c r="T107" s="4">
        <f t="shared" si="19"/>
        <v>3454</v>
      </c>
      <c r="U107" s="4">
        <f t="shared" si="20"/>
        <v>12823</v>
      </c>
      <c r="V107" s="4">
        <f t="shared" si="21"/>
        <v>14988</v>
      </c>
      <c r="W107" s="4">
        <f t="shared" si="22"/>
        <v>10779</v>
      </c>
      <c r="Y107" s="5">
        <f t="shared" si="23"/>
        <v>5.0000000000000001E-3</v>
      </c>
      <c r="Z107" s="5">
        <f t="shared" si="24"/>
        <v>1.9E-3</v>
      </c>
      <c r="AA107" s="5">
        <f t="shared" si="25"/>
        <v>6.8999999999999999E-3</v>
      </c>
      <c r="AB107" s="5">
        <f t="shared" si="26"/>
        <v>7.7999999999999996E-3</v>
      </c>
      <c r="AC107" s="5">
        <f t="shared" si="27"/>
        <v>5.4000000000000003E-3</v>
      </c>
      <c r="AE107" s="5">
        <f t="shared" si="28"/>
        <v>6.7000000000000002E-3</v>
      </c>
      <c r="AF107" s="5">
        <f t="shared" si="16"/>
        <v>4.7000000000000002E-3</v>
      </c>
      <c r="AH107" s="5">
        <f t="shared" si="29"/>
        <v>7.7999999999999996E-3</v>
      </c>
      <c r="AI107" s="5">
        <f t="shared" si="17"/>
        <v>6.1999999999999998E-3</v>
      </c>
      <c r="AJ107" s="5">
        <f t="shared" si="30"/>
        <v>1.5999999999999999E-3</v>
      </c>
      <c r="AL107" s="5">
        <f t="shared" si="31"/>
        <v>6.7000000000000002E-3</v>
      </c>
      <c r="AM107" s="4">
        <f>ROUND(('Levy Limit Base'!AD107*AL107),0)</f>
        <v>13670</v>
      </c>
      <c r="AN107" s="4"/>
      <c r="AO107" s="20"/>
      <c r="AP107" s="5"/>
    </row>
    <row r="108" spans="1:42" x14ac:dyDescent="0.2">
      <c r="A108" t="s">
        <v>118</v>
      </c>
      <c r="B108">
        <v>99</v>
      </c>
      <c r="C108" s="4">
        <v>32571015</v>
      </c>
      <c r="D108" s="4">
        <v>33970677</v>
      </c>
      <c r="E108" s="4">
        <f>'Levy Limit Base'!F108</f>
        <v>35340735</v>
      </c>
      <c r="F108" s="4">
        <f>'Levy Limit Base'!K108</f>
        <v>36800475</v>
      </c>
      <c r="G108" s="4">
        <f>'Levy Limit Base'!P108</f>
        <v>38563873</v>
      </c>
      <c r="H108" s="4">
        <f>'Levy Limit Base'!U108</f>
        <v>40615130</v>
      </c>
      <c r="J108" s="45" t="s">
        <v>456</v>
      </c>
      <c r="K108" s="45"/>
      <c r="M108" s="4">
        <v>585387</v>
      </c>
      <c r="N108" s="4">
        <v>518477</v>
      </c>
      <c r="O108" s="4">
        <v>576222</v>
      </c>
      <c r="P108" s="4">
        <v>647700</v>
      </c>
      <c r="Q108" s="19">
        <v>1087160</v>
      </c>
      <c r="S108" s="4">
        <f t="shared" si="18"/>
        <v>585387</v>
      </c>
      <c r="T108" s="4">
        <f t="shared" si="19"/>
        <v>518477</v>
      </c>
      <c r="U108" s="4">
        <f t="shared" si="20"/>
        <v>576222</v>
      </c>
      <c r="V108" s="4">
        <f t="shared" si="21"/>
        <v>647700</v>
      </c>
      <c r="W108" s="4">
        <f t="shared" si="22"/>
        <v>1087160</v>
      </c>
      <c r="Y108" s="5">
        <f t="shared" si="23"/>
        <v>1.7999999999999999E-2</v>
      </c>
      <c r="Z108" s="5">
        <f t="shared" si="24"/>
        <v>1.5299999999999999E-2</v>
      </c>
      <c r="AA108" s="5">
        <f t="shared" si="25"/>
        <v>1.6299999999999999E-2</v>
      </c>
      <c r="AB108" s="5">
        <f t="shared" si="26"/>
        <v>1.7600000000000001E-2</v>
      </c>
      <c r="AC108" s="5">
        <f t="shared" si="27"/>
        <v>2.8199999999999999E-2</v>
      </c>
      <c r="AE108" s="5">
        <f t="shared" si="28"/>
        <v>2.07E-2</v>
      </c>
      <c r="AF108" s="5">
        <f t="shared" si="16"/>
        <v>1.6400000000000001E-2</v>
      </c>
      <c r="AH108" s="5">
        <f t="shared" si="29"/>
        <v>2.8199999999999999E-2</v>
      </c>
      <c r="AI108" s="5">
        <f t="shared" si="17"/>
        <v>1.7000000000000001E-2</v>
      </c>
      <c r="AJ108" s="5">
        <f t="shared" si="30"/>
        <v>1.1199999999999998E-2</v>
      </c>
      <c r="AL108" s="5">
        <f t="shared" si="31"/>
        <v>2.07E-2</v>
      </c>
      <c r="AM108" s="4">
        <f>ROUND(('Levy Limit Base'!AD108*AL108),0)</f>
        <v>840733</v>
      </c>
      <c r="AN108" s="4"/>
      <c r="AO108" s="20"/>
      <c r="AP108" s="5"/>
    </row>
    <row r="109" spans="1:42" x14ac:dyDescent="0.2">
      <c r="A109" t="s">
        <v>119</v>
      </c>
      <c r="B109">
        <v>100</v>
      </c>
      <c r="C109" s="4">
        <v>149071980</v>
      </c>
      <c r="D109" s="4">
        <v>154362436</v>
      </c>
      <c r="E109" s="4">
        <f>'Levy Limit Base'!F109</f>
        <v>159312056</v>
      </c>
      <c r="F109" s="4">
        <f>'Levy Limit Base'!K109</f>
        <v>164167273</v>
      </c>
      <c r="G109" s="4">
        <f>'Levy Limit Base'!P109</f>
        <v>169222943</v>
      </c>
      <c r="H109" s="4">
        <f>'Levy Limit Base'!U109</f>
        <v>175527068</v>
      </c>
      <c r="J109" s="45" t="s">
        <v>456</v>
      </c>
      <c r="K109" s="45"/>
      <c r="M109" s="4">
        <v>1563656</v>
      </c>
      <c r="N109" s="4">
        <v>866599</v>
      </c>
      <c r="O109" s="4">
        <v>872416</v>
      </c>
      <c r="P109" s="4">
        <v>951488</v>
      </c>
      <c r="Q109" s="19">
        <v>2073552</v>
      </c>
      <c r="S109" s="4">
        <f t="shared" si="18"/>
        <v>1563656</v>
      </c>
      <c r="T109" s="4">
        <f t="shared" si="19"/>
        <v>866599</v>
      </c>
      <c r="U109" s="4">
        <f t="shared" si="20"/>
        <v>872416</v>
      </c>
      <c r="V109" s="4">
        <f t="shared" si="21"/>
        <v>951488</v>
      </c>
      <c r="W109" s="4">
        <f t="shared" si="22"/>
        <v>2073552</v>
      </c>
      <c r="Y109" s="5">
        <f t="shared" si="23"/>
        <v>1.0500000000000001E-2</v>
      </c>
      <c r="Z109" s="5">
        <f t="shared" si="24"/>
        <v>5.5999999999999999E-3</v>
      </c>
      <c r="AA109" s="5">
        <f t="shared" si="25"/>
        <v>5.4999999999999997E-3</v>
      </c>
      <c r="AB109" s="5">
        <f t="shared" si="26"/>
        <v>5.7999999999999996E-3</v>
      </c>
      <c r="AC109" s="5">
        <f t="shared" si="27"/>
        <v>1.23E-2</v>
      </c>
      <c r="AE109" s="5">
        <f t="shared" si="28"/>
        <v>7.9000000000000008E-3</v>
      </c>
      <c r="AF109" s="5">
        <f t="shared" si="16"/>
        <v>5.5999999999999999E-3</v>
      </c>
      <c r="AH109" s="5">
        <f t="shared" si="29"/>
        <v>1.23E-2</v>
      </c>
      <c r="AI109" s="5">
        <f t="shared" si="17"/>
        <v>5.7000000000000002E-3</v>
      </c>
      <c r="AJ109" s="5">
        <f t="shared" si="30"/>
        <v>6.6E-3</v>
      </c>
      <c r="AL109" s="5">
        <f t="shared" si="31"/>
        <v>7.9000000000000008E-3</v>
      </c>
      <c r="AM109" s="4">
        <f>ROUND(('Levy Limit Base'!AD109*AL109),0)</f>
        <v>1386664</v>
      </c>
      <c r="AN109" s="4"/>
      <c r="AO109" s="20"/>
      <c r="AP109" s="5"/>
    </row>
    <row r="110" spans="1:42" x14ac:dyDescent="0.2">
      <c r="A110" t="s">
        <v>120</v>
      </c>
      <c r="B110">
        <v>101</v>
      </c>
      <c r="C110" s="4">
        <v>49871994</v>
      </c>
      <c r="D110" s="4">
        <v>51973303</v>
      </c>
      <c r="E110" s="4">
        <f>'Levy Limit Base'!F110</f>
        <v>54191245</v>
      </c>
      <c r="F110" s="4">
        <f>'Levy Limit Base'!K110</f>
        <v>56593520</v>
      </c>
      <c r="G110" s="4">
        <f>'Levy Limit Base'!P110</f>
        <v>58724454</v>
      </c>
      <c r="H110" s="4">
        <f>'Levy Limit Base'!U110</f>
        <v>61012570</v>
      </c>
      <c r="J110" s="45" t="s">
        <v>470</v>
      </c>
      <c r="K110" s="45"/>
      <c r="M110" s="4">
        <v>854509</v>
      </c>
      <c r="N110" s="4">
        <v>844102</v>
      </c>
      <c r="O110" s="4">
        <v>1047493</v>
      </c>
      <c r="P110" s="4">
        <v>716096</v>
      </c>
      <c r="Q110" s="19">
        <v>820004</v>
      </c>
      <c r="S110" s="4">
        <f t="shared" si="18"/>
        <v>854509</v>
      </c>
      <c r="T110" s="4">
        <f t="shared" si="19"/>
        <v>844102</v>
      </c>
      <c r="U110" s="4">
        <f t="shared" si="20"/>
        <v>1047493</v>
      </c>
      <c r="V110" s="4">
        <f t="shared" si="21"/>
        <v>716096</v>
      </c>
      <c r="W110" s="4">
        <f t="shared" si="22"/>
        <v>820004</v>
      </c>
      <c r="Y110" s="5">
        <f t="shared" si="23"/>
        <v>1.7100000000000001E-2</v>
      </c>
      <c r="Z110" s="5">
        <f t="shared" si="24"/>
        <v>1.6199999999999999E-2</v>
      </c>
      <c r="AA110" s="5">
        <f t="shared" si="25"/>
        <v>1.9300000000000001E-2</v>
      </c>
      <c r="AB110" s="5">
        <f t="shared" si="26"/>
        <v>1.2699999999999999E-2</v>
      </c>
      <c r="AC110" s="5">
        <f t="shared" si="27"/>
        <v>1.4E-2</v>
      </c>
      <c r="AE110" s="5">
        <f t="shared" si="28"/>
        <v>1.5299999999999999E-2</v>
      </c>
      <c r="AF110" s="5">
        <f t="shared" si="16"/>
        <v>1.43E-2</v>
      </c>
      <c r="AH110" s="5">
        <f t="shared" si="29"/>
        <v>1.9300000000000001E-2</v>
      </c>
      <c r="AI110" s="5">
        <f t="shared" si="17"/>
        <v>1.34E-2</v>
      </c>
      <c r="AJ110" s="5">
        <f t="shared" si="30"/>
        <v>5.9000000000000007E-3</v>
      </c>
      <c r="AL110" s="5">
        <f t="shared" si="31"/>
        <v>1.5299999999999999E-2</v>
      </c>
      <c r="AM110" s="4">
        <f>ROUND(('Levy Limit Base'!AD110*AL110),0)</f>
        <v>933492</v>
      </c>
      <c r="AN110" s="4"/>
      <c r="AO110" s="20"/>
      <c r="AP110" s="5"/>
    </row>
    <row r="111" spans="1:42" x14ac:dyDescent="0.2">
      <c r="A111" t="s">
        <v>121</v>
      </c>
      <c r="B111">
        <v>102</v>
      </c>
      <c r="C111" s="4">
        <v>14301048</v>
      </c>
      <c r="D111" s="4">
        <v>14770964</v>
      </c>
      <c r="E111" s="4">
        <f>'Levy Limit Base'!F111</f>
        <v>15300540</v>
      </c>
      <c r="F111" s="4">
        <f>'Levy Limit Base'!K111</f>
        <v>15875415</v>
      </c>
      <c r="G111" s="4">
        <f>'Levy Limit Base'!P111</f>
        <v>16889666</v>
      </c>
      <c r="H111" s="4">
        <f>'Levy Limit Base'!U111</f>
        <v>17656495</v>
      </c>
      <c r="J111" s="45"/>
      <c r="K111" s="45"/>
      <c r="M111" s="4">
        <v>112390</v>
      </c>
      <c r="N111" s="4">
        <v>160302</v>
      </c>
      <c r="O111" s="4">
        <v>192359</v>
      </c>
      <c r="P111" s="4">
        <v>617368</v>
      </c>
      <c r="Q111" s="19">
        <v>344585</v>
      </c>
      <c r="S111" s="4">
        <f t="shared" si="18"/>
        <v>112390</v>
      </c>
      <c r="T111" s="4">
        <f t="shared" si="19"/>
        <v>160302</v>
      </c>
      <c r="U111" s="4">
        <f t="shared" si="20"/>
        <v>192359</v>
      </c>
      <c r="V111" s="4">
        <f t="shared" si="21"/>
        <v>617368</v>
      </c>
      <c r="W111" s="4">
        <f t="shared" si="22"/>
        <v>344585</v>
      </c>
      <c r="Y111" s="5">
        <f t="shared" si="23"/>
        <v>7.9000000000000008E-3</v>
      </c>
      <c r="Z111" s="5">
        <f t="shared" si="24"/>
        <v>1.09E-2</v>
      </c>
      <c r="AA111" s="5">
        <f t="shared" si="25"/>
        <v>1.26E-2</v>
      </c>
      <c r="AB111" s="5">
        <f t="shared" si="26"/>
        <v>3.8899999999999997E-2</v>
      </c>
      <c r="AC111" s="5">
        <f t="shared" si="27"/>
        <v>2.0400000000000001E-2</v>
      </c>
      <c r="AE111" s="5">
        <f t="shared" si="28"/>
        <v>2.4E-2</v>
      </c>
      <c r="AF111" s="5">
        <f t="shared" si="16"/>
        <v>1.46E-2</v>
      </c>
      <c r="AH111" s="5">
        <f t="shared" si="29"/>
        <v>3.8899999999999997E-2</v>
      </c>
      <c r="AI111" s="5">
        <f t="shared" si="17"/>
        <v>1.6500000000000001E-2</v>
      </c>
      <c r="AJ111" s="5">
        <f t="shared" si="30"/>
        <v>2.2399999999999996E-2</v>
      </c>
      <c r="AL111" s="5">
        <f t="shared" si="31"/>
        <v>1.46E-2</v>
      </c>
      <c r="AM111" s="4">
        <f>ROUND(('Levy Limit Base'!AD111*AL111),0)</f>
        <v>257785</v>
      </c>
      <c r="AN111" s="4"/>
      <c r="AO111" s="20"/>
      <c r="AP111" s="5"/>
    </row>
    <row r="112" spans="1:42" x14ac:dyDescent="0.2">
      <c r="A112" t="s">
        <v>122</v>
      </c>
      <c r="B112">
        <v>103</v>
      </c>
      <c r="C112" s="4">
        <v>18802948</v>
      </c>
      <c r="D112" s="4">
        <v>19769296</v>
      </c>
      <c r="E112" s="4">
        <f>'Levy Limit Base'!F112</f>
        <v>20630721</v>
      </c>
      <c r="F112" s="4">
        <f>'Levy Limit Base'!K112</f>
        <v>21461493</v>
      </c>
      <c r="G112" s="4">
        <f>'Levy Limit Base'!P112</f>
        <v>22612309</v>
      </c>
      <c r="H112" s="4">
        <f>'Levy Limit Base'!U112</f>
        <v>23528443</v>
      </c>
      <c r="J112" s="45" t="s">
        <v>476</v>
      </c>
      <c r="K112" s="45"/>
      <c r="M112" s="4">
        <v>491288</v>
      </c>
      <c r="N112" s="4">
        <v>352421</v>
      </c>
      <c r="O112" s="4">
        <v>309317</v>
      </c>
      <c r="P112" s="4">
        <v>607127</v>
      </c>
      <c r="Q112" s="19">
        <v>350826</v>
      </c>
      <c r="S112" s="4">
        <f t="shared" si="18"/>
        <v>491288</v>
      </c>
      <c r="T112" s="4">
        <f t="shared" si="19"/>
        <v>352421</v>
      </c>
      <c r="U112" s="4">
        <f t="shared" si="20"/>
        <v>309317</v>
      </c>
      <c r="V112" s="4">
        <f t="shared" si="21"/>
        <v>607127</v>
      </c>
      <c r="W112" s="4">
        <f t="shared" si="22"/>
        <v>350826</v>
      </c>
      <c r="Y112" s="5">
        <f t="shared" si="23"/>
        <v>2.6100000000000002E-2</v>
      </c>
      <c r="Z112" s="5">
        <f t="shared" si="24"/>
        <v>1.78E-2</v>
      </c>
      <c r="AA112" s="5">
        <f t="shared" si="25"/>
        <v>1.4999999999999999E-2</v>
      </c>
      <c r="AB112" s="5">
        <f t="shared" si="26"/>
        <v>2.8299999999999999E-2</v>
      </c>
      <c r="AC112" s="5">
        <f t="shared" si="27"/>
        <v>1.55E-2</v>
      </c>
      <c r="AE112" s="5">
        <f t="shared" si="28"/>
        <v>1.9599999999999999E-2</v>
      </c>
      <c r="AF112" s="5">
        <f t="shared" si="16"/>
        <v>1.61E-2</v>
      </c>
      <c r="AH112" s="5">
        <f t="shared" si="29"/>
        <v>2.8299999999999999E-2</v>
      </c>
      <c r="AI112" s="5">
        <f t="shared" si="17"/>
        <v>1.5299999999999999E-2</v>
      </c>
      <c r="AJ112" s="5">
        <f t="shared" si="30"/>
        <v>1.2999999999999999E-2</v>
      </c>
      <c r="AL112" s="5">
        <f t="shared" si="31"/>
        <v>1.9599999999999999E-2</v>
      </c>
      <c r="AM112" s="4">
        <f>ROUND(('Levy Limit Base'!AD112*AL112),0)</f>
        <v>461157</v>
      </c>
      <c r="AN112" s="4"/>
      <c r="AO112" s="20"/>
      <c r="AP112" s="5"/>
    </row>
    <row r="113" spans="1:42" x14ac:dyDescent="0.2">
      <c r="A113" t="s">
        <v>123</v>
      </c>
      <c r="B113">
        <v>104</v>
      </c>
      <c r="C113" s="4">
        <v>1953490</v>
      </c>
      <c r="D113" s="4">
        <v>2023459</v>
      </c>
      <c r="E113" s="4">
        <f>'Levy Limit Base'!F113</f>
        <v>2334914</v>
      </c>
      <c r="F113" s="4">
        <f>'Levy Limit Base'!K113</f>
        <v>2416331</v>
      </c>
      <c r="G113" s="4">
        <f>'Levy Limit Base'!P113</f>
        <v>2492418</v>
      </c>
      <c r="H113" s="4">
        <f>'Levy Limit Base'!U113</f>
        <v>2566119</v>
      </c>
      <c r="J113" s="45"/>
      <c r="K113" s="45"/>
      <c r="M113" s="4">
        <v>21132</v>
      </c>
      <c r="N113" s="4">
        <v>42981</v>
      </c>
      <c r="O113" s="4">
        <v>22746</v>
      </c>
      <c r="P113" s="4">
        <v>15679</v>
      </c>
      <c r="Q113" s="19">
        <v>11390</v>
      </c>
      <c r="S113" s="4">
        <f t="shared" si="18"/>
        <v>21132</v>
      </c>
      <c r="T113" s="4">
        <f t="shared" si="19"/>
        <v>42981</v>
      </c>
      <c r="U113" s="4">
        <f t="shared" si="20"/>
        <v>22746</v>
      </c>
      <c r="V113" s="4">
        <f t="shared" si="21"/>
        <v>15679</v>
      </c>
      <c r="W113" s="4">
        <f t="shared" si="22"/>
        <v>11390</v>
      </c>
      <c r="Y113" s="5">
        <f t="shared" si="23"/>
        <v>1.0800000000000001E-2</v>
      </c>
      <c r="Z113" s="5">
        <f t="shared" si="24"/>
        <v>2.12E-2</v>
      </c>
      <c r="AA113" s="5">
        <f t="shared" si="25"/>
        <v>9.7000000000000003E-3</v>
      </c>
      <c r="AB113" s="5">
        <f t="shared" si="26"/>
        <v>6.4999999999999997E-3</v>
      </c>
      <c r="AC113" s="5">
        <f t="shared" si="27"/>
        <v>4.5999999999999999E-3</v>
      </c>
      <c r="AE113" s="5">
        <f t="shared" si="28"/>
        <v>6.8999999999999999E-3</v>
      </c>
      <c r="AF113" s="5">
        <f t="shared" si="16"/>
        <v>6.8999999999999999E-3</v>
      </c>
      <c r="AH113" s="5">
        <f t="shared" si="29"/>
        <v>9.7000000000000003E-3</v>
      </c>
      <c r="AI113" s="5">
        <f t="shared" si="17"/>
        <v>5.5999999999999999E-3</v>
      </c>
      <c r="AJ113" s="5">
        <f t="shared" si="30"/>
        <v>4.1000000000000003E-3</v>
      </c>
      <c r="AL113" s="5">
        <f t="shared" si="31"/>
        <v>6.8999999999999999E-3</v>
      </c>
      <c r="AM113" s="4">
        <f>ROUND(('Levy Limit Base'!AD113*AL113),0)</f>
        <v>17706</v>
      </c>
      <c r="AN113" s="4"/>
      <c r="AO113" s="20"/>
      <c r="AP113" s="5"/>
    </row>
    <row r="114" spans="1:42" x14ac:dyDescent="0.2">
      <c r="A114" t="s">
        <v>124</v>
      </c>
      <c r="B114">
        <v>105</v>
      </c>
      <c r="C114" s="4">
        <v>12705700</v>
      </c>
      <c r="D114" s="4">
        <v>13156512</v>
      </c>
      <c r="E114" s="4">
        <f>'Levy Limit Base'!F114</f>
        <v>13637944</v>
      </c>
      <c r="F114" s="4">
        <f>'Levy Limit Base'!K114</f>
        <v>14090337</v>
      </c>
      <c r="G114" s="4">
        <f>'Levy Limit Base'!P114</f>
        <v>14591882</v>
      </c>
      <c r="H114" s="4">
        <f>'Levy Limit Base'!U114</f>
        <v>15120657</v>
      </c>
      <c r="J114" s="45"/>
      <c r="K114" s="45"/>
      <c r="M114" s="4">
        <v>133169</v>
      </c>
      <c r="N114" s="4">
        <v>119921</v>
      </c>
      <c r="O114" s="4">
        <v>111445</v>
      </c>
      <c r="P114" s="4">
        <v>149287</v>
      </c>
      <c r="Q114" s="19">
        <v>163978</v>
      </c>
      <c r="S114" s="4">
        <f t="shared" si="18"/>
        <v>133169</v>
      </c>
      <c r="T114" s="4">
        <f t="shared" si="19"/>
        <v>119921</v>
      </c>
      <c r="U114" s="4">
        <f t="shared" si="20"/>
        <v>111445</v>
      </c>
      <c r="V114" s="4">
        <f t="shared" si="21"/>
        <v>149287</v>
      </c>
      <c r="W114" s="4">
        <f t="shared" si="22"/>
        <v>163978</v>
      </c>
      <c r="Y114" s="5">
        <f t="shared" si="23"/>
        <v>1.0500000000000001E-2</v>
      </c>
      <c r="Z114" s="5">
        <f t="shared" si="24"/>
        <v>9.1000000000000004E-3</v>
      </c>
      <c r="AA114" s="5">
        <f t="shared" si="25"/>
        <v>8.2000000000000007E-3</v>
      </c>
      <c r="AB114" s="5">
        <f t="shared" si="26"/>
        <v>1.06E-2</v>
      </c>
      <c r="AC114" s="5">
        <f t="shared" si="27"/>
        <v>1.12E-2</v>
      </c>
      <c r="AE114" s="5">
        <f t="shared" si="28"/>
        <v>0.01</v>
      </c>
      <c r="AF114" s="5">
        <f t="shared" si="16"/>
        <v>9.2999999999999992E-3</v>
      </c>
      <c r="AH114" s="5">
        <f t="shared" si="29"/>
        <v>1.12E-2</v>
      </c>
      <c r="AI114" s="5">
        <f t="shared" si="17"/>
        <v>9.4000000000000004E-3</v>
      </c>
      <c r="AJ114" s="5">
        <f t="shared" si="30"/>
        <v>1.7999999999999995E-3</v>
      </c>
      <c r="AL114" s="5">
        <f t="shared" si="31"/>
        <v>0.01</v>
      </c>
      <c r="AM114" s="4">
        <f>ROUND(('Levy Limit Base'!AD114*AL114),0)</f>
        <v>151207</v>
      </c>
      <c r="AN114" s="4"/>
      <c r="AO114" s="20"/>
      <c r="AP114" s="5"/>
    </row>
    <row r="115" spans="1:42" x14ac:dyDescent="0.2">
      <c r="A115" t="s">
        <v>125</v>
      </c>
      <c r="B115">
        <v>106</v>
      </c>
      <c r="C115" s="4">
        <v>1891665</v>
      </c>
      <c r="D115" s="4">
        <v>1972645</v>
      </c>
      <c r="E115" s="4">
        <f>'Levy Limit Base'!F115</f>
        <v>2053310</v>
      </c>
      <c r="F115" s="4">
        <f>'Levy Limit Base'!K115</f>
        <v>2119149</v>
      </c>
      <c r="G115" s="4">
        <f>'Levy Limit Base'!P115</f>
        <v>2212106</v>
      </c>
      <c r="H115" s="4">
        <f>'Levy Limit Base'!U115</f>
        <v>0</v>
      </c>
      <c r="J115" s="45"/>
      <c r="K115" s="45"/>
      <c r="M115" s="4">
        <v>30916</v>
      </c>
      <c r="N115" s="4">
        <v>27042</v>
      </c>
      <c r="O115" s="4">
        <v>14506</v>
      </c>
      <c r="P115" s="4">
        <v>39979</v>
      </c>
      <c r="Q115" s="19">
        <v>0</v>
      </c>
      <c r="S115" s="4">
        <f t="shared" si="18"/>
        <v>30916</v>
      </c>
      <c r="T115" s="4">
        <f t="shared" si="19"/>
        <v>27042</v>
      </c>
      <c r="U115" s="4">
        <f t="shared" si="20"/>
        <v>14506</v>
      </c>
      <c r="V115" s="4">
        <f t="shared" si="21"/>
        <v>39979</v>
      </c>
      <c r="W115" s="4">
        <f t="shared" si="22"/>
        <v>0</v>
      </c>
      <c r="Y115" s="5">
        <f t="shared" si="23"/>
        <v>1.6299999999999999E-2</v>
      </c>
      <c r="Z115" s="5">
        <f t="shared" si="24"/>
        <v>1.37E-2</v>
      </c>
      <c r="AA115" s="5">
        <f t="shared" si="25"/>
        <v>7.1000000000000004E-3</v>
      </c>
      <c r="AB115" s="5">
        <f t="shared" si="26"/>
        <v>1.89E-2</v>
      </c>
      <c r="AC115" s="5">
        <f t="shared" si="27"/>
        <v>0</v>
      </c>
      <c r="AE115" s="5">
        <f t="shared" si="28"/>
        <v>1.32E-2</v>
      </c>
      <c r="AF115" s="5">
        <f t="shared" si="16"/>
        <v>1.24E-2</v>
      </c>
      <c r="AH115" s="5">
        <f t="shared" si="29"/>
        <v>1.89E-2</v>
      </c>
      <c r="AI115" s="5">
        <f t="shared" si="17"/>
        <v>1.04E-2</v>
      </c>
      <c r="AJ115" s="5">
        <f t="shared" si="30"/>
        <v>8.5000000000000006E-3</v>
      </c>
      <c r="AL115" s="5">
        <f t="shared" si="31"/>
        <v>1.32E-2</v>
      </c>
      <c r="AM115" s="4">
        <f>ROUND(('Levy Limit Base'!AD115*AL115),0)</f>
        <v>30315</v>
      </c>
      <c r="AN115" s="4"/>
      <c r="AO115" s="20"/>
      <c r="AP115" s="5"/>
    </row>
    <row r="116" spans="1:42" x14ac:dyDescent="0.2">
      <c r="A116" t="s">
        <v>126</v>
      </c>
      <c r="B116">
        <v>107</v>
      </c>
      <c r="C116" s="4">
        <v>58859206</v>
      </c>
      <c r="D116" s="4">
        <v>60964990</v>
      </c>
      <c r="E116" s="4">
        <f>'Levy Limit Base'!F116</f>
        <v>63142734</v>
      </c>
      <c r="F116" s="4">
        <f>'Levy Limit Base'!K116</f>
        <v>65537176</v>
      </c>
      <c r="G116" s="4">
        <f>'Levy Limit Base'!P116</f>
        <v>67991888</v>
      </c>
      <c r="H116" s="4">
        <f>'Levy Limit Base'!U116</f>
        <v>70726400</v>
      </c>
      <c r="J116" s="45"/>
      <c r="K116" s="45"/>
      <c r="M116" s="4">
        <v>634304</v>
      </c>
      <c r="N116" s="4">
        <v>653619</v>
      </c>
      <c r="O116" s="4">
        <v>815874</v>
      </c>
      <c r="P116" s="4">
        <v>816283</v>
      </c>
      <c r="Q116" s="19">
        <v>1034715</v>
      </c>
      <c r="S116" s="4">
        <f t="shared" si="18"/>
        <v>634304</v>
      </c>
      <c r="T116" s="4">
        <f t="shared" si="19"/>
        <v>653619</v>
      </c>
      <c r="U116" s="4">
        <f t="shared" si="20"/>
        <v>815874</v>
      </c>
      <c r="V116" s="4">
        <f t="shared" si="21"/>
        <v>816283</v>
      </c>
      <c r="W116" s="4">
        <f t="shared" si="22"/>
        <v>1034715</v>
      </c>
      <c r="Y116" s="5">
        <f t="shared" si="23"/>
        <v>1.0800000000000001E-2</v>
      </c>
      <c r="Z116" s="5">
        <f t="shared" si="24"/>
        <v>1.0699999999999999E-2</v>
      </c>
      <c r="AA116" s="5">
        <f t="shared" si="25"/>
        <v>1.29E-2</v>
      </c>
      <c r="AB116" s="5">
        <f t="shared" si="26"/>
        <v>1.2500000000000001E-2</v>
      </c>
      <c r="AC116" s="5">
        <f t="shared" si="27"/>
        <v>1.52E-2</v>
      </c>
      <c r="AE116" s="5">
        <f t="shared" si="28"/>
        <v>1.35E-2</v>
      </c>
      <c r="AF116" s="5">
        <f t="shared" si="16"/>
        <v>1.2E-2</v>
      </c>
      <c r="AH116" s="5">
        <f t="shared" si="29"/>
        <v>1.52E-2</v>
      </c>
      <c r="AI116" s="5">
        <f t="shared" si="17"/>
        <v>1.2699999999999999E-2</v>
      </c>
      <c r="AJ116" s="5">
        <f t="shared" si="30"/>
        <v>2.5000000000000005E-3</v>
      </c>
      <c r="AL116" s="5">
        <f t="shared" si="31"/>
        <v>1.35E-2</v>
      </c>
      <c r="AM116" s="4">
        <f>ROUND(('Levy Limit Base'!AD116*AL116),0)</f>
        <v>954806</v>
      </c>
      <c r="AN116" s="4"/>
      <c r="AO116" s="20"/>
      <c r="AP116" s="5"/>
    </row>
    <row r="117" spans="1:42" x14ac:dyDescent="0.2">
      <c r="A117" t="s">
        <v>127</v>
      </c>
      <c r="B117">
        <v>108</v>
      </c>
      <c r="C117" s="4">
        <v>1777936</v>
      </c>
      <c r="D117" s="4">
        <v>1844937</v>
      </c>
      <c r="E117" s="4">
        <f>'Levy Limit Base'!F117</f>
        <v>1908356</v>
      </c>
      <c r="F117" s="4">
        <f>'Levy Limit Base'!K117</f>
        <v>1982042</v>
      </c>
      <c r="G117" s="4">
        <f>'Levy Limit Base'!P117</f>
        <v>2041414</v>
      </c>
      <c r="H117" s="4">
        <f>'Levy Limit Base'!U117</f>
        <v>2104870</v>
      </c>
      <c r="J117" s="45"/>
      <c r="K117" s="45"/>
      <c r="M117" s="4">
        <v>19040</v>
      </c>
      <c r="N117" s="4">
        <v>17296</v>
      </c>
      <c r="O117" s="4">
        <v>25977</v>
      </c>
      <c r="P117" s="4">
        <v>9821</v>
      </c>
      <c r="Q117" s="19">
        <v>12421</v>
      </c>
      <c r="S117" s="4">
        <f t="shared" si="18"/>
        <v>19040</v>
      </c>
      <c r="T117" s="4">
        <f t="shared" si="19"/>
        <v>17296</v>
      </c>
      <c r="U117" s="4">
        <f t="shared" si="20"/>
        <v>25977</v>
      </c>
      <c r="V117" s="4">
        <f t="shared" si="21"/>
        <v>9821</v>
      </c>
      <c r="W117" s="4">
        <f t="shared" si="22"/>
        <v>12421</v>
      </c>
      <c r="Y117" s="5">
        <f t="shared" si="23"/>
        <v>1.0699999999999999E-2</v>
      </c>
      <c r="Z117" s="5">
        <f t="shared" si="24"/>
        <v>9.4000000000000004E-3</v>
      </c>
      <c r="AA117" s="5">
        <f t="shared" si="25"/>
        <v>1.3599999999999999E-2</v>
      </c>
      <c r="AB117" s="5">
        <f t="shared" si="26"/>
        <v>5.0000000000000001E-3</v>
      </c>
      <c r="AC117" s="5">
        <f t="shared" si="27"/>
        <v>6.1000000000000004E-3</v>
      </c>
      <c r="AE117" s="5">
        <f t="shared" si="28"/>
        <v>8.2000000000000007E-3</v>
      </c>
      <c r="AF117" s="5">
        <f t="shared" si="16"/>
        <v>6.7999999999999996E-3</v>
      </c>
      <c r="AH117" s="5">
        <f t="shared" si="29"/>
        <v>1.3599999999999999E-2</v>
      </c>
      <c r="AI117" s="5">
        <f t="shared" si="17"/>
        <v>5.5999999999999999E-3</v>
      </c>
      <c r="AJ117" s="5">
        <f t="shared" si="30"/>
        <v>8.0000000000000002E-3</v>
      </c>
      <c r="AL117" s="5">
        <f t="shared" si="31"/>
        <v>8.2000000000000007E-3</v>
      </c>
      <c r="AM117" s="4">
        <f>ROUND(('Levy Limit Base'!AD117*AL117),0)</f>
        <v>17260</v>
      </c>
      <c r="AN117" s="4"/>
      <c r="AO117" s="20"/>
      <c r="AP117" s="5"/>
    </row>
    <row r="118" spans="1:42" x14ac:dyDescent="0.2">
      <c r="A118" t="s">
        <v>128</v>
      </c>
      <c r="B118">
        <v>109</v>
      </c>
      <c r="C118" s="4">
        <v>405846</v>
      </c>
      <c r="D118" s="4">
        <v>415995</v>
      </c>
      <c r="E118" s="4">
        <f>'Levy Limit Base'!F118</f>
        <v>430899</v>
      </c>
      <c r="F118" s="4">
        <f>'Levy Limit Base'!K118</f>
        <v>443711</v>
      </c>
      <c r="G118" s="4">
        <f>'Levy Limit Base'!P118</f>
        <v>457216</v>
      </c>
      <c r="H118" s="4">
        <f>'Levy Limit Base'!U118</f>
        <v>0</v>
      </c>
      <c r="J118" s="45"/>
      <c r="K118" s="45"/>
      <c r="M118" s="4">
        <v>3</v>
      </c>
      <c r="N118" s="4">
        <v>0</v>
      </c>
      <c r="O118" s="4">
        <v>2039</v>
      </c>
      <c r="P118" s="4">
        <v>2412</v>
      </c>
      <c r="Q118" s="19">
        <v>0</v>
      </c>
      <c r="S118" s="4">
        <f t="shared" si="18"/>
        <v>3</v>
      </c>
      <c r="T118" s="4">
        <f t="shared" si="19"/>
        <v>0</v>
      </c>
      <c r="U118" s="4">
        <f t="shared" si="20"/>
        <v>2039</v>
      </c>
      <c r="V118" s="4">
        <f t="shared" si="21"/>
        <v>2412</v>
      </c>
      <c r="W118" s="4">
        <f t="shared" si="22"/>
        <v>0</v>
      </c>
      <c r="Y118" s="5">
        <f t="shared" si="23"/>
        <v>0</v>
      </c>
      <c r="Z118" s="5">
        <f t="shared" si="24"/>
        <v>0</v>
      </c>
      <c r="AA118" s="5">
        <f t="shared" si="25"/>
        <v>4.7000000000000002E-3</v>
      </c>
      <c r="AB118" s="5">
        <f t="shared" si="26"/>
        <v>5.4000000000000003E-3</v>
      </c>
      <c r="AC118" s="5">
        <f t="shared" si="27"/>
        <v>0</v>
      </c>
      <c r="AE118" s="5">
        <f t="shared" si="28"/>
        <v>3.3999999999999998E-3</v>
      </c>
      <c r="AF118" s="5">
        <f t="shared" si="16"/>
        <v>1.6000000000000001E-3</v>
      </c>
      <c r="AH118" s="5">
        <f t="shared" si="29"/>
        <v>5.4000000000000003E-3</v>
      </c>
      <c r="AI118" s="5">
        <f t="shared" si="17"/>
        <v>2.3999999999999998E-3</v>
      </c>
      <c r="AJ118" s="5">
        <f t="shared" si="30"/>
        <v>3.0000000000000005E-3</v>
      </c>
      <c r="AL118" s="5">
        <f t="shared" si="31"/>
        <v>3.3999999999999998E-3</v>
      </c>
      <c r="AM118" s="4">
        <f>ROUND(('Levy Limit Base'!AD118*AL118),0)</f>
        <v>1599</v>
      </c>
      <c r="AN118" s="4"/>
      <c r="AO118" s="20"/>
      <c r="AP118" s="5"/>
    </row>
    <row r="119" spans="1:42" x14ac:dyDescent="0.2">
      <c r="A119" t="s">
        <v>129</v>
      </c>
      <c r="B119">
        <v>110</v>
      </c>
      <c r="C119" s="4">
        <v>25583903</v>
      </c>
      <c r="D119" s="4">
        <v>26540332</v>
      </c>
      <c r="E119" s="4">
        <f>'Levy Limit Base'!F119</f>
        <v>27600126</v>
      </c>
      <c r="F119" s="4">
        <f>'Levy Limit Base'!K119</f>
        <v>28728435</v>
      </c>
      <c r="G119" s="4">
        <f>'Levy Limit Base'!P119</f>
        <v>29834675</v>
      </c>
      <c r="H119" s="4">
        <f>'Levy Limit Base'!U119</f>
        <v>31004015</v>
      </c>
      <c r="J119" s="45" t="s">
        <v>471</v>
      </c>
      <c r="K119" s="45"/>
      <c r="M119" s="4">
        <v>316831</v>
      </c>
      <c r="N119" s="4">
        <v>395739</v>
      </c>
      <c r="O119" s="4">
        <v>438306</v>
      </c>
      <c r="P119" s="4">
        <v>388029</v>
      </c>
      <c r="Q119" s="19">
        <v>420911</v>
      </c>
      <c r="S119" s="4">
        <f t="shared" si="18"/>
        <v>316831</v>
      </c>
      <c r="T119" s="4">
        <f t="shared" si="19"/>
        <v>395739</v>
      </c>
      <c r="U119" s="4">
        <f t="shared" si="20"/>
        <v>438306</v>
      </c>
      <c r="V119" s="4">
        <f t="shared" si="21"/>
        <v>388029</v>
      </c>
      <c r="W119" s="4">
        <f t="shared" si="22"/>
        <v>420911</v>
      </c>
      <c r="Y119" s="5">
        <f t="shared" si="23"/>
        <v>1.24E-2</v>
      </c>
      <c r="Z119" s="5">
        <f t="shared" si="24"/>
        <v>1.49E-2</v>
      </c>
      <c r="AA119" s="5">
        <f t="shared" si="25"/>
        <v>1.5900000000000001E-2</v>
      </c>
      <c r="AB119" s="5">
        <f t="shared" si="26"/>
        <v>1.35E-2</v>
      </c>
      <c r="AC119" s="5">
        <f t="shared" si="27"/>
        <v>1.41E-2</v>
      </c>
      <c r="AE119" s="5">
        <f t="shared" si="28"/>
        <v>1.4500000000000001E-2</v>
      </c>
      <c r="AF119" s="5">
        <f t="shared" si="16"/>
        <v>1.4200000000000001E-2</v>
      </c>
      <c r="AH119" s="5">
        <f t="shared" si="29"/>
        <v>1.5900000000000001E-2</v>
      </c>
      <c r="AI119" s="5">
        <f t="shared" si="17"/>
        <v>1.38E-2</v>
      </c>
      <c r="AJ119" s="5">
        <f t="shared" si="30"/>
        <v>2.1000000000000012E-3</v>
      </c>
      <c r="AL119" s="5">
        <f t="shared" si="31"/>
        <v>1.4500000000000001E-2</v>
      </c>
      <c r="AM119" s="4">
        <f>ROUND(('Levy Limit Base'!AD119*AL119),0)</f>
        <v>449558</v>
      </c>
      <c r="AN119" s="4"/>
      <c r="AO119" s="20"/>
      <c r="AP119" s="5"/>
    </row>
    <row r="120" spans="1:42" x14ac:dyDescent="0.2">
      <c r="A120" t="s">
        <v>130</v>
      </c>
      <c r="B120">
        <v>111</v>
      </c>
      <c r="C120" s="4">
        <v>7979346</v>
      </c>
      <c r="D120" s="4">
        <v>8309443</v>
      </c>
      <c r="E120" s="4">
        <f>'Levy Limit Base'!F120</f>
        <v>8688614</v>
      </c>
      <c r="F120" s="4">
        <f>'Levy Limit Base'!K120</f>
        <v>9018902</v>
      </c>
      <c r="G120" s="4">
        <f>'Levy Limit Base'!P120</f>
        <v>9330064</v>
      </c>
      <c r="H120" s="4">
        <f>'Levy Limit Base'!U120</f>
        <v>9689236</v>
      </c>
      <c r="J120" s="45"/>
      <c r="K120" s="45"/>
      <c r="M120" s="4">
        <v>130613</v>
      </c>
      <c r="N120" s="4">
        <v>154255</v>
      </c>
      <c r="O120" s="4">
        <v>113072</v>
      </c>
      <c r="P120" s="4">
        <v>81885</v>
      </c>
      <c r="Q120" s="19">
        <v>125920</v>
      </c>
      <c r="S120" s="4">
        <f t="shared" si="18"/>
        <v>130613</v>
      </c>
      <c r="T120" s="4">
        <f t="shared" si="19"/>
        <v>154255</v>
      </c>
      <c r="U120" s="4">
        <f t="shared" si="20"/>
        <v>113072</v>
      </c>
      <c r="V120" s="4">
        <f t="shared" si="21"/>
        <v>81885</v>
      </c>
      <c r="W120" s="4">
        <f t="shared" si="22"/>
        <v>125920</v>
      </c>
      <c r="Y120" s="5">
        <f t="shared" si="23"/>
        <v>1.6400000000000001E-2</v>
      </c>
      <c r="Z120" s="5">
        <f t="shared" si="24"/>
        <v>1.8599999999999998E-2</v>
      </c>
      <c r="AA120" s="5">
        <f t="shared" si="25"/>
        <v>1.2999999999999999E-2</v>
      </c>
      <c r="AB120" s="5">
        <f t="shared" si="26"/>
        <v>9.1000000000000004E-3</v>
      </c>
      <c r="AC120" s="5">
        <f t="shared" si="27"/>
        <v>1.35E-2</v>
      </c>
      <c r="AE120" s="5">
        <f t="shared" si="28"/>
        <v>1.1900000000000001E-2</v>
      </c>
      <c r="AF120" s="5">
        <f t="shared" si="16"/>
        <v>1.1900000000000001E-2</v>
      </c>
      <c r="AH120" s="5">
        <f t="shared" si="29"/>
        <v>1.35E-2</v>
      </c>
      <c r="AI120" s="5">
        <f t="shared" si="17"/>
        <v>1.11E-2</v>
      </c>
      <c r="AJ120" s="5">
        <f t="shared" si="30"/>
        <v>2.3999999999999994E-3</v>
      </c>
      <c r="AL120" s="5">
        <f t="shared" si="31"/>
        <v>1.1900000000000001E-2</v>
      </c>
      <c r="AM120" s="4">
        <f>ROUND(('Levy Limit Base'!AD120*AL120),0)</f>
        <v>115302</v>
      </c>
      <c r="AN120" s="4"/>
      <c r="AO120" s="20"/>
      <c r="AP120" s="5"/>
    </row>
    <row r="121" spans="1:42" x14ac:dyDescent="0.2">
      <c r="A121" t="s">
        <v>131</v>
      </c>
      <c r="B121">
        <v>112</v>
      </c>
      <c r="C121" s="4">
        <v>2411234</v>
      </c>
      <c r="D121" s="4">
        <v>2505520</v>
      </c>
      <c r="E121" s="4">
        <f>'Levy Limit Base'!F121</f>
        <v>2660862</v>
      </c>
      <c r="F121" s="4">
        <f>'Levy Limit Base'!K121</f>
        <v>2751865</v>
      </c>
      <c r="G121" s="4">
        <f>'Levy Limit Base'!P121</f>
        <v>2855584</v>
      </c>
      <c r="H121" s="4">
        <f>'Levy Limit Base'!U121</f>
        <v>2958230</v>
      </c>
      <c r="J121" s="45"/>
      <c r="K121" s="45"/>
      <c r="M121" s="4">
        <v>34005</v>
      </c>
      <c r="N121" s="4">
        <v>92704</v>
      </c>
      <c r="O121" s="4">
        <v>24481</v>
      </c>
      <c r="P121" s="4">
        <v>34922</v>
      </c>
      <c r="Q121" s="19">
        <v>31256</v>
      </c>
      <c r="S121" s="4">
        <f t="shared" si="18"/>
        <v>34005</v>
      </c>
      <c r="T121" s="4">
        <f t="shared" si="19"/>
        <v>92704</v>
      </c>
      <c r="U121" s="4">
        <f t="shared" si="20"/>
        <v>24481</v>
      </c>
      <c r="V121" s="4">
        <f t="shared" si="21"/>
        <v>34922</v>
      </c>
      <c r="W121" s="4">
        <f t="shared" si="22"/>
        <v>31256</v>
      </c>
      <c r="Y121" s="5">
        <f t="shared" si="23"/>
        <v>1.41E-2</v>
      </c>
      <c r="Z121" s="5">
        <f t="shared" si="24"/>
        <v>3.6999999999999998E-2</v>
      </c>
      <c r="AA121" s="5">
        <f t="shared" si="25"/>
        <v>9.1999999999999998E-3</v>
      </c>
      <c r="AB121" s="5">
        <f t="shared" si="26"/>
        <v>1.2699999999999999E-2</v>
      </c>
      <c r="AC121" s="5">
        <f t="shared" si="27"/>
        <v>1.09E-2</v>
      </c>
      <c r="AE121" s="5">
        <f t="shared" si="28"/>
        <v>1.09E-2</v>
      </c>
      <c r="AF121" s="5">
        <f t="shared" si="16"/>
        <v>1.09E-2</v>
      </c>
      <c r="AH121" s="5">
        <f t="shared" si="29"/>
        <v>1.2699999999999999E-2</v>
      </c>
      <c r="AI121" s="5">
        <f t="shared" si="17"/>
        <v>1.01E-2</v>
      </c>
      <c r="AJ121" s="5">
        <f t="shared" si="30"/>
        <v>2.5999999999999999E-3</v>
      </c>
      <c r="AL121" s="5">
        <f t="shared" si="31"/>
        <v>1.09E-2</v>
      </c>
      <c r="AM121" s="4">
        <f>ROUND(('Levy Limit Base'!AD121*AL121),0)</f>
        <v>32245</v>
      </c>
      <c r="AN121" s="4"/>
      <c r="AO121" s="20"/>
      <c r="AP121" s="5"/>
    </row>
    <row r="122" spans="1:42" x14ac:dyDescent="0.2">
      <c r="A122" t="s">
        <v>377</v>
      </c>
      <c r="B122">
        <v>113</v>
      </c>
      <c r="C122" s="4">
        <v>16530108</v>
      </c>
      <c r="D122" s="4">
        <v>17071199</v>
      </c>
      <c r="E122" s="4">
        <f>'Levy Limit Base'!F122</f>
        <v>17717944</v>
      </c>
      <c r="F122" s="4">
        <f>'Levy Limit Base'!K122</f>
        <v>18414740</v>
      </c>
      <c r="G122" s="4">
        <f>'Levy Limit Base'!P122</f>
        <v>19125974</v>
      </c>
      <c r="H122" s="4">
        <f>'Levy Limit Base'!U122</f>
        <v>19847630</v>
      </c>
      <c r="J122" s="45"/>
      <c r="K122" s="45"/>
      <c r="M122" s="4">
        <v>127838</v>
      </c>
      <c r="N122" s="4">
        <v>219965</v>
      </c>
      <c r="O122" s="4">
        <v>253847</v>
      </c>
      <c r="P122" s="4">
        <v>250865</v>
      </c>
      <c r="Q122" s="19">
        <v>243507</v>
      </c>
      <c r="S122" s="4">
        <f t="shared" si="18"/>
        <v>127838</v>
      </c>
      <c r="T122" s="4">
        <f t="shared" si="19"/>
        <v>219965</v>
      </c>
      <c r="U122" s="4">
        <f t="shared" si="20"/>
        <v>253847</v>
      </c>
      <c r="V122" s="4">
        <f t="shared" si="21"/>
        <v>250865</v>
      </c>
      <c r="W122" s="4">
        <f t="shared" si="22"/>
        <v>243507</v>
      </c>
      <c r="Y122" s="5">
        <f t="shared" si="23"/>
        <v>7.7000000000000002E-3</v>
      </c>
      <c r="Z122" s="5">
        <f t="shared" si="24"/>
        <v>1.29E-2</v>
      </c>
      <c r="AA122" s="5">
        <f t="shared" si="25"/>
        <v>1.43E-2</v>
      </c>
      <c r="AB122" s="5">
        <f t="shared" si="26"/>
        <v>1.3599999999999999E-2</v>
      </c>
      <c r="AC122" s="5">
        <f t="shared" si="27"/>
        <v>1.2699999999999999E-2</v>
      </c>
      <c r="AE122" s="5">
        <f t="shared" si="28"/>
        <v>1.35E-2</v>
      </c>
      <c r="AF122" s="5">
        <f t="shared" si="16"/>
        <v>1.3100000000000001E-2</v>
      </c>
      <c r="AH122" s="5">
        <f t="shared" si="29"/>
        <v>1.43E-2</v>
      </c>
      <c r="AI122" s="5">
        <f t="shared" si="17"/>
        <v>1.32E-2</v>
      </c>
      <c r="AJ122" s="5">
        <f t="shared" si="30"/>
        <v>1.1000000000000003E-3</v>
      </c>
      <c r="AL122" s="5">
        <f t="shared" si="31"/>
        <v>1.35E-2</v>
      </c>
      <c r="AM122" s="4">
        <f>ROUND(('Levy Limit Base'!AD122*AL122),0)</f>
        <v>267943</v>
      </c>
      <c r="AN122" s="4"/>
      <c r="AO122" s="20"/>
      <c r="AP122" s="5"/>
    </row>
    <row r="123" spans="1:42" x14ac:dyDescent="0.2">
      <c r="A123" t="s">
        <v>132</v>
      </c>
      <c r="B123">
        <v>114</v>
      </c>
      <c r="C123" s="4">
        <v>24950737</v>
      </c>
      <c r="D123" s="4">
        <v>26091220</v>
      </c>
      <c r="E123" s="4">
        <f>'Levy Limit Base'!F123</f>
        <v>27042849</v>
      </c>
      <c r="F123" s="4">
        <f>'Levy Limit Base'!K123</f>
        <v>27979293</v>
      </c>
      <c r="G123" s="4">
        <f>'Levy Limit Base'!P123</f>
        <v>29088817</v>
      </c>
      <c r="H123" s="4">
        <f>'Levy Limit Base'!U123</f>
        <v>30219063</v>
      </c>
      <c r="J123" s="45" t="s">
        <v>466</v>
      </c>
      <c r="K123" s="45"/>
      <c r="M123" s="4">
        <v>516715</v>
      </c>
      <c r="N123" s="4">
        <v>299348</v>
      </c>
      <c r="O123" s="4">
        <v>260373</v>
      </c>
      <c r="P123" s="4">
        <v>410042</v>
      </c>
      <c r="Q123" s="19">
        <v>403026</v>
      </c>
      <c r="S123" s="4">
        <f t="shared" si="18"/>
        <v>516715</v>
      </c>
      <c r="T123" s="4">
        <f t="shared" si="19"/>
        <v>299348</v>
      </c>
      <c r="U123" s="4">
        <f t="shared" si="20"/>
        <v>260373</v>
      </c>
      <c r="V123" s="4">
        <f t="shared" si="21"/>
        <v>410042</v>
      </c>
      <c r="W123" s="4">
        <f t="shared" si="22"/>
        <v>403026</v>
      </c>
      <c r="Y123" s="5">
        <f t="shared" si="23"/>
        <v>2.07E-2</v>
      </c>
      <c r="Z123" s="5">
        <f t="shared" si="24"/>
        <v>1.15E-2</v>
      </c>
      <c r="AA123" s="5">
        <f t="shared" si="25"/>
        <v>9.5999999999999992E-3</v>
      </c>
      <c r="AB123" s="5">
        <f t="shared" si="26"/>
        <v>1.47E-2</v>
      </c>
      <c r="AC123" s="5">
        <f t="shared" si="27"/>
        <v>1.3899999999999999E-2</v>
      </c>
      <c r="AE123" s="5">
        <f t="shared" si="28"/>
        <v>1.2699999999999999E-2</v>
      </c>
      <c r="AF123" s="5">
        <f t="shared" si="16"/>
        <v>1.17E-2</v>
      </c>
      <c r="AH123" s="5">
        <f t="shared" si="29"/>
        <v>1.47E-2</v>
      </c>
      <c r="AI123" s="5">
        <f t="shared" si="17"/>
        <v>1.18E-2</v>
      </c>
      <c r="AJ123" s="5">
        <f t="shared" si="30"/>
        <v>2.8999999999999998E-3</v>
      </c>
      <c r="AL123" s="5">
        <f t="shared" si="31"/>
        <v>1.2699999999999999E-2</v>
      </c>
      <c r="AM123" s="4">
        <f>ROUND(('Levy Limit Base'!AD123*AL123),0)</f>
        <v>383782</v>
      </c>
      <c r="AN123" s="4"/>
      <c r="AO123" s="20"/>
      <c r="AP123" s="5"/>
    </row>
    <row r="124" spans="1:42" x14ac:dyDescent="0.2">
      <c r="A124" t="s">
        <v>133</v>
      </c>
      <c r="B124">
        <v>115</v>
      </c>
      <c r="C124" s="4">
        <v>19599211</v>
      </c>
      <c r="D124" s="4">
        <v>20376080</v>
      </c>
      <c r="E124" s="4">
        <f>'Levy Limit Base'!F124</f>
        <v>21235983</v>
      </c>
      <c r="F124" s="4">
        <f>'Levy Limit Base'!K124</f>
        <v>22143053</v>
      </c>
      <c r="G124" s="4">
        <f>'Levy Limit Base'!P124</f>
        <v>23181809</v>
      </c>
      <c r="H124" s="4">
        <f>'Levy Limit Base'!U124</f>
        <v>24138372</v>
      </c>
      <c r="J124" s="45" t="s">
        <v>458</v>
      </c>
      <c r="K124" s="45"/>
      <c r="M124" s="4">
        <v>286889</v>
      </c>
      <c r="N124" s="4">
        <v>283380</v>
      </c>
      <c r="O124" s="4">
        <v>376171</v>
      </c>
      <c r="P124" s="4">
        <v>485180</v>
      </c>
      <c r="Q124" s="19">
        <v>377018</v>
      </c>
      <c r="S124" s="4">
        <f t="shared" si="18"/>
        <v>286889</v>
      </c>
      <c r="T124" s="4">
        <f t="shared" si="19"/>
        <v>283380</v>
      </c>
      <c r="U124" s="4">
        <f t="shared" si="20"/>
        <v>376171</v>
      </c>
      <c r="V124" s="4">
        <f t="shared" si="21"/>
        <v>485180</v>
      </c>
      <c r="W124" s="4">
        <f t="shared" si="22"/>
        <v>377018</v>
      </c>
      <c r="Y124" s="5">
        <f t="shared" si="23"/>
        <v>1.46E-2</v>
      </c>
      <c r="Z124" s="5">
        <f t="shared" si="24"/>
        <v>1.3899999999999999E-2</v>
      </c>
      <c r="AA124" s="5">
        <f t="shared" si="25"/>
        <v>1.77E-2</v>
      </c>
      <c r="AB124" s="5">
        <f t="shared" si="26"/>
        <v>2.1899999999999999E-2</v>
      </c>
      <c r="AC124" s="5">
        <f t="shared" si="27"/>
        <v>1.6299999999999999E-2</v>
      </c>
      <c r="AE124" s="5">
        <f t="shared" si="28"/>
        <v>1.8599999999999998E-2</v>
      </c>
      <c r="AF124" s="5">
        <f t="shared" si="16"/>
        <v>1.6E-2</v>
      </c>
      <c r="AH124" s="5">
        <f t="shared" si="29"/>
        <v>2.1899999999999999E-2</v>
      </c>
      <c r="AI124" s="5">
        <f t="shared" si="17"/>
        <v>1.7000000000000001E-2</v>
      </c>
      <c r="AJ124" s="5">
        <f t="shared" si="30"/>
        <v>4.8999999999999981E-3</v>
      </c>
      <c r="AL124" s="5">
        <f t="shared" si="31"/>
        <v>1.8599999999999998E-2</v>
      </c>
      <c r="AM124" s="4">
        <f>ROUND(('Levy Limit Base'!AD124*AL124),0)</f>
        <v>448974</v>
      </c>
      <c r="AN124" s="4"/>
      <c r="AO124" s="20"/>
      <c r="AP124" s="5"/>
    </row>
    <row r="125" spans="1:42" x14ac:dyDescent="0.2">
      <c r="A125" t="s">
        <v>134</v>
      </c>
      <c r="B125">
        <v>116</v>
      </c>
      <c r="C125" s="4">
        <v>8769483</v>
      </c>
      <c r="D125" s="4">
        <v>9054881</v>
      </c>
      <c r="E125" s="4">
        <f>'Levy Limit Base'!F125</f>
        <v>9470160</v>
      </c>
      <c r="F125" s="4">
        <f>'Levy Limit Base'!K125</f>
        <v>9762861</v>
      </c>
      <c r="G125" s="4">
        <f>'Levy Limit Base'!P125</f>
        <v>10140481</v>
      </c>
      <c r="H125" s="4">
        <f>'Levy Limit Base'!U125</f>
        <v>10510707</v>
      </c>
      <c r="J125" s="45" t="s">
        <v>456</v>
      </c>
      <c r="K125" s="45"/>
      <c r="M125" s="4">
        <v>66161</v>
      </c>
      <c r="N125" s="4">
        <v>142771</v>
      </c>
      <c r="O125" s="4">
        <v>55947</v>
      </c>
      <c r="P125" s="4">
        <v>133549</v>
      </c>
      <c r="Q125" s="19">
        <v>116714</v>
      </c>
      <c r="S125" s="4">
        <f t="shared" si="18"/>
        <v>66161</v>
      </c>
      <c r="T125" s="4">
        <f t="shared" si="19"/>
        <v>142771</v>
      </c>
      <c r="U125" s="4">
        <f t="shared" si="20"/>
        <v>55947</v>
      </c>
      <c r="V125" s="4">
        <f t="shared" si="21"/>
        <v>133549</v>
      </c>
      <c r="W125" s="4">
        <f t="shared" si="22"/>
        <v>116714</v>
      </c>
      <c r="Y125" s="5">
        <f t="shared" si="23"/>
        <v>7.4999999999999997E-3</v>
      </c>
      <c r="Z125" s="5">
        <f t="shared" si="24"/>
        <v>1.5800000000000002E-2</v>
      </c>
      <c r="AA125" s="5">
        <f t="shared" si="25"/>
        <v>5.8999999999999999E-3</v>
      </c>
      <c r="AB125" s="5">
        <f t="shared" si="26"/>
        <v>1.37E-2</v>
      </c>
      <c r="AC125" s="5">
        <f t="shared" si="27"/>
        <v>1.15E-2</v>
      </c>
      <c r="AE125" s="5">
        <f t="shared" si="28"/>
        <v>1.04E-2</v>
      </c>
      <c r="AF125" s="5">
        <f t="shared" si="16"/>
        <v>1.04E-2</v>
      </c>
      <c r="AH125" s="5">
        <f t="shared" si="29"/>
        <v>1.37E-2</v>
      </c>
      <c r="AI125" s="5">
        <f t="shared" si="17"/>
        <v>8.6999999999999994E-3</v>
      </c>
      <c r="AJ125" s="5">
        <f t="shared" si="30"/>
        <v>5.000000000000001E-3</v>
      </c>
      <c r="AL125" s="5">
        <f t="shared" si="31"/>
        <v>1.04E-2</v>
      </c>
      <c r="AM125" s="4">
        <f>ROUND(('Levy Limit Base'!AD125*AL125),0)</f>
        <v>109311</v>
      </c>
      <c r="AN125" s="4"/>
      <c r="AO125" s="20"/>
      <c r="AP125" s="5"/>
    </row>
    <row r="126" spans="1:42" x14ac:dyDescent="0.2">
      <c r="A126" t="s">
        <v>135</v>
      </c>
      <c r="B126">
        <v>117</v>
      </c>
      <c r="C126" s="4">
        <v>8082295</v>
      </c>
      <c r="D126" s="4">
        <v>8373272</v>
      </c>
      <c r="E126" s="4">
        <f>'Levy Limit Base'!F126</f>
        <v>8677000</v>
      </c>
      <c r="F126" s="4">
        <f>'Levy Limit Base'!K126</f>
        <v>8988144</v>
      </c>
      <c r="G126" s="4">
        <f>'Levy Limit Base'!P126</f>
        <v>9359333</v>
      </c>
      <c r="H126" s="4">
        <f>'Levy Limit Base'!U126</f>
        <v>9718621</v>
      </c>
      <c r="J126" s="45" t="s">
        <v>460</v>
      </c>
      <c r="K126" s="45"/>
      <c r="M126" s="4">
        <v>88920</v>
      </c>
      <c r="N126" s="4">
        <v>94396</v>
      </c>
      <c r="O126" s="4">
        <v>94219</v>
      </c>
      <c r="P126" s="4">
        <v>146485</v>
      </c>
      <c r="Q126" s="19">
        <v>125305</v>
      </c>
      <c r="S126" s="4">
        <f t="shared" si="18"/>
        <v>88920</v>
      </c>
      <c r="T126" s="4">
        <f t="shared" si="19"/>
        <v>94396</v>
      </c>
      <c r="U126" s="4">
        <f t="shared" si="20"/>
        <v>94219</v>
      </c>
      <c r="V126" s="4">
        <f t="shared" si="21"/>
        <v>146485</v>
      </c>
      <c r="W126" s="4">
        <f t="shared" si="22"/>
        <v>125305</v>
      </c>
      <c r="Y126" s="5">
        <f t="shared" si="23"/>
        <v>1.0999999999999999E-2</v>
      </c>
      <c r="Z126" s="5">
        <f t="shared" si="24"/>
        <v>1.1299999999999999E-2</v>
      </c>
      <c r="AA126" s="5">
        <f t="shared" si="25"/>
        <v>1.09E-2</v>
      </c>
      <c r="AB126" s="5">
        <f t="shared" si="26"/>
        <v>1.6299999999999999E-2</v>
      </c>
      <c r="AC126" s="5">
        <f t="shared" si="27"/>
        <v>1.34E-2</v>
      </c>
      <c r="AE126" s="5">
        <f t="shared" si="28"/>
        <v>1.35E-2</v>
      </c>
      <c r="AF126" s="5">
        <f t="shared" si="16"/>
        <v>1.1900000000000001E-2</v>
      </c>
      <c r="AH126" s="5">
        <f t="shared" si="29"/>
        <v>1.6299999999999999E-2</v>
      </c>
      <c r="AI126" s="5">
        <f t="shared" si="17"/>
        <v>1.2200000000000001E-2</v>
      </c>
      <c r="AJ126" s="5">
        <f t="shared" si="30"/>
        <v>4.0999999999999977E-3</v>
      </c>
      <c r="AL126" s="5">
        <f t="shared" si="31"/>
        <v>1.35E-2</v>
      </c>
      <c r="AM126" s="4">
        <f>ROUND(('Levy Limit Base'!AD126*AL126),0)</f>
        <v>131201</v>
      </c>
      <c r="AN126" s="4"/>
      <c r="AO126" s="20"/>
      <c r="AP126" s="5"/>
    </row>
    <row r="127" spans="1:42" x14ac:dyDescent="0.2">
      <c r="A127" t="s">
        <v>136</v>
      </c>
      <c r="B127">
        <v>118</v>
      </c>
      <c r="C127" s="4">
        <v>11245399</v>
      </c>
      <c r="D127" s="4">
        <v>11664879</v>
      </c>
      <c r="E127" s="4">
        <f>'Levy Limit Base'!F127</f>
        <v>12118455</v>
      </c>
      <c r="F127" s="4">
        <f>'Levy Limit Base'!K127</f>
        <v>12544464</v>
      </c>
      <c r="G127" s="4">
        <f>'Levy Limit Base'!P127</f>
        <v>13027836</v>
      </c>
      <c r="H127" s="4">
        <f>'Levy Limit Base'!U127</f>
        <v>13561395</v>
      </c>
      <c r="J127" s="45"/>
      <c r="K127" s="45"/>
      <c r="M127" s="4">
        <v>138345</v>
      </c>
      <c r="N127" s="4">
        <v>141914</v>
      </c>
      <c r="O127" s="4">
        <v>123047</v>
      </c>
      <c r="P127" s="4">
        <v>169760</v>
      </c>
      <c r="Q127" s="19">
        <v>207863</v>
      </c>
      <c r="S127" s="4">
        <f t="shared" si="18"/>
        <v>138345</v>
      </c>
      <c r="T127" s="4">
        <f t="shared" si="19"/>
        <v>141914</v>
      </c>
      <c r="U127" s="4">
        <f t="shared" si="20"/>
        <v>123047</v>
      </c>
      <c r="V127" s="4">
        <f t="shared" si="21"/>
        <v>169760</v>
      </c>
      <c r="W127" s="4">
        <f t="shared" si="22"/>
        <v>207863</v>
      </c>
      <c r="Y127" s="5">
        <f t="shared" si="23"/>
        <v>1.23E-2</v>
      </c>
      <c r="Z127" s="5">
        <f t="shared" si="24"/>
        <v>1.2200000000000001E-2</v>
      </c>
      <c r="AA127" s="5">
        <f t="shared" si="25"/>
        <v>1.0200000000000001E-2</v>
      </c>
      <c r="AB127" s="5">
        <f t="shared" si="26"/>
        <v>1.35E-2</v>
      </c>
      <c r="AC127" s="5">
        <f t="shared" si="27"/>
        <v>1.6E-2</v>
      </c>
      <c r="AE127" s="5">
        <f t="shared" si="28"/>
        <v>1.32E-2</v>
      </c>
      <c r="AF127" s="5">
        <f t="shared" si="16"/>
        <v>1.2E-2</v>
      </c>
      <c r="AH127" s="5">
        <f t="shared" si="29"/>
        <v>1.6E-2</v>
      </c>
      <c r="AI127" s="5">
        <f t="shared" si="17"/>
        <v>1.1900000000000001E-2</v>
      </c>
      <c r="AJ127" s="5">
        <f t="shared" si="30"/>
        <v>4.0999999999999995E-3</v>
      </c>
      <c r="AL127" s="5">
        <f t="shared" si="31"/>
        <v>1.32E-2</v>
      </c>
      <c r="AM127" s="4">
        <f>ROUND(('Levy Limit Base'!AD127*AL127),0)</f>
        <v>179010</v>
      </c>
      <c r="AN127" s="4"/>
      <c r="AO127" s="20"/>
      <c r="AP127" s="5"/>
    </row>
    <row r="128" spans="1:42" x14ac:dyDescent="0.2">
      <c r="A128" t="s">
        <v>137</v>
      </c>
      <c r="B128">
        <v>119</v>
      </c>
      <c r="C128" s="4">
        <v>15515975</v>
      </c>
      <c r="D128" s="4">
        <v>16046028</v>
      </c>
      <c r="E128" s="4">
        <f>'Levy Limit Base'!F128</f>
        <v>16775659</v>
      </c>
      <c r="F128" s="4">
        <f>'Levy Limit Base'!K128</f>
        <v>17355109</v>
      </c>
      <c r="G128" s="4">
        <f>'Levy Limit Base'!P128</f>
        <v>17984227</v>
      </c>
      <c r="H128" s="4">
        <f>'Levy Limit Base'!U128</f>
        <v>18679090</v>
      </c>
      <c r="J128" s="45" t="s">
        <v>463</v>
      </c>
      <c r="K128" s="45"/>
      <c r="M128" s="4">
        <v>142154</v>
      </c>
      <c r="N128" s="4">
        <v>175669</v>
      </c>
      <c r="O128" s="4">
        <v>160058</v>
      </c>
      <c r="P128" s="4">
        <v>195240</v>
      </c>
      <c r="Q128" s="19">
        <v>245257</v>
      </c>
      <c r="S128" s="4">
        <f t="shared" si="18"/>
        <v>142154</v>
      </c>
      <c r="T128" s="4">
        <f t="shared" si="19"/>
        <v>175669</v>
      </c>
      <c r="U128" s="4">
        <f t="shared" si="20"/>
        <v>160058</v>
      </c>
      <c r="V128" s="4">
        <f t="shared" si="21"/>
        <v>195240</v>
      </c>
      <c r="W128" s="4">
        <f t="shared" si="22"/>
        <v>245257</v>
      </c>
      <c r="Y128" s="5">
        <f t="shared" si="23"/>
        <v>9.1999999999999998E-3</v>
      </c>
      <c r="Z128" s="5">
        <f t="shared" si="24"/>
        <v>1.09E-2</v>
      </c>
      <c r="AA128" s="5">
        <f t="shared" si="25"/>
        <v>9.4999999999999998E-3</v>
      </c>
      <c r="AB128" s="5">
        <f t="shared" si="26"/>
        <v>1.12E-2</v>
      </c>
      <c r="AC128" s="5">
        <f t="shared" si="27"/>
        <v>1.3599999999999999E-2</v>
      </c>
      <c r="AE128" s="5">
        <f t="shared" si="28"/>
        <v>1.14E-2</v>
      </c>
      <c r="AF128" s="5">
        <f t="shared" si="16"/>
        <v>1.0500000000000001E-2</v>
      </c>
      <c r="AH128" s="5">
        <f t="shared" si="29"/>
        <v>1.3599999999999999E-2</v>
      </c>
      <c r="AI128" s="5">
        <f t="shared" si="17"/>
        <v>1.04E-2</v>
      </c>
      <c r="AJ128" s="5">
        <f t="shared" si="30"/>
        <v>3.1999999999999997E-3</v>
      </c>
      <c r="AL128" s="5">
        <f t="shared" si="31"/>
        <v>1.14E-2</v>
      </c>
      <c r="AM128" s="4">
        <f>ROUND(('Levy Limit Base'!AD128*AL128),0)</f>
        <v>212942</v>
      </c>
      <c r="AN128" s="4"/>
      <c r="AO128" s="20"/>
      <c r="AP128" s="5"/>
    </row>
    <row r="129" spans="1:42" x14ac:dyDescent="0.2">
      <c r="A129" t="s">
        <v>138</v>
      </c>
      <c r="B129">
        <v>120</v>
      </c>
      <c r="C129" s="4">
        <v>8451020</v>
      </c>
      <c r="D129" s="4">
        <v>8710791</v>
      </c>
      <c r="E129" s="4">
        <f>'Levy Limit Base'!F129</f>
        <v>9024981</v>
      </c>
      <c r="F129" s="4">
        <f>'Levy Limit Base'!K129</f>
        <v>9359603</v>
      </c>
      <c r="G129" s="4">
        <f>'Levy Limit Base'!P129</f>
        <v>9719362</v>
      </c>
      <c r="H129" s="4">
        <f>'Levy Limit Base'!U129</f>
        <v>10418493</v>
      </c>
      <c r="J129" s="45"/>
      <c r="K129" s="45"/>
      <c r="M129" s="4">
        <v>48495</v>
      </c>
      <c r="N129" s="4">
        <v>96420</v>
      </c>
      <c r="O129" s="4">
        <v>108997</v>
      </c>
      <c r="P129" s="4">
        <v>125769</v>
      </c>
      <c r="Q129" s="19">
        <v>456147</v>
      </c>
      <c r="S129" s="4">
        <f t="shared" si="18"/>
        <v>48495</v>
      </c>
      <c r="T129" s="4">
        <f t="shared" si="19"/>
        <v>96420</v>
      </c>
      <c r="U129" s="4">
        <f t="shared" si="20"/>
        <v>108997</v>
      </c>
      <c r="V129" s="4">
        <f t="shared" si="21"/>
        <v>125769</v>
      </c>
      <c r="W129" s="4">
        <f t="shared" si="22"/>
        <v>456147</v>
      </c>
      <c r="Y129" s="5">
        <f t="shared" si="23"/>
        <v>5.7000000000000002E-3</v>
      </c>
      <c r="Z129" s="5">
        <f t="shared" si="24"/>
        <v>1.11E-2</v>
      </c>
      <c r="AA129" s="5">
        <f t="shared" si="25"/>
        <v>1.21E-2</v>
      </c>
      <c r="AB129" s="5">
        <f t="shared" si="26"/>
        <v>1.34E-2</v>
      </c>
      <c r="AC129" s="5">
        <f t="shared" si="27"/>
        <v>4.6899999999999997E-2</v>
      </c>
      <c r="AE129" s="5">
        <f t="shared" si="28"/>
        <v>2.41E-2</v>
      </c>
      <c r="AF129" s="5">
        <f t="shared" si="16"/>
        <v>1.2200000000000001E-2</v>
      </c>
      <c r="AH129" s="5">
        <f t="shared" si="29"/>
        <v>4.6899999999999997E-2</v>
      </c>
      <c r="AI129" s="5">
        <f t="shared" si="17"/>
        <v>1.2800000000000001E-2</v>
      </c>
      <c r="AJ129" s="5">
        <f t="shared" si="30"/>
        <v>3.4099999999999998E-2</v>
      </c>
      <c r="AL129" s="5">
        <f t="shared" si="31"/>
        <v>1.2200000000000001E-2</v>
      </c>
      <c r="AM129" s="4">
        <f>ROUND(('Levy Limit Base'!AD129*AL129),0)</f>
        <v>127106</v>
      </c>
      <c r="AN129" s="4"/>
      <c r="AO129" s="20"/>
      <c r="AP129" s="5"/>
    </row>
    <row r="130" spans="1:42" x14ac:dyDescent="0.2">
      <c r="A130" t="s">
        <v>139</v>
      </c>
      <c r="B130">
        <v>121</v>
      </c>
      <c r="C130" s="4">
        <v>1845691</v>
      </c>
      <c r="D130" s="4">
        <v>1898748</v>
      </c>
      <c r="E130" s="4">
        <f>'Levy Limit Base'!F130</f>
        <v>1949490</v>
      </c>
      <c r="F130" s="4">
        <f>'Levy Limit Base'!K130</f>
        <v>2001072</v>
      </c>
      <c r="G130" s="4">
        <f>'Levy Limit Base'!P130</f>
        <v>2056537</v>
      </c>
      <c r="H130" s="4">
        <f>'Levy Limit Base'!U130</f>
        <v>2117800</v>
      </c>
      <c r="J130" s="45"/>
      <c r="K130" s="45"/>
      <c r="M130" s="4">
        <v>6915</v>
      </c>
      <c r="N130" s="4">
        <v>3273</v>
      </c>
      <c r="O130" s="4">
        <v>2845</v>
      </c>
      <c r="P130" s="4">
        <v>5438</v>
      </c>
      <c r="Q130" s="19">
        <v>9850</v>
      </c>
      <c r="S130" s="4">
        <f t="shared" si="18"/>
        <v>6915</v>
      </c>
      <c r="T130" s="4">
        <f t="shared" si="19"/>
        <v>3273</v>
      </c>
      <c r="U130" s="4">
        <f t="shared" si="20"/>
        <v>2845</v>
      </c>
      <c r="V130" s="4">
        <f t="shared" si="21"/>
        <v>5438</v>
      </c>
      <c r="W130" s="4">
        <f t="shared" si="22"/>
        <v>9850</v>
      </c>
      <c r="Y130" s="5">
        <f t="shared" si="23"/>
        <v>3.7000000000000002E-3</v>
      </c>
      <c r="Z130" s="5">
        <f t="shared" si="24"/>
        <v>1.6999999999999999E-3</v>
      </c>
      <c r="AA130" s="5">
        <f t="shared" si="25"/>
        <v>1.5E-3</v>
      </c>
      <c r="AB130" s="5">
        <f t="shared" si="26"/>
        <v>2.7000000000000001E-3</v>
      </c>
      <c r="AC130" s="5">
        <f t="shared" si="27"/>
        <v>4.7999999999999996E-3</v>
      </c>
      <c r="AE130" s="5">
        <f t="shared" si="28"/>
        <v>3.0000000000000001E-3</v>
      </c>
      <c r="AF130" s="5">
        <f t="shared" si="16"/>
        <v>2E-3</v>
      </c>
      <c r="AH130" s="5">
        <f t="shared" si="29"/>
        <v>4.7999999999999996E-3</v>
      </c>
      <c r="AI130" s="5">
        <f t="shared" si="17"/>
        <v>2.0999999999999999E-3</v>
      </c>
      <c r="AJ130" s="5">
        <f t="shared" si="30"/>
        <v>2.6999999999999997E-3</v>
      </c>
      <c r="AL130" s="5">
        <f t="shared" si="31"/>
        <v>3.0000000000000001E-3</v>
      </c>
      <c r="AM130" s="4">
        <f>ROUND(('Levy Limit Base'!AD130*AL130),0)</f>
        <v>6353</v>
      </c>
      <c r="AN130" s="4"/>
      <c r="AO130" s="20"/>
      <c r="AP130" s="5"/>
    </row>
    <row r="131" spans="1:42" x14ac:dyDescent="0.2">
      <c r="A131" t="s">
        <v>140</v>
      </c>
      <c r="B131">
        <v>122</v>
      </c>
      <c r="C131" s="4">
        <v>29145342</v>
      </c>
      <c r="D131" s="4">
        <v>30176019</v>
      </c>
      <c r="E131" s="4">
        <f>'Levy Limit Base'!F131</f>
        <v>31420102</v>
      </c>
      <c r="F131" s="4">
        <f>'Levy Limit Base'!K131</f>
        <v>32669220</v>
      </c>
      <c r="G131" s="4">
        <f>'Levy Limit Base'!P131</f>
        <v>33921736</v>
      </c>
      <c r="H131" s="4">
        <f>'Levy Limit Base'!U131</f>
        <v>35108968</v>
      </c>
      <c r="J131" s="45"/>
      <c r="K131" s="45"/>
      <c r="M131" s="4">
        <v>302043</v>
      </c>
      <c r="N131" s="4">
        <v>446227</v>
      </c>
      <c r="O131" s="4">
        <v>463615</v>
      </c>
      <c r="P131" s="4">
        <v>435785</v>
      </c>
      <c r="Q131" s="19">
        <v>339189</v>
      </c>
      <c r="S131" s="4">
        <f t="shared" si="18"/>
        <v>302043</v>
      </c>
      <c r="T131" s="4">
        <f t="shared" si="19"/>
        <v>446227</v>
      </c>
      <c r="U131" s="4">
        <f t="shared" si="20"/>
        <v>463615</v>
      </c>
      <c r="V131" s="4">
        <f t="shared" si="21"/>
        <v>435785</v>
      </c>
      <c r="W131" s="4">
        <f t="shared" si="22"/>
        <v>339189</v>
      </c>
      <c r="Y131" s="5">
        <f t="shared" si="23"/>
        <v>1.04E-2</v>
      </c>
      <c r="Z131" s="5">
        <f t="shared" si="24"/>
        <v>1.4800000000000001E-2</v>
      </c>
      <c r="AA131" s="5">
        <f t="shared" si="25"/>
        <v>1.4800000000000001E-2</v>
      </c>
      <c r="AB131" s="5">
        <f t="shared" si="26"/>
        <v>1.3299999999999999E-2</v>
      </c>
      <c r="AC131" s="5">
        <f t="shared" si="27"/>
        <v>0.01</v>
      </c>
      <c r="AE131" s="5">
        <f t="shared" si="28"/>
        <v>1.2699999999999999E-2</v>
      </c>
      <c r="AF131" s="5">
        <f t="shared" si="16"/>
        <v>1.2699999999999999E-2</v>
      </c>
      <c r="AH131" s="5">
        <f t="shared" si="29"/>
        <v>1.4800000000000001E-2</v>
      </c>
      <c r="AI131" s="5">
        <f t="shared" si="17"/>
        <v>1.17E-2</v>
      </c>
      <c r="AJ131" s="5">
        <f t="shared" si="30"/>
        <v>3.1000000000000003E-3</v>
      </c>
      <c r="AL131" s="5">
        <f t="shared" si="31"/>
        <v>1.2699999999999999E-2</v>
      </c>
      <c r="AM131" s="4">
        <f>ROUND(('Levy Limit Base'!AD131*AL131),0)</f>
        <v>445884</v>
      </c>
      <c r="AN131" s="4"/>
      <c r="AO131" s="20"/>
      <c r="AP131" s="5"/>
    </row>
    <row r="132" spans="1:42" x14ac:dyDescent="0.2">
      <c r="A132" t="s">
        <v>141</v>
      </c>
      <c r="B132">
        <v>123</v>
      </c>
      <c r="C132" s="4">
        <v>13414171</v>
      </c>
      <c r="D132" s="4">
        <v>13889902</v>
      </c>
      <c r="E132" s="4">
        <f>'Levy Limit Base'!F132</f>
        <v>14656793</v>
      </c>
      <c r="F132" s="4">
        <f>'Levy Limit Base'!K132</f>
        <v>15195082</v>
      </c>
      <c r="G132" s="4">
        <f>'Levy Limit Base'!P132</f>
        <v>15915972</v>
      </c>
      <c r="H132" s="4">
        <f>'Levy Limit Base'!U132</f>
        <v>16687712</v>
      </c>
      <c r="J132" s="45" t="s">
        <v>472</v>
      </c>
      <c r="K132" s="45"/>
      <c r="M132" s="4">
        <v>136761</v>
      </c>
      <c r="N132" s="4">
        <v>163835</v>
      </c>
      <c r="O132" s="4">
        <v>170042</v>
      </c>
      <c r="P132" s="4">
        <v>341013</v>
      </c>
      <c r="Q132" s="19">
        <v>373841</v>
      </c>
      <c r="S132" s="4">
        <f t="shared" si="18"/>
        <v>136761</v>
      </c>
      <c r="T132" s="4">
        <f t="shared" si="19"/>
        <v>163835</v>
      </c>
      <c r="U132" s="4">
        <f t="shared" si="20"/>
        <v>170042</v>
      </c>
      <c r="V132" s="4">
        <f t="shared" si="21"/>
        <v>341013</v>
      </c>
      <c r="W132" s="4">
        <f t="shared" si="22"/>
        <v>373841</v>
      </c>
      <c r="Y132" s="5">
        <f t="shared" si="23"/>
        <v>1.0200000000000001E-2</v>
      </c>
      <c r="Z132" s="5">
        <f t="shared" si="24"/>
        <v>1.18E-2</v>
      </c>
      <c r="AA132" s="5">
        <f t="shared" si="25"/>
        <v>1.1599999999999999E-2</v>
      </c>
      <c r="AB132" s="5">
        <f t="shared" si="26"/>
        <v>2.24E-2</v>
      </c>
      <c r="AC132" s="5">
        <f t="shared" si="27"/>
        <v>2.35E-2</v>
      </c>
      <c r="AE132" s="5">
        <f t="shared" si="28"/>
        <v>1.9199999999999998E-2</v>
      </c>
      <c r="AF132" s="5">
        <f t="shared" si="16"/>
        <v>1.5299999999999999E-2</v>
      </c>
      <c r="AH132" s="5">
        <f t="shared" si="29"/>
        <v>2.35E-2</v>
      </c>
      <c r="AI132" s="5">
        <f t="shared" si="17"/>
        <v>1.7000000000000001E-2</v>
      </c>
      <c r="AJ132" s="5">
        <f t="shared" si="30"/>
        <v>6.4999999999999988E-3</v>
      </c>
      <c r="AL132" s="5">
        <f t="shared" si="31"/>
        <v>1.9199999999999998E-2</v>
      </c>
      <c r="AM132" s="4">
        <f>ROUND(('Levy Limit Base'!AD132*AL132),0)</f>
        <v>320404</v>
      </c>
      <c r="AN132" s="4"/>
      <c r="AO132" s="20"/>
      <c r="AP132" s="5"/>
    </row>
    <row r="133" spans="1:42" x14ac:dyDescent="0.2">
      <c r="A133" t="s">
        <v>142</v>
      </c>
      <c r="B133">
        <v>124</v>
      </c>
      <c r="C133" s="4">
        <v>3013968</v>
      </c>
      <c r="D133" s="4">
        <v>3122802</v>
      </c>
      <c r="E133" s="4">
        <f>'Levy Limit Base'!F133</f>
        <v>3216090</v>
      </c>
      <c r="F133" s="4">
        <f>'Levy Limit Base'!K133</f>
        <v>3334924</v>
      </c>
      <c r="G133" s="4">
        <f>'Levy Limit Base'!P133</f>
        <v>3439606</v>
      </c>
      <c r="H133" s="4">
        <f>'Levy Limit Base'!U133</f>
        <v>3569620</v>
      </c>
      <c r="J133" s="45"/>
      <c r="K133" s="45"/>
      <c r="M133" s="4">
        <v>33485</v>
      </c>
      <c r="N133" s="4">
        <v>15218</v>
      </c>
      <c r="O133" s="4">
        <v>38432</v>
      </c>
      <c r="P133" s="4">
        <v>21309</v>
      </c>
      <c r="Q133" s="19">
        <v>44024</v>
      </c>
      <c r="S133" s="4">
        <f t="shared" si="18"/>
        <v>33485</v>
      </c>
      <c r="T133" s="4">
        <f t="shared" si="19"/>
        <v>15218</v>
      </c>
      <c r="U133" s="4">
        <f t="shared" si="20"/>
        <v>38432</v>
      </c>
      <c r="V133" s="4">
        <f t="shared" si="21"/>
        <v>21309</v>
      </c>
      <c r="W133" s="4">
        <f t="shared" si="22"/>
        <v>44024</v>
      </c>
      <c r="Y133" s="5">
        <f t="shared" si="23"/>
        <v>1.11E-2</v>
      </c>
      <c r="Z133" s="5">
        <f t="shared" si="24"/>
        <v>4.8999999999999998E-3</v>
      </c>
      <c r="AA133" s="5">
        <f t="shared" si="25"/>
        <v>1.1900000000000001E-2</v>
      </c>
      <c r="AB133" s="5">
        <f t="shared" si="26"/>
        <v>6.4000000000000003E-3</v>
      </c>
      <c r="AC133" s="5">
        <f t="shared" si="27"/>
        <v>1.2800000000000001E-2</v>
      </c>
      <c r="AE133" s="5">
        <f t="shared" si="28"/>
        <v>1.04E-2</v>
      </c>
      <c r="AF133" s="5">
        <f t="shared" si="16"/>
        <v>7.7000000000000002E-3</v>
      </c>
      <c r="AH133" s="5">
        <f t="shared" si="29"/>
        <v>1.2800000000000001E-2</v>
      </c>
      <c r="AI133" s="5">
        <f t="shared" si="17"/>
        <v>9.1999999999999998E-3</v>
      </c>
      <c r="AJ133" s="5">
        <f t="shared" si="30"/>
        <v>3.6000000000000008E-3</v>
      </c>
      <c r="AL133" s="5">
        <f t="shared" si="31"/>
        <v>1.04E-2</v>
      </c>
      <c r="AM133" s="4">
        <f>ROUND(('Levy Limit Base'!AD133*AL133),0)</f>
        <v>37124</v>
      </c>
      <c r="AN133" s="4"/>
      <c r="AO133" s="20"/>
      <c r="AP133" s="5"/>
    </row>
    <row r="134" spans="1:42" x14ac:dyDescent="0.2">
      <c r="A134" t="s">
        <v>143</v>
      </c>
      <c r="B134">
        <v>125</v>
      </c>
      <c r="C134" s="4">
        <v>12144410</v>
      </c>
      <c r="D134" s="4">
        <v>12505678</v>
      </c>
      <c r="E134" s="4">
        <f>'Levy Limit Base'!F134</f>
        <v>13058910</v>
      </c>
      <c r="F134" s="4">
        <f>'Levy Limit Base'!K134</f>
        <v>13505898</v>
      </c>
      <c r="G134" s="4">
        <f>'Levy Limit Base'!P134</f>
        <v>14037606</v>
      </c>
      <c r="H134" s="4">
        <f>'Levy Limit Base'!U134</f>
        <v>14547998</v>
      </c>
      <c r="J134" s="45" t="s">
        <v>464</v>
      </c>
      <c r="K134" s="45"/>
      <c r="M134" s="4">
        <v>57657</v>
      </c>
      <c r="N134" s="4">
        <v>151420</v>
      </c>
      <c r="O134" s="4">
        <v>120515</v>
      </c>
      <c r="P134" s="4">
        <v>194060</v>
      </c>
      <c r="Q134" s="19">
        <v>159451</v>
      </c>
      <c r="S134" s="4">
        <f t="shared" si="18"/>
        <v>57657</v>
      </c>
      <c r="T134" s="4">
        <f t="shared" si="19"/>
        <v>151420</v>
      </c>
      <c r="U134" s="4">
        <f t="shared" si="20"/>
        <v>120515</v>
      </c>
      <c r="V134" s="4">
        <f t="shared" si="21"/>
        <v>194060</v>
      </c>
      <c r="W134" s="4">
        <f t="shared" si="22"/>
        <v>159451</v>
      </c>
      <c r="Y134" s="5">
        <f t="shared" si="23"/>
        <v>4.7000000000000002E-3</v>
      </c>
      <c r="Z134" s="5">
        <f t="shared" si="24"/>
        <v>1.21E-2</v>
      </c>
      <c r="AA134" s="5">
        <f t="shared" si="25"/>
        <v>9.1999999999999998E-3</v>
      </c>
      <c r="AB134" s="5">
        <f t="shared" si="26"/>
        <v>1.44E-2</v>
      </c>
      <c r="AC134" s="5">
        <f t="shared" si="27"/>
        <v>1.14E-2</v>
      </c>
      <c r="AE134" s="5">
        <f t="shared" si="28"/>
        <v>1.17E-2</v>
      </c>
      <c r="AF134" s="5">
        <f t="shared" si="16"/>
        <v>1.09E-2</v>
      </c>
      <c r="AH134" s="5">
        <f t="shared" si="29"/>
        <v>1.44E-2</v>
      </c>
      <c r="AI134" s="5">
        <f t="shared" si="17"/>
        <v>1.03E-2</v>
      </c>
      <c r="AJ134" s="5">
        <f t="shared" si="30"/>
        <v>4.0999999999999995E-3</v>
      </c>
      <c r="AL134" s="5">
        <f t="shared" si="31"/>
        <v>1.17E-2</v>
      </c>
      <c r="AM134" s="4">
        <f>ROUND(('Levy Limit Base'!AD134*AL134),0)</f>
        <v>170212</v>
      </c>
      <c r="AN134" s="4"/>
      <c r="AO134" s="20"/>
      <c r="AP134" s="5"/>
    </row>
    <row r="135" spans="1:42" x14ac:dyDescent="0.2">
      <c r="A135" t="s">
        <v>144</v>
      </c>
      <c r="B135">
        <v>126</v>
      </c>
      <c r="C135" s="4">
        <v>29094141</v>
      </c>
      <c r="D135" s="4">
        <v>30202873</v>
      </c>
      <c r="E135" s="4">
        <f>'Levy Limit Base'!F135</f>
        <v>32394531</v>
      </c>
      <c r="F135" s="4">
        <f>'Levy Limit Base'!K135</f>
        <v>33596212</v>
      </c>
      <c r="G135" s="4">
        <f>'Levy Limit Base'!P135</f>
        <v>34898040</v>
      </c>
      <c r="H135" s="4">
        <f>'Levy Limit Base'!U135</f>
        <v>36237130</v>
      </c>
      <c r="J135" s="45" t="s">
        <v>472</v>
      </c>
      <c r="K135" s="45"/>
      <c r="M135" s="4">
        <v>381378</v>
      </c>
      <c r="N135" s="4">
        <v>360203</v>
      </c>
      <c r="O135" s="4">
        <v>391818</v>
      </c>
      <c r="P135" s="4">
        <v>461923</v>
      </c>
      <c r="Q135" s="19">
        <v>466639</v>
      </c>
      <c r="S135" s="4">
        <f t="shared" si="18"/>
        <v>381378</v>
      </c>
      <c r="T135" s="4">
        <f t="shared" si="19"/>
        <v>360203</v>
      </c>
      <c r="U135" s="4">
        <f t="shared" si="20"/>
        <v>391818</v>
      </c>
      <c r="V135" s="4">
        <f t="shared" si="21"/>
        <v>461923</v>
      </c>
      <c r="W135" s="4">
        <f t="shared" si="22"/>
        <v>466639</v>
      </c>
      <c r="Y135" s="5">
        <f t="shared" si="23"/>
        <v>1.3100000000000001E-2</v>
      </c>
      <c r="Z135" s="5">
        <f t="shared" si="24"/>
        <v>1.1900000000000001E-2</v>
      </c>
      <c r="AA135" s="5">
        <f t="shared" si="25"/>
        <v>1.21E-2</v>
      </c>
      <c r="AB135" s="5">
        <f t="shared" si="26"/>
        <v>1.37E-2</v>
      </c>
      <c r="AC135" s="5">
        <f t="shared" si="27"/>
        <v>1.34E-2</v>
      </c>
      <c r="AE135" s="5">
        <f t="shared" si="28"/>
        <v>1.3100000000000001E-2</v>
      </c>
      <c r="AF135" s="5">
        <f t="shared" si="16"/>
        <v>1.2500000000000001E-2</v>
      </c>
      <c r="AH135" s="5">
        <f t="shared" si="29"/>
        <v>1.37E-2</v>
      </c>
      <c r="AI135" s="5">
        <f t="shared" si="17"/>
        <v>1.2800000000000001E-2</v>
      </c>
      <c r="AJ135" s="5">
        <f t="shared" si="30"/>
        <v>8.9999999999999976E-4</v>
      </c>
      <c r="AL135" s="5">
        <f t="shared" si="31"/>
        <v>1.3100000000000001E-2</v>
      </c>
      <c r="AM135" s="4">
        <f>ROUND(('Levy Limit Base'!AD135*AL135),0)</f>
        <v>474706</v>
      </c>
      <c r="AN135" s="4"/>
      <c r="AO135" s="20"/>
      <c r="AP135" s="5"/>
    </row>
    <row r="136" spans="1:42" x14ac:dyDescent="0.2">
      <c r="A136" t="s">
        <v>145</v>
      </c>
      <c r="B136">
        <v>127</v>
      </c>
      <c r="C136" s="4">
        <v>5231378</v>
      </c>
      <c r="D136" s="4">
        <v>5580532</v>
      </c>
      <c r="E136" s="4">
        <f>'Levy Limit Base'!F136</f>
        <v>5836679</v>
      </c>
      <c r="F136" s="4">
        <f>'Levy Limit Base'!K136</f>
        <v>6034802</v>
      </c>
      <c r="G136" s="4">
        <f>'Levy Limit Base'!P136</f>
        <v>6309300</v>
      </c>
      <c r="H136" s="4">
        <f>'Levy Limit Base'!U136</f>
        <v>0</v>
      </c>
      <c r="J136" s="45" t="s">
        <v>456</v>
      </c>
      <c r="K136" s="45"/>
      <c r="M136" s="4">
        <v>218370</v>
      </c>
      <c r="N136" s="4">
        <v>115737</v>
      </c>
      <c r="O136" s="4">
        <v>52206</v>
      </c>
      <c r="P136" s="4">
        <v>123628</v>
      </c>
      <c r="Q136" s="19">
        <v>0</v>
      </c>
      <c r="S136" s="4">
        <f t="shared" si="18"/>
        <v>218370</v>
      </c>
      <c r="T136" s="4">
        <f t="shared" si="19"/>
        <v>115737</v>
      </c>
      <c r="U136" s="4">
        <f t="shared" si="20"/>
        <v>52206</v>
      </c>
      <c r="V136" s="4">
        <f t="shared" si="21"/>
        <v>123628</v>
      </c>
      <c r="W136" s="4">
        <f t="shared" si="22"/>
        <v>0</v>
      </c>
      <c r="Y136" s="5">
        <f t="shared" si="23"/>
        <v>4.1700000000000001E-2</v>
      </c>
      <c r="Z136" s="5">
        <f t="shared" si="24"/>
        <v>2.07E-2</v>
      </c>
      <c r="AA136" s="5">
        <f t="shared" si="25"/>
        <v>8.8999999999999999E-3</v>
      </c>
      <c r="AB136" s="5">
        <f t="shared" si="26"/>
        <v>2.0500000000000001E-2</v>
      </c>
      <c r="AC136" s="5">
        <f t="shared" si="27"/>
        <v>0</v>
      </c>
      <c r="AE136" s="5">
        <f t="shared" si="28"/>
        <v>1.67E-2</v>
      </c>
      <c r="AF136" s="5">
        <f t="shared" si="16"/>
        <v>1.67E-2</v>
      </c>
      <c r="AH136" s="5">
        <f t="shared" si="29"/>
        <v>2.07E-2</v>
      </c>
      <c r="AI136" s="5">
        <f t="shared" si="17"/>
        <v>1.47E-2</v>
      </c>
      <c r="AJ136" s="5">
        <f t="shared" si="30"/>
        <v>6.0000000000000001E-3</v>
      </c>
      <c r="AL136" s="5">
        <f t="shared" si="31"/>
        <v>1.67E-2</v>
      </c>
      <c r="AM136" s="4">
        <f>ROUND(('Levy Limit Base'!AD136*AL136),0)</f>
        <v>109759</v>
      </c>
      <c r="AN136" s="4"/>
      <c r="AO136" s="20"/>
      <c r="AP136" s="5"/>
    </row>
    <row r="137" spans="1:42" x14ac:dyDescent="0.2">
      <c r="A137" t="s">
        <v>146</v>
      </c>
      <c r="B137">
        <v>128</v>
      </c>
      <c r="C137" s="4">
        <v>79381800</v>
      </c>
      <c r="D137" s="4">
        <v>82361320</v>
      </c>
      <c r="E137" s="4">
        <f>'Levy Limit Base'!F137</f>
        <v>85197319</v>
      </c>
      <c r="F137" s="4">
        <f>'Levy Limit Base'!K137</f>
        <v>88058882</v>
      </c>
      <c r="G137" s="4">
        <f>'Levy Limit Base'!P137</f>
        <v>90829283</v>
      </c>
      <c r="H137" s="4">
        <f>'Levy Limit Base'!U137</f>
        <v>94194099</v>
      </c>
      <c r="J137" s="45" t="s">
        <v>458</v>
      </c>
      <c r="K137" s="45"/>
      <c r="M137" s="4">
        <v>994975</v>
      </c>
      <c r="N137" s="4">
        <v>776966</v>
      </c>
      <c r="O137" s="4">
        <v>731630</v>
      </c>
      <c r="P137" s="4">
        <v>568929</v>
      </c>
      <c r="Q137" s="19">
        <v>1094084</v>
      </c>
      <c r="S137" s="4">
        <f t="shared" si="18"/>
        <v>994975</v>
      </c>
      <c r="T137" s="4">
        <f t="shared" si="19"/>
        <v>776966</v>
      </c>
      <c r="U137" s="4">
        <f t="shared" si="20"/>
        <v>731630</v>
      </c>
      <c r="V137" s="4">
        <f t="shared" si="21"/>
        <v>568929</v>
      </c>
      <c r="W137" s="4">
        <f t="shared" si="22"/>
        <v>1094084</v>
      </c>
      <c r="Y137" s="5">
        <f t="shared" si="23"/>
        <v>1.2500000000000001E-2</v>
      </c>
      <c r="Z137" s="5">
        <f t="shared" si="24"/>
        <v>9.4000000000000004E-3</v>
      </c>
      <c r="AA137" s="5">
        <f t="shared" si="25"/>
        <v>8.6E-3</v>
      </c>
      <c r="AB137" s="5">
        <f t="shared" si="26"/>
        <v>6.4999999999999997E-3</v>
      </c>
      <c r="AC137" s="5">
        <f t="shared" si="27"/>
        <v>1.2E-2</v>
      </c>
      <c r="AE137" s="5">
        <f t="shared" si="28"/>
        <v>8.9999999999999993E-3</v>
      </c>
      <c r="AF137" s="5">
        <f t="shared" si="16"/>
        <v>8.2000000000000007E-3</v>
      </c>
      <c r="AH137" s="5">
        <f t="shared" si="29"/>
        <v>1.2E-2</v>
      </c>
      <c r="AI137" s="5">
        <f t="shared" si="17"/>
        <v>7.6E-3</v>
      </c>
      <c r="AJ137" s="5">
        <f t="shared" si="30"/>
        <v>4.4000000000000003E-3</v>
      </c>
      <c r="AL137" s="5">
        <f t="shared" si="31"/>
        <v>8.9999999999999993E-3</v>
      </c>
      <c r="AM137" s="4">
        <f>ROUND(('Levy Limit Base'!AD137*AL137),0)</f>
        <v>847747</v>
      </c>
      <c r="AN137" s="4"/>
      <c r="AO137" s="20"/>
      <c r="AP137" s="5"/>
    </row>
    <row r="138" spans="1:42" x14ac:dyDescent="0.2">
      <c r="A138" t="s">
        <v>147</v>
      </c>
      <c r="B138">
        <v>129</v>
      </c>
      <c r="C138" s="4">
        <v>657568</v>
      </c>
      <c r="D138" s="4">
        <v>680258</v>
      </c>
      <c r="E138" s="4">
        <f>'Levy Limit Base'!F138</f>
        <v>714974</v>
      </c>
      <c r="F138" s="4">
        <f>'Levy Limit Base'!K138</f>
        <v>742400</v>
      </c>
      <c r="G138" s="4">
        <f>'Levy Limit Base'!P138</f>
        <v>787923</v>
      </c>
      <c r="H138" s="4">
        <f>'Levy Limit Base'!U138</f>
        <v>820658</v>
      </c>
      <c r="J138" s="45" t="s">
        <v>456</v>
      </c>
      <c r="K138" s="45"/>
      <c r="M138" s="4">
        <v>6251</v>
      </c>
      <c r="N138" s="4">
        <v>17710</v>
      </c>
      <c r="O138" s="4">
        <v>9552</v>
      </c>
      <c r="P138" s="4">
        <v>26963</v>
      </c>
      <c r="Q138" s="19">
        <v>13037</v>
      </c>
      <c r="S138" s="4">
        <f t="shared" si="18"/>
        <v>6251</v>
      </c>
      <c r="T138" s="4">
        <f t="shared" si="19"/>
        <v>17710</v>
      </c>
      <c r="U138" s="4">
        <f t="shared" si="20"/>
        <v>9552</v>
      </c>
      <c r="V138" s="4">
        <f t="shared" si="21"/>
        <v>26963</v>
      </c>
      <c r="W138" s="4">
        <f t="shared" si="22"/>
        <v>13037</v>
      </c>
      <c r="Y138" s="5">
        <f t="shared" si="23"/>
        <v>9.4999999999999998E-3</v>
      </c>
      <c r="Z138" s="5">
        <f t="shared" si="24"/>
        <v>2.5999999999999999E-2</v>
      </c>
      <c r="AA138" s="5">
        <f t="shared" si="25"/>
        <v>1.34E-2</v>
      </c>
      <c r="AB138" s="5">
        <f t="shared" si="26"/>
        <v>3.6299999999999999E-2</v>
      </c>
      <c r="AC138" s="5">
        <f t="shared" si="27"/>
        <v>1.6500000000000001E-2</v>
      </c>
      <c r="AE138" s="5">
        <f t="shared" si="28"/>
        <v>2.2100000000000002E-2</v>
      </c>
      <c r="AF138" s="5">
        <f t="shared" ref="AF138:AF201" si="32">IF(W138&gt;0,ROUND((SUM(Z138:AC138)-MAXA(Z138:AC138))/3,4),ROUND((SUM(Y138:AB138)-MAXA(Y138:AB138))/3,4))</f>
        <v>1.8599999999999998E-2</v>
      </c>
      <c r="AH138" s="5">
        <f t="shared" si="29"/>
        <v>3.6299999999999999E-2</v>
      </c>
      <c r="AI138" s="5">
        <f t="shared" ref="AI138:AI201" si="33">IF(W138&gt;0,ROUND((AC138+AA138+AB138-AH138)/2,4),ROUND((AB138+Z138+AA138-AH138)/2,4))</f>
        <v>1.4999999999999999E-2</v>
      </c>
      <c r="AJ138" s="5">
        <f t="shared" si="30"/>
        <v>2.1299999999999999E-2</v>
      </c>
      <c r="AL138" s="5">
        <f t="shared" si="31"/>
        <v>1.8599999999999998E-2</v>
      </c>
      <c r="AM138" s="4">
        <f>ROUND(('Levy Limit Base'!AD138*AL138),0)</f>
        <v>15264</v>
      </c>
      <c r="AN138" s="4"/>
      <c r="AO138" s="20"/>
      <c r="AP138" s="5"/>
    </row>
    <row r="139" spans="1:42" x14ac:dyDescent="0.2">
      <c r="A139" t="s">
        <v>148</v>
      </c>
      <c r="B139">
        <v>130</v>
      </c>
      <c r="C139" s="4">
        <v>1552025</v>
      </c>
      <c r="D139" s="4">
        <v>1607192</v>
      </c>
      <c r="E139" s="4">
        <f>'Levy Limit Base'!F139</f>
        <v>1698963</v>
      </c>
      <c r="F139" s="4">
        <f>'Levy Limit Base'!K139</f>
        <v>1789310</v>
      </c>
      <c r="G139" s="4">
        <f>'Levy Limit Base'!P139</f>
        <v>1907474</v>
      </c>
      <c r="H139" s="4">
        <f>'Levy Limit Base'!U139</f>
        <v>2007125</v>
      </c>
      <c r="J139" s="45" t="s">
        <v>463</v>
      </c>
      <c r="K139" s="45"/>
      <c r="M139" s="4">
        <v>16366</v>
      </c>
      <c r="N139" s="4">
        <v>47398</v>
      </c>
      <c r="O139" s="4">
        <v>47873</v>
      </c>
      <c r="P139" s="4">
        <v>73431</v>
      </c>
      <c r="Q139" s="19">
        <v>51965</v>
      </c>
      <c r="S139" s="4">
        <f t="shared" ref="S139:S202" si="34">IF($J139=2011,ROUND(M139*2/3,0),IF($K139=2011,ROUND(M139*2,0),M139))</f>
        <v>16366</v>
      </c>
      <c r="T139" s="4">
        <f t="shared" ref="T139:T202" si="35">IF($J139=2012,ROUND(N139*2/3,0),IF($K139=2012,ROUND(N139*2,0),N139))</f>
        <v>47398</v>
      </c>
      <c r="U139" s="4">
        <f t="shared" ref="U139:U202" si="36">IF($J139=2013,ROUND(O139*2/3,0),IF($K139=2013,ROUND(O139*2,0),O139))</f>
        <v>47873</v>
      </c>
      <c r="V139" s="4">
        <f t="shared" ref="V139:V202" si="37">IF($J139=2014,ROUND(P139*2/3,0),IF($K139=2014,ROUND(P139*2,0),P139))</f>
        <v>73431</v>
      </c>
      <c r="W139" s="4">
        <f t="shared" ref="W139:W202" si="38">IF($J139=2015,ROUND(Q139*2/3,0),IF($K139=2015,ROUND(Q139*2,0),Q139))</f>
        <v>51965</v>
      </c>
      <c r="Y139" s="5">
        <f t="shared" ref="Y139:Y202" si="39">IF(S139&gt;0,ROUND(S139/C139,4),0)</f>
        <v>1.0500000000000001E-2</v>
      </c>
      <c r="Z139" s="5">
        <f t="shared" ref="Z139:Z202" si="40">IF(T139&gt;0,ROUND(T139/D139,4),0)</f>
        <v>2.9499999999999998E-2</v>
      </c>
      <c r="AA139" s="5">
        <f t="shared" ref="AA139:AA202" si="41">IF(U139&gt;0,ROUND(U139/E139,4),0)</f>
        <v>2.8199999999999999E-2</v>
      </c>
      <c r="AB139" s="5">
        <f t="shared" ref="AB139:AB202" si="42">IF(V139&gt;0,ROUND(V139/F139,4),0)</f>
        <v>4.1000000000000002E-2</v>
      </c>
      <c r="AC139" s="5">
        <f t="shared" ref="AC139:AC202" si="43">IF(W139&gt;0,ROUND(W139/G139,4),0)</f>
        <v>2.7199999999999998E-2</v>
      </c>
      <c r="AE139" s="5">
        <f t="shared" ref="AE139:AE202" si="44">IF(W139&gt;0,ROUND(AVERAGEA(AA139:AC139),4),ROUND(AVERAGEA(Z139:AB139),4))</f>
        <v>3.2099999999999997E-2</v>
      </c>
      <c r="AF139" s="5">
        <f t="shared" si="32"/>
        <v>2.8299999999999999E-2</v>
      </c>
      <c r="AH139" s="5">
        <f t="shared" ref="AH139:AH202" si="45">IF(W139&gt;0,MAXA(AA139:AC139),MAXA(Z139:AB139))</f>
        <v>4.1000000000000002E-2</v>
      </c>
      <c r="AI139" s="5">
        <f t="shared" si="33"/>
        <v>2.7699999999999999E-2</v>
      </c>
      <c r="AJ139" s="5">
        <f t="shared" ref="AJ139:AJ202" si="46">(AH139-AI139)</f>
        <v>1.3300000000000003E-2</v>
      </c>
      <c r="AL139" s="5">
        <f t="shared" ref="AL139:AL202" si="47">IF(AJ139&gt;0.02,AF139,AE139)</f>
        <v>3.2099999999999997E-2</v>
      </c>
      <c r="AM139" s="4">
        <f>ROUND(('Levy Limit Base'!AD139*AL139),0)</f>
        <v>64429</v>
      </c>
      <c r="AN139" s="4"/>
      <c r="AO139" s="20"/>
      <c r="AP139" s="5"/>
    </row>
    <row r="140" spans="1:42" x14ac:dyDescent="0.2">
      <c r="A140" t="s">
        <v>149</v>
      </c>
      <c r="B140">
        <v>131</v>
      </c>
      <c r="C140" s="4">
        <v>56012626</v>
      </c>
      <c r="D140" s="4">
        <v>58112171</v>
      </c>
      <c r="E140" s="4">
        <f>'Levy Limit Base'!F140</f>
        <v>60581272</v>
      </c>
      <c r="F140" s="4">
        <f>'Levy Limit Base'!K140</f>
        <v>63259808</v>
      </c>
      <c r="G140" s="4">
        <f>'Levy Limit Base'!P140</f>
        <v>65889390</v>
      </c>
      <c r="H140" s="4">
        <f>'Levy Limit Base'!U140</f>
        <v>68715119</v>
      </c>
      <c r="J140" s="45"/>
      <c r="K140" s="45"/>
      <c r="M140" s="4">
        <v>699229</v>
      </c>
      <c r="N140" s="4">
        <v>936742</v>
      </c>
      <c r="O140" s="4">
        <v>1164004</v>
      </c>
      <c r="P140" s="4">
        <v>1048087</v>
      </c>
      <c r="Q140" s="19">
        <v>1178494</v>
      </c>
      <c r="S140" s="4">
        <f t="shared" si="34"/>
        <v>699229</v>
      </c>
      <c r="T140" s="4">
        <f t="shared" si="35"/>
        <v>936742</v>
      </c>
      <c r="U140" s="4">
        <f t="shared" si="36"/>
        <v>1164004</v>
      </c>
      <c r="V140" s="4">
        <f t="shared" si="37"/>
        <v>1048087</v>
      </c>
      <c r="W140" s="4">
        <f t="shared" si="38"/>
        <v>1178494</v>
      </c>
      <c r="Y140" s="5">
        <f t="shared" si="39"/>
        <v>1.2500000000000001E-2</v>
      </c>
      <c r="Z140" s="5">
        <f t="shared" si="40"/>
        <v>1.61E-2</v>
      </c>
      <c r="AA140" s="5">
        <f t="shared" si="41"/>
        <v>1.9199999999999998E-2</v>
      </c>
      <c r="AB140" s="5">
        <f t="shared" si="42"/>
        <v>1.66E-2</v>
      </c>
      <c r="AC140" s="5">
        <f t="shared" si="43"/>
        <v>1.7899999999999999E-2</v>
      </c>
      <c r="AE140" s="5">
        <f t="shared" si="44"/>
        <v>1.7899999999999999E-2</v>
      </c>
      <c r="AF140" s="5">
        <f t="shared" si="32"/>
        <v>1.6899999999999998E-2</v>
      </c>
      <c r="AH140" s="5">
        <f t="shared" si="45"/>
        <v>1.9199999999999998E-2</v>
      </c>
      <c r="AI140" s="5">
        <f t="shared" si="33"/>
        <v>1.7299999999999999E-2</v>
      </c>
      <c r="AJ140" s="5">
        <f t="shared" si="46"/>
        <v>1.8999999999999989E-3</v>
      </c>
      <c r="AL140" s="5">
        <f t="shared" si="47"/>
        <v>1.7899999999999999E-2</v>
      </c>
      <c r="AM140" s="4">
        <f>ROUND(('Levy Limit Base'!AD140*AL140),0)</f>
        <v>1230001</v>
      </c>
      <c r="AN140" s="4"/>
      <c r="AO140" s="20"/>
      <c r="AP140" s="5"/>
    </row>
    <row r="141" spans="1:42" x14ac:dyDescent="0.2">
      <c r="A141" t="s">
        <v>150</v>
      </c>
      <c r="B141">
        <v>132</v>
      </c>
      <c r="C141" s="4">
        <v>3584426</v>
      </c>
      <c r="D141" s="4">
        <v>3709070</v>
      </c>
      <c r="E141" s="4">
        <f>'Levy Limit Base'!F141</f>
        <v>3854883</v>
      </c>
      <c r="F141" s="4">
        <f>'Levy Limit Base'!K141</f>
        <v>3990297</v>
      </c>
      <c r="G141" s="4">
        <f>'Levy Limit Base'!P141</f>
        <v>4136791</v>
      </c>
      <c r="H141" s="4">
        <f>'Levy Limit Base'!U141</f>
        <v>4277270</v>
      </c>
      <c r="J141" s="45"/>
      <c r="K141" s="45"/>
      <c r="M141" s="4">
        <v>35033</v>
      </c>
      <c r="N141" s="4">
        <v>53086</v>
      </c>
      <c r="O141" s="4">
        <v>39042</v>
      </c>
      <c r="P141" s="4">
        <v>46737</v>
      </c>
      <c r="Q141" s="19">
        <v>37059</v>
      </c>
      <c r="S141" s="4">
        <f t="shared" si="34"/>
        <v>35033</v>
      </c>
      <c r="T141" s="4">
        <f t="shared" si="35"/>
        <v>53086</v>
      </c>
      <c r="U141" s="4">
        <f t="shared" si="36"/>
        <v>39042</v>
      </c>
      <c r="V141" s="4">
        <f t="shared" si="37"/>
        <v>46737</v>
      </c>
      <c r="W141" s="4">
        <f t="shared" si="38"/>
        <v>37059</v>
      </c>
      <c r="Y141" s="5">
        <f t="shared" si="39"/>
        <v>9.7999999999999997E-3</v>
      </c>
      <c r="Z141" s="5">
        <f t="shared" si="40"/>
        <v>1.43E-2</v>
      </c>
      <c r="AA141" s="5">
        <f t="shared" si="41"/>
        <v>1.01E-2</v>
      </c>
      <c r="AB141" s="5">
        <f t="shared" si="42"/>
        <v>1.17E-2</v>
      </c>
      <c r="AC141" s="5">
        <f t="shared" si="43"/>
        <v>8.9999999999999993E-3</v>
      </c>
      <c r="AE141" s="5">
        <f t="shared" si="44"/>
        <v>1.03E-2</v>
      </c>
      <c r="AF141" s="5">
        <f t="shared" si="32"/>
        <v>1.03E-2</v>
      </c>
      <c r="AH141" s="5">
        <f t="shared" si="45"/>
        <v>1.17E-2</v>
      </c>
      <c r="AI141" s="5">
        <f t="shared" si="33"/>
        <v>9.5999999999999992E-3</v>
      </c>
      <c r="AJ141" s="5">
        <f t="shared" si="46"/>
        <v>2.1000000000000012E-3</v>
      </c>
      <c r="AL141" s="5">
        <f t="shared" si="47"/>
        <v>1.03E-2</v>
      </c>
      <c r="AM141" s="4">
        <f>ROUND(('Levy Limit Base'!AD141*AL141),0)</f>
        <v>44056</v>
      </c>
      <c r="AN141" s="4"/>
      <c r="AO141" s="20"/>
      <c r="AP141" s="5"/>
    </row>
    <row r="142" spans="1:42" x14ac:dyDescent="0.2">
      <c r="A142" t="s">
        <v>151</v>
      </c>
      <c r="B142">
        <v>133</v>
      </c>
      <c r="C142" s="4">
        <v>15764891</v>
      </c>
      <c r="D142" s="4">
        <v>16412655</v>
      </c>
      <c r="E142" s="4">
        <f>'Levy Limit Base'!F142</f>
        <v>17266400</v>
      </c>
      <c r="F142" s="4">
        <f>'Levy Limit Base'!K142</f>
        <v>17875453</v>
      </c>
      <c r="G142" s="4">
        <f>'Levy Limit Base'!P142</f>
        <v>18510496</v>
      </c>
      <c r="H142" s="4">
        <f>'Levy Limit Base'!U142</f>
        <v>19195012</v>
      </c>
      <c r="J142" s="45" t="s">
        <v>456</v>
      </c>
      <c r="K142" s="45"/>
      <c r="M142" s="4">
        <v>253642</v>
      </c>
      <c r="N142" s="4">
        <v>381752</v>
      </c>
      <c r="O142" s="4">
        <v>177393</v>
      </c>
      <c r="P142" s="4">
        <v>188157</v>
      </c>
      <c r="Q142" s="19">
        <v>219779</v>
      </c>
      <c r="S142" s="4">
        <f t="shared" si="34"/>
        <v>253642</v>
      </c>
      <c r="T142" s="4">
        <f t="shared" si="35"/>
        <v>381752</v>
      </c>
      <c r="U142" s="4">
        <f t="shared" si="36"/>
        <v>177393</v>
      </c>
      <c r="V142" s="4">
        <f t="shared" si="37"/>
        <v>188157</v>
      </c>
      <c r="W142" s="4">
        <f t="shared" si="38"/>
        <v>219779</v>
      </c>
      <c r="Y142" s="5">
        <f t="shared" si="39"/>
        <v>1.61E-2</v>
      </c>
      <c r="Z142" s="5">
        <f t="shared" si="40"/>
        <v>2.3300000000000001E-2</v>
      </c>
      <c r="AA142" s="5">
        <f t="shared" si="41"/>
        <v>1.03E-2</v>
      </c>
      <c r="AB142" s="5">
        <f t="shared" si="42"/>
        <v>1.0500000000000001E-2</v>
      </c>
      <c r="AC142" s="5">
        <f t="shared" si="43"/>
        <v>1.1900000000000001E-2</v>
      </c>
      <c r="AE142" s="5">
        <f t="shared" si="44"/>
        <v>1.09E-2</v>
      </c>
      <c r="AF142" s="5">
        <f t="shared" si="32"/>
        <v>1.09E-2</v>
      </c>
      <c r="AH142" s="5">
        <f t="shared" si="45"/>
        <v>1.1900000000000001E-2</v>
      </c>
      <c r="AI142" s="5">
        <f t="shared" si="33"/>
        <v>1.04E-2</v>
      </c>
      <c r="AJ142" s="5">
        <f t="shared" si="46"/>
        <v>1.5000000000000013E-3</v>
      </c>
      <c r="AL142" s="5">
        <f t="shared" si="47"/>
        <v>1.09E-2</v>
      </c>
      <c r="AM142" s="4">
        <f>ROUND(('Levy Limit Base'!AD142*AL142),0)</f>
        <v>209226</v>
      </c>
      <c r="AN142" s="4"/>
      <c r="AO142" s="20"/>
      <c r="AP142" s="5"/>
    </row>
    <row r="143" spans="1:42" x14ac:dyDescent="0.2">
      <c r="A143" t="s">
        <v>152</v>
      </c>
      <c r="B143">
        <v>134</v>
      </c>
      <c r="C143" s="4">
        <v>26597088</v>
      </c>
      <c r="D143" s="4">
        <v>27677290</v>
      </c>
      <c r="E143" s="4">
        <f>'Levy Limit Base'!F143</f>
        <v>28754547</v>
      </c>
      <c r="F143" s="4">
        <f>'Levy Limit Base'!K143</f>
        <v>30207961</v>
      </c>
      <c r="G143" s="4">
        <f>'Levy Limit Base'!P143</f>
        <v>31677475</v>
      </c>
      <c r="H143" s="4">
        <f>'Levy Limit Base'!U143</f>
        <v>33258322</v>
      </c>
      <c r="J143" s="45" t="s">
        <v>456</v>
      </c>
      <c r="K143" s="45"/>
      <c r="M143" s="4">
        <v>415275</v>
      </c>
      <c r="N143" s="4">
        <v>385325</v>
      </c>
      <c r="O143" s="4">
        <v>734550</v>
      </c>
      <c r="P143" s="4">
        <v>710099</v>
      </c>
      <c r="Q143" s="19">
        <v>788910</v>
      </c>
      <c r="S143" s="4">
        <f t="shared" si="34"/>
        <v>415275</v>
      </c>
      <c r="T143" s="4">
        <f t="shared" si="35"/>
        <v>385325</v>
      </c>
      <c r="U143" s="4">
        <f t="shared" si="36"/>
        <v>734550</v>
      </c>
      <c r="V143" s="4">
        <f t="shared" si="37"/>
        <v>710099</v>
      </c>
      <c r="W143" s="4">
        <f t="shared" si="38"/>
        <v>788910</v>
      </c>
      <c r="Y143" s="5">
        <f t="shared" si="39"/>
        <v>1.5599999999999999E-2</v>
      </c>
      <c r="Z143" s="5">
        <f t="shared" si="40"/>
        <v>1.3899999999999999E-2</v>
      </c>
      <c r="AA143" s="5">
        <f t="shared" si="41"/>
        <v>2.5499999999999998E-2</v>
      </c>
      <c r="AB143" s="5">
        <f t="shared" si="42"/>
        <v>2.35E-2</v>
      </c>
      <c r="AC143" s="5">
        <f t="shared" si="43"/>
        <v>2.4899999999999999E-2</v>
      </c>
      <c r="AE143" s="5">
        <f t="shared" si="44"/>
        <v>2.46E-2</v>
      </c>
      <c r="AF143" s="5">
        <f t="shared" si="32"/>
        <v>2.0799999999999999E-2</v>
      </c>
      <c r="AH143" s="5">
        <f t="shared" si="45"/>
        <v>2.5499999999999998E-2</v>
      </c>
      <c r="AI143" s="5">
        <f t="shared" si="33"/>
        <v>2.4199999999999999E-2</v>
      </c>
      <c r="AJ143" s="5">
        <f t="shared" si="46"/>
        <v>1.2999999999999991E-3</v>
      </c>
      <c r="AL143" s="5">
        <f t="shared" si="47"/>
        <v>2.46E-2</v>
      </c>
      <c r="AM143" s="4">
        <f>ROUND(('Levy Limit Base'!AD143*AL143),0)</f>
        <v>818155</v>
      </c>
      <c r="AN143" s="4"/>
      <c r="AO143" s="20"/>
      <c r="AP143" s="5"/>
    </row>
    <row r="144" spans="1:42" x14ac:dyDescent="0.2">
      <c r="A144" t="s">
        <v>153</v>
      </c>
      <c r="B144">
        <v>135</v>
      </c>
      <c r="C144" s="4">
        <v>3766655</v>
      </c>
      <c r="D144" s="4">
        <v>3891186</v>
      </c>
      <c r="E144" s="4">
        <f>'Levy Limit Base'!F144</f>
        <v>4046431</v>
      </c>
      <c r="F144" s="4">
        <f>'Levy Limit Base'!K144</f>
        <v>4182466</v>
      </c>
      <c r="G144" s="4">
        <f>'Levy Limit Base'!P144</f>
        <v>4316878</v>
      </c>
      <c r="H144" s="4">
        <f>'Levy Limit Base'!U144</f>
        <v>4487481</v>
      </c>
      <c r="J144" s="45" t="s">
        <v>476</v>
      </c>
      <c r="K144" s="45"/>
      <c r="M144" s="4">
        <v>28858</v>
      </c>
      <c r="N144" s="4">
        <v>45061</v>
      </c>
      <c r="O144" s="4">
        <v>34874</v>
      </c>
      <c r="P144" s="4">
        <v>29851</v>
      </c>
      <c r="Q144" s="19">
        <v>62031</v>
      </c>
      <c r="S144" s="4">
        <f t="shared" si="34"/>
        <v>28858</v>
      </c>
      <c r="T144" s="4">
        <f t="shared" si="35"/>
        <v>45061</v>
      </c>
      <c r="U144" s="4">
        <f t="shared" si="36"/>
        <v>34874</v>
      </c>
      <c r="V144" s="4">
        <f t="shared" si="37"/>
        <v>29851</v>
      </c>
      <c r="W144" s="4">
        <f t="shared" si="38"/>
        <v>62031</v>
      </c>
      <c r="Y144" s="5">
        <f t="shared" si="39"/>
        <v>7.7000000000000002E-3</v>
      </c>
      <c r="Z144" s="5">
        <f t="shared" si="40"/>
        <v>1.1599999999999999E-2</v>
      </c>
      <c r="AA144" s="5">
        <f t="shared" si="41"/>
        <v>8.6E-3</v>
      </c>
      <c r="AB144" s="5">
        <f t="shared" si="42"/>
        <v>7.1000000000000004E-3</v>
      </c>
      <c r="AC144" s="5">
        <f t="shared" si="43"/>
        <v>1.44E-2</v>
      </c>
      <c r="AE144" s="5">
        <f t="shared" si="44"/>
        <v>0.01</v>
      </c>
      <c r="AF144" s="5">
        <f t="shared" si="32"/>
        <v>9.1000000000000004E-3</v>
      </c>
      <c r="AH144" s="5">
        <f t="shared" si="45"/>
        <v>1.44E-2</v>
      </c>
      <c r="AI144" s="5">
        <f t="shared" si="33"/>
        <v>7.9000000000000008E-3</v>
      </c>
      <c r="AJ144" s="5">
        <f t="shared" si="46"/>
        <v>6.4999999999999988E-3</v>
      </c>
      <c r="AL144" s="5">
        <f t="shared" si="47"/>
        <v>0.01</v>
      </c>
      <c r="AM144" s="4">
        <f>ROUND(('Levy Limit Base'!AD144*AL144),0)</f>
        <v>44875</v>
      </c>
      <c r="AN144" s="4"/>
      <c r="AO144" s="20"/>
      <c r="AP144" s="5"/>
    </row>
    <row r="145" spans="1:42" x14ac:dyDescent="0.2">
      <c r="A145" t="s">
        <v>154</v>
      </c>
      <c r="B145">
        <v>136</v>
      </c>
      <c r="C145" s="4">
        <v>29111254</v>
      </c>
      <c r="D145" s="4">
        <v>30322724</v>
      </c>
      <c r="E145" s="4">
        <f>'Levy Limit Base'!F145</f>
        <v>31584693</v>
      </c>
      <c r="F145" s="4">
        <f>'Levy Limit Base'!K145</f>
        <v>32846914</v>
      </c>
      <c r="G145" s="4">
        <f>'Levy Limit Base'!P145</f>
        <v>34318250</v>
      </c>
      <c r="H145" s="4">
        <f>'Levy Limit Base'!U145</f>
        <v>36037552</v>
      </c>
      <c r="J145" s="45" t="s">
        <v>460</v>
      </c>
      <c r="K145" s="45"/>
      <c r="M145" s="4">
        <v>475041</v>
      </c>
      <c r="N145" s="4">
        <v>406573</v>
      </c>
      <c r="O145" s="4">
        <v>464129</v>
      </c>
      <c r="P145" s="4">
        <v>650163</v>
      </c>
      <c r="Q145" s="19">
        <v>850223</v>
      </c>
      <c r="S145" s="4">
        <f t="shared" si="34"/>
        <v>475041</v>
      </c>
      <c r="T145" s="4">
        <f t="shared" si="35"/>
        <v>406573</v>
      </c>
      <c r="U145" s="4">
        <f t="shared" si="36"/>
        <v>464129</v>
      </c>
      <c r="V145" s="4">
        <f t="shared" si="37"/>
        <v>650163</v>
      </c>
      <c r="W145" s="4">
        <f t="shared" si="38"/>
        <v>850223</v>
      </c>
      <c r="Y145" s="5">
        <f t="shared" si="39"/>
        <v>1.6299999999999999E-2</v>
      </c>
      <c r="Z145" s="5">
        <f t="shared" si="40"/>
        <v>1.34E-2</v>
      </c>
      <c r="AA145" s="5">
        <f t="shared" si="41"/>
        <v>1.47E-2</v>
      </c>
      <c r="AB145" s="5">
        <f t="shared" si="42"/>
        <v>1.9800000000000002E-2</v>
      </c>
      <c r="AC145" s="5">
        <f t="shared" si="43"/>
        <v>2.4799999999999999E-2</v>
      </c>
      <c r="AE145" s="5">
        <f t="shared" si="44"/>
        <v>1.9800000000000002E-2</v>
      </c>
      <c r="AF145" s="5">
        <f t="shared" si="32"/>
        <v>1.6E-2</v>
      </c>
      <c r="AH145" s="5">
        <f t="shared" si="45"/>
        <v>2.4799999999999999E-2</v>
      </c>
      <c r="AI145" s="5">
        <f t="shared" si="33"/>
        <v>1.7299999999999999E-2</v>
      </c>
      <c r="AJ145" s="5">
        <f t="shared" si="46"/>
        <v>7.4999999999999997E-3</v>
      </c>
      <c r="AL145" s="5">
        <f t="shared" si="47"/>
        <v>1.9800000000000002E-2</v>
      </c>
      <c r="AM145" s="4">
        <f>ROUND(('Levy Limit Base'!AD145*AL145),0)</f>
        <v>713544</v>
      </c>
      <c r="AN145" s="4"/>
      <c r="AO145" s="20"/>
      <c r="AP145" s="5"/>
    </row>
    <row r="146" spans="1:42" x14ac:dyDescent="0.2">
      <c r="A146" t="s">
        <v>155</v>
      </c>
      <c r="B146">
        <v>137</v>
      </c>
      <c r="C146" s="4">
        <v>47872194</v>
      </c>
      <c r="D146" s="4">
        <v>49296144</v>
      </c>
      <c r="E146" s="4">
        <f>'Levy Limit Base'!F146</f>
        <v>51285488</v>
      </c>
      <c r="F146" s="4">
        <f>'Levy Limit Base'!K146</f>
        <v>51328411</v>
      </c>
      <c r="G146" s="4">
        <f>'Levy Limit Base'!P146</f>
        <v>51236193</v>
      </c>
      <c r="H146" s="4">
        <f>'Levy Limit Base'!U146</f>
        <v>51422961</v>
      </c>
      <c r="J146" s="45"/>
      <c r="K146" s="45"/>
      <c r="M146" s="4">
        <v>227145</v>
      </c>
      <c r="N146" s="4">
        <v>756940</v>
      </c>
      <c r="O146" s="4">
        <v>422203</v>
      </c>
      <c r="P146" s="4">
        <v>440399</v>
      </c>
      <c r="Q146" s="19">
        <v>420504</v>
      </c>
      <c r="S146" s="4">
        <f t="shared" si="34"/>
        <v>227145</v>
      </c>
      <c r="T146" s="4">
        <f t="shared" si="35"/>
        <v>756940</v>
      </c>
      <c r="U146" s="4">
        <f t="shared" si="36"/>
        <v>422203</v>
      </c>
      <c r="V146" s="4">
        <f t="shared" si="37"/>
        <v>440399</v>
      </c>
      <c r="W146" s="4">
        <f t="shared" si="38"/>
        <v>420504</v>
      </c>
      <c r="Y146" s="5">
        <f t="shared" si="39"/>
        <v>4.7000000000000002E-3</v>
      </c>
      <c r="Z146" s="5">
        <f t="shared" si="40"/>
        <v>1.54E-2</v>
      </c>
      <c r="AA146" s="5">
        <f t="shared" si="41"/>
        <v>8.2000000000000007E-3</v>
      </c>
      <c r="AB146" s="5">
        <f t="shared" si="42"/>
        <v>8.6E-3</v>
      </c>
      <c r="AC146" s="5">
        <f t="shared" si="43"/>
        <v>8.2000000000000007E-3</v>
      </c>
      <c r="AE146" s="5">
        <f t="shared" si="44"/>
        <v>8.3000000000000001E-3</v>
      </c>
      <c r="AF146" s="5">
        <f t="shared" si="32"/>
        <v>8.3000000000000001E-3</v>
      </c>
      <c r="AH146" s="5">
        <f t="shared" si="45"/>
        <v>8.6E-3</v>
      </c>
      <c r="AI146" s="5">
        <f t="shared" si="33"/>
        <v>8.2000000000000007E-3</v>
      </c>
      <c r="AJ146" s="5">
        <f t="shared" si="46"/>
        <v>3.9999999999999931E-4</v>
      </c>
      <c r="AL146" s="5">
        <f t="shared" si="47"/>
        <v>8.3000000000000001E-3</v>
      </c>
      <c r="AM146" s="4">
        <f>ROUND(('Levy Limit Base'!AD146*AL146),0)</f>
        <v>426811</v>
      </c>
      <c r="AN146" s="4"/>
      <c r="AO146" s="20"/>
      <c r="AP146" s="5"/>
    </row>
    <row r="147" spans="1:42" x14ac:dyDescent="0.2">
      <c r="A147" t="s">
        <v>156</v>
      </c>
      <c r="B147">
        <v>138</v>
      </c>
      <c r="C147" s="4">
        <v>10820170</v>
      </c>
      <c r="D147" s="4">
        <v>11203276</v>
      </c>
      <c r="E147" s="4">
        <f>'Levy Limit Base'!F147</f>
        <v>11533660</v>
      </c>
      <c r="F147" s="4">
        <f>'Levy Limit Base'!K147</f>
        <v>11943878</v>
      </c>
      <c r="G147" s="4">
        <f>'Levy Limit Base'!P147</f>
        <v>12375923</v>
      </c>
      <c r="H147" s="4">
        <f>'Levy Limit Base'!U147</f>
        <v>12802790</v>
      </c>
      <c r="J147" s="45" t="s">
        <v>456</v>
      </c>
      <c r="K147" s="45"/>
      <c r="M147" s="4">
        <v>112602</v>
      </c>
      <c r="N147" s="4">
        <v>50302</v>
      </c>
      <c r="O147" s="4">
        <v>121876</v>
      </c>
      <c r="P147" s="4">
        <v>133448</v>
      </c>
      <c r="Q147" s="19">
        <v>117469</v>
      </c>
      <c r="S147" s="4">
        <f t="shared" si="34"/>
        <v>112602</v>
      </c>
      <c r="T147" s="4">
        <f t="shared" si="35"/>
        <v>50302</v>
      </c>
      <c r="U147" s="4">
        <f t="shared" si="36"/>
        <v>121876</v>
      </c>
      <c r="V147" s="4">
        <f t="shared" si="37"/>
        <v>133448</v>
      </c>
      <c r="W147" s="4">
        <f t="shared" si="38"/>
        <v>117469</v>
      </c>
      <c r="Y147" s="5">
        <f t="shared" si="39"/>
        <v>1.04E-2</v>
      </c>
      <c r="Z147" s="5">
        <f t="shared" si="40"/>
        <v>4.4999999999999997E-3</v>
      </c>
      <c r="AA147" s="5">
        <f t="shared" si="41"/>
        <v>1.06E-2</v>
      </c>
      <c r="AB147" s="5">
        <f t="shared" si="42"/>
        <v>1.12E-2</v>
      </c>
      <c r="AC147" s="5">
        <f t="shared" si="43"/>
        <v>9.4999999999999998E-3</v>
      </c>
      <c r="AE147" s="5">
        <f t="shared" si="44"/>
        <v>1.04E-2</v>
      </c>
      <c r="AF147" s="5">
        <f t="shared" si="32"/>
        <v>8.2000000000000007E-3</v>
      </c>
      <c r="AH147" s="5">
        <f t="shared" si="45"/>
        <v>1.12E-2</v>
      </c>
      <c r="AI147" s="5">
        <f t="shared" si="33"/>
        <v>1.01E-2</v>
      </c>
      <c r="AJ147" s="5">
        <f t="shared" si="46"/>
        <v>1.1000000000000003E-3</v>
      </c>
      <c r="AL147" s="5">
        <f t="shared" si="47"/>
        <v>1.04E-2</v>
      </c>
      <c r="AM147" s="4">
        <f>ROUND(('Levy Limit Base'!AD147*AL147),0)</f>
        <v>133149</v>
      </c>
      <c r="AN147" s="4"/>
      <c r="AO147" s="20"/>
      <c r="AP147" s="5"/>
    </row>
    <row r="148" spans="1:42" x14ac:dyDescent="0.2">
      <c r="A148" t="s">
        <v>157</v>
      </c>
      <c r="B148">
        <v>139</v>
      </c>
      <c r="C148" s="4">
        <v>38070607</v>
      </c>
      <c r="D148" s="4">
        <v>39716009</v>
      </c>
      <c r="E148" s="4">
        <f>'Levy Limit Base'!F148</f>
        <v>41808247</v>
      </c>
      <c r="F148" s="4">
        <f>'Levy Limit Base'!K148</f>
        <v>44110105</v>
      </c>
      <c r="G148" s="4">
        <f>'Levy Limit Base'!P148</f>
        <v>45712397</v>
      </c>
      <c r="H148" s="4">
        <f>'Levy Limit Base'!U148</f>
        <v>48397350</v>
      </c>
      <c r="J148" s="45" t="s">
        <v>462</v>
      </c>
      <c r="K148" s="45"/>
      <c r="M148" s="4">
        <v>693637</v>
      </c>
      <c r="N148" s="4">
        <v>959503</v>
      </c>
      <c r="O148" s="4">
        <v>1256652</v>
      </c>
      <c r="P148" s="4">
        <v>1749540</v>
      </c>
      <c r="Q148" s="19">
        <v>1542143</v>
      </c>
      <c r="S148" s="4">
        <f t="shared" si="34"/>
        <v>693637</v>
      </c>
      <c r="T148" s="4">
        <f t="shared" si="35"/>
        <v>959503</v>
      </c>
      <c r="U148" s="4">
        <f t="shared" si="36"/>
        <v>1256652</v>
      </c>
      <c r="V148" s="4">
        <f t="shared" si="37"/>
        <v>1749540</v>
      </c>
      <c r="W148" s="4">
        <f t="shared" si="38"/>
        <v>1542143</v>
      </c>
      <c r="Y148" s="5">
        <f t="shared" si="39"/>
        <v>1.8200000000000001E-2</v>
      </c>
      <c r="Z148" s="5">
        <f t="shared" si="40"/>
        <v>2.4199999999999999E-2</v>
      </c>
      <c r="AA148" s="5">
        <f t="shared" si="41"/>
        <v>3.0099999999999998E-2</v>
      </c>
      <c r="AB148" s="5">
        <f t="shared" si="42"/>
        <v>3.9699999999999999E-2</v>
      </c>
      <c r="AC148" s="5">
        <f t="shared" si="43"/>
        <v>3.3700000000000001E-2</v>
      </c>
      <c r="AE148" s="5">
        <f t="shared" si="44"/>
        <v>3.4500000000000003E-2</v>
      </c>
      <c r="AF148" s="5">
        <f t="shared" si="32"/>
        <v>2.93E-2</v>
      </c>
      <c r="AH148" s="5">
        <f t="shared" si="45"/>
        <v>3.9699999999999999E-2</v>
      </c>
      <c r="AI148" s="5">
        <f t="shared" si="33"/>
        <v>3.1899999999999998E-2</v>
      </c>
      <c r="AJ148" s="5">
        <f t="shared" si="46"/>
        <v>7.8000000000000014E-3</v>
      </c>
      <c r="AL148" s="5">
        <f t="shared" si="47"/>
        <v>3.4500000000000003E-2</v>
      </c>
      <c r="AM148" s="4">
        <f>ROUND(('Levy Limit Base'!AD148*AL148),0)</f>
        <v>1669709</v>
      </c>
      <c r="AN148" s="4"/>
      <c r="AO148" s="20"/>
      <c r="AP148" s="5"/>
    </row>
    <row r="149" spans="1:42" x14ac:dyDescent="0.2">
      <c r="A149" t="s">
        <v>158</v>
      </c>
      <c r="B149">
        <v>140</v>
      </c>
      <c r="C149" s="4">
        <v>5261531</v>
      </c>
      <c r="D149" s="4">
        <v>5408095</v>
      </c>
      <c r="E149" s="4">
        <f>'Levy Limit Base'!F149</f>
        <v>5582604</v>
      </c>
      <c r="F149" s="4">
        <f>'Levy Limit Base'!K149</f>
        <v>5759909</v>
      </c>
      <c r="G149" s="4">
        <f>'Levy Limit Base'!P149</f>
        <v>6026187</v>
      </c>
      <c r="H149" s="4">
        <f>'Levy Limit Base'!U149</f>
        <v>6267018</v>
      </c>
      <c r="J149" s="45" t="s">
        <v>471</v>
      </c>
      <c r="K149" s="45"/>
      <c r="M149" s="4">
        <v>15026</v>
      </c>
      <c r="N149" s="4">
        <v>39307</v>
      </c>
      <c r="O149" s="4">
        <v>37740</v>
      </c>
      <c r="P149" s="4">
        <v>122280</v>
      </c>
      <c r="Q149" s="19">
        <v>90176</v>
      </c>
      <c r="S149" s="4">
        <f t="shared" si="34"/>
        <v>15026</v>
      </c>
      <c r="T149" s="4">
        <f t="shared" si="35"/>
        <v>39307</v>
      </c>
      <c r="U149" s="4">
        <f t="shared" si="36"/>
        <v>37740</v>
      </c>
      <c r="V149" s="4">
        <f t="shared" si="37"/>
        <v>122280</v>
      </c>
      <c r="W149" s="4">
        <f t="shared" si="38"/>
        <v>90176</v>
      </c>
      <c r="Y149" s="5">
        <f t="shared" si="39"/>
        <v>2.8999999999999998E-3</v>
      </c>
      <c r="Z149" s="5">
        <f t="shared" si="40"/>
        <v>7.3000000000000001E-3</v>
      </c>
      <c r="AA149" s="5">
        <f t="shared" si="41"/>
        <v>6.7999999999999996E-3</v>
      </c>
      <c r="AB149" s="5">
        <f t="shared" si="42"/>
        <v>2.12E-2</v>
      </c>
      <c r="AC149" s="5">
        <f t="shared" si="43"/>
        <v>1.4999999999999999E-2</v>
      </c>
      <c r="AE149" s="5">
        <f t="shared" si="44"/>
        <v>1.43E-2</v>
      </c>
      <c r="AF149" s="5">
        <f t="shared" si="32"/>
        <v>9.7000000000000003E-3</v>
      </c>
      <c r="AH149" s="5">
        <f t="shared" si="45"/>
        <v>2.12E-2</v>
      </c>
      <c r="AI149" s="5">
        <f t="shared" si="33"/>
        <v>1.09E-2</v>
      </c>
      <c r="AJ149" s="5">
        <f t="shared" si="46"/>
        <v>1.03E-2</v>
      </c>
      <c r="AL149" s="5">
        <f t="shared" si="47"/>
        <v>1.43E-2</v>
      </c>
      <c r="AM149" s="4">
        <f>ROUND(('Levy Limit Base'!AD149*AL149),0)</f>
        <v>89618</v>
      </c>
      <c r="AN149" s="4"/>
      <c r="AO149" s="20"/>
      <c r="AP149" s="5"/>
    </row>
    <row r="150" spans="1:42" x14ac:dyDescent="0.2">
      <c r="A150" t="s">
        <v>159</v>
      </c>
      <c r="B150">
        <v>141</v>
      </c>
      <c r="C150" s="4">
        <v>36007706</v>
      </c>
      <c r="D150" s="4">
        <v>37466429</v>
      </c>
      <c r="E150" s="4">
        <f>'Levy Limit Base'!F150</f>
        <v>38663614</v>
      </c>
      <c r="F150" s="4">
        <f>'Levy Limit Base'!K150</f>
        <v>40322730</v>
      </c>
      <c r="G150" s="4">
        <f>'Levy Limit Base'!P150</f>
        <v>41955423</v>
      </c>
      <c r="H150" s="4">
        <f>'Levy Limit Base'!U150</f>
        <v>43753564</v>
      </c>
      <c r="J150" s="45" t="s">
        <v>477</v>
      </c>
      <c r="K150" s="45"/>
      <c r="M150" s="4">
        <v>558530</v>
      </c>
      <c r="N150" s="4">
        <v>260524</v>
      </c>
      <c r="O150" s="4">
        <v>692526</v>
      </c>
      <c r="P150" s="4">
        <v>624625</v>
      </c>
      <c r="Q150" s="19">
        <v>749255</v>
      </c>
      <c r="S150" s="4">
        <f t="shared" si="34"/>
        <v>558530</v>
      </c>
      <c r="T150" s="4">
        <f t="shared" si="35"/>
        <v>260524</v>
      </c>
      <c r="U150" s="4">
        <f t="shared" si="36"/>
        <v>692526</v>
      </c>
      <c r="V150" s="4">
        <f t="shared" si="37"/>
        <v>624625</v>
      </c>
      <c r="W150" s="4">
        <f t="shared" si="38"/>
        <v>749255</v>
      </c>
      <c r="Y150" s="5">
        <f t="shared" si="39"/>
        <v>1.55E-2</v>
      </c>
      <c r="Z150" s="5">
        <f t="shared" si="40"/>
        <v>7.0000000000000001E-3</v>
      </c>
      <c r="AA150" s="5">
        <f t="shared" si="41"/>
        <v>1.7899999999999999E-2</v>
      </c>
      <c r="AB150" s="5">
        <f t="shared" si="42"/>
        <v>1.55E-2</v>
      </c>
      <c r="AC150" s="5">
        <f t="shared" si="43"/>
        <v>1.7899999999999999E-2</v>
      </c>
      <c r="AE150" s="5">
        <f t="shared" si="44"/>
        <v>1.7100000000000001E-2</v>
      </c>
      <c r="AF150" s="5">
        <f t="shared" si="32"/>
        <v>1.35E-2</v>
      </c>
      <c r="AH150" s="5">
        <f t="shared" si="45"/>
        <v>1.7899999999999999E-2</v>
      </c>
      <c r="AI150" s="5">
        <f t="shared" si="33"/>
        <v>1.67E-2</v>
      </c>
      <c r="AJ150" s="5">
        <f t="shared" si="46"/>
        <v>1.1999999999999997E-3</v>
      </c>
      <c r="AL150" s="5">
        <f t="shared" si="47"/>
        <v>1.7100000000000001E-2</v>
      </c>
      <c r="AM150" s="4">
        <f>ROUND(('Levy Limit Base'!AD150*AL150),0)</f>
        <v>748186</v>
      </c>
      <c r="AN150" s="4"/>
      <c r="AO150" s="20"/>
      <c r="AP150" s="5"/>
    </row>
    <row r="151" spans="1:42" x14ac:dyDescent="0.2">
      <c r="A151" t="s">
        <v>160</v>
      </c>
      <c r="B151">
        <v>142</v>
      </c>
      <c r="C151" s="4">
        <v>22684290</v>
      </c>
      <c r="D151" s="4">
        <v>23344777</v>
      </c>
      <c r="E151" s="4">
        <f>'Levy Limit Base'!F151</f>
        <v>24046365</v>
      </c>
      <c r="F151" s="4">
        <f>'Levy Limit Base'!K151</f>
        <v>24794254</v>
      </c>
      <c r="G151" s="4">
        <f>'Levy Limit Base'!P151</f>
        <v>25520418</v>
      </c>
      <c r="H151" s="4">
        <f>'Levy Limit Base'!U151</f>
        <v>26286223</v>
      </c>
      <c r="J151" s="45" t="s">
        <v>460</v>
      </c>
      <c r="K151" s="45"/>
      <c r="M151" s="4">
        <v>93380</v>
      </c>
      <c r="N151" s="4">
        <v>117969</v>
      </c>
      <c r="O151" s="4">
        <v>135611</v>
      </c>
      <c r="P151" s="4">
        <v>106308</v>
      </c>
      <c r="Q151" s="19">
        <v>127795</v>
      </c>
      <c r="S151" s="4">
        <f t="shared" si="34"/>
        <v>93380</v>
      </c>
      <c r="T151" s="4">
        <f t="shared" si="35"/>
        <v>117969</v>
      </c>
      <c r="U151" s="4">
        <f t="shared" si="36"/>
        <v>135611</v>
      </c>
      <c r="V151" s="4">
        <f t="shared" si="37"/>
        <v>106308</v>
      </c>
      <c r="W151" s="4">
        <f t="shared" si="38"/>
        <v>127795</v>
      </c>
      <c r="Y151" s="5">
        <f t="shared" si="39"/>
        <v>4.1000000000000003E-3</v>
      </c>
      <c r="Z151" s="5">
        <f t="shared" si="40"/>
        <v>5.1000000000000004E-3</v>
      </c>
      <c r="AA151" s="5">
        <f t="shared" si="41"/>
        <v>5.5999999999999999E-3</v>
      </c>
      <c r="AB151" s="5">
        <f t="shared" si="42"/>
        <v>4.3E-3</v>
      </c>
      <c r="AC151" s="5">
        <f t="shared" si="43"/>
        <v>5.0000000000000001E-3</v>
      </c>
      <c r="AE151" s="5">
        <f t="shared" si="44"/>
        <v>5.0000000000000001E-3</v>
      </c>
      <c r="AF151" s="5">
        <f t="shared" si="32"/>
        <v>4.7999999999999996E-3</v>
      </c>
      <c r="AH151" s="5">
        <f t="shared" si="45"/>
        <v>5.5999999999999999E-3</v>
      </c>
      <c r="AI151" s="5">
        <f t="shared" si="33"/>
        <v>4.7000000000000002E-3</v>
      </c>
      <c r="AJ151" s="5">
        <f t="shared" si="46"/>
        <v>8.9999999999999976E-4</v>
      </c>
      <c r="AL151" s="5">
        <f t="shared" si="47"/>
        <v>5.0000000000000001E-3</v>
      </c>
      <c r="AM151" s="4">
        <f>ROUND(('Levy Limit Base'!AD151*AL151),0)</f>
        <v>131431</v>
      </c>
      <c r="AN151" s="4"/>
      <c r="AO151" s="20"/>
      <c r="AP151" s="5"/>
    </row>
    <row r="152" spans="1:42" x14ac:dyDescent="0.2">
      <c r="A152" t="s">
        <v>161</v>
      </c>
      <c r="B152">
        <v>143</v>
      </c>
      <c r="C152" s="4">
        <v>2608680</v>
      </c>
      <c r="D152" s="4">
        <v>2699186</v>
      </c>
      <c r="E152" s="4">
        <f>'Levy Limit Base'!F152</f>
        <v>2835121</v>
      </c>
      <c r="F152" s="4">
        <f>'Levy Limit Base'!K152</f>
        <v>2933389</v>
      </c>
      <c r="G152" s="4">
        <f>'Levy Limit Base'!P152</f>
        <v>3024501</v>
      </c>
      <c r="H152" s="4">
        <f>'Levy Limit Base'!U152</f>
        <v>3113221</v>
      </c>
      <c r="J152" s="45" t="s">
        <v>459</v>
      </c>
      <c r="K152" s="45"/>
      <c r="M152" s="4">
        <v>25289</v>
      </c>
      <c r="N152" s="4">
        <v>65534</v>
      </c>
      <c r="O152" s="4">
        <v>27390</v>
      </c>
      <c r="P152" s="4">
        <v>17777</v>
      </c>
      <c r="Q152" s="19">
        <v>13108</v>
      </c>
      <c r="S152" s="4">
        <f t="shared" si="34"/>
        <v>25289</v>
      </c>
      <c r="T152" s="4">
        <f t="shared" si="35"/>
        <v>65534</v>
      </c>
      <c r="U152" s="4">
        <f t="shared" si="36"/>
        <v>27390</v>
      </c>
      <c r="V152" s="4">
        <f t="shared" si="37"/>
        <v>17777</v>
      </c>
      <c r="W152" s="4">
        <f t="shared" si="38"/>
        <v>13108</v>
      </c>
      <c r="Y152" s="5">
        <f t="shared" si="39"/>
        <v>9.7000000000000003E-3</v>
      </c>
      <c r="Z152" s="5">
        <f t="shared" si="40"/>
        <v>2.4299999999999999E-2</v>
      </c>
      <c r="AA152" s="5">
        <f t="shared" si="41"/>
        <v>9.7000000000000003E-3</v>
      </c>
      <c r="AB152" s="5">
        <f t="shared" si="42"/>
        <v>6.1000000000000004E-3</v>
      </c>
      <c r="AC152" s="5">
        <f t="shared" si="43"/>
        <v>4.3E-3</v>
      </c>
      <c r="AE152" s="5">
        <f t="shared" si="44"/>
        <v>6.7000000000000002E-3</v>
      </c>
      <c r="AF152" s="5">
        <f t="shared" si="32"/>
        <v>6.7000000000000002E-3</v>
      </c>
      <c r="AH152" s="5">
        <f t="shared" si="45"/>
        <v>9.7000000000000003E-3</v>
      </c>
      <c r="AI152" s="5">
        <f t="shared" si="33"/>
        <v>5.1999999999999998E-3</v>
      </c>
      <c r="AJ152" s="5">
        <f t="shared" si="46"/>
        <v>4.5000000000000005E-3</v>
      </c>
      <c r="AL152" s="5">
        <f t="shared" si="47"/>
        <v>6.7000000000000002E-3</v>
      </c>
      <c r="AM152" s="4">
        <f>ROUND(('Levy Limit Base'!AD152*AL152),0)</f>
        <v>20859</v>
      </c>
      <c r="AN152" s="4"/>
      <c r="AO152" s="20"/>
      <c r="AP152" s="5"/>
    </row>
    <row r="153" spans="1:42" x14ac:dyDescent="0.2">
      <c r="A153" t="s">
        <v>162</v>
      </c>
      <c r="B153">
        <v>144</v>
      </c>
      <c r="C153" s="4">
        <v>25536455</v>
      </c>
      <c r="D153" s="4">
        <v>26441815</v>
      </c>
      <c r="E153" s="4">
        <f>'Levy Limit Base'!F153</f>
        <v>27458129</v>
      </c>
      <c r="F153" s="4">
        <f>'Levy Limit Base'!K153</f>
        <v>28683249</v>
      </c>
      <c r="G153" s="4">
        <f>'Levy Limit Base'!P153</f>
        <v>29723896</v>
      </c>
      <c r="H153" s="4">
        <f>'Levy Limit Base'!U153</f>
        <v>30833571</v>
      </c>
      <c r="J153" s="45" t="s">
        <v>456</v>
      </c>
      <c r="K153" s="45"/>
      <c r="M153" s="4">
        <v>266949</v>
      </c>
      <c r="N153" s="4">
        <v>211237</v>
      </c>
      <c r="O153" s="4">
        <v>538667</v>
      </c>
      <c r="P153" s="4">
        <v>323566</v>
      </c>
      <c r="Q153" s="19">
        <v>366577</v>
      </c>
      <c r="S153" s="4">
        <f t="shared" si="34"/>
        <v>266949</v>
      </c>
      <c r="T153" s="4">
        <f t="shared" si="35"/>
        <v>211237</v>
      </c>
      <c r="U153" s="4">
        <f t="shared" si="36"/>
        <v>538667</v>
      </c>
      <c r="V153" s="4">
        <f t="shared" si="37"/>
        <v>323566</v>
      </c>
      <c r="W153" s="4">
        <f t="shared" si="38"/>
        <v>366577</v>
      </c>
      <c r="Y153" s="5">
        <f t="shared" si="39"/>
        <v>1.0500000000000001E-2</v>
      </c>
      <c r="Z153" s="5">
        <f t="shared" si="40"/>
        <v>8.0000000000000002E-3</v>
      </c>
      <c r="AA153" s="5">
        <f t="shared" si="41"/>
        <v>1.9599999999999999E-2</v>
      </c>
      <c r="AB153" s="5">
        <f t="shared" si="42"/>
        <v>1.1299999999999999E-2</v>
      </c>
      <c r="AC153" s="5">
        <f t="shared" si="43"/>
        <v>1.23E-2</v>
      </c>
      <c r="AE153" s="5">
        <f t="shared" si="44"/>
        <v>1.44E-2</v>
      </c>
      <c r="AF153" s="5">
        <f t="shared" si="32"/>
        <v>1.0500000000000001E-2</v>
      </c>
      <c r="AH153" s="5">
        <f t="shared" si="45"/>
        <v>1.9599999999999999E-2</v>
      </c>
      <c r="AI153" s="5">
        <f t="shared" si="33"/>
        <v>1.18E-2</v>
      </c>
      <c r="AJ153" s="5">
        <f t="shared" si="46"/>
        <v>7.7999999999999996E-3</v>
      </c>
      <c r="AL153" s="5">
        <f t="shared" si="47"/>
        <v>1.44E-2</v>
      </c>
      <c r="AM153" s="4">
        <f>ROUND(('Levy Limit Base'!AD153*AL153),0)</f>
        <v>444003</v>
      </c>
      <c r="AN153" s="4"/>
      <c r="AO153" s="20"/>
      <c r="AP153" s="5"/>
    </row>
    <row r="154" spans="1:42" x14ac:dyDescent="0.2">
      <c r="A154" t="s">
        <v>163</v>
      </c>
      <c r="B154">
        <v>145</v>
      </c>
      <c r="C154" s="4">
        <v>21299271</v>
      </c>
      <c r="D154" s="4">
        <v>21989459</v>
      </c>
      <c r="E154" s="4">
        <f>'Levy Limit Base'!F154</f>
        <v>23490337</v>
      </c>
      <c r="F154" s="4">
        <f>'Levy Limit Base'!K154</f>
        <v>24348744</v>
      </c>
      <c r="G154" s="4">
        <f>'Levy Limit Base'!P154</f>
        <v>25445146</v>
      </c>
      <c r="H154" s="4">
        <f>'Levy Limit Base'!U154</f>
        <v>26662726</v>
      </c>
      <c r="J154" s="45"/>
      <c r="K154" s="45"/>
      <c r="M154" s="4">
        <v>157707</v>
      </c>
      <c r="N154" s="4">
        <v>503957</v>
      </c>
      <c r="O154" s="4">
        <v>271148</v>
      </c>
      <c r="P154" s="4">
        <v>487684</v>
      </c>
      <c r="Q154" s="19">
        <v>581451</v>
      </c>
      <c r="S154" s="4">
        <f t="shared" si="34"/>
        <v>157707</v>
      </c>
      <c r="T154" s="4">
        <f t="shared" si="35"/>
        <v>503957</v>
      </c>
      <c r="U154" s="4">
        <f t="shared" si="36"/>
        <v>271148</v>
      </c>
      <c r="V154" s="4">
        <f t="shared" si="37"/>
        <v>487684</v>
      </c>
      <c r="W154" s="4">
        <f t="shared" si="38"/>
        <v>581451</v>
      </c>
      <c r="Y154" s="5">
        <f t="shared" si="39"/>
        <v>7.4000000000000003E-3</v>
      </c>
      <c r="Z154" s="5">
        <f t="shared" si="40"/>
        <v>2.29E-2</v>
      </c>
      <c r="AA154" s="5">
        <f t="shared" si="41"/>
        <v>1.15E-2</v>
      </c>
      <c r="AB154" s="5">
        <f t="shared" si="42"/>
        <v>0.02</v>
      </c>
      <c r="AC154" s="5">
        <f t="shared" si="43"/>
        <v>2.29E-2</v>
      </c>
      <c r="AE154" s="5">
        <f t="shared" si="44"/>
        <v>1.8100000000000002E-2</v>
      </c>
      <c r="AF154" s="5">
        <f t="shared" si="32"/>
        <v>1.8100000000000002E-2</v>
      </c>
      <c r="AH154" s="5">
        <f t="shared" si="45"/>
        <v>2.29E-2</v>
      </c>
      <c r="AI154" s="5">
        <f t="shared" si="33"/>
        <v>1.5800000000000002E-2</v>
      </c>
      <c r="AJ154" s="5">
        <f t="shared" si="46"/>
        <v>7.0999999999999987E-3</v>
      </c>
      <c r="AL154" s="5">
        <f t="shared" si="47"/>
        <v>1.8100000000000002E-2</v>
      </c>
      <c r="AM154" s="4">
        <f>ROUND(('Levy Limit Base'!AD154*AL154),0)</f>
        <v>482595</v>
      </c>
      <c r="AN154" s="4"/>
      <c r="AO154" s="20"/>
      <c r="AP154" s="5"/>
    </row>
    <row r="155" spans="1:42" x14ac:dyDescent="0.2">
      <c r="A155" t="s">
        <v>164</v>
      </c>
      <c r="B155">
        <v>146</v>
      </c>
      <c r="C155" s="4">
        <v>13576443</v>
      </c>
      <c r="D155" s="4">
        <v>14045927</v>
      </c>
      <c r="E155" s="4">
        <f>'Levy Limit Base'!F155</f>
        <v>14690866</v>
      </c>
      <c r="F155" s="4">
        <f>'Levy Limit Base'!K155</f>
        <v>15322244</v>
      </c>
      <c r="G155" s="4">
        <f>'Levy Limit Base'!P155</f>
        <v>15880947</v>
      </c>
      <c r="H155" s="4">
        <f>'Levy Limit Base'!U155</f>
        <v>16617996</v>
      </c>
      <c r="J155" s="45" t="s">
        <v>459</v>
      </c>
      <c r="K155" s="45"/>
      <c r="M155" s="4">
        <v>130073</v>
      </c>
      <c r="N155" s="4">
        <v>245275</v>
      </c>
      <c r="O155" s="4">
        <v>264107</v>
      </c>
      <c r="P155" s="4">
        <v>175647</v>
      </c>
      <c r="Q155" s="19">
        <v>340026</v>
      </c>
      <c r="S155" s="4">
        <f t="shared" si="34"/>
        <v>130073</v>
      </c>
      <c r="T155" s="4">
        <f t="shared" si="35"/>
        <v>245275</v>
      </c>
      <c r="U155" s="4">
        <f t="shared" si="36"/>
        <v>264107</v>
      </c>
      <c r="V155" s="4">
        <f t="shared" si="37"/>
        <v>175647</v>
      </c>
      <c r="W155" s="4">
        <f t="shared" si="38"/>
        <v>340026</v>
      </c>
      <c r="Y155" s="5">
        <f t="shared" si="39"/>
        <v>9.5999999999999992E-3</v>
      </c>
      <c r="Z155" s="5">
        <f t="shared" si="40"/>
        <v>1.7500000000000002E-2</v>
      </c>
      <c r="AA155" s="5">
        <f t="shared" si="41"/>
        <v>1.7999999999999999E-2</v>
      </c>
      <c r="AB155" s="5">
        <f t="shared" si="42"/>
        <v>1.15E-2</v>
      </c>
      <c r="AC155" s="5">
        <f t="shared" si="43"/>
        <v>2.1399999999999999E-2</v>
      </c>
      <c r="AE155" s="5">
        <f t="shared" si="44"/>
        <v>1.7000000000000001E-2</v>
      </c>
      <c r="AF155" s="5">
        <f t="shared" si="32"/>
        <v>1.5699999999999999E-2</v>
      </c>
      <c r="AH155" s="5">
        <f t="shared" si="45"/>
        <v>2.1399999999999999E-2</v>
      </c>
      <c r="AI155" s="5">
        <f t="shared" si="33"/>
        <v>1.4800000000000001E-2</v>
      </c>
      <c r="AJ155" s="5">
        <f t="shared" si="46"/>
        <v>6.5999999999999982E-3</v>
      </c>
      <c r="AL155" s="5">
        <f t="shared" si="47"/>
        <v>1.7000000000000001E-2</v>
      </c>
      <c r="AM155" s="4">
        <f>ROUND(('Levy Limit Base'!AD155*AL155),0)</f>
        <v>282506</v>
      </c>
      <c r="AN155" s="4"/>
      <c r="AO155" s="20"/>
      <c r="AP155" s="5"/>
    </row>
    <row r="156" spans="1:42" x14ac:dyDescent="0.2">
      <c r="A156" t="s">
        <v>165</v>
      </c>
      <c r="B156">
        <v>147</v>
      </c>
      <c r="C156" s="4">
        <v>9474896</v>
      </c>
      <c r="D156" s="4">
        <v>9966089</v>
      </c>
      <c r="E156" s="4">
        <f>'Levy Limit Base'!F156</f>
        <v>10661180</v>
      </c>
      <c r="F156" s="4">
        <f>'Levy Limit Base'!K156</f>
        <v>11326987</v>
      </c>
      <c r="G156" s="4">
        <f>'Levy Limit Base'!P156</f>
        <v>11904573</v>
      </c>
      <c r="H156" s="4">
        <f>'Levy Limit Base'!U156</f>
        <v>12395242</v>
      </c>
      <c r="J156" s="45" t="s">
        <v>462</v>
      </c>
      <c r="K156" s="45"/>
      <c r="M156" s="4">
        <v>254321</v>
      </c>
      <c r="N156" s="4">
        <v>367909</v>
      </c>
      <c r="O156" s="4">
        <v>399277</v>
      </c>
      <c r="P156" s="4">
        <v>294412</v>
      </c>
      <c r="Q156" s="19">
        <v>193054</v>
      </c>
      <c r="S156" s="4">
        <f t="shared" si="34"/>
        <v>254321</v>
      </c>
      <c r="T156" s="4">
        <f t="shared" si="35"/>
        <v>367909</v>
      </c>
      <c r="U156" s="4">
        <f t="shared" si="36"/>
        <v>399277</v>
      </c>
      <c r="V156" s="4">
        <f t="shared" si="37"/>
        <v>294412</v>
      </c>
      <c r="W156" s="4">
        <f t="shared" si="38"/>
        <v>193054</v>
      </c>
      <c r="Y156" s="5">
        <f t="shared" si="39"/>
        <v>2.6800000000000001E-2</v>
      </c>
      <c r="Z156" s="5">
        <f t="shared" si="40"/>
        <v>3.6900000000000002E-2</v>
      </c>
      <c r="AA156" s="5">
        <f t="shared" si="41"/>
        <v>3.7499999999999999E-2</v>
      </c>
      <c r="AB156" s="5">
        <f t="shared" si="42"/>
        <v>2.5999999999999999E-2</v>
      </c>
      <c r="AC156" s="5">
        <f t="shared" si="43"/>
        <v>1.6199999999999999E-2</v>
      </c>
      <c r="AE156" s="5">
        <f t="shared" si="44"/>
        <v>2.6599999999999999E-2</v>
      </c>
      <c r="AF156" s="5">
        <f t="shared" si="32"/>
        <v>2.64E-2</v>
      </c>
      <c r="AH156" s="5">
        <f t="shared" si="45"/>
        <v>3.7499999999999999E-2</v>
      </c>
      <c r="AI156" s="5">
        <f t="shared" si="33"/>
        <v>2.1100000000000001E-2</v>
      </c>
      <c r="AJ156" s="5">
        <f t="shared" si="46"/>
        <v>1.6399999999999998E-2</v>
      </c>
      <c r="AL156" s="5">
        <f t="shared" si="47"/>
        <v>2.6599999999999999E-2</v>
      </c>
      <c r="AM156" s="4">
        <f>ROUND(('Levy Limit Base'!AD156*AL156),0)</f>
        <v>329713</v>
      </c>
      <c r="AN156" s="4"/>
      <c r="AO156" s="20"/>
      <c r="AP156" s="5"/>
    </row>
    <row r="157" spans="1:42" x14ac:dyDescent="0.2">
      <c r="A157" t="s">
        <v>166</v>
      </c>
      <c r="B157">
        <v>148</v>
      </c>
      <c r="C157" s="4">
        <v>6587710</v>
      </c>
      <c r="D157" s="4">
        <v>6821446</v>
      </c>
      <c r="E157" s="4">
        <f>'Levy Limit Base'!F157</f>
        <v>7035848</v>
      </c>
      <c r="F157" s="4">
        <f>'Levy Limit Base'!K157</f>
        <v>7285290</v>
      </c>
      <c r="G157" s="4">
        <f>'Levy Limit Base'!P157</f>
        <v>7573102</v>
      </c>
      <c r="H157" s="4">
        <f>'Levy Limit Base'!U157</f>
        <v>7823529</v>
      </c>
      <c r="J157" s="45"/>
      <c r="K157" s="45"/>
      <c r="M157" s="4">
        <v>69043</v>
      </c>
      <c r="N157" s="4">
        <v>43866</v>
      </c>
      <c r="O157" s="4">
        <v>73546</v>
      </c>
      <c r="P157" s="4">
        <v>105680</v>
      </c>
      <c r="Q157" s="19">
        <v>61099</v>
      </c>
      <c r="S157" s="4">
        <f t="shared" si="34"/>
        <v>69043</v>
      </c>
      <c r="T157" s="4">
        <f t="shared" si="35"/>
        <v>43866</v>
      </c>
      <c r="U157" s="4">
        <f t="shared" si="36"/>
        <v>73546</v>
      </c>
      <c r="V157" s="4">
        <f t="shared" si="37"/>
        <v>105680</v>
      </c>
      <c r="W157" s="4">
        <f t="shared" si="38"/>
        <v>61099</v>
      </c>
      <c r="Y157" s="5">
        <f t="shared" si="39"/>
        <v>1.0500000000000001E-2</v>
      </c>
      <c r="Z157" s="5">
        <f t="shared" si="40"/>
        <v>6.4000000000000003E-3</v>
      </c>
      <c r="AA157" s="5">
        <f t="shared" si="41"/>
        <v>1.0500000000000001E-2</v>
      </c>
      <c r="AB157" s="5">
        <f t="shared" si="42"/>
        <v>1.4500000000000001E-2</v>
      </c>
      <c r="AC157" s="5">
        <f t="shared" si="43"/>
        <v>8.0999999999999996E-3</v>
      </c>
      <c r="AE157" s="5">
        <f t="shared" si="44"/>
        <v>1.0999999999999999E-2</v>
      </c>
      <c r="AF157" s="5">
        <f t="shared" si="32"/>
        <v>8.3000000000000001E-3</v>
      </c>
      <c r="AH157" s="5">
        <f t="shared" si="45"/>
        <v>1.4500000000000001E-2</v>
      </c>
      <c r="AI157" s="5">
        <f t="shared" si="33"/>
        <v>9.2999999999999992E-3</v>
      </c>
      <c r="AJ157" s="5">
        <f t="shared" si="46"/>
        <v>5.2000000000000015E-3</v>
      </c>
      <c r="AL157" s="5">
        <f t="shared" si="47"/>
        <v>1.0999999999999999E-2</v>
      </c>
      <c r="AM157" s="4">
        <f>ROUND(('Levy Limit Base'!AD157*AL157),0)</f>
        <v>86059</v>
      </c>
      <c r="AN157" s="4"/>
      <c r="AO157" s="20"/>
      <c r="AP157" s="5"/>
    </row>
    <row r="158" spans="1:42" x14ac:dyDescent="0.2">
      <c r="A158" t="s">
        <v>167</v>
      </c>
      <c r="B158">
        <v>149</v>
      </c>
      <c r="C158" s="4">
        <v>49642351</v>
      </c>
      <c r="D158" s="4">
        <v>52315585</v>
      </c>
      <c r="E158" s="4">
        <f>'Levy Limit Base'!F158</f>
        <v>54792021</v>
      </c>
      <c r="F158" s="4">
        <f>'Levy Limit Base'!K158</f>
        <v>57459512</v>
      </c>
      <c r="G158" s="4">
        <f>'Levy Limit Base'!P158</f>
        <v>60555260</v>
      </c>
      <c r="H158" s="4">
        <f>'Levy Limit Base'!U158</f>
        <v>63711774</v>
      </c>
      <c r="J158" s="45"/>
      <c r="K158" s="45"/>
      <c r="M158" s="4">
        <v>1389192</v>
      </c>
      <c r="N158" s="4">
        <v>1168546</v>
      </c>
      <c r="O158" s="4">
        <v>1256285</v>
      </c>
      <c r="P158" s="4">
        <v>1659260</v>
      </c>
      <c r="Q158" s="19">
        <v>1642632</v>
      </c>
      <c r="S158" s="4">
        <f t="shared" si="34"/>
        <v>1389192</v>
      </c>
      <c r="T158" s="4">
        <f t="shared" si="35"/>
        <v>1168546</v>
      </c>
      <c r="U158" s="4">
        <f t="shared" si="36"/>
        <v>1256285</v>
      </c>
      <c r="V158" s="4">
        <f t="shared" si="37"/>
        <v>1659260</v>
      </c>
      <c r="W158" s="4">
        <f t="shared" si="38"/>
        <v>1642632</v>
      </c>
      <c r="Y158" s="5">
        <f t="shared" si="39"/>
        <v>2.8000000000000001E-2</v>
      </c>
      <c r="Z158" s="5">
        <f t="shared" si="40"/>
        <v>2.23E-2</v>
      </c>
      <c r="AA158" s="5">
        <f t="shared" si="41"/>
        <v>2.29E-2</v>
      </c>
      <c r="AB158" s="5">
        <f t="shared" si="42"/>
        <v>2.8899999999999999E-2</v>
      </c>
      <c r="AC158" s="5">
        <f t="shared" si="43"/>
        <v>2.7099999999999999E-2</v>
      </c>
      <c r="AE158" s="5">
        <f t="shared" si="44"/>
        <v>2.63E-2</v>
      </c>
      <c r="AF158" s="5">
        <f t="shared" si="32"/>
        <v>2.41E-2</v>
      </c>
      <c r="AH158" s="5">
        <f t="shared" si="45"/>
        <v>2.8899999999999999E-2</v>
      </c>
      <c r="AI158" s="5">
        <f t="shared" si="33"/>
        <v>2.5000000000000001E-2</v>
      </c>
      <c r="AJ158" s="5">
        <f t="shared" si="46"/>
        <v>3.8999999999999972E-3</v>
      </c>
      <c r="AL158" s="5">
        <f t="shared" si="47"/>
        <v>2.63E-2</v>
      </c>
      <c r="AM158" s="4">
        <f>ROUND(('Levy Limit Base'!AD158*AL158),0)</f>
        <v>1675620</v>
      </c>
      <c r="AN158" s="4"/>
      <c r="AO158" s="20"/>
      <c r="AP158" s="5"/>
    </row>
    <row r="159" spans="1:42" x14ac:dyDescent="0.2">
      <c r="A159" t="s">
        <v>168</v>
      </c>
      <c r="B159">
        <v>150</v>
      </c>
      <c r="C159" s="4">
        <v>11540452</v>
      </c>
      <c r="D159" s="4">
        <v>11957832</v>
      </c>
      <c r="E159" s="4">
        <f>'Levy Limit Base'!F159</f>
        <v>12436124</v>
      </c>
      <c r="F159" s="4">
        <f>'Levy Limit Base'!K159</f>
        <v>12911280</v>
      </c>
      <c r="G159" s="4">
        <f>'Levy Limit Base'!P159</f>
        <v>13398385</v>
      </c>
      <c r="H159" s="4">
        <f>'Levy Limit Base'!U159</f>
        <v>13915178</v>
      </c>
      <c r="J159" s="45" t="s">
        <v>456</v>
      </c>
      <c r="K159" s="45"/>
      <c r="M159" s="4">
        <v>128869</v>
      </c>
      <c r="N159" s="4">
        <v>171066</v>
      </c>
      <c r="O159" s="4">
        <v>164253</v>
      </c>
      <c r="P159" s="4">
        <v>164323</v>
      </c>
      <c r="Q159" s="19">
        <v>181173</v>
      </c>
      <c r="S159" s="4">
        <f t="shared" si="34"/>
        <v>128869</v>
      </c>
      <c r="T159" s="4">
        <f t="shared" si="35"/>
        <v>171066</v>
      </c>
      <c r="U159" s="4">
        <f t="shared" si="36"/>
        <v>164253</v>
      </c>
      <c r="V159" s="4">
        <f t="shared" si="37"/>
        <v>164323</v>
      </c>
      <c r="W159" s="4">
        <f t="shared" si="38"/>
        <v>181173</v>
      </c>
      <c r="Y159" s="5">
        <f t="shared" si="39"/>
        <v>1.12E-2</v>
      </c>
      <c r="Z159" s="5">
        <f t="shared" si="40"/>
        <v>1.43E-2</v>
      </c>
      <c r="AA159" s="5">
        <f t="shared" si="41"/>
        <v>1.32E-2</v>
      </c>
      <c r="AB159" s="5">
        <f t="shared" si="42"/>
        <v>1.2699999999999999E-2</v>
      </c>
      <c r="AC159" s="5">
        <f t="shared" si="43"/>
        <v>1.35E-2</v>
      </c>
      <c r="AE159" s="5">
        <f t="shared" si="44"/>
        <v>1.3100000000000001E-2</v>
      </c>
      <c r="AF159" s="5">
        <f t="shared" si="32"/>
        <v>1.3100000000000001E-2</v>
      </c>
      <c r="AH159" s="5">
        <f t="shared" si="45"/>
        <v>1.35E-2</v>
      </c>
      <c r="AI159" s="5">
        <f t="shared" si="33"/>
        <v>1.2999999999999999E-2</v>
      </c>
      <c r="AJ159" s="5">
        <f t="shared" si="46"/>
        <v>5.0000000000000044E-4</v>
      </c>
      <c r="AL159" s="5">
        <f t="shared" si="47"/>
        <v>1.3100000000000001E-2</v>
      </c>
      <c r="AM159" s="4">
        <f>ROUND(('Levy Limit Base'!AD159*AL159),0)</f>
        <v>182289</v>
      </c>
      <c r="AN159" s="4"/>
      <c r="AO159" s="20"/>
      <c r="AP159" s="5"/>
    </row>
    <row r="160" spans="1:42" x14ac:dyDescent="0.2">
      <c r="A160" t="s">
        <v>169</v>
      </c>
      <c r="B160">
        <v>151</v>
      </c>
      <c r="C160" s="4">
        <v>10852535</v>
      </c>
      <c r="D160" s="4">
        <v>11210480</v>
      </c>
      <c r="E160" s="4">
        <f>'Levy Limit Base'!F160</f>
        <v>11596846</v>
      </c>
      <c r="F160" s="4">
        <f>'Levy Limit Base'!K160</f>
        <v>12024225</v>
      </c>
      <c r="G160" s="4">
        <f>'Levy Limit Base'!P160</f>
        <v>12449284</v>
      </c>
      <c r="H160" s="4">
        <f>'Levy Limit Base'!U160</f>
        <v>12980784</v>
      </c>
      <c r="J160" s="45"/>
      <c r="K160" s="45"/>
      <c r="M160" s="4">
        <v>86632</v>
      </c>
      <c r="N160" s="4">
        <v>106104</v>
      </c>
      <c r="O160" s="4">
        <v>137458</v>
      </c>
      <c r="P160" s="4">
        <v>124453</v>
      </c>
      <c r="Q160" s="19">
        <v>220268</v>
      </c>
      <c r="S160" s="4">
        <f t="shared" si="34"/>
        <v>86632</v>
      </c>
      <c r="T160" s="4">
        <f t="shared" si="35"/>
        <v>106104</v>
      </c>
      <c r="U160" s="4">
        <f t="shared" si="36"/>
        <v>137458</v>
      </c>
      <c r="V160" s="4">
        <f t="shared" si="37"/>
        <v>124453</v>
      </c>
      <c r="W160" s="4">
        <f t="shared" si="38"/>
        <v>220268</v>
      </c>
      <c r="Y160" s="5">
        <f t="shared" si="39"/>
        <v>8.0000000000000002E-3</v>
      </c>
      <c r="Z160" s="5">
        <f t="shared" si="40"/>
        <v>9.4999999999999998E-3</v>
      </c>
      <c r="AA160" s="5">
        <f t="shared" si="41"/>
        <v>1.1900000000000001E-2</v>
      </c>
      <c r="AB160" s="5">
        <f t="shared" si="42"/>
        <v>1.04E-2</v>
      </c>
      <c r="AC160" s="5">
        <f t="shared" si="43"/>
        <v>1.77E-2</v>
      </c>
      <c r="AE160" s="5">
        <f t="shared" si="44"/>
        <v>1.3299999999999999E-2</v>
      </c>
      <c r="AF160" s="5">
        <f t="shared" si="32"/>
        <v>1.06E-2</v>
      </c>
      <c r="AH160" s="5">
        <f t="shared" si="45"/>
        <v>1.77E-2</v>
      </c>
      <c r="AI160" s="5">
        <f t="shared" si="33"/>
        <v>1.12E-2</v>
      </c>
      <c r="AJ160" s="5">
        <f t="shared" si="46"/>
        <v>6.5000000000000006E-3</v>
      </c>
      <c r="AL160" s="5">
        <f t="shared" si="47"/>
        <v>1.3299999999999999E-2</v>
      </c>
      <c r="AM160" s="4">
        <f>ROUND(('Levy Limit Base'!AD160*AL160),0)</f>
        <v>172644</v>
      </c>
      <c r="AN160" s="4"/>
      <c r="AO160" s="20"/>
      <c r="AP160" s="5"/>
    </row>
    <row r="161" spans="1:42" x14ac:dyDescent="0.2">
      <c r="A161" t="s">
        <v>170</v>
      </c>
      <c r="B161">
        <v>152</v>
      </c>
      <c r="C161" s="4">
        <v>12968306</v>
      </c>
      <c r="D161" s="4">
        <v>13408809</v>
      </c>
      <c r="E161" s="4">
        <f>'Levy Limit Base'!F161</f>
        <v>13940082</v>
      </c>
      <c r="F161" s="4">
        <f>'Levy Limit Base'!K161</f>
        <v>14461896</v>
      </c>
      <c r="G161" s="4">
        <f>'Levy Limit Base'!P161</f>
        <v>14994894</v>
      </c>
      <c r="H161" s="4">
        <f>'Levy Limit Base'!U161</f>
        <v>15532903</v>
      </c>
      <c r="J161" s="45"/>
      <c r="K161" s="45"/>
      <c r="M161" s="4">
        <v>116295</v>
      </c>
      <c r="N161" s="4">
        <v>196053</v>
      </c>
      <c r="O161" s="4">
        <v>173312</v>
      </c>
      <c r="P161" s="4">
        <v>171451</v>
      </c>
      <c r="Q161" s="19">
        <v>163137</v>
      </c>
      <c r="S161" s="4">
        <f t="shared" si="34"/>
        <v>116295</v>
      </c>
      <c r="T161" s="4">
        <f t="shared" si="35"/>
        <v>196053</v>
      </c>
      <c r="U161" s="4">
        <f t="shared" si="36"/>
        <v>173312</v>
      </c>
      <c r="V161" s="4">
        <f t="shared" si="37"/>
        <v>171451</v>
      </c>
      <c r="W161" s="4">
        <f t="shared" si="38"/>
        <v>163137</v>
      </c>
      <c r="Y161" s="5">
        <f t="shared" si="39"/>
        <v>8.9999999999999993E-3</v>
      </c>
      <c r="Z161" s="5">
        <f t="shared" si="40"/>
        <v>1.46E-2</v>
      </c>
      <c r="AA161" s="5">
        <f t="shared" si="41"/>
        <v>1.24E-2</v>
      </c>
      <c r="AB161" s="5">
        <f t="shared" si="42"/>
        <v>1.1900000000000001E-2</v>
      </c>
      <c r="AC161" s="5">
        <f t="shared" si="43"/>
        <v>1.09E-2</v>
      </c>
      <c r="AE161" s="5">
        <f t="shared" si="44"/>
        <v>1.17E-2</v>
      </c>
      <c r="AF161" s="5">
        <f t="shared" si="32"/>
        <v>1.17E-2</v>
      </c>
      <c r="AH161" s="5">
        <f t="shared" si="45"/>
        <v>1.24E-2</v>
      </c>
      <c r="AI161" s="5">
        <f t="shared" si="33"/>
        <v>1.14E-2</v>
      </c>
      <c r="AJ161" s="5">
        <f t="shared" si="46"/>
        <v>9.9999999999999915E-4</v>
      </c>
      <c r="AL161" s="5">
        <f t="shared" si="47"/>
        <v>1.17E-2</v>
      </c>
      <c r="AM161" s="4">
        <f>ROUND(('Levy Limit Base'!AD161*AL161),0)</f>
        <v>181735</v>
      </c>
      <c r="AN161" s="4"/>
      <c r="AO161" s="20"/>
      <c r="AP161" s="5"/>
    </row>
    <row r="162" spans="1:42" x14ac:dyDescent="0.2">
      <c r="A162" t="s">
        <v>171</v>
      </c>
      <c r="B162">
        <v>153</v>
      </c>
      <c r="C162" s="4">
        <v>55913854</v>
      </c>
      <c r="D162" s="4">
        <v>58371743</v>
      </c>
      <c r="E162" s="4">
        <f>'Levy Limit Base'!F162</f>
        <v>60417560</v>
      </c>
      <c r="F162" s="4">
        <f>'Levy Limit Base'!K162</f>
        <v>63063845</v>
      </c>
      <c r="G162" s="4">
        <f>'Levy Limit Base'!P162</f>
        <v>65231774</v>
      </c>
      <c r="H162" s="4">
        <f>'Levy Limit Base'!U162</f>
        <v>68087327</v>
      </c>
      <c r="J162" s="45" t="s">
        <v>463</v>
      </c>
      <c r="K162" s="45"/>
      <c r="M162" s="4">
        <v>1060043</v>
      </c>
      <c r="N162" s="4">
        <v>586523</v>
      </c>
      <c r="O162" s="4">
        <v>866066</v>
      </c>
      <c r="P162" s="4">
        <v>591333</v>
      </c>
      <c r="Q162" s="19">
        <v>1224759</v>
      </c>
      <c r="S162" s="4">
        <f t="shared" si="34"/>
        <v>1060043</v>
      </c>
      <c r="T162" s="4">
        <f t="shared" si="35"/>
        <v>586523</v>
      </c>
      <c r="U162" s="4">
        <f t="shared" si="36"/>
        <v>866066</v>
      </c>
      <c r="V162" s="4">
        <f t="shared" si="37"/>
        <v>591333</v>
      </c>
      <c r="W162" s="4">
        <f t="shared" si="38"/>
        <v>1224759</v>
      </c>
      <c r="Y162" s="5">
        <f t="shared" si="39"/>
        <v>1.9E-2</v>
      </c>
      <c r="Z162" s="5">
        <f t="shared" si="40"/>
        <v>0.01</v>
      </c>
      <c r="AA162" s="5">
        <f t="shared" si="41"/>
        <v>1.43E-2</v>
      </c>
      <c r="AB162" s="5">
        <f t="shared" si="42"/>
        <v>9.4000000000000004E-3</v>
      </c>
      <c r="AC162" s="5">
        <f t="shared" si="43"/>
        <v>1.8800000000000001E-2</v>
      </c>
      <c r="AE162" s="5">
        <f t="shared" si="44"/>
        <v>1.4200000000000001E-2</v>
      </c>
      <c r="AF162" s="5">
        <f t="shared" si="32"/>
        <v>1.12E-2</v>
      </c>
      <c r="AH162" s="5">
        <f t="shared" si="45"/>
        <v>1.8800000000000001E-2</v>
      </c>
      <c r="AI162" s="5">
        <f t="shared" si="33"/>
        <v>1.1900000000000001E-2</v>
      </c>
      <c r="AJ162" s="5">
        <f t="shared" si="46"/>
        <v>6.8999999999999999E-3</v>
      </c>
      <c r="AL162" s="5">
        <f t="shared" si="47"/>
        <v>1.4200000000000001E-2</v>
      </c>
      <c r="AM162" s="4">
        <f>ROUND(('Levy Limit Base'!AD162*AL162),0)</f>
        <v>966840</v>
      </c>
      <c r="AN162" s="4"/>
      <c r="AO162" s="20"/>
      <c r="AP162" s="5"/>
    </row>
    <row r="163" spans="1:42" x14ac:dyDescent="0.2">
      <c r="A163" t="s">
        <v>172</v>
      </c>
      <c r="B163">
        <v>154</v>
      </c>
      <c r="C163" s="4">
        <v>3767394</v>
      </c>
      <c r="D163" s="4">
        <v>3930778</v>
      </c>
      <c r="E163" s="4">
        <f>'Levy Limit Base'!F163</f>
        <v>4104297</v>
      </c>
      <c r="F163" s="4">
        <f>'Levy Limit Base'!K163</f>
        <v>4243135</v>
      </c>
      <c r="G163" s="4">
        <f>'Levy Limit Base'!P163</f>
        <v>4375166</v>
      </c>
      <c r="H163" s="4">
        <f>'Levy Limit Base'!U163</f>
        <v>4522541</v>
      </c>
      <c r="J163" s="45" t="s">
        <v>456</v>
      </c>
      <c r="K163" s="45"/>
      <c r="M163" s="4">
        <v>69199</v>
      </c>
      <c r="N163" s="4">
        <v>68914</v>
      </c>
      <c r="O163" s="4">
        <v>36231</v>
      </c>
      <c r="P163" s="4">
        <v>25953</v>
      </c>
      <c r="Q163" s="19">
        <v>37995</v>
      </c>
      <c r="S163" s="4">
        <f t="shared" si="34"/>
        <v>69199</v>
      </c>
      <c r="T163" s="4">
        <f t="shared" si="35"/>
        <v>68914</v>
      </c>
      <c r="U163" s="4">
        <f t="shared" si="36"/>
        <v>36231</v>
      </c>
      <c r="V163" s="4">
        <f t="shared" si="37"/>
        <v>25953</v>
      </c>
      <c r="W163" s="4">
        <f t="shared" si="38"/>
        <v>37995</v>
      </c>
      <c r="Y163" s="5">
        <f t="shared" si="39"/>
        <v>1.84E-2</v>
      </c>
      <c r="Z163" s="5">
        <f t="shared" si="40"/>
        <v>1.7500000000000002E-2</v>
      </c>
      <c r="AA163" s="5">
        <f t="shared" si="41"/>
        <v>8.8000000000000005E-3</v>
      </c>
      <c r="AB163" s="5">
        <f t="shared" si="42"/>
        <v>6.1000000000000004E-3</v>
      </c>
      <c r="AC163" s="5">
        <f t="shared" si="43"/>
        <v>8.6999999999999994E-3</v>
      </c>
      <c r="AE163" s="5">
        <f t="shared" si="44"/>
        <v>7.9000000000000008E-3</v>
      </c>
      <c r="AF163" s="5">
        <f t="shared" si="32"/>
        <v>7.9000000000000008E-3</v>
      </c>
      <c r="AH163" s="5">
        <f t="shared" si="45"/>
        <v>8.8000000000000005E-3</v>
      </c>
      <c r="AI163" s="5">
        <f t="shared" si="33"/>
        <v>7.4000000000000003E-3</v>
      </c>
      <c r="AJ163" s="5">
        <f t="shared" si="46"/>
        <v>1.4000000000000002E-3</v>
      </c>
      <c r="AL163" s="5">
        <f t="shared" si="47"/>
        <v>7.9000000000000008E-3</v>
      </c>
      <c r="AM163" s="4">
        <f>ROUND(('Levy Limit Base'!AD163*AL163),0)</f>
        <v>35728</v>
      </c>
      <c r="AN163" s="4"/>
      <c r="AO163" s="20"/>
      <c r="AP163" s="5"/>
    </row>
    <row r="164" spans="1:42" x14ac:dyDescent="0.2">
      <c r="A164" t="s">
        <v>173</v>
      </c>
      <c r="B164">
        <v>155</v>
      </c>
      <c r="C164" s="4">
        <v>104444598</v>
      </c>
      <c r="D164" s="4">
        <v>110402249</v>
      </c>
      <c r="E164" s="4">
        <f>'Levy Limit Base'!F164</f>
        <v>117179901</v>
      </c>
      <c r="F164" s="4">
        <f>'Levy Limit Base'!K164</f>
        <v>123126734</v>
      </c>
      <c r="G164" s="4">
        <f>'Levy Limit Base'!P164</f>
        <v>129101885</v>
      </c>
      <c r="H164" s="4">
        <f>'Levy Limit Base'!U164</f>
        <v>135104579</v>
      </c>
      <c r="J164" s="45" t="s">
        <v>456</v>
      </c>
      <c r="K164" s="45"/>
      <c r="M164" s="4">
        <v>3346536</v>
      </c>
      <c r="N164" s="4">
        <v>3538945</v>
      </c>
      <c r="O164" s="4">
        <v>3017335</v>
      </c>
      <c r="P164" s="4">
        <v>2896983</v>
      </c>
      <c r="Q164" s="19">
        <v>2672134</v>
      </c>
      <c r="S164" s="4">
        <f t="shared" si="34"/>
        <v>3346536</v>
      </c>
      <c r="T164" s="4">
        <f t="shared" si="35"/>
        <v>3538945</v>
      </c>
      <c r="U164" s="4">
        <f t="shared" si="36"/>
        <v>3017335</v>
      </c>
      <c r="V164" s="4">
        <f t="shared" si="37"/>
        <v>2896983</v>
      </c>
      <c r="W164" s="4">
        <f t="shared" si="38"/>
        <v>2672134</v>
      </c>
      <c r="Y164" s="5">
        <f t="shared" si="39"/>
        <v>3.2000000000000001E-2</v>
      </c>
      <c r="Z164" s="5">
        <f t="shared" si="40"/>
        <v>3.2099999999999997E-2</v>
      </c>
      <c r="AA164" s="5">
        <f t="shared" si="41"/>
        <v>2.5700000000000001E-2</v>
      </c>
      <c r="AB164" s="5">
        <f t="shared" si="42"/>
        <v>2.35E-2</v>
      </c>
      <c r="AC164" s="5">
        <f t="shared" si="43"/>
        <v>2.07E-2</v>
      </c>
      <c r="AE164" s="5">
        <f t="shared" si="44"/>
        <v>2.3300000000000001E-2</v>
      </c>
      <c r="AF164" s="5">
        <f t="shared" si="32"/>
        <v>2.3300000000000001E-2</v>
      </c>
      <c r="AH164" s="5">
        <f t="shared" si="45"/>
        <v>2.5700000000000001E-2</v>
      </c>
      <c r="AI164" s="5">
        <f t="shared" si="33"/>
        <v>2.2100000000000002E-2</v>
      </c>
      <c r="AJ164" s="5">
        <f t="shared" si="46"/>
        <v>3.599999999999999E-3</v>
      </c>
      <c r="AL164" s="5">
        <f t="shared" si="47"/>
        <v>2.3300000000000001E-2</v>
      </c>
      <c r="AM164" s="4">
        <f>ROUND(('Levy Limit Base'!AD164*AL164),0)</f>
        <v>3147937</v>
      </c>
      <c r="AN164" s="4"/>
      <c r="AO164" s="20"/>
      <c r="AP164" s="5"/>
    </row>
    <row r="165" spans="1:42" x14ac:dyDescent="0.2">
      <c r="A165" t="s">
        <v>174</v>
      </c>
      <c r="B165">
        <v>156</v>
      </c>
      <c r="C165" s="4">
        <v>1447870</v>
      </c>
      <c r="D165" s="4">
        <v>1511868</v>
      </c>
      <c r="E165" s="4">
        <f>'Levy Limit Base'!F165</f>
        <v>1569843</v>
      </c>
      <c r="F165" s="4">
        <f>'Levy Limit Base'!K165</f>
        <v>1618375</v>
      </c>
      <c r="G165" s="4">
        <f>'Levy Limit Base'!P165</f>
        <v>1672733</v>
      </c>
      <c r="H165" s="4">
        <f>'Levy Limit Base'!U165</f>
        <v>1721853</v>
      </c>
      <c r="J165" s="45" t="s">
        <v>456</v>
      </c>
      <c r="K165" s="45"/>
      <c r="M165" s="4">
        <v>27801</v>
      </c>
      <c r="N165" s="4">
        <v>20178</v>
      </c>
      <c r="O165" s="4">
        <v>9286</v>
      </c>
      <c r="P165" s="4">
        <v>13899</v>
      </c>
      <c r="Q165" s="19">
        <v>7302</v>
      </c>
      <c r="S165" s="4">
        <f t="shared" si="34"/>
        <v>27801</v>
      </c>
      <c r="T165" s="4">
        <f t="shared" si="35"/>
        <v>20178</v>
      </c>
      <c r="U165" s="4">
        <f t="shared" si="36"/>
        <v>9286</v>
      </c>
      <c r="V165" s="4">
        <f t="shared" si="37"/>
        <v>13899</v>
      </c>
      <c r="W165" s="4">
        <f t="shared" si="38"/>
        <v>7302</v>
      </c>
      <c r="Y165" s="5">
        <f t="shared" si="39"/>
        <v>1.9199999999999998E-2</v>
      </c>
      <c r="Z165" s="5">
        <f t="shared" si="40"/>
        <v>1.3299999999999999E-2</v>
      </c>
      <c r="AA165" s="5">
        <f t="shared" si="41"/>
        <v>5.8999999999999999E-3</v>
      </c>
      <c r="AB165" s="5">
        <f t="shared" si="42"/>
        <v>8.6E-3</v>
      </c>
      <c r="AC165" s="5">
        <f t="shared" si="43"/>
        <v>4.4000000000000003E-3</v>
      </c>
      <c r="AE165" s="5">
        <f t="shared" si="44"/>
        <v>6.3E-3</v>
      </c>
      <c r="AF165" s="5">
        <f t="shared" si="32"/>
        <v>6.3E-3</v>
      </c>
      <c r="AH165" s="5">
        <f t="shared" si="45"/>
        <v>8.6E-3</v>
      </c>
      <c r="AI165" s="5">
        <f t="shared" si="33"/>
        <v>5.1999999999999998E-3</v>
      </c>
      <c r="AJ165" s="5">
        <f t="shared" si="46"/>
        <v>3.4000000000000002E-3</v>
      </c>
      <c r="AL165" s="5">
        <f t="shared" si="47"/>
        <v>6.3E-3</v>
      </c>
      <c r="AM165" s="4">
        <f>ROUND(('Levy Limit Base'!AD165*AL165),0)</f>
        <v>10848</v>
      </c>
      <c r="AN165" s="4"/>
      <c r="AO165" s="20"/>
      <c r="AP165" s="5"/>
    </row>
    <row r="166" spans="1:42" x14ac:dyDescent="0.2">
      <c r="A166" t="s">
        <v>175</v>
      </c>
      <c r="B166">
        <v>157</v>
      </c>
      <c r="C166" s="4">
        <v>19254298</v>
      </c>
      <c r="D166" s="4">
        <v>19844207</v>
      </c>
      <c r="E166" s="4">
        <f>'Levy Limit Base'!F166</f>
        <v>20662379</v>
      </c>
      <c r="F166" s="4">
        <f>'Levy Limit Base'!K166</f>
        <v>21363715</v>
      </c>
      <c r="G166" s="4">
        <f>'Levy Limit Base'!P166</f>
        <v>22073141</v>
      </c>
      <c r="H166" s="4">
        <f>'Levy Limit Base'!U166</f>
        <v>22912242</v>
      </c>
      <c r="J166" s="45" t="s">
        <v>470</v>
      </c>
      <c r="K166" s="45"/>
      <c r="M166" s="4">
        <v>108551</v>
      </c>
      <c r="N166" s="4">
        <v>253217</v>
      </c>
      <c r="O166" s="4">
        <v>184776</v>
      </c>
      <c r="P166" s="4">
        <v>175334</v>
      </c>
      <c r="Q166" s="19">
        <v>287273</v>
      </c>
      <c r="S166" s="4">
        <f t="shared" si="34"/>
        <v>108551</v>
      </c>
      <c r="T166" s="4">
        <f t="shared" si="35"/>
        <v>253217</v>
      </c>
      <c r="U166" s="4">
        <f t="shared" si="36"/>
        <v>184776</v>
      </c>
      <c r="V166" s="4">
        <f t="shared" si="37"/>
        <v>175334</v>
      </c>
      <c r="W166" s="4">
        <f t="shared" si="38"/>
        <v>287273</v>
      </c>
      <c r="Y166" s="5">
        <f t="shared" si="39"/>
        <v>5.5999999999999999E-3</v>
      </c>
      <c r="Z166" s="5">
        <f t="shared" si="40"/>
        <v>1.2800000000000001E-2</v>
      </c>
      <c r="AA166" s="5">
        <f t="shared" si="41"/>
        <v>8.8999999999999999E-3</v>
      </c>
      <c r="AB166" s="5">
        <f t="shared" si="42"/>
        <v>8.2000000000000007E-3</v>
      </c>
      <c r="AC166" s="5">
        <f t="shared" si="43"/>
        <v>1.2999999999999999E-2</v>
      </c>
      <c r="AE166" s="5">
        <f t="shared" si="44"/>
        <v>0.01</v>
      </c>
      <c r="AF166" s="5">
        <f t="shared" si="32"/>
        <v>0.01</v>
      </c>
      <c r="AH166" s="5">
        <f t="shared" si="45"/>
        <v>1.2999999999999999E-2</v>
      </c>
      <c r="AI166" s="5">
        <f t="shared" si="33"/>
        <v>8.6E-3</v>
      </c>
      <c r="AJ166" s="5">
        <f t="shared" si="46"/>
        <v>4.3999999999999994E-3</v>
      </c>
      <c r="AL166" s="5">
        <f t="shared" si="47"/>
        <v>0.01</v>
      </c>
      <c r="AM166" s="4">
        <f>ROUND(('Levy Limit Base'!AD166*AL166),0)</f>
        <v>229122</v>
      </c>
      <c r="AN166" s="4"/>
      <c r="AO166" s="20"/>
      <c r="AP166" s="5"/>
    </row>
    <row r="167" spans="1:42" x14ac:dyDescent="0.2">
      <c r="A167" t="s">
        <v>176</v>
      </c>
      <c r="B167">
        <v>158</v>
      </c>
      <c r="C167" s="4">
        <v>22147603</v>
      </c>
      <c r="D167" s="4">
        <v>23070152</v>
      </c>
      <c r="E167" s="4">
        <f>'Levy Limit Base'!F167</f>
        <v>24231136</v>
      </c>
      <c r="F167" s="4">
        <f>'Levy Limit Base'!K167</f>
        <v>25381206</v>
      </c>
      <c r="G167" s="4">
        <f>'Levy Limit Base'!P167</f>
        <v>26559206</v>
      </c>
      <c r="H167" s="4">
        <f>'Levy Limit Base'!U167</f>
        <v>28472409</v>
      </c>
      <c r="J167" s="45"/>
      <c r="K167" s="45"/>
      <c r="M167" s="4">
        <v>368858</v>
      </c>
      <c r="N167" s="4">
        <v>538279</v>
      </c>
      <c r="O167" s="4">
        <v>544291</v>
      </c>
      <c r="P167" s="4">
        <v>543470</v>
      </c>
      <c r="Q167" s="19">
        <v>1249222</v>
      </c>
      <c r="S167" s="4">
        <f t="shared" si="34"/>
        <v>368858</v>
      </c>
      <c r="T167" s="4">
        <f t="shared" si="35"/>
        <v>538279</v>
      </c>
      <c r="U167" s="4">
        <f t="shared" si="36"/>
        <v>544291</v>
      </c>
      <c r="V167" s="4">
        <f t="shared" si="37"/>
        <v>543470</v>
      </c>
      <c r="W167" s="4">
        <f t="shared" si="38"/>
        <v>1249222</v>
      </c>
      <c r="Y167" s="5">
        <f t="shared" si="39"/>
        <v>1.67E-2</v>
      </c>
      <c r="Z167" s="5">
        <f t="shared" si="40"/>
        <v>2.3300000000000001E-2</v>
      </c>
      <c r="AA167" s="5">
        <f t="shared" si="41"/>
        <v>2.2499999999999999E-2</v>
      </c>
      <c r="AB167" s="5">
        <f t="shared" si="42"/>
        <v>2.1399999999999999E-2</v>
      </c>
      <c r="AC167" s="5">
        <f t="shared" si="43"/>
        <v>4.7E-2</v>
      </c>
      <c r="AE167" s="5">
        <f t="shared" si="44"/>
        <v>3.0300000000000001E-2</v>
      </c>
      <c r="AF167" s="5">
        <f t="shared" si="32"/>
        <v>2.24E-2</v>
      </c>
      <c r="AH167" s="5">
        <f t="shared" si="45"/>
        <v>4.7E-2</v>
      </c>
      <c r="AI167" s="5">
        <f t="shared" si="33"/>
        <v>2.1999999999999999E-2</v>
      </c>
      <c r="AJ167" s="5">
        <f t="shared" si="46"/>
        <v>2.5000000000000001E-2</v>
      </c>
      <c r="AL167" s="5">
        <f t="shared" si="47"/>
        <v>2.24E-2</v>
      </c>
      <c r="AM167" s="4">
        <f>ROUND(('Levy Limit Base'!AD167*AL167),0)</f>
        <v>637782</v>
      </c>
      <c r="AN167" s="4"/>
      <c r="AO167" s="20"/>
      <c r="AP167" s="5"/>
    </row>
    <row r="168" spans="1:42" x14ac:dyDescent="0.2">
      <c r="A168" t="s">
        <v>177</v>
      </c>
      <c r="B168">
        <v>159</v>
      </c>
      <c r="C168" s="4">
        <v>33435146</v>
      </c>
      <c r="D168" s="4">
        <v>34468550</v>
      </c>
      <c r="E168" s="4">
        <f>'Levy Limit Base'!F168</f>
        <v>35497649</v>
      </c>
      <c r="F168" s="4">
        <f>'Levy Limit Base'!K168</f>
        <v>36531659</v>
      </c>
      <c r="G168" s="4">
        <f>'Levy Limit Base'!P168</f>
        <v>37781176</v>
      </c>
      <c r="H168" s="4">
        <f>'Levy Limit Base'!U168</f>
        <v>38954003</v>
      </c>
      <c r="J168" s="45" t="s">
        <v>456</v>
      </c>
      <c r="K168" s="45"/>
      <c r="M168" s="4">
        <v>197525</v>
      </c>
      <c r="N168" s="4">
        <v>130268</v>
      </c>
      <c r="O168" s="4">
        <v>146569</v>
      </c>
      <c r="P168" s="4">
        <v>336225</v>
      </c>
      <c r="Q168" s="19">
        <v>228298</v>
      </c>
      <c r="S168" s="4">
        <f t="shared" si="34"/>
        <v>197525</v>
      </c>
      <c r="T168" s="4">
        <f t="shared" si="35"/>
        <v>130268</v>
      </c>
      <c r="U168" s="4">
        <f t="shared" si="36"/>
        <v>146569</v>
      </c>
      <c r="V168" s="4">
        <f t="shared" si="37"/>
        <v>336225</v>
      </c>
      <c r="W168" s="4">
        <f t="shared" si="38"/>
        <v>228298</v>
      </c>
      <c r="Y168" s="5">
        <f t="shared" si="39"/>
        <v>5.8999999999999999E-3</v>
      </c>
      <c r="Z168" s="5">
        <f t="shared" si="40"/>
        <v>3.8E-3</v>
      </c>
      <c r="AA168" s="5">
        <f t="shared" si="41"/>
        <v>4.1000000000000003E-3</v>
      </c>
      <c r="AB168" s="5">
        <f t="shared" si="42"/>
        <v>9.1999999999999998E-3</v>
      </c>
      <c r="AC168" s="5">
        <f t="shared" si="43"/>
        <v>6.0000000000000001E-3</v>
      </c>
      <c r="AE168" s="5">
        <f t="shared" si="44"/>
        <v>6.4000000000000003E-3</v>
      </c>
      <c r="AF168" s="5">
        <f t="shared" si="32"/>
        <v>4.5999999999999999E-3</v>
      </c>
      <c r="AH168" s="5">
        <f t="shared" si="45"/>
        <v>9.1999999999999998E-3</v>
      </c>
      <c r="AI168" s="5">
        <f t="shared" si="33"/>
        <v>5.1000000000000004E-3</v>
      </c>
      <c r="AJ168" s="5">
        <f t="shared" si="46"/>
        <v>4.0999999999999995E-3</v>
      </c>
      <c r="AL168" s="5">
        <f t="shared" si="47"/>
        <v>6.4000000000000003E-3</v>
      </c>
      <c r="AM168" s="4">
        <f>ROUND(('Levy Limit Base'!AD168*AL168),0)</f>
        <v>249306</v>
      </c>
      <c r="AN168" s="4"/>
      <c r="AO168" s="20"/>
      <c r="AP168" s="5"/>
    </row>
    <row r="169" spans="1:42" x14ac:dyDescent="0.2">
      <c r="A169" t="s">
        <v>178</v>
      </c>
      <c r="B169">
        <v>160</v>
      </c>
      <c r="C169" s="4">
        <v>109393219</v>
      </c>
      <c r="D169" s="4">
        <v>113954343</v>
      </c>
      <c r="E169" s="4">
        <f>'Levy Limit Base'!F169</f>
        <v>118099403</v>
      </c>
      <c r="F169" s="4">
        <f>'Levy Limit Base'!K169</f>
        <v>122602344</v>
      </c>
      <c r="G169" s="4">
        <f>'Levy Limit Base'!P169</f>
        <v>128838969</v>
      </c>
      <c r="H169" s="4">
        <f>'Levy Limit Base'!U169</f>
        <v>134307160</v>
      </c>
      <c r="J169" s="45" t="s">
        <v>456</v>
      </c>
      <c r="K169" s="45"/>
      <c r="M169" s="4">
        <v>1826294</v>
      </c>
      <c r="N169" s="4">
        <v>1296201</v>
      </c>
      <c r="O169" s="4">
        <v>1550456</v>
      </c>
      <c r="P169" s="4">
        <v>3171566</v>
      </c>
      <c r="Q169" s="19">
        <v>2247217</v>
      </c>
      <c r="S169" s="4">
        <f t="shared" si="34"/>
        <v>1826294</v>
      </c>
      <c r="T169" s="4">
        <f t="shared" si="35"/>
        <v>1296201</v>
      </c>
      <c r="U169" s="4">
        <f t="shared" si="36"/>
        <v>1550456</v>
      </c>
      <c r="V169" s="4">
        <f t="shared" si="37"/>
        <v>3171566</v>
      </c>
      <c r="W169" s="4">
        <f t="shared" si="38"/>
        <v>2247217</v>
      </c>
      <c r="Y169" s="5">
        <f t="shared" si="39"/>
        <v>1.67E-2</v>
      </c>
      <c r="Z169" s="5">
        <f t="shared" si="40"/>
        <v>1.14E-2</v>
      </c>
      <c r="AA169" s="5">
        <f t="shared" si="41"/>
        <v>1.3100000000000001E-2</v>
      </c>
      <c r="AB169" s="5">
        <f t="shared" si="42"/>
        <v>2.5899999999999999E-2</v>
      </c>
      <c r="AC169" s="5">
        <f t="shared" si="43"/>
        <v>1.7399999999999999E-2</v>
      </c>
      <c r="AE169" s="5">
        <f t="shared" si="44"/>
        <v>1.8800000000000001E-2</v>
      </c>
      <c r="AF169" s="5">
        <f t="shared" si="32"/>
        <v>1.4E-2</v>
      </c>
      <c r="AH169" s="5">
        <f t="shared" si="45"/>
        <v>2.5899999999999999E-2</v>
      </c>
      <c r="AI169" s="5">
        <f t="shared" si="33"/>
        <v>1.5299999999999999E-2</v>
      </c>
      <c r="AJ169" s="5">
        <f t="shared" si="46"/>
        <v>1.06E-2</v>
      </c>
      <c r="AL169" s="5">
        <f t="shared" si="47"/>
        <v>1.8800000000000001E-2</v>
      </c>
      <c r="AM169" s="4">
        <f>ROUND(('Levy Limit Base'!AD169*AL169),0)</f>
        <v>2524975</v>
      </c>
      <c r="AN169" s="4"/>
      <c r="AO169" s="20"/>
      <c r="AP169" s="5"/>
    </row>
    <row r="170" spans="1:42" x14ac:dyDescent="0.2">
      <c r="A170" t="s">
        <v>179</v>
      </c>
      <c r="B170">
        <v>161</v>
      </c>
      <c r="C170" s="4">
        <v>28557900</v>
      </c>
      <c r="D170" s="4">
        <v>29669333</v>
      </c>
      <c r="E170" s="4">
        <f>'Levy Limit Base'!F170</f>
        <v>31076895</v>
      </c>
      <c r="F170" s="4">
        <f>'Levy Limit Base'!K170</f>
        <v>33368851</v>
      </c>
      <c r="G170" s="4">
        <f>'Levy Limit Base'!P170</f>
        <v>35290482</v>
      </c>
      <c r="H170" s="4">
        <f>'Levy Limit Base'!U170</f>
        <v>36551239</v>
      </c>
      <c r="J170" s="45"/>
      <c r="K170" s="45"/>
      <c r="M170" s="4">
        <v>393785</v>
      </c>
      <c r="N170" s="4">
        <v>665829</v>
      </c>
      <c r="O170" s="4">
        <v>1515034</v>
      </c>
      <c r="P170" s="4">
        <v>1087410</v>
      </c>
      <c r="Q170" s="19">
        <v>378495</v>
      </c>
      <c r="S170" s="4">
        <f t="shared" si="34"/>
        <v>393785</v>
      </c>
      <c r="T170" s="4">
        <f t="shared" si="35"/>
        <v>665829</v>
      </c>
      <c r="U170" s="4">
        <f t="shared" si="36"/>
        <v>1515034</v>
      </c>
      <c r="V170" s="4">
        <f t="shared" si="37"/>
        <v>1087410</v>
      </c>
      <c r="W170" s="4">
        <f t="shared" si="38"/>
        <v>378495</v>
      </c>
      <c r="Y170" s="5">
        <f t="shared" si="39"/>
        <v>1.38E-2</v>
      </c>
      <c r="Z170" s="5">
        <f t="shared" si="40"/>
        <v>2.24E-2</v>
      </c>
      <c r="AA170" s="5">
        <f t="shared" si="41"/>
        <v>4.8800000000000003E-2</v>
      </c>
      <c r="AB170" s="5">
        <f t="shared" si="42"/>
        <v>3.2599999999999997E-2</v>
      </c>
      <c r="AC170" s="5">
        <f t="shared" si="43"/>
        <v>1.0699999999999999E-2</v>
      </c>
      <c r="AE170" s="5">
        <f t="shared" si="44"/>
        <v>3.0700000000000002E-2</v>
      </c>
      <c r="AF170" s="5">
        <f t="shared" si="32"/>
        <v>2.1899999999999999E-2</v>
      </c>
      <c r="AH170" s="5">
        <f t="shared" si="45"/>
        <v>4.8800000000000003E-2</v>
      </c>
      <c r="AI170" s="5">
        <f t="shared" si="33"/>
        <v>2.1700000000000001E-2</v>
      </c>
      <c r="AJ170" s="5">
        <f t="shared" si="46"/>
        <v>2.7100000000000003E-2</v>
      </c>
      <c r="AL170" s="5">
        <f t="shared" si="47"/>
        <v>2.1899999999999999E-2</v>
      </c>
      <c r="AM170" s="4">
        <f>ROUND(('Levy Limit Base'!AD170*AL170),0)</f>
        <v>800472</v>
      </c>
      <c r="AN170" s="4"/>
      <c r="AO170" s="20"/>
      <c r="AP170" s="5"/>
    </row>
    <row r="171" spans="1:42" x14ac:dyDescent="0.2">
      <c r="A171" t="s">
        <v>180</v>
      </c>
      <c r="B171">
        <v>162</v>
      </c>
      <c r="C171" s="4">
        <v>15940277</v>
      </c>
      <c r="D171" s="4">
        <v>16786895</v>
      </c>
      <c r="E171" s="4">
        <f>'Levy Limit Base'!F171</f>
        <v>17557472</v>
      </c>
      <c r="F171" s="4">
        <f>'Levy Limit Base'!K171</f>
        <v>18293980</v>
      </c>
      <c r="G171" s="4">
        <f>'Levy Limit Base'!P171</f>
        <v>19013813</v>
      </c>
      <c r="H171" s="4">
        <f>'Levy Limit Base'!U171</f>
        <v>19850014</v>
      </c>
      <c r="J171" s="45"/>
      <c r="K171" s="45"/>
      <c r="M171" s="4">
        <v>448111</v>
      </c>
      <c r="N171" s="4">
        <v>321862</v>
      </c>
      <c r="O171" s="4">
        <v>297571</v>
      </c>
      <c r="P171" s="4">
        <v>262484</v>
      </c>
      <c r="Q171" s="19">
        <v>360856</v>
      </c>
      <c r="S171" s="4">
        <f t="shared" si="34"/>
        <v>448111</v>
      </c>
      <c r="T171" s="4">
        <f t="shared" si="35"/>
        <v>321862</v>
      </c>
      <c r="U171" s="4">
        <f t="shared" si="36"/>
        <v>297571</v>
      </c>
      <c r="V171" s="4">
        <f t="shared" si="37"/>
        <v>262484</v>
      </c>
      <c r="W171" s="4">
        <f t="shared" si="38"/>
        <v>360856</v>
      </c>
      <c r="Y171" s="5">
        <f t="shared" si="39"/>
        <v>2.81E-2</v>
      </c>
      <c r="Z171" s="5">
        <f t="shared" si="40"/>
        <v>1.9199999999999998E-2</v>
      </c>
      <c r="AA171" s="5">
        <f t="shared" si="41"/>
        <v>1.6899999999999998E-2</v>
      </c>
      <c r="AB171" s="5">
        <f t="shared" si="42"/>
        <v>1.43E-2</v>
      </c>
      <c r="AC171" s="5">
        <f t="shared" si="43"/>
        <v>1.9E-2</v>
      </c>
      <c r="AE171" s="5">
        <f t="shared" si="44"/>
        <v>1.67E-2</v>
      </c>
      <c r="AF171" s="5">
        <f t="shared" si="32"/>
        <v>1.67E-2</v>
      </c>
      <c r="AH171" s="5">
        <f t="shared" si="45"/>
        <v>1.9E-2</v>
      </c>
      <c r="AI171" s="5">
        <f t="shared" si="33"/>
        <v>1.5599999999999999E-2</v>
      </c>
      <c r="AJ171" s="5">
        <f t="shared" si="46"/>
        <v>3.4000000000000002E-3</v>
      </c>
      <c r="AL171" s="5">
        <f t="shared" si="47"/>
        <v>1.67E-2</v>
      </c>
      <c r="AM171" s="4">
        <f>ROUND(('Levy Limit Base'!AD171*AL171),0)</f>
        <v>331495</v>
      </c>
      <c r="AN171" s="4"/>
      <c r="AO171" s="20"/>
      <c r="AP171" s="5"/>
    </row>
    <row r="172" spans="1:42" x14ac:dyDescent="0.2">
      <c r="A172" t="s">
        <v>181</v>
      </c>
      <c r="B172">
        <v>163</v>
      </c>
      <c r="C172" s="4">
        <v>97460843</v>
      </c>
      <c r="D172" s="4">
        <v>101046080</v>
      </c>
      <c r="E172" s="4">
        <f>'Levy Limit Base'!F172</f>
        <v>104384988</v>
      </c>
      <c r="F172" s="4">
        <f>'Levy Limit Base'!K172</f>
        <v>108056323</v>
      </c>
      <c r="G172" s="4">
        <f>'Levy Limit Base'!P172</f>
        <v>112048550</v>
      </c>
      <c r="H172" s="4">
        <f>'Levy Limit Base'!U172</f>
        <v>117194784</v>
      </c>
      <c r="J172" s="45" t="s">
        <v>460</v>
      </c>
      <c r="K172" s="45"/>
      <c r="M172" s="4">
        <v>1142890</v>
      </c>
      <c r="N172" s="4">
        <v>810484</v>
      </c>
      <c r="O172" s="4">
        <v>1061710</v>
      </c>
      <c r="P172" s="4">
        <v>1288881</v>
      </c>
      <c r="Q172" s="19">
        <v>2345020</v>
      </c>
      <c r="S172" s="4">
        <f t="shared" si="34"/>
        <v>1142890</v>
      </c>
      <c r="T172" s="4">
        <f t="shared" si="35"/>
        <v>810484</v>
      </c>
      <c r="U172" s="4">
        <f t="shared" si="36"/>
        <v>1061710</v>
      </c>
      <c r="V172" s="4">
        <f t="shared" si="37"/>
        <v>1288881</v>
      </c>
      <c r="W172" s="4">
        <f t="shared" si="38"/>
        <v>2345020</v>
      </c>
      <c r="Y172" s="5">
        <f t="shared" si="39"/>
        <v>1.17E-2</v>
      </c>
      <c r="Z172" s="5">
        <f t="shared" si="40"/>
        <v>8.0000000000000002E-3</v>
      </c>
      <c r="AA172" s="5">
        <f t="shared" si="41"/>
        <v>1.0200000000000001E-2</v>
      </c>
      <c r="AB172" s="5">
        <f t="shared" si="42"/>
        <v>1.1900000000000001E-2</v>
      </c>
      <c r="AC172" s="5">
        <f t="shared" si="43"/>
        <v>2.0899999999999998E-2</v>
      </c>
      <c r="AE172" s="5">
        <f t="shared" si="44"/>
        <v>1.43E-2</v>
      </c>
      <c r="AF172" s="5">
        <f t="shared" si="32"/>
        <v>0.01</v>
      </c>
      <c r="AH172" s="5">
        <f t="shared" si="45"/>
        <v>2.0899999999999998E-2</v>
      </c>
      <c r="AI172" s="5">
        <f t="shared" si="33"/>
        <v>1.11E-2</v>
      </c>
      <c r="AJ172" s="5">
        <f t="shared" si="46"/>
        <v>9.7999999999999979E-3</v>
      </c>
      <c r="AL172" s="5">
        <f t="shared" si="47"/>
        <v>1.43E-2</v>
      </c>
      <c r="AM172" s="4">
        <f>ROUND(('Levy Limit Base'!AD172*AL172),0)</f>
        <v>1675885</v>
      </c>
      <c r="AN172" s="4"/>
      <c r="AO172" s="20"/>
      <c r="AP172" s="5"/>
    </row>
    <row r="173" spans="1:42" x14ac:dyDescent="0.2">
      <c r="A173" t="s">
        <v>182</v>
      </c>
      <c r="B173">
        <v>164</v>
      </c>
      <c r="C173" s="4">
        <v>24189822</v>
      </c>
      <c r="D173" s="4">
        <v>24972620</v>
      </c>
      <c r="E173" s="4">
        <f>'Levy Limit Base'!F173</f>
        <v>26213831</v>
      </c>
      <c r="F173" s="4">
        <f>'Levy Limit Base'!K173</f>
        <v>27787628</v>
      </c>
      <c r="G173" s="4">
        <f>'Levy Limit Base'!P173</f>
        <v>30988312</v>
      </c>
      <c r="H173" s="4">
        <f>'Levy Limit Base'!U173</f>
        <v>32882789</v>
      </c>
      <c r="J173" s="45" t="s">
        <v>456</v>
      </c>
      <c r="K173" s="45"/>
      <c r="M173" s="4">
        <v>178053</v>
      </c>
      <c r="N173" s="4">
        <v>493468</v>
      </c>
      <c r="O173" s="4">
        <v>906691</v>
      </c>
      <c r="P173" s="4">
        <v>2505994</v>
      </c>
      <c r="Q173" s="19">
        <v>1119769</v>
      </c>
      <c r="S173" s="4">
        <f t="shared" si="34"/>
        <v>178053</v>
      </c>
      <c r="T173" s="4">
        <f t="shared" si="35"/>
        <v>493468</v>
      </c>
      <c r="U173" s="4">
        <f t="shared" si="36"/>
        <v>906691</v>
      </c>
      <c r="V173" s="4">
        <f t="shared" si="37"/>
        <v>2505994</v>
      </c>
      <c r="W173" s="4">
        <f t="shared" si="38"/>
        <v>1119769</v>
      </c>
      <c r="Y173" s="5">
        <f t="shared" si="39"/>
        <v>7.4000000000000003E-3</v>
      </c>
      <c r="Z173" s="5">
        <f t="shared" si="40"/>
        <v>1.9800000000000002E-2</v>
      </c>
      <c r="AA173" s="5">
        <f t="shared" si="41"/>
        <v>3.4599999999999999E-2</v>
      </c>
      <c r="AB173" s="5">
        <f t="shared" si="42"/>
        <v>9.0200000000000002E-2</v>
      </c>
      <c r="AC173" s="5">
        <f t="shared" si="43"/>
        <v>3.61E-2</v>
      </c>
      <c r="AE173" s="5">
        <f t="shared" si="44"/>
        <v>5.3600000000000002E-2</v>
      </c>
      <c r="AF173" s="5">
        <f t="shared" si="32"/>
        <v>3.0200000000000001E-2</v>
      </c>
      <c r="AH173" s="5">
        <f t="shared" si="45"/>
        <v>9.0200000000000002E-2</v>
      </c>
      <c r="AI173" s="5">
        <f t="shared" si="33"/>
        <v>3.5400000000000001E-2</v>
      </c>
      <c r="AJ173" s="5">
        <f t="shared" si="46"/>
        <v>5.4800000000000001E-2</v>
      </c>
      <c r="AL173" s="5">
        <f t="shared" si="47"/>
        <v>3.0200000000000001E-2</v>
      </c>
      <c r="AM173" s="4">
        <f>ROUND(('Levy Limit Base'!AD173*AL173),0)</f>
        <v>993060</v>
      </c>
      <c r="AN173" s="4"/>
      <c r="AO173" s="20"/>
      <c r="AP173" s="5"/>
    </row>
    <row r="174" spans="1:42" x14ac:dyDescent="0.2">
      <c r="A174" t="s">
        <v>183</v>
      </c>
      <c r="B174">
        <v>165</v>
      </c>
      <c r="C174" s="4">
        <v>64906024</v>
      </c>
      <c r="D174" s="4">
        <v>67225683</v>
      </c>
      <c r="E174" s="4">
        <f>'Levy Limit Base'!F174</f>
        <v>70001355</v>
      </c>
      <c r="F174" s="4">
        <f>'Levy Limit Base'!K174</f>
        <v>72655517</v>
      </c>
      <c r="G174" s="4">
        <f>'Levy Limit Base'!P174</f>
        <v>75893339</v>
      </c>
      <c r="H174" s="4">
        <f>'Levy Limit Base'!U174</f>
        <v>79071792</v>
      </c>
      <c r="J174" s="45" t="s">
        <v>477</v>
      </c>
      <c r="K174" s="45"/>
      <c r="M174" s="4">
        <v>697008</v>
      </c>
      <c r="N174" s="4">
        <v>1095030</v>
      </c>
      <c r="O174" s="4">
        <v>904128</v>
      </c>
      <c r="P174" s="4">
        <v>1421434</v>
      </c>
      <c r="Q174" s="19">
        <v>1281120</v>
      </c>
      <c r="S174" s="4">
        <f t="shared" si="34"/>
        <v>697008</v>
      </c>
      <c r="T174" s="4">
        <f t="shared" si="35"/>
        <v>1095030</v>
      </c>
      <c r="U174" s="4">
        <f t="shared" si="36"/>
        <v>904128</v>
      </c>
      <c r="V174" s="4">
        <f t="shared" si="37"/>
        <v>1421434</v>
      </c>
      <c r="W174" s="4">
        <f t="shared" si="38"/>
        <v>1281120</v>
      </c>
      <c r="Y174" s="5">
        <f t="shared" si="39"/>
        <v>1.0699999999999999E-2</v>
      </c>
      <c r="Z174" s="5">
        <f t="shared" si="40"/>
        <v>1.6299999999999999E-2</v>
      </c>
      <c r="AA174" s="5">
        <f t="shared" si="41"/>
        <v>1.29E-2</v>
      </c>
      <c r="AB174" s="5">
        <f t="shared" si="42"/>
        <v>1.9599999999999999E-2</v>
      </c>
      <c r="AC174" s="5">
        <f t="shared" si="43"/>
        <v>1.6899999999999998E-2</v>
      </c>
      <c r="AE174" s="5">
        <f t="shared" si="44"/>
        <v>1.6500000000000001E-2</v>
      </c>
      <c r="AF174" s="5">
        <f t="shared" si="32"/>
        <v>1.54E-2</v>
      </c>
      <c r="AH174" s="5">
        <f t="shared" si="45"/>
        <v>1.9599999999999999E-2</v>
      </c>
      <c r="AI174" s="5">
        <f t="shared" si="33"/>
        <v>1.49E-2</v>
      </c>
      <c r="AJ174" s="5">
        <f t="shared" si="46"/>
        <v>4.6999999999999993E-3</v>
      </c>
      <c r="AL174" s="5">
        <f t="shared" si="47"/>
        <v>1.6500000000000001E-2</v>
      </c>
      <c r="AM174" s="4">
        <f>ROUND(('Levy Limit Base'!AD174*AL174),0)</f>
        <v>1304685</v>
      </c>
      <c r="AN174" s="4"/>
      <c r="AO174" s="20"/>
      <c r="AP174" s="5"/>
    </row>
    <row r="175" spans="1:42" x14ac:dyDescent="0.2">
      <c r="A175" t="s">
        <v>184</v>
      </c>
      <c r="B175">
        <v>166</v>
      </c>
      <c r="C175" s="4">
        <v>15702755</v>
      </c>
      <c r="D175" s="4">
        <v>16287914</v>
      </c>
      <c r="E175" s="4">
        <f>'Levy Limit Base'!F175</f>
        <v>16955752</v>
      </c>
      <c r="F175" s="4">
        <f>'Levy Limit Base'!K175</f>
        <v>17705494</v>
      </c>
      <c r="G175" s="4">
        <f>'Levy Limit Base'!P175</f>
        <v>18482626</v>
      </c>
      <c r="H175" s="4">
        <f>'Levy Limit Base'!U175</f>
        <v>19252684</v>
      </c>
      <c r="J175" s="45" t="s">
        <v>474</v>
      </c>
      <c r="K175" s="45"/>
      <c r="M175" s="4">
        <v>192590</v>
      </c>
      <c r="N175" s="4">
        <v>191261</v>
      </c>
      <c r="O175" s="4">
        <v>325848</v>
      </c>
      <c r="P175" s="4">
        <v>334495</v>
      </c>
      <c r="Q175" s="19">
        <v>307992</v>
      </c>
      <c r="S175" s="4">
        <f t="shared" si="34"/>
        <v>192590</v>
      </c>
      <c r="T175" s="4">
        <f t="shared" si="35"/>
        <v>191261</v>
      </c>
      <c r="U175" s="4">
        <f t="shared" si="36"/>
        <v>325848</v>
      </c>
      <c r="V175" s="4">
        <f t="shared" si="37"/>
        <v>334495</v>
      </c>
      <c r="W175" s="4">
        <f t="shared" si="38"/>
        <v>307992</v>
      </c>
      <c r="Y175" s="5">
        <f t="shared" si="39"/>
        <v>1.23E-2</v>
      </c>
      <c r="Z175" s="5">
        <f t="shared" si="40"/>
        <v>1.17E-2</v>
      </c>
      <c r="AA175" s="5">
        <f t="shared" si="41"/>
        <v>1.9199999999999998E-2</v>
      </c>
      <c r="AB175" s="5">
        <f t="shared" si="42"/>
        <v>1.89E-2</v>
      </c>
      <c r="AC175" s="5">
        <f t="shared" si="43"/>
        <v>1.67E-2</v>
      </c>
      <c r="AE175" s="5">
        <f t="shared" si="44"/>
        <v>1.83E-2</v>
      </c>
      <c r="AF175" s="5">
        <f t="shared" si="32"/>
        <v>1.5800000000000002E-2</v>
      </c>
      <c r="AH175" s="5">
        <f t="shared" si="45"/>
        <v>1.9199999999999998E-2</v>
      </c>
      <c r="AI175" s="5">
        <f t="shared" si="33"/>
        <v>1.78E-2</v>
      </c>
      <c r="AJ175" s="5">
        <f t="shared" si="46"/>
        <v>1.3999999999999985E-3</v>
      </c>
      <c r="AL175" s="5">
        <f t="shared" si="47"/>
        <v>1.83E-2</v>
      </c>
      <c r="AM175" s="4">
        <f>ROUND(('Levy Limit Base'!AD175*AL175),0)</f>
        <v>352324</v>
      </c>
      <c r="AN175" s="4"/>
      <c r="AO175" s="20"/>
      <c r="AP175" s="5"/>
    </row>
    <row r="176" spans="1:42" x14ac:dyDescent="0.2">
      <c r="A176" t="s">
        <v>185</v>
      </c>
      <c r="B176">
        <v>167</v>
      </c>
      <c r="C176" s="4">
        <v>42114223</v>
      </c>
      <c r="D176" s="4">
        <v>44060660</v>
      </c>
      <c r="E176" s="4">
        <f>'Levy Limit Base'!F176</f>
        <v>45993129</v>
      </c>
      <c r="F176" s="4">
        <f>'Levy Limit Base'!K176</f>
        <v>48078233</v>
      </c>
      <c r="G176" s="4">
        <f>'Levy Limit Base'!P176</f>
        <v>50550594</v>
      </c>
      <c r="H176" s="4">
        <f>'Levy Limit Base'!U176</f>
        <v>52997225</v>
      </c>
      <c r="J176" s="45" t="s">
        <v>464</v>
      </c>
      <c r="K176" s="45"/>
      <c r="M176" s="4">
        <v>893581</v>
      </c>
      <c r="N176" s="4">
        <v>778891</v>
      </c>
      <c r="O176" s="4">
        <v>935276</v>
      </c>
      <c r="P176" s="4">
        <v>1270405</v>
      </c>
      <c r="Q176" s="19">
        <v>1182866</v>
      </c>
      <c r="S176" s="4">
        <f t="shared" si="34"/>
        <v>893581</v>
      </c>
      <c r="T176" s="4">
        <f t="shared" si="35"/>
        <v>778891</v>
      </c>
      <c r="U176" s="4">
        <f t="shared" si="36"/>
        <v>935276</v>
      </c>
      <c r="V176" s="4">
        <f t="shared" si="37"/>
        <v>1270405</v>
      </c>
      <c r="W176" s="4">
        <f t="shared" si="38"/>
        <v>1182866</v>
      </c>
      <c r="Y176" s="5">
        <f t="shared" si="39"/>
        <v>2.12E-2</v>
      </c>
      <c r="Z176" s="5">
        <f t="shared" si="40"/>
        <v>1.77E-2</v>
      </c>
      <c r="AA176" s="5">
        <f t="shared" si="41"/>
        <v>2.0299999999999999E-2</v>
      </c>
      <c r="AB176" s="5">
        <f t="shared" si="42"/>
        <v>2.64E-2</v>
      </c>
      <c r="AC176" s="5">
        <f t="shared" si="43"/>
        <v>2.3400000000000001E-2</v>
      </c>
      <c r="AE176" s="5">
        <f t="shared" si="44"/>
        <v>2.3400000000000001E-2</v>
      </c>
      <c r="AF176" s="5">
        <f t="shared" si="32"/>
        <v>2.0500000000000001E-2</v>
      </c>
      <c r="AH176" s="5">
        <f t="shared" si="45"/>
        <v>2.64E-2</v>
      </c>
      <c r="AI176" s="5">
        <f t="shared" si="33"/>
        <v>2.1899999999999999E-2</v>
      </c>
      <c r="AJ176" s="5">
        <f t="shared" si="46"/>
        <v>4.5000000000000005E-3</v>
      </c>
      <c r="AL176" s="5">
        <f t="shared" si="47"/>
        <v>2.3400000000000001E-2</v>
      </c>
      <c r="AM176" s="4">
        <f>ROUND(('Levy Limit Base'!AD176*AL176),0)</f>
        <v>1240135</v>
      </c>
      <c r="AN176" s="4"/>
      <c r="AO176" s="20"/>
      <c r="AP176" s="5"/>
    </row>
    <row r="177" spans="1:42" x14ac:dyDescent="0.2">
      <c r="A177" t="s">
        <v>186</v>
      </c>
      <c r="B177">
        <v>168</v>
      </c>
      <c r="C177" s="4">
        <v>41602042</v>
      </c>
      <c r="D177" s="4">
        <v>43089141</v>
      </c>
      <c r="E177" s="4">
        <f>'Levy Limit Base'!F177</f>
        <v>44889943</v>
      </c>
      <c r="F177" s="4">
        <f>'Levy Limit Base'!K177</f>
        <v>46471528</v>
      </c>
      <c r="G177" s="4">
        <f>'Levy Limit Base'!P177</f>
        <v>47963807</v>
      </c>
      <c r="H177" s="4">
        <f>'Levy Limit Base'!U177</f>
        <v>49584103</v>
      </c>
      <c r="J177" s="45" t="s">
        <v>466</v>
      </c>
      <c r="K177" s="45"/>
      <c r="M177" s="4">
        <v>447048</v>
      </c>
      <c r="N177" s="4">
        <v>577526</v>
      </c>
      <c r="O177" s="4">
        <v>459336</v>
      </c>
      <c r="P177" s="4">
        <v>330491</v>
      </c>
      <c r="Q177" s="19">
        <v>421201</v>
      </c>
      <c r="S177" s="4">
        <f t="shared" si="34"/>
        <v>447048</v>
      </c>
      <c r="T177" s="4">
        <f t="shared" si="35"/>
        <v>577526</v>
      </c>
      <c r="U177" s="4">
        <f t="shared" si="36"/>
        <v>459336</v>
      </c>
      <c r="V177" s="4">
        <f t="shared" si="37"/>
        <v>330491</v>
      </c>
      <c r="W177" s="4">
        <f t="shared" si="38"/>
        <v>421201</v>
      </c>
      <c r="Y177" s="5">
        <f t="shared" si="39"/>
        <v>1.0699999999999999E-2</v>
      </c>
      <c r="Z177" s="5">
        <f t="shared" si="40"/>
        <v>1.34E-2</v>
      </c>
      <c r="AA177" s="5">
        <f t="shared" si="41"/>
        <v>1.0200000000000001E-2</v>
      </c>
      <c r="AB177" s="5">
        <f t="shared" si="42"/>
        <v>7.1000000000000004E-3</v>
      </c>
      <c r="AC177" s="5">
        <f t="shared" si="43"/>
        <v>8.8000000000000005E-3</v>
      </c>
      <c r="AE177" s="5">
        <f t="shared" si="44"/>
        <v>8.6999999999999994E-3</v>
      </c>
      <c r="AF177" s="5">
        <f t="shared" si="32"/>
        <v>8.6999999999999994E-3</v>
      </c>
      <c r="AH177" s="5">
        <f t="shared" si="45"/>
        <v>1.0200000000000001E-2</v>
      </c>
      <c r="AI177" s="5">
        <f t="shared" si="33"/>
        <v>8.0000000000000002E-3</v>
      </c>
      <c r="AJ177" s="5">
        <f t="shared" si="46"/>
        <v>2.2000000000000006E-3</v>
      </c>
      <c r="AL177" s="5">
        <f t="shared" si="47"/>
        <v>8.6999999999999994E-3</v>
      </c>
      <c r="AM177" s="4">
        <f>ROUND(('Levy Limit Base'!AD177*AL177),0)</f>
        <v>431382</v>
      </c>
      <c r="AN177" s="4"/>
      <c r="AO177" s="20"/>
      <c r="AP177" s="5"/>
    </row>
    <row r="178" spans="1:42" x14ac:dyDescent="0.2">
      <c r="A178" t="s">
        <v>187</v>
      </c>
      <c r="B178">
        <v>169</v>
      </c>
      <c r="C178" s="4">
        <v>12475899</v>
      </c>
      <c r="D178" s="4">
        <v>12920133</v>
      </c>
      <c r="E178" s="4">
        <f>'Levy Limit Base'!F178</f>
        <v>13442177</v>
      </c>
      <c r="F178" s="4">
        <f>'Levy Limit Base'!K178</f>
        <v>13914854</v>
      </c>
      <c r="G178" s="4">
        <f>'Levy Limit Base'!P178</f>
        <v>14379201</v>
      </c>
      <c r="H178" s="4">
        <f>'Levy Limit Base'!U178</f>
        <v>14884628</v>
      </c>
      <c r="J178" s="45" t="s">
        <v>467</v>
      </c>
      <c r="K178" s="45"/>
      <c r="M178" s="4">
        <v>132336</v>
      </c>
      <c r="N178" s="4">
        <v>162409</v>
      </c>
      <c r="O178" s="4">
        <v>136623</v>
      </c>
      <c r="P178" s="4">
        <v>116476</v>
      </c>
      <c r="Q178" s="19">
        <v>145947</v>
      </c>
      <c r="S178" s="4">
        <f t="shared" si="34"/>
        <v>132336</v>
      </c>
      <c r="T178" s="4">
        <f t="shared" si="35"/>
        <v>162409</v>
      </c>
      <c r="U178" s="4">
        <f t="shared" si="36"/>
        <v>136623</v>
      </c>
      <c r="V178" s="4">
        <f t="shared" si="37"/>
        <v>116476</v>
      </c>
      <c r="W178" s="4">
        <f t="shared" si="38"/>
        <v>145947</v>
      </c>
      <c r="Y178" s="5">
        <f t="shared" si="39"/>
        <v>1.06E-2</v>
      </c>
      <c r="Z178" s="5">
        <f t="shared" si="40"/>
        <v>1.26E-2</v>
      </c>
      <c r="AA178" s="5">
        <f t="shared" si="41"/>
        <v>1.0200000000000001E-2</v>
      </c>
      <c r="AB178" s="5">
        <f t="shared" si="42"/>
        <v>8.3999999999999995E-3</v>
      </c>
      <c r="AC178" s="5">
        <f t="shared" si="43"/>
        <v>1.01E-2</v>
      </c>
      <c r="AE178" s="5">
        <f t="shared" si="44"/>
        <v>9.5999999999999992E-3</v>
      </c>
      <c r="AF178" s="5">
        <f t="shared" si="32"/>
        <v>9.5999999999999992E-3</v>
      </c>
      <c r="AH178" s="5">
        <f t="shared" si="45"/>
        <v>1.0200000000000001E-2</v>
      </c>
      <c r="AI178" s="5">
        <f t="shared" si="33"/>
        <v>9.2999999999999992E-3</v>
      </c>
      <c r="AJ178" s="5">
        <f t="shared" si="46"/>
        <v>9.0000000000000149E-4</v>
      </c>
      <c r="AL178" s="5">
        <f t="shared" si="47"/>
        <v>9.5999999999999992E-3</v>
      </c>
      <c r="AM178" s="4">
        <f>ROUND(('Levy Limit Base'!AD178*AL178),0)</f>
        <v>142892</v>
      </c>
      <c r="AN178" s="4"/>
      <c r="AO178" s="20"/>
      <c r="AP178" s="5"/>
    </row>
    <row r="179" spans="1:42" x14ac:dyDescent="0.2">
      <c r="A179" t="s">
        <v>188</v>
      </c>
      <c r="B179">
        <v>170</v>
      </c>
      <c r="C179" s="4">
        <v>103447705</v>
      </c>
      <c r="D179" s="4">
        <v>108330504</v>
      </c>
      <c r="E179" s="4">
        <f>'Levy Limit Base'!F179</f>
        <v>111500706</v>
      </c>
      <c r="F179" s="4">
        <f>'Levy Limit Base'!K179</f>
        <v>109200278</v>
      </c>
      <c r="G179" s="4">
        <f>'Levy Limit Base'!P179</f>
        <v>113153270</v>
      </c>
      <c r="H179" s="4">
        <f>'Levy Limit Base'!U179</f>
        <v>119963736</v>
      </c>
      <c r="J179" s="45"/>
      <c r="K179" s="45"/>
      <c r="M179" s="4">
        <v>2296606</v>
      </c>
      <c r="N179" s="4">
        <v>2396289</v>
      </c>
      <c r="O179" s="4">
        <v>1872105</v>
      </c>
      <c r="P179" s="4">
        <v>2472705</v>
      </c>
      <c r="Q179" s="19">
        <v>3981634</v>
      </c>
      <c r="S179" s="4">
        <f t="shared" si="34"/>
        <v>2296606</v>
      </c>
      <c r="T179" s="4">
        <f t="shared" si="35"/>
        <v>2396289</v>
      </c>
      <c r="U179" s="4">
        <f t="shared" si="36"/>
        <v>1872105</v>
      </c>
      <c r="V179" s="4">
        <f t="shared" si="37"/>
        <v>2472705</v>
      </c>
      <c r="W179" s="4">
        <f t="shared" si="38"/>
        <v>3981634</v>
      </c>
      <c r="Y179" s="5">
        <f t="shared" si="39"/>
        <v>2.2200000000000001E-2</v>
      </c>
      <c r="Z179" s="5">
        <f t="shared" si="40"/>
        <v>2.2100000000000002E-2</v>
      </c>
      <c r="AA179" s="5">
        <f t="shared" si="41"/>
        <v>1.6799999999999999E-2</v>
      </c>
      <c r="AB179" s="5">
        <f t="shared" si="42"/>
        <v>2.2599999999999999E-2</v>
      </c>
      <c r="AC179" s="5">
        <f t="shared" si="43"/>
        <v>3.5200000000000002E-2</v>
      </c>
      <c r="AE179" s="5">
        <f t="shared" si="44"/>
        <v>2.4899999999999999E-2</v>
      </c>
      <c r="AF179" s="5">
        <f t="shared" si="32"/>
        <v>2.0500000000000001E-2</v>
      </c>
      <c r="AH179" s="5">
        <f t="shared" si="45"/>
        <v>3.5200000000000002E-2</v>
      </c>
      <c r="AI179" s="5">
        <f t="shared" si="33"/>
        <v>1.9699999999999999E-2</v>
      </c>
      <c r="AJ179" s="5">
        <f t="shared" si="46"/>
        <v>1.5500000000000003E-2</v>
      </c>
      <c r="AL179" s="5">
        <f t="shared" si="47"/>
        <v>2.4899999999999999E-2</v>
      </c>
      <c r="AM179" s="4">
        <f>ROUND(('Levy Limit Base'!AD179*AL179),0)</f>
        <v>2987097</v>
      </c>
      <c r="AN179" s="4"/>
      <c r="AO179" s="20"/>
      <c r="AP179" s="5"/>
    </row>
    <row r="180" spans="1:42" x14ac:dyDescent="0.2">
      <c r="A180" t="s">
        <v>189</v>
      </c>
      <c r="B180">
        <v>171</v>
      </c>
      <c r="C180" s="4">
        <v>44959846</v>
      </c>
      <c r="D180" s="4">
        <v>46578983</v>
      </c>
      <c r="E180" s="4">
        <f>'Levy Limit Base'!F180</f>
        <v>48243641</v>
      </c>
      <c r="F180" s="4">
        <f>'Levy Limit Base'!K180</f>
        <v>50129425</v>
      </c>
      <c r="G180" s="4">
        <f>'Levy Limit Base'!P180</f>
        <v>52015146</v>
      </c>
      <c r="H180" s="4">
        <f>'Levy Limit Base'!U180</f>
        <v>53993189</v>
      </c>
      <c r="J180" s="45" t="s">
        <v>460</v>
      </c>
      <c r="K180" s="45"/>
      <c r="M180" s="4">
        <v>495141</v>
      </c>
      <c r="N180" s="4">
        <v>438097</v>
      </c>
      <c r="O180" s="4">
        <v>679281</v>
      </c>
      <c r="P180" s="4">
        <v>632485</v>
      </c>
      <c r="Q180" s="19">
        <v>674854</v>
      </c>
      <c r="S180" s="4">
        <f t="shared" si="34"/>
        <v>495141</v>
      </c>
      <c r="T180" s="4">
        <f t="shared" si="35"/>
        <v>438097</v>
      </c>
      <c r="U180" s="4">
        <f t="shared" si="36"/>
        <v>679281</v>
      </c>
      <c r="V180" s="4">
        <f t="shared" si="37"/>
        <v>632485</v>
      </c>
      <c r="W180" s="4">
        <f t="shared" si="38"/>
        <v>674854</v>
      </c>
      <c r="Y180" s="5">
        <f t="shared" si="39"/>
        <v>1.0999999999999999E-2</v>
      </c>
      <c r="Z180" s="5">
        <f t="shared" si="40"/>
        <v>9.4000000000000004E-3</v>
      </c>
      <c r="AA180" s="5">
        <f t="shared" si="41"/>
        <v>1.41E-2</v>
      </c>
      <c r="AB180" s="5">
        <f t="shared" si="42"/>
        <v>1.26E-2</v>
      </c>
      <c r="AC180" s="5">
        <f t="shared" si="43"/>
        <v>1.2999999999999999E-2</v>
      </c>
      <c r="AE180" s="5">
        <f t="shared" si="44"/>
        <v>1.32E-2</v>
      </c>
      <c r="AF180" s="5">
        <f t="shared" si="32"/>
        <v>1.17E-2</v>
      </c>
      <c r="AH180" s="5">
        <f t="shared" si="45"/>
        <v>1.41E-2</v>
      </c>
      <c r="AI180" s="5">
        <f t="shared" si="33"/>
        <v>1.2800000000000001E-2</v>
      </c>
      <c r="AJ180" s="5">
        <f t="shared" si="46"/>
        <v>1.2999999999999991E-3</v>
      </c>
      <c r="AL180" s="5">
        <f t="shared" si="47"/>
        <v>1.32E-2</v>
      </c>
      <c r="AM180" s="4">
        <f>ROUND(('Levy Limit Base'!AD180*AL180),0)</f>
        <v>712710</v>
      </c>
      <c r="AN180" s="4"/>
      <c r="AO180" s="20"/>
      <c r="AP180" s="5"/>
    </row>
    <row r="181" spans="1:42" x14ac:dyDescent="0.2">
      <c r="A181" t="s">
        <v>190</v>
      </c>
      <c r="B181">
        <v>172</v>
      </c>
      <c r="C181" s="4">
        <v>35404283</v>
      </c>
      <c r="D181" s="4">
        <v>36516514</v>
      </c>
      <c r="E181" s="4">
        <f>'Levy Limit Base'!F181</f>
        <v>37686365</v>
      </c>
      <c r="F181" s="4">
        <f>'Levy Limit Base'!K181</f>
        <v>39172240</v>
      </c>
      <c r="G181" s="4">
        <f>'Levy Limit Base'!P181</f>
        <v>40709631</v>
      </c>
      <c r="H181" s="4">
        <f>'Levy Limit Base'!U181</f>
        <v>42467181</v>
      </c>
      <c r="J181" s="45"/>
      <c r="K181" s="45"/>
      <c r="M181" s="4">
        <v>227124</v>
      </c>
      <c r="N181" s="4">
        <v>256938</v>
      </c>
      <c r="O181" s="4">
        <v>543716</v>
      </c>
      <c r="P181" s="4">
        <v>558085</v>
      </c>
      <c r="Q181" s="19">
        <v>739809</v>
      </c>
      <c r="S181" s="4">
        <f t="shared" si="34"/>
        <v>227124</v>
      </c>
      <c r="T181" s="4">
        <f t="shared" si="35"/>
        <v>256938</v>
      </c>
      <c r="U181" s="4">
        <f t="shared" si="36"/>
        <v>543716</v>
      </c>
      <c r="V181" s="4">
        <f t="shared" si="37"/>
        <v>558085</v>
      </c>
      <c r="W181" s="4">
        <f t="shared" si="38"/>
        <v>739809</v>
      </c>
      <c r="Y181" s="5">
        <f t="shared" si="39"/>
        <v>6.4000000000000003E-3</v>
      </c>
      <c r="Z181" s="5">
        <f t="shared" si="40"/>
        <v>7.0000000000000001E-3</v>
      </c>
      <c r="AA181" s="5">
        <f t="shared" si="41"/>
        <v>1.44E-2</v>
      </c>
      <c r="AB181" s="5">
        <f t="shared" si="42"/>
        <v>1.4200000000000001E-2</v>
      </c>
      <c r="AC181" s="5">
        <f t="shared" si="43"/>
        <v>1.8200000000000001E-2</v>
      </c>
      <c r="AE181" s="5">
        <f t="shared" si="44"/>
        <v>1.5599999999999999E-2</v>
      </c>
      <c r="AF181" s="5">
        <f t="shared" si="32"/>
        <v>1.1900000000000001E-2</v>
      </c>
      <c r="AH181" s="5">
        <f t="shared" si="45"/>
        <v>1.8200000000000001E-2</v>
      </c>
      <c r="AI181" s="5">
        <f t="shared" si="33"/>
        <v>1.43E-2</v>
      </c>
      <c r="AJ181" s="5">
        <f t="shared" si="46"/>
        <v>3.9000000000000007E-3</v>
      </c>
      <c r="AL181" s="5">
        <f t="shared" si="47"/>
        <v>1.5599999999999999E-2</v>
      </c>
      <c r="AM181" s="4">
        <f>ROUND(('Levy Limit Base'!AD181*AL181),0)</f>
        <v>662488</v>
      </c>
      <c r="AN181" s="4"/>
      <c r="AO181" s="20"/>
      <c r="AP181" s="5"/>
    </row>
    <row r="182" spans="1:42" x14ac:dyDescent="0.2">
      <c r="A182" t="s">
        <v>191</v>
      </c>
      <c r="B182">
        <v>173</v>
      </c>
      <c r="C182" s="4">
        <v>14872054</v>
      </c>
      <c r="D182" s="4">
        <v>15375398</v>
      </c>
      <c r="E182" s="4">
        <f>'Levy Limit Base'!F182</f>
        <v>15933818</v>
      </c>
      <c r="F182" s="4">
        <f>'Levy Limit Base'!K182</f>
        <v>16527075</v>
      </c>
      <c r="G182" s="4">
        <f>'Levy Limit Base'!P182</f>
        <v>17115953</v>
      </c>
      <c r="H182" s="4">
        <f>'Levy Limit Base'!U182</f>
        <v>17837308</v>
      </c>
      <c r="J182" s="45"/>
      <c r="K182" s="45"/>
      <c r="M182" s="4">
        <v>131543</v>
      </c>
      <c r="N182" s="4">
        <v>131694</v>
      </c>
      <c r="O182" s="4">
        <v>194912</v>
      </c>
      <c r="P182" s="4">
        <v>175701</v>
      </c>
      <c r="Q182" s="19">
        <v>293456</v>
      </c>
      <c r="S182" s="4">
        <f t="shared" si="34"/>
        <v>131543</v>
      </c>
      <c r="T182" s="4">
        <f t="shared" si="35"/>
        <v>131694</v>
      </c>
      <c r="U182" s="4">
        <f t="shared" si="36"/>
        <v>194912</v>
      </c>
      <c r="V182" s="4">
        <f t="shared" si="37"/>
        <v>175701</v>
      </c>
      <c r="W182" s="4">
        <f t="shared" si="38"/>
        <v>293456</v>
      </c>
      <c r="Y182" s="5">
        <f t="shared" si="39"/>
        <v>8.8000000000000005E-3</v>
      </c>
      <c r="Z182" s="5">
        <f t="shared" si="40"/>
        <v>8.6E-3</v>
      </c>
      <c r="AA182" s="5">
        <f t="shared" si="41"/>
        <v>1.2200000000000001E-2</v>
      </c>
      <c r="AB182" s="5">
        <f t="shared" si="42"/>
        <v>1.06E-2</v>
      </c>
      <c r="AC182" s="5">
        <f t="shared" si="43"/>
        <v>1.7100000000000001E-2</v>
      </c>
      <c r="AE182" s="5">
        <f t="shared" si="44"/>
        <v>1.3299999999999999E-2</v>
      </c>
      <c r="AF182" s="5">
        <f t="shared" si="32"/>
        <v>1.0500000000000001E-2</v>
      </c>
      <c r="AH182" s="5">
        <f t="shared" si="45"/>
        <v>1.7100000000000001E-2</v>
      </c>
      <c r="AI182" s="5">
        <f t="shared" si="33"/>
        <v>1.14E-2</v>
      </c>
      <c r="AJ182" s="5">
        <f t="shared" si="46"/>
        <v>5.7000000000000002E-3</v>
      </c>
      <c r="AL182" s="5">
        <f t="shared" si="47"/>
        <v>1.3299999999999999E-2</v>
      </c>
      <c r="AM182" s="4">
        <f>ROUND(('Levy Limit Base'!AD182*AL182),0)</f>
        <v>237236</v>
      </c>
      <c r="AN182" s="4"/>
      <c r="AO182" s="20"/>
      <c r="AP182" s="5"/>
    </row>
    <row r="183" spans="1:42" x14ac:dyDescent="0.2">
      <c r="A183" t="s">
        <v>192</v>
      </c>
      <c r="B183">
        <v>174</v>
      </c>
      <c r="C183" s="4">
        <v>20516491</v>
      </c>
      <c r="D183" s="4">
        <v>21196415</v>
      </c>
      <c r="E183" s="4">
        <f>'Levy Limit Base'!F183</f>
        <v>21946837</v>
      </c>
      <c r="F183" s="4">
        <f>'Levy Limit Base'!K183</f>
        <v>22756753</v>
      </c>
      <c r="G183" s="4">
        <f>'Levy Limit Base'!P183</f>
        <v>23691534</v>
      </c>
      <c r="H183" s="4">
        <f>'Levy Limit Base'!U183</f>
        <v>24712599</v>
      </c>
      <c r="J183" s="45" t="s">
        <v>456</v>
      </c>
      <c r="K183" s="45"/>
      <c r="M183" s="4">
        <v>167011</v>
      </c>
      <c r="N183" s="4">
        <v>190107</v>
      </c>
      <c r="O183" s="4">
        <v>261245</v>
      </c>
      <c r="P183" s="4">
        <v>365862</v>
      </c>
      <c r="Q183" s="19">
        <v>428776</v>
      </c>
      <c r="S183" s="4">
        <f t="shared" si="34"/>
        <v>167011</v>
      </c>
      <c r="T183" s="4">
        <f t="shared" si="35"/>
        <v>190107</v>
      </c>
      <c r="U183" s="4">
        <f t="shared" si="36"/>
        <v>261245</v>
      </c>
      <c r="V183" s="4">
        <f t="shared" si="37"/>
        <v>365862</v>
      </c>
      <c r="W183" s="4">
        <f t="shared" si="38"/>
        <v>428776</v>
      </c>
      <c r="Y183" s="5">
        <f t="shared" si="39"/>
        <v>8.0999999999999996E-3</v>
      </c>
      <c r="Z183" s="5">
        <f t="shared" si="40"/>
        <v>8.9999999999999993E-3</v>
      </c>
      <c r="AA183" s="5">
        <f t="shared" si="41"/>
        <v>1.1900000000000001E-2</v>
      </c>
      <c r="AB183" s="5">
        <f t="shared" si="42"/>
        <v>1.61E-2</v>
      </c>
      <c r="AC183" s="5">
        <f t="shared" si="43"/>
        <v>1.8100000000000002E-2</v>
      </c>
      <c r="AE183" s="5">
        <f t="shared" si="44"/>
        <v>1.54E-2</v>
      </c>
      <c r="AF183" s="5">
        <f t="shared" si="32"/>
        <v>1.23E-2</v>
      </c>
      <c r="AH183" s="5">
        <f t="shared" si="45"/>
        <v>1.8100000000000002E-2</v>
      </c>
      <c r="AI183" s="5">
        <f t="shared" si="33"/>
        <v>1.4E-2</v>
      </c>
      <c r="AJ183" s="5">
        <f t="shared" si="46"/>
        <v>4.1000000000000012E-3</v>
      </c>
      <c r="AL183" s="5">
        <f t="shared" si="47"/>
        <v>1.54E-2</v>
      </c>
      <c r="AM183" s="4">
        <f>ROUND(('Levy Limit Base'!AD183*AL183),0)</f>
        <v>380574</v>
      </c>
      <c r="AN183" s="4"/>
      <c r="AO183" s="20"/>
      <c r="AP183" s="5"/>
    </row>
    <row r="184" spans="1:42" x14ac:dyDescent="0.2">
      <c r="A184" t="s">
        <v>193</v>
      </c>
      <c r="B184">
        <v>175</v>
      </c>
      <c r="C184" s="4">
        <v>24796590</v>
      </c>
      <c r="D184" s="4">
        <v>25652275</v>
      </c>
      <c r="E184" s="4">
        <f>'Levy Limit Base'!F184</f>
        <v>26736714</v>
      </c>
      <c r="F184" s="4">
        <f>'Levy Limit Base'!K184</f>
        <v>27750865</v>
      </c>
      <c r="G184" s="4">
        <f>'Levy Limit Base'!P184</f>
        <v>28785822</v>
      </c>
      <c r="H184" s="4">
        <f>'Levy Limit Base'!U184</f>
        <v>29884604</v>
      </c>
      <c r="J184" s="45" t="s">
        <v>463</v>
      </c>
      <c r="K184" s="45"/>
      <c r="M184" s="4">
        <v>235771</v>
      </c>
      <c r="N184" s="4">
        <v>281103</v>
      </c>
      <c r="O184" s="4">
        <v>340936</v>
      </c>
      <c r="P184" s="4">
        <v>341185</v>
      </c>
      <c r="Q184" s="19">
        <v>379136</v>
      </c>
      <c r="S184" s="4">
        <f t="shared" si="34"/>
        <v>235771</v>
      </c>
      <c r="T184" s="4">
        <f t="shared" si="35"/>
        <v>281103</v>
      </c>
      <c r="U184" s="4">
        <f t="shared" si="36"/>
        <v>340936</v>
      </c>
      <c r="V184" s="4">
        <f t="shared" si="37"/>
        <v>341185</v>
      </c>
      <c r="W184" s="4">
        <f t="shared" si="38"/>
        <v>379136</v>
      </c>
      <c r="Y184" s="5">
        <f t="shared" si="39"/>
        <v>9.4999999999999998E-3</v>
      </c>
      <c r="Z184" s="5">
        <f t="shared" si="40"/>
        <v>1.0999999999999999E-2</v>
      </c>
      <c r="AA184" s="5">
        <f t="shared" si="41"/>
        <v>1.2800000000000001E-2</v>
      </c>
      <c r="AB184" s="5">
        <f t="shared" si="42"/>
        <v>1.23E-2</v>
      </c>
      <c r="AC184" s="5">
        <f t="shared" si="43"/>
        <v>1.32E-2</v>
      </c>
      <c r="AE184" s="5">
        <f t="shared" si="44"/>
        <v>1.2800000000000001E-2</v>
      </c>
      <c r="AF184" s="5">
        <f t="shared" si="32"/>
        <v>1.2E-2</v>
      </c>
      <c r="AH184" s="5">
        <f t="shared" si="45"/>
        <v>1.32E-2</v>
      </c>
      <c r="AI184" s="5">
        <f t="shared" si="33"/>
        <v>1.26E-2</v>
      </c>
      <c r="AJ184" s="5">
        <f t="shared" si="46"/>
        <v>5.9999999999999984E-4</v>
      </c>
      <c r="AL184" s="5">
        <f t="shared" si="47"/>
        <v>1.2800000000000001E-2</v>
      </c>
      <c r="AM184" s="4">
        <f>ROUND(('Levy Limit Base'!AD184*AL184),0)</f>
        <v>382523</v>
      </c>
      <c r="AN184" s="4"/>
      <c r="AO184" s="20"/>
      <c r="AP184" s="5"/>
    </row>
    <row r="185" spans="1:42" x14ac:dyDescent="0.2">
      <c r="A185" t="s">
        <v>194</v>
      </c>
      <c r="B185">
        <v>176</v>
      </c>
      <c r="C185" s="4">
        <v>84348453</v>
      </c>
      <c r="D185" s="4">
        <v>87236702</v>
      </c>
      <c r="E185" s="4">
        <f>'Levy Limit Base'!F185</f>
        <v>90175356</v>
      </c>
      <c r="F185" s="4">
        <f>'Levy Limit Base'!K185</f>
        <v>93175009</v>
      </c>
      <c r="G185" s="4">
        <f>'Levy Limit Base'!P185</f>
        <v>96504325</v>
      </c>
      <c r="H185" s="4">
        <f>'Levy Limit Base'!U185</f>
        <v>100854325</v>
      </c>
      <c r="J185" s="45"/>
      <c r="K185" s="45"/>
      <c r="M185" s="4">
        <v>779538</v>
      </c>
      <c r="N185" s="4">
        <v>757736</v>
      </c>
      <c r="O185" s="4">
        <v>745269</v>
      </c>
      <c r="P185" s="4">
        <v>999941</v>
      </c>
      <c r="Q185" s="19">
        <v>1937392</v>
      </c>
      <c r="S185" s="4">
        <f t="shared" si="34"/>
        <v>779538</v>
      </c>
      <c r="T185" s="4">
        <f t="shared" si="35"/>
        <v>757736</v>
      </c>
      <c r="U185" s="4">
        <f t="shared" si="36"/>
        <v>745269</v>
      </c>
      <c r="V185" s="4">
        <f t="shared" si="37"/>
        <v>999941</v>
      </c>
      <c r="W185" s="4">
        <f t="shared" si="38"/>
        <v>1937392</v>
      </c>
      <c r="Y185" s="5">
        <f t="shared" si="39"/>
        <v>9.1999999999999998E-3</v>
      </c>
      <c r="Z185" s="5">
        <f t="shared" si="40"/>
        <v>8.6999999999999994E-3</v>
      </c>
      <c r="AA185" s="5">
        <f t="shared" si="41"/>
        <v>8.3000000000000001E-3</v>
      </c>
      <c r="AB185" s="5">
        <f t="shared" si="42"/>
        <v>1.0699999999999999E-2</v>
      </c>
      <c r="AC185" s="5">
        <f t="shared" si="43"/>
        <v>2.01E-2</v>
      </c>
      <c r="AE185" s="5">
        <f t="shared" si="44"/>
        <v>1.2999999999999999E-2</v>
      </c>
      <c r="AF185" s="5">
        <f t="shared" si="32"/>
        <v>9.1999999999999998E-3</v>
      </c>
      <c r="AH185" s="5">
        <f t="shared" si="45"/>
        <v>2.01E-2</v>
      </c>
      <c r="AI185" s="5">
        <f t="shared" si="33"/>
        <v>9.4999999999999998E-3</v>
      </c>
      <c r="AJ185" s="5">
        <f t="shared" si="46"/>
        <v>1.06E-2</v>
      </c>
      <c r="AL185" s="5">
        <f t="shared" si="47"/>
        <v>1.2999999999999999E-2</v>
      </c>
      <c r="AM185" s="4">
        <f>ROUND(('Levy Limit Base'!AD185*AL185),0)</f>
        <v>1311106</v>
      </c>
      <c r="AN185" s="4"/>
      <c r="AO185" s="20"/>
      <c r="AP185" s="5"/>
    </row>
    <row r="186" spans="1:42" x14ac:dyDescent="0.2">
      <c r="A186" t="s">
        <v>195</v>
      </c>
      <c r="B186">
        <v>177</v>
      </c>
      <c r="C186" s="4">
        <v>23529905</v>
      </c>
      <c r="D186" s="4">
        <v>24560286</v>
      </c>
      <c r="E186" s="4">
        <f>'Levy Limit Base'!F186</f>
        <v>25400765</v>
      </c>
      <c r="F186" s="4">
        <f>'Levy Limit Base'!K186</f>
        <v>26533997</v>
      </c>
      <c r="G186" s="4">
        <f>'Levy Limit Base'!P186</f>
        <v>27705648</v>
      </c>
      <c r="H186" s="4">
        <f>'Levy Limit Base'!U186</f>
        <v>28914951</v>
      </c>
      <c r="J186" s="45"/>
      <c r="K186" s="45"/>
      <c r="M186" s="4">
        <v>419512</v>
      </c>
      <c r="N186" s="4">
        <v>170568</v>
      </c>
      <c r="O186" s="4">
        <v>497912</v>
      </c>
      <c r="P186" s="4">
        <v>508302</v>
      </c>
      <c r="Q186" s="19">
        <v>516662</v>
      </c>
      <c r="S186" s="4">
        <f t="shared" si="34"/>
        <v>419512</v>
      </c>
      <c r="T186" s="4">
        <f t="shared" si="35"/>
        <v>170568</v>
      </c>
      <c r="U186" s="4">
        <f t="shared" si="36"/>
        <v>497912</v>
      </c>
      <c r="V186" s="4">
        <f t="shared" si="37"/>
        <v>508302</v>
      </c>
      <c r="W186" s="4">
        <f t="shared" si="38"/>
        <v>516662</v>
      </c>
      <c r="Y186" s="5">
        <f t="shared" si="39"/>
        <v>1.78E-2</v>
      </c>
      <c r="Z186" s="5">
        <f t="shared" si="40"/>
        <v>6.8999999999999999E-3</v>
      </c>
      <c r="AA186" s="5">
        <f t="shared" si="41"/>
        <v>1.9599999999999999E-2</v>
      </c>
      <c r="AB186" s="5">
        <f t="shared" si="42"/>
        <v>1.9199999999999998E-2</v>
      </c>
      <c r="AC186" s="5">
        <f t="shared" si="43"/>
        <v>1.8599999999999998E-2</v>
      </c>
      <c r="AE186" s="5">
        <f t="shared" si="44"/>
        <v>1.9099999999999999E-2</v>
      </c>
      <c r="AF186" s="5">
        <f t="shared" si="32"/>
        <v>1.49E-2</v>
      </c>
      <c r="AH186" s="5">
        <f t="shared" si="45"/>
        <v>1.9599999999999999E-2</v>
      </c>
      <c r="AI186" s="5">
        <f t="shared" si="33"/>
        <v>1.89E-2</v>
      </c>
      <c r="AJ186" s="5">
        <f t="shared" si="46"/>
        <v>6.9999999999999923E-4</v>
      </c>
      <c r="AL186" s="5">
        <f t="shared" si="47"/>
        <v>1.9099999999999999E-2</v>
      </c>
      <c r="AM186" s="4">
        <f>ROUND(('Levy Limit Base'!AD186*AL186),0)</f>
        <v>552276</v>
      </c>
      <c r="AN186" s="4"/>
      <c r="AO186" s="20"/>
      <c r="AP186" s="5"/>
    </row>
    <row r="187" spans="1:42" x14ac:dyDescent="0.2">
      <c r="A187" t="s">
        <v>196</v>
      </c>
      <c r="B187">
        <v>178</v>
      </c>
      <c r="C187" s="4">
        <v>43066045</v>
      </c>
      <c r="D187" s="4">
        <v>44500534</v>
      </c>
      <c r="E187" s="4">
        <f>'Levy Limit Base'!F187</f>
        <v>46017756</v>
      </c>
      <c r="F187" s="4">
        <f>'Levy Limit Base'!K187</f>
        <v>47734967</v>
      </c>
      <c r="G187" s="4">
        <f>'Levy Limit Base'!P187</f>
        <v>49487204</v>
      </c>
      <c r="H187" s="4">
        <f>'Levy Limit Base'!U187</f>
        <v>51414034</v>
      </c>
      <c r="J187" s="45" t="s">
        <v>475</v>
      </c>
      <c r="K187" s="45"/>
      <c r="M187" s="4">
        <v>357838</v>
      </c>
      <c r="N187" s="4">
        <v>404709</v>
      </c>
      <c r="O187" s="4">
        <v>566767</v>
      </c>
      <c r="P187" s="4">
        <v>558863</v>
      </c>
      <c r="Q187" s="19">
        <v>689650</v>
      </c>
      <c r="S187" s="4">
        <f t="shared" si="34"/>
        <v>357838</v>
      </c>
      <c r="T187" s="4">
        <f t="shared" si="35"/>
        <v>404709</v>
      </c>
      <c r="U187" s="4">
        <f t="shared" si="36"/>
        <v>566767</v>
      </c>
      <c r="V187" s="4">
        <f t="shared" si="37"/>
        <v>558863</v>
      </c>
      <c r="W187" s="4">
        <f t="shared" si="38"/>
        <v>689650</v>
      </c>
      <c r="Y187" s="5">
        <f t="shared" si="39"/>
        <v>8.3000000000000001E-3</v>
      </c>
      <c r="Z187" s="5">
        <f t="shared" si="40"/>
        <v>9.1000000000000004E-3</v>
      </c>
      <c r="AA187" s="5">
        <f t="shared" si="41"/>
        <v>1.23E-2</v>
      </c>
      <c r="AB187" s="5">
        <f t="shared" si="42"/>
        <v>1.17E-2</v>
      </c>
      <c r="AC187" s="5">
        <f t="shared" si="43"/>
        <v>1.3899999999999999E-2</v>
      </c>
      <c r="AE187" s="5">
        <f t="shared" si="44"/>
        <v>1.26E-2</v>
      </c>
      <c r="AF187" s="5">
        <f t="shared" si="32"/>
        <v>1.0999999999999999E-2</v>
      </c>
      <c r="AH187" s="5">
        <f t="shared" si="45"/>
        <v>1.3899999999999999E-2</v>
      </c>
      <c r="AI187" s="5">
        <f t="shared" si="33"/>
        <v>1.2E-2</v>
      </c>
      <c r="AJ187" s="5">
        <f t="shared" si="46"/>
        <v>1.8999999999999989E-3</v>
      </c>
      <c r="AL187" s="5">
        <f t="shared" si="47"/>
        <v>1.26E-2</v>
      </c>
      <c r="AM187" s="4">
        <f>ROUND(('Levy Limit Base'!AD187*AL187),0)</f>
        <v>647817</v>
      </c>
      <c r="AN187" s="4"/>
      <c r="AO187" s="20"/>
      <c r="AP187" s="5"/>
    </row>
    <row r="188" spans="1:42" x14ac:dyDescent="0.2">
      <c r="A188" t="s">
        <v>197</v>
      </c>
      <c r="B188">
        <v>179</v>
      </c>
      <c r="C188" s="4">
        <v>8646525</v>
      </c>
      <c r="D188" s="4">
        <v>8938435</v>
      </c>
      <c r="E188" s="4">
        <f>'Levy Limit Base'!F188</f>
        <v>9354884</v>
      </c>
      <c r="F188" s="4">
        <f>'Levy Limit Base'!K188</f>
        <v>9760187</v>
      </c>
      <c r="G188" s="4">
        <f>'Levy Limit Base'!P188</f>
        <v>10218075</v>
      </c>
      <c r="H188" s="4">
        <f>'Levy Limit Base'!U188</f>
        <v>10751363</v>
      </c>
      <c r="J188" s="45"/>
      <c r="K188" s="45"/>
      <c r="M188" s="4">
        <v>75747</v>
      </c>
      <c r="N188" s="4">
        <v>161538</v>
      </c>
      <c r="O188" s="4">
        <v>171431</v>
      </c>
      <c r="P188" s="4">
        <v>213883</v>
      </c>
      <c r="Q188" s="19">
        <v>277836</v>
      </c>
      <c r="S188" s="4">
        <f t="shared" si="34"/>
        <v>75747</v>
      </c>
      <c r="T188" s="4">
        <f t="shared" si="35"/>
        <v>161538</v>
      </c>
      <c r="U188" s="4">
        <f t="shared" si="36"/>
        <v>171431</v>
      </c>
      <c r="V188" s="4">
        <f t="shared" si="37"/>
        <v>213883</v>
      </c>
      <c r="W188" s="4">
        <f t="shared" si="38"/>
        <v>277836</v>
      </c>
      <c r="Y188" s="5">
        <f t="shared" si="39"/>
        <v>8.8000000000000005E-3</v>
      </c>
      <c r="Z188" s="5">
        <f t="shared" si="40"/>
        <v>1.8100000000000002E-2</v>
      </c>
      <c r="AA188" s="5">
        <f t="shared" si="41"/>
        <v>1.83E-2</v>
      </c>
      <c r="AB188" s="5">
        <f t="shared" si="42"/>
        <v>2.1899999999999999E-2</v>
      </c>
      <c r="AC188" s="5">
        <f t="shared" si="43"/>
        <v>2.7199999999999998E-2</v>
      </c>
      <c r="AE188" s="5">
        <f t="shared" si="44"/>
        <v>2.2499999999999999E-2</v>
      </c>
      <c r="AF188" s="5">
        <f t="shared" si="32"/>
        <v>1.9400000000000001E-2</v>
      </c>
      <c r="AH188" s="5">
        <f t="shared" si="45"/>
        <v>2.7199999999999998E-2</v>
      </c>
      <c r="AI188" s="5">
        <f t="shared" si="33"/>
        <v>2.01E-2</v>
      </c>
      <c r="AJ188" s="5">
        <f t="shared" si="46"/>
        <v>7.0999999999999987E-3</v>
      </c>
      <c r="AL188" s="5">
        <f t="shared" si="47"/>
        <v>2.2499999999999999E-2</v>
      </c>
      <c r="AM188" s="4">
        <f>ROUND(('Levy Limit Base'!AD188*AL188),0)</f>
        <v>241906</v>
      </c>
      <c r="AN188" s="4"/>
      <c r="AO188" s="20"/>
      <c r="AP188" s="5"/>
    </row>
    <row r="189" spans="1:42" x14ac:dyDescent="0.2">
      <c r="A189" t="s">
        <v>198</v>
      </c>
      <c r="B189">
        <v>180</v>
      </c>
      <c r="C189" s="4">
        <v>7826423</v>
      </c>
      <c r="D189" s="4">
        <v>8115128</v>
      </c>
      <c r="E189" s="4">
        <f>'Levy Limit Base'!F189</f>
        <v>8456151</v>
      </c>
      <c r="F189" s="4">
        <f>'Levy Limit Base'!K189</f>
        <v>8761993</v>
      </c>
      <c r="G189" s="4">
        <f>'Levy Limit Base'!P189</f>
        <v>9091440</v>
      </c>
      <c r="H189" s="4">
        <f>'Levy Limit Base'!U189</f>
        <v>9471943</v>
      </c>
      <c r="J189" s="45"/>
      <c r="K189" s="45"/>
      <c r="M189" s="4">
        <v>93045</v>
      </c>
      <c r="N189" s="4">
        <v>98312</v>
      </c>
      <c r="O189" s="4">
        <v>94438</v>
      </c>
      <c r="P189" s="4">
        <v>110397</v>
      </c>
      <c r="Q189" s="19">
        <v>153217</v>
      </c>
      <c r="S189" s="4">
        <f t="shared" si="34"/>
        <v>93045</v>
      </c>
      <c r="T189" s="4">
        <f t="shared" si="35"/>
        <v>98312</v>
      </c>
      <c r="U189" s="4">
        <f t="shared" si="36"/>
        <v>94438</v>
      </c>
      <c r="V189" s="4">
        <f t="shared" si="37"/>
        <v>110397</v>
      </c>
      <c r="W189" s="4">
        <f t="shared" si="38"/>
        <v>153217</v>
      </c>
      <c r="Y189" s="5">
        <f t="shared" si="39"/>
        <v>1.1900000000000001E-2</v>
      </c>
      <c r="Z189" s="5">
        <f t="shared" si="40"/>
        <v>1.21E-2</v>
      </c>
      <c r="AA189" s="5">
        <f t="shared" si="41"/>
        <v>1.12E-2</v>
      </c>
      <c r="AB189" s="5">
        <f t="shared" si="42"/>
        <v>1.26E-2</v>
      </c>
      <c r="AC189" s="5">
        <f t="shared" si="43"/>
        <v>1.6899999999999998E-2</v>
      </c>
      <c r="AE189" s="5">
        <f t="shared" si="44"/>
        <v>1.3599999999999999E-2</v>
      </c>
      <c r="AF189" s="5">
        <f t="shared" si="32"/>
        <v>1.2E-2</v>
      </c>
      <c r="AH189" s="5">
        <f t="shared" si="45"/>
        <v>1.6899999999999998E-2</v>
      </c>
      <c r="AI189" s="5">
        <f t="shared" si="33"/>
        <v>1.1900000000000001E-2</v>
      </c>
      <c r="AJ189" s="5">
        <f t="shared" si="46"/>
        <v>4.9999999999999975E-3</v>
      </c>
      <c r="AL189" s="5">
        <f t="shared" si="47"/>
        <v>1.3599999999999999E-2</v>
      </c>
      <c r="AM189" s="4">
        <f>ROUND(('Levy Limit Base'!AD189*AL189),0)</f>
        <v>128818</v>
      </c>
      <c r="AN189" s="4"/>
      <c r="AO189" s="20"/>
      <c r="AP189" s="5"/>
    </row>
    <row r="190" spans="1:42" x14ac:dyDescent="0.2">
      <c r="A190" t="s">
        <v>199</v>
      </c>
      <c r="B190">
        <v>181</v>
      </c>
      <c r="C190" s="4">
        <v>65710102</v>
      </c>
      <c r="D190" s="4">
        <v>69008472</v>
      </c>
      <c r="E190" s="4">
        <f>'Levy Limit Base'!F190</f>
        <v>71930307</v>
      </c>
      <c r="F190" s="4">
        <f>'Levy Limit Base'!K190</f>
        <v>74648948</v>
      </c>
      <c r="G190" s="4">
        <f>'Levy Limit Base'!P190</f>
        <v>77798956</v>
      </c>
      <c r="H190" s="4">
        <f>'Levy Limit Base'!U190</f>
        <v>80592982</v>
      </c>
      <c r="J190" s="45" t="s">
        <v>456</v>
      </c>
      <c r="K190" s="45"/>
      <c r="M190" s="4">
        <v>1655617</v>
      </c>
      <c r="N190" s="4">
        <v>1196623</v>
      </c>
      <c r="O190" s="4">
        <v>920383</v>
      </c>
      <c r="P190" s="4">
        <v>1283784</v>
      </c>
      <c r="Q190" s="19">
        <v>849052</v>
      </c>
      <c r="S190" s="4">
        <f t="shared" si="34"/>
        <v>1655617</v>
      </c>
      <c r="T190" s="4">
        <f t="shared" si="35"/>
        <v>1196623</v>
      </c>
      <c r="U190" s="4">
        <f t="shared" si="36"/>
        <v>920383</v>
      </c>
      <c r="V190" s="4">
        <f t="shared" si="37"/>
        <v>1283784</v>
      </c>
      <c r="W190" s="4">
        <f t="shared" si="38"/>
        <v>849052</v>
      </c>
      <c r="Y190" s="5">
        <f t="shared" si="39"/>
        <v>2.52E-2</v>
      </c>
      <c r="Z190" s="5">
        <f t="shared" si="40"/>
        <v>1.7299999999999999E-2</v>
      </c>
      <c r="AA190" s="5">
        <f t="shared" si="41"/>
        <v>1.2800000000000001E-2</v>
      </c>
      <c r="AB190" s="5">
        <f t="shared" si="42"/>
        <v>1.72E-2</v>
      </c>
      <c r="AC190" s="5">
        <f t="shared" si="43"/>
        <v>1.09E-2</v>
      </c>
      <c r="AE190" s="5">
        <f t="shared" si="44"/>
        <v>1.3599999999999999E-2</v>
      </c>
      <c r="AF190" s="5">
        <f t="shared" si="32"/>
        <v>1.3599999999999999E-2</v>
      </c>
      <c r="AH190" s="5">
        <f t="shared" si="45"/>
        <v>1.72E-2</v>
      </c>
      <c r="AI190" s="5">
        <f t="shared" si="33"/>
        <v>1.1900000000000001E-2</v>
      </c>
      <c r="AJ190" s="5">
        <f t="shared" si="46"/>
        <v>5.2999999999999992E-3</v>
      </c>
      <c r="AL190" s="5">
        <f t="shared" si="47"/>
        <v>1.3599999999999999E-2</v>
      </c>
      <c r="AM190" s="4">
        <f>ROUND(('Levy Limit Base'!AD190*AL190),0)</f>
        <v>1096065</v>
      </c>
      <c r="AN190" s="4"/>
      <c r="AO190" s="20"/>
      <c r="AP190" s="5"/>
    </row>
    <row r="191" spans="1:42" x14ac:dyDescent="0.2">
      <c r="A191" t="s">
        <v>200</v>
      </c>
      <c r="B191">
        <v>182</v>
      </c>
      <c r="C191" s="4">
        <v>30538874</v>
      </c>
      <c r="D191" s="4">
        <v>31692835</v>
      </c>
      <c r="E191" s="4">
        <f>'Levy Limit Base'!F191</f>
        <v>32846113</v>
      </c>
      <c r="F191" s="4">
        <f>'Levy Limit Base'!K191</f>
        <v>34276205</v>
      </c>
      <c r="G191" s="4">
        <f>'Levy Limit Base'!P191</f>
        <v>35585189</v>
      </c>
      <c r="H191" s="4">
        <f>'Levy Limit Base'!U191</f>
        <v>37002975</v>
      </c>
      <c r="J191" s="45"/>
      <c r="K191" s="45"/>
      <c r="M191" s="4">
        <v>381497</v>
      </c>
      <c r="N191" s="4">
        <v>360957</v>
      </c>
      <c r="O191" s="4">
        <v>608939</v>
      </c>
      <c r="P191" s="4">
        <v>452079</v>
      </c>
      <c r="Q191" s="19">
        <v>528156</v>
      </c>
      <c r="S191" s="4">
        <f t="shared" si="34"/>
        <v>381497</v>
      </c>
      <c r="T191" s="4">
        <f t="shared" si="35"/>
        <v>360957</v>
      </c>
      <c r="U191" s="4">
        <f t="shared" si="36"/>
        <v>608939</v>
      </c>
      <c r="V191" s="4">
        <f t="shared" si="37"/>
        <v>452079</v>
      </c>
      <c r="W191" s="4">
        <f t="shared" si="38"/>
        <v>528156</v>
      </c>
      <c r="Y191" s="5">
        <f t="shared" si="39"/>
        <v>1.2500000000000001E-2</v>
      </c>
      <c r="Z191" s="5">
        <f t="shared" si="40"/>
        <v>1.14E-2</v>
      </c>
      <c r="AA191" s="5">
        <f t="shared" si="41"/>
        <v>1.8499999999999999E-2</v>
      </c>
      <c r="AB191" s="5">
        <f t="shared" si="42"/>
        <v>1.32E-2</v>
      </c>
      <c r="AC191" s="5">
        <f t="shared" si="43"/>
        <v>1.4800000000000001E-2</v>
      </c>
      <c r="AE191" s="5">
        <f t="shared" si="44"/>
        <v>1.55E-2</v>
      </c>
      <c r="AF191" s="5">
        <f t="shared" si="32"/>
        <v>1.3100000000000001E-2</v>
      </c>
      <c r="AH191" s="5">
        <f t="shared" si="45"/>
        <v>1.8499999999999999E-2</v>
      </c>
      <c r="AI191" s="5">
        <f t="shared" si="33"/>
        <v>1.4E-2</v>
      </c>
      <c r="AJ191" s="5">
        <f t="shared" si="46"/>
        <v>4.4999999999999988E-3</v>
      </c>
      <c r="AL191" s="5">
        <f t="shared" si="47"/>
        <v>1.55E-2</v>
      </c>
      <c r="AM191" s="4">
        <f>ROUND(('Levy Limit Base'!AD191*AL191),0)</f>
        <v>573546</v>
      </c>
      <c r="AN191" s="4"/>
      <c r="AO191" s="20"/>
      <c r="AP191" s="5"/>
    </row>
    <row r="192" spans="1:42" x14ac:dyDescent="0.2">
      <c r="A192" t="s">
        <v>201</v>
      </c>
      <c r="B192">
        <v>183</v>
      </c>
      <c r="C192" s="4">
        <v>1111778</v>
      </c>
      <c r="D192" s="4">
        <v>1149408</v>
      </c>
      <c r="E192" s="4">
        <f>'Levy Limit Base'!F192</f>
        <v>1186232</v>
      </c>
      <c r="F192" s="4">
        <f>'Levy Limit Base'!K192</f>
        <v>1223975</v>
      </c>
      <c r="G192" s="4">
        <f>'Levy Limit Base'!P192</f>
        <v>1260822</v>
      </c>
      <c r="H192" s="4">
        <f>'Levy Limit Base'!U192</f>
        <v>1300881</v>
      </c>
      <c r="J192" s="45" t="s">
        <v>456</v>
      </c>
      <c r="K192" s="45"/>
      <c r="M192" s="4">
        <v>9836</v>
      </c>
      <c r="N192" s="4">
        <v>8089</v>
      </c>
      <c r="O192" s="4">
        <v>8087</v>
      </c>
      <c r="P192" s="4">
        <v>6248</v>
      </c>
      <c r="Q192" s="19">
        <v>8538</v>
      </c>
      <c r="S192" s="4">
        <f t="shared" si="34"/>
        <v>9836</v>
      </c>
      <c r="T192" s="4">
        <f t="shared" si="35"/>
        <v>8089</v>
      </c>
      <c r="U192" s="4">
        <f t="shared" si="36"/>
        <v>8087</v>
      </c>
      <c r="V192" s="4">
        <f t="shared" si="37"/>
        <v>6248</v>
      </c>
      <c r="W192" s="4">
        <f t="shared" si="38"/>
        <v>8538</v>
      </c>
      <c r="Y192" s="5">
        <f t="shared" si="39"/>
        <v>8.8000000000000005E-3</v>
      </c>
      <c r="Z192" s="5">
        <f t="shared" si="40"/>
        <v>7.0000000000000001E-3</v>
      </c>
      <c r="AA192" s="5">
        <f t="shared" si="41"/>
        <v>6.7999999999999996E-3</v>
      </c>
      <c r="AB192" s="5">
        <f t="shared" si="42"/>
        <v>5.1000000000000004E-3</v>
      </c>
      <c r="AC192" s="5">
        <f t="shared" si="43"/>
        <v>6.7999999999999996E-3</v>
      </c>
      <c r="AE192" s="5">
        <f t="shared" si="44"/>
        <v>6.1999999999999998E-3</v>
      </c>
      <c r="AF192" s="5">
        <f t="shared" si="32"/>
        <v>6.1999999999999998E-3</v>
      </c>
      <c r="AH192" s="5">
        <f t="shared" si="45"/>
        <v>6.7999999999999996E-3</v>
      </c>
      <c r="AI192" s="5">
        <f t="shared" si="33"/>
        <v>6.0000000000000001E-3</v>
      </c>
      <c r="AJ192" s="5">
        <f t="shared" si="46"/>
        <v>7.999999999999995E-4</v>
      </c>
      <c r="AL192" s="5">
        <f t="shared" si="47"/>
        <v>6.1999999999999998E-3</v>
      </c>
      <c r="AM192" s="4">
        <f>ROUND(('Levy Limit Base'!AD192*AL192),0)</f>
        <v>8065</v>
      </c>
      <c r="AN192" s="4"/>
      <c r="AO192" s="20"/>
      <c r="AP192" s="5"/>
    </row>
    <row r="193" spans="1:42" x14ac:dyDescent="0.2">
      <c r="A193" t="s">
        <v>202</v>
      </c>
      <c r="B193">
        <v>184</v>
      </c>
      <c r="C193" s="4">
        <v>18042386</v>
      </c>
      <c r="D193" s="4">
        <v>18814774</v>
      </c>
      <c r="E193" s="4">
        <f>'Levy Limit Base'!F193</f>
        <v>19615461</v>
      </c>
      <c r="F193" s="4">
        <f>'Levy Limit Base'!K193</f>
        <v>20644073</v>
      </c>
      <c r="G193" s="4">
        <f>'Levy Limit Base'!P193</f>
        <v>21697449</v>
      </c>
      <c r="H193" s="4">
        <f>'Levy Limit Base'!U193</f>
        <v>22759701</v>
      </c>
      <c r="J193" s="45" t="s">
        <v>456</v>
      </c>
      <c r="K193" s="45"/>
      <c r="M193" s="4">
        <v>321328</v>
      </c>
      <c r="N193" s="4">
        <v>308464</v>
      </c>
      <c r="O193" s="4">
        <v>538225</v>
      </c>
      <c r="P193" s="4">
        <v>537274</v>
      </c>
      <c r="Q193" s="19">
        <v>519816</v>
      </c>
      <c r="S193" s="4">
        <f t="shared" si="34"/>
        <v>321328</v>
      </c>
      <c r="T193" s="4">
        <f t="shared" si="35"/>
        <v>308464</v>
      </c>
      <c r="U193" s="4">
        <f t="shared" si="36"/>
        <v>538225</v>
      </c>
      <c r="V193" s="4">
        <f t="shared" si="37"/>
        <v>537274</v>
      </c>
      <c r="W193" s="4">
        <f t="shared" si="38"/>
        <v>519816</v>
      </c>
      <c r="Y193" s="5">
        <f t="shared" si="39"/>
        <v>1.78E-2</v>
      </c>
      <c r="Z193" s="5">
        <f t="shared" si="40"/>
        <v>1.6400000000000001E-2</v>
      </c>
      <c r="AA193" s="5">
        <f t="shared" si="41"/>
        <v>2.7400000000000001E-2</v>
      </c>
      <c r="AB193" s="5">
        <f t="shared" si="42"/>
        <v>2.5999999999999999E-2</v>
      </c>
      <c r="AC193" s="5">
        <f t="shared" si="43"/>
        <v>2.4E-2</v>
      </c>
      <c r="AE193" s="5">
        <f t="shared" si="44"/>
        <v>2.58E-2</v>
      </c>
      <c r="AF193" s="5">
        <f t="shared" si="32"/>
        <v>2.2100000000000002E-2</v>
      </c>
      <c r="AH193" s="5">
        <f t="shared" si="45"/>
        <v>2.7400000000000001E-2</v>
      </c>
      <c r="AI193" s="5">
        <f t="shared" si="33"/>
        <v>2.5000000000000001E-2</v>
      </c>
      <c r="AJ193" s="5">
        <f t="shared" si="46"/>
        <v>2.3999999999999994E-3</v>
      </c>
      <c r="AL193" s="5">
        <f t="shared" si="47"/>
        <v>2.58E-2</v>
      </c>
      <c r="AM193" s="4">
        <f>ROUND(('Levy Limit Base'!AD193*AL193),0)</f>
        <v>587200</v>
      </c>
      <c r="AN193" s="4"/>
      <c r="AO193" s="20"/>
      <c r="AP193" s="5"/>
    </row>
    <row r="194" spans="1:42" x14ac:dyDescent="0.2">
      <c r="A194" t="s">
        <v>203</v>
      </c>
      <c r="B194">
        <v>185</v>
      </c>
      <c r="C194" s="4">
        <v>51738564</v>
      </c>
      <c r="D194" s="4">
        <v>53869522</v>
      </c>
      <c r="E194" s="4">
        <f>'Levy Limit Base'!F194</f>
        <v>55841488</v>
      </c>
      <c r="F194" s="4">
        <f>'Levy Limit Base'!K194</f>
        <v>58257096</v>
      </c>
      <c r="G194" s="4">
        <f>'Levy Limit Base'!P194</f>
        <v>60593474</v>
      </c>
      <c r="H194" s="4">
        <f>'Levy Limit Base'!U194</f>
        <v>62894398</v>
      </c>
      <c r="J194" s="45" t="s">
        <v>457</v>
      </c>
      <c r="K194" s="45"/>
      <c r="M194" s="4">
        <v>837494</v>
      </c>
      <c r="N194" s="4">
        <v>625228</v>
      </c>
      <c r="O194" s="4">
        <v>1019571</v>
      </c>
      <c r="P194" s="4">
        <v>876144</v>
      </c>
      <c r="Q194" s="19">
        <v>786087</v>
      </c>
      <c r="S194" s="4">
        <f t="shared" si="34"/>
        <v>837494</v>
      </c>
      <c r="T194" s="4">
        <f t="shared" si="35"/>
        <v>625228</v>
      </c>
      <c r="U194" s="4">
        <f t="shared" si="36"/>
        <v>1019571</v>
      </c>
      <c r="V194" s="4">
        <f t="shared" si="37"/>
        <v>876144</v>
      </c>
      <c r="W194" s="4">
        <f t="shared" si="38"/>
        <v>786087</v>
      </c>
      <c r="Y194" s="5">
        <f t="shared" si="39"/>
        <v>1.6199999999999999E-2</v>
      </c>
      <c r="Z194" s="5">
        <f t="shared" si="40"/>
        <v>1.1599999999999999E-2</v>
      </c>
      <c r="AA194" s="5">
        <f t="shared" si="41"/>
        <v>1.83E-2</v>
      </c>
      <c r="AB194" s="5">
        <f t="shared" si="42"/>
        <v>1.4999999999999999E-2</v>
      </c>
      <c r="AC194" s="5">
        <f t="shared" si="43"/>
        <v>1.2999999999999999E-2</v>
      </c>
      <c r="AE194" s="5">
        <f t="shared" si="44"/>
        <v>1.54E-2</v>
      </c>
      <c r="AF194" s="5">
        <f t="shared" si="32"/>
        <v>1.32E-2</v>
      </c>
      <c r="AH194" s="5">
        <f t="shared" si="45"/>
        <v>1.83E-2</v>
      </c>
      <c r="AI194" s="5">
        <f t="shared" si="33"/>
        <v>1.4E-2</v>
      </c>
      <c r="AJ194" s="5">
        <f t="shared" si="46"/>
        <v>4.3E-3</v>
      </c>
      <c r="AL194" s="5">
        <f t="shared" si="47"/>
        <v>1.54E-2</v>
      </c>
      <c r="AM194" s="4">
        <f>ROUND(('Levy Limit Base'!AD194*AL194),0)</f>
        <v>968574</v>
      </c>
      <c r="AN194" s="4"/>
      <c r="AO194" s="20"/>
      <c r="AP194" s="5"/>
    </row>
    <row r="195" spans="1:42" x14ac:dyDescent="0.2">
      <c r="A195" t="s">
        <v>204</v>
      </c>
      <c r="B195">
        <v>186</v>
      </c>
      <c r="C195" s="4">
        <v>17597037</v>
      </c>
      <c r="D195" s="4">
        <v>18398373</v>
      </c>
      <c r="E195" s="4">
        <f>'Levy Limit Base'!F195</f>
        <v>19108727</v>
      </c>
      <c r="F195" s="4">
        <f>'Levy Limit Base'!K195</f>
        <v>19848775</v>
      </c>
      <c r="G195" s="4">
        <f>'Levy Limit Base'!P195</f>
        <v>20747347</v>
      </c>
      <c r="H195" s="4">
        <f>'Levy Limit Base'!U195</f>
        <v>21667181</v>
      </c>
      <c r="J195" s="45"/>
      <c r="K195" s="45"/>
      <c r="M195" s="4">
        <v>361410</v>
      </c>
      <c r="N195" s="4">
        <v>250395</v>
      </c>
      <c r="O195" s="4">
        <v>262330</v>
      </c>
      <c r="P195" s="4">
        <v>402353</v>
      </c>
      <c r="Q195" s="19">
        <v>401150</v>
      </c>
      <c r="S195" s="4">
        <f t="shared" si="34"/>
        <v>361410</v>
      </c>
      <c r="T195" s="4">
        <f t="shared" si="35"/>
        <v>250395</v>
      </c>
      <c r="U195" s="4">
        <f t="shared" si="36"/>
        <v>262330</v>
      </c>
      <c r="V195" s="4">
        <f t="shared" si="37"/>
        <v>402353</v>
      </c>
      <c r="W195" s="4">
        <f t="shared" si="38"/>
        <v>401150</v>
      </c>
      <c r="Y195" s="5">
        <f t="shared" si="39"/>
        <v>2.0500000000000001E-2</v>
      </c>
      <c r="Z195" s="5">
        <f t="shared" si="40"/>
        <v>1.3599999999999999E-2</v>
      </c>
      <c r="AA195" s="5">
        <f t="shared" si="41"/>
        <v>1.37E-2</v>
      </c>
      <c r="AB195" s="5">
        <f t="shared" si="42"/>
        <v>2.0299999999999999E-2</v>
      </c>
      <c r="AC195" s="5">
        <f t="shared" si="43"/>
        <v>1.9300000000000001E-2</v>
      </c>
      <c r="AE195" s="5">
        <f t="shared" si="44"/>
        <v>1.78E-2</v>
      </c>
      <c r="AF195" s="5">
        <f t="shared" si="32"/>
        <v>1.55E-2</v>
      </c>
      <c r="AH195" s="5">
        <f t="shared" si="45"/>
        <v>2.0299999999999999E-2</v>
      </c>
      <c r="AI195" s="5">
        <f t="shared" si="33"/>
        <v>1.6500000000000001E-2</v>
      </c>
      <c r="AJ195" s="5">
        <f t="shared" si="46"/>
        <v>3.7999999999999978E-3</v>
      </c>
      <c r="AL195" s="5">
        <f t="shared" si="47"/>
        <v>1.78E-2</v>
      </c>
      <c r="AM195" s="4">
        <f>ROUND(('Levy Limit Base'!AD195*AL195),0)</f>
        <v>385676</v>
      </c>
      <c r="AN195" s="4"/>
      <c r="AO195" s="20"/>
      <c r="AP195" s="5"/>
    </row>
    <row r="196" spans="1:42" x14ac:dyDescent="0.2">
      <c r="A196" t="s">
        <v>205</v>
      </c>
      <c r="B196">
        <v>187</v>
      </c>
      <c r="C196" s="4">
        <v>12345101</v>
      </c>
      <c r="D196" s="4">
        <v>12916607</v>
      </c>
      <c r="E196" s="4">
        <f>'Levy Limit Base'!F196</f>
        <v>13443618</v>
      </c>
      <c r="F196" s="4">
        <f>'Levy Limit Base'!K196</f>
        <v>13990146</v>
      </c>
      <c r="G196" s="4">
        <f>'Levy Limit Base'!P196</f>
        <v>14468964</v>
      </c>
      <c r="H196" s="4">
        <f>'Levy Limit Base'!U196</f>
        <v>15128450</v>
      </c>
      <c r="J196" s="45" t="s">
        <v>458</v>
      </c>
      <c r="K196" s="45"/>
      <c r="M196" s="4">
        <v>262878</v>
      </c>
      <c r="N196" s="4">
        <v>141196</v>
      </c>
      <c r="O196" s="4">
        <v>205784</v>
      </c>
      <c r="P196" s="4">
        <v>129065</v>
      </c>
      <c r="Q196" s="19">
        <v>297761</v>
      </c>
      <c r="S196" s="4">
        <f t="shared" si="34"/>
        <v>262878</v>
      </c>
      <c r="T196" s="4">
        <f t="shared" si="35"/>
        <v>141196</v>
      </c>
      <c r="U196" s="4">
        <f t="shared" si="36"/>
        <v>205784</v>
      </c>
      <c r="V196" s="4">
        <f t="shared" si="37"/>
        <v>129065</v>
      </c>
      <c r="W196" s="4">
        <f t="shared" si="38"/>
        <v>297761</v>
      </c>
      <c r="Y196" s="5">
        <f t="shared" si="39"/>
        <v>2.1299999999999999E-2</v>
      </c>
      <c r="Z196" s="5">
        <f t="shared" si="40"/>
        <v>1.09E-2</v>
      </c>
      <c r="AA196" s="5">
        <f t="shared" si="41"/>
        <v>1.5299999999999999E-2</v>
      </c>
      <c r="AB196" s="5">
        <f t="shared" si="42"/>
        <v>9.1999999999999998E-3</v>
      </c>
      <c r="AC196" s="5">
        <f t="shared" si="43"/>
        <v>2.06E-2</v>
      </c>
      <c r="AE196" s="5">
        <f t="shared" si="44"/>
        <v>1.4999999999999999E-2</v>
      </c>
      <c r="AF196" s="5">
        <f t="shared" si="32"/>
        <v>1.18E-2</v>
      </c>
      <c r="AH196" s="5">
        <f t="shared" si="45"/>
        <v>2.06E-2</v>
      </c>
      <c r="AI196" s="5">
        <f t="shared" si="33"/>
        <v>1.23E-2</v>
      </c>
      <c r="AJ196" s="5">
        <f t="shared" si="46"/>
        <v>8.3000000000000001E-3</v>
      </c>
      <c r="AL196" s="5">
        <f t="shared" si="47"/>
        <v>1.4999999999999999E-2</v>
      </c>
      <c r="AM196" s="4">
        <f>ROUND(('Levy Limit Base'!AD196*AL196),0)</f>
        <v>226927</v>
      </c>
      <c r="AN196" s="4"/>
      <c r="AO196" s="20"/>
      <c r="AP196" s="5"/>
    </row>
    <row r="197" spans="1:42" x14ac:dyDescent="0.2">
      <c r="A197" t="s">
        <v>206</v>
      </c>
      <c r="B197">
        <v>188</v>
      </c>
      <c r="C197" s="4">
        <v>3611451</v>
      </c>
      <c r="D197" s="4">
        <v>3715716</v>
      </c>
      <c r="E197" s="4">
        <f>'Levy Limit Base'!F197</f>
        <v>3970438</v>
      </c>
      <c r="F197" s="4">
        <f>'Levy Limit Base'!K197</f>
        <v>4079332</v>
      </c>
      <c r="G197" s="4">
        <f>'Levy Limit Base'!P197</f>
        <v>4211865</v>
      </c>
      <c r="H197" s="4">
        <f>'Levy Limit Base'!U197</f>
        <v>4347770</v>
      </c>
      <c r="J197" s="45" t="s">
        <v>456</v>
      </c>
      <c r="K197" s="45"/>
      <c r="M197" s="4">
        <v>13979</v>
      </c>
      <c r="N197" s="4">
        <v>20829</v>
      </c>
      <c r="O197" s="4">
        <v>9633</v>
      </c>
      <c r="P197" s="4">
        <v>30550</v>
      </c>
      <c r="Q197" s="19">
        <v>30608</v>
      </c>
      <c r="S197" s="4">
        <f t="shared" si="34"/>
        <v>13979</v>
      </c>
      <c r="T197" s="4">
        <f t="shared" si="35"/>
        <v>20829</v>
      </c>
      <c r="U197" s="4">
        <f t="shared" si="36"/>
        <v>9633</v>
      </c>
      <c r="V197" s="4">
        <f t="shared" si="37"/>
        <v>30550</v>
      </c>
      <c r="W197" s="4">
        <f t="shared" si="38"/>
        <v>30608</v>
      </c>
      <c r="Y197" s="5">
        <f t="shared" si="39"/>
        <v>3.8999999999999998E-3</v>
      </c>
      <c r="Z197" s="5">
        <f t="shared" si="40"/>
        <v>5.5999999999999999E-3</v>
      </c>
      <c r="AA197" s="5">
        <f t="shared" si="41"/>
        <v>2.3999999999999998E-3</v>
      </c>
      <c r="AB197" s="5">
        <f t="shared" si="42"/>
        <v>7.4999999999999997E-3</v>
      </c>
      <c r="AC197" s="5">
        <f t="shared" si="43"/>
        <v>7.3000000000000001E-3</v>
      </c>
      <c r="AE197" s="5">
        <f t="shared" si="44"/>
        <v>5.7000000000000002E-3</v>
      </c>
      <c r="AF197" s="5">
        <f t="shared" si="32"/>
        <v>5.1000000000000004E-3</v>
      </c>
      <c r="AH197" s="5">
        <f t="shared" si="45"/>
        <v>7.4999999999999997E-3</v>
      </c>
      <c r="AI197" s="5">
        <f t="shared" si="33"/>
        <v>4.8999999999999998E-3</v>
      </c>
      <c r="AJ197" s="5">
        <f t="shared" si="46"/>
        <v>2.5999999999999999E-3</v>
      </c>
      <c r="AL197" s="5">
        <f t="shared" si="47"/>
        <v>5.7000000000000002E-3</v>
      </c>
      <c r="AM197" s="4">
        <f>ROUND(('Levy Limit Base'!AD197*AL197),0)</f>
        <v>24782</v>
      </c>
      <c r="AN197" s="4"/>
      <c r="AO197" s="20"/>
      <c r="AP197" s="5"/>
    </row>
    <row r="198" spans="1:42" x14ac:dyDescent="0.2">
      <c r="A198" t="s">
        <v>207</v>
      </c>
      <c r="B198">
        <v>189</v>
      </c>
      <c r="C198" s="4">
        <v>47834492</v>
      </c>
      <c r="D198" s="4">
        <v>49382048</v>
      </c>
      <c r="E198" s="4">
        <f>'Levy Limit Base'!F198</f>
        <v>51322631</v>
      </c>
      <c r="F198" s="4">
        <f>'Levy Limit Base'!K198</f>
        <v>52856379</v>
      </c>
      <c r="G198" s="4">
        <f>'Levy Limit Base'!P198</f>
        <v>54555113</v>
      </c>
      <c r="H198" s="4">
        <f>'Levy Limit Base'!U198</f>
        <v>56655480</v>
      </c>
      <c r="J198" s="45"/>
      <c r="K198" s="45"/>
      <c r="M198" s="4">
        <v>351694</v>
      </c>
      <c r="N198" s="4">
        <v>427749</v>
      </c>
      <c r="O198" s="4">
        <v>250682</v>
      </c>
      <c r="P198" s="4">
        <v>377324</v>
      </c>
      <c r="Q198" s="19">
        <v>736489</v>
      </c>
      <c r="S198" s="4">
        <f t="shared" si="34"/>
        <v>351694</v>
      </c>
      <c r="T198" s="4">
        <f t="shared" si="35"/>
        <v>427749</v>
      </c>
      <c r="U198" s="4">
        <f t="shared" si="36"/>
        <v>250682</v>
      </c>
      <c r="V198" s="4">
        <f t="shared" si="37"/>
        <v>377324</v>
      </c>
      <c r="W198" s="4">
        <f t="shared" si="38"/>
        <v>736489</v>
      </c>
      <c r="Y198" s="5">
        <f t="shared" si="39"/>
        <v>7.4000000000000003E-3</v>
      </c>
      <c r="Z198" s="5">
        <f t="shared" si="40"/>
        <v>8.6999999999999994E-3</v>
      </c>
      <c r="AA198" s="5">
        <f t="shared" si="41"/>
        <v>4.8999999999999998E-3</v>
      </c>
      <c r="AB198" s="5">
        <f t="shared" si="42"/>
        <v>7.1000000000000004E-3</v>
      </c>
      <c r="AC198" s="5">
        <f t="shared" si="43"/>
        <v>1.35E-2</v>
      </c>
      <c r="AE198" s="5">
        <f t="shared" si="44"/>
        <v>8.5000000000000006E-3</v>
      </c>
      <c r="AF198" s="5">
        <f t="shared" si="32"/>
        <v>6.8999999999999999E-3</v>
      </c>
      <c r="AH198" s="5">
        <f t="shared" si="45"/>
        <v>1.35E-2</v>
      </c>
      <c r="AI198" s="5">
        <f t="shared" si="33"/>
        <v>6.0000000000000001E-3</v>
      </c>
      <c r="AJ198" s="5">
        <f t="shared" si="46"/>
        <v>7.4999999999999997E-3</v>
      </c>
      <c r="AL198" s="5">
        <f t="shared" si="47"/>
        <v>8.5000000000000006E-3</v>
      </c>
      <c r="AM198" s="4">
        <f>ROUND(('Levy Limit Base'!AD198*AL198),0)</f>
        <v>481572</v>
      </c>
      <c r="AN198" s="4"/>
      <c r="AO198" s="20"/>
      <c r="AP198" s="5"/>
    </row>
    <row r="199" spans="1:42" x14ac:dyDescent="0.2">
      <c r="A199" t="s">
        <v>208</v>
      </c>
      <c r="B199">
        <v>190</v>
      </c>
      <c r="C199" s="4">
        <v>530367</v>
      </c>
      <c r="D199" s="4">
        <v>546968</v>
      </c>
      <c r="E199" s="4">
        <f>'Levy Limit Base'!F199</f>
        <v>558804</v>
      </c>
      <c r="F199" s="4">
        <f>'Levy Limit Base'!K199</f>
        <v>561845</v>
      </c>
      <c r="G199" s="4">
        <f>'Levy Limit Base'!P199</f>
        <v>581932</v>
      </c>
      <c r="H199" s="4">
        <f>'Levy Limit Base'!U199</f>
        <v>0</v>
      </c>
      <c r="J199" s="45"/>
      <c r="K199" s="45"/>
      <c r="M199" s="4">
        <v>1958</v>
      </c>
      <c r="N199" s="4">
        <v>4760</v>
      </c>
      <c r="O199" s="4">
        <v>6958</v>
      </c>
      <c r="P199" s="4">
        <v>6041</v>
      </c>
      <c r="Q199" s="19">
        <v>0</v>
      </c>
      <c r="S199" s="4">
        <f t="shared" si="34"/>
        <v>1958</v>
      </c>
      <c r="T199" s="4">
        <f t="shared" si="35"/>
        <v>4760</v>
      </c>
      <c r="U199" s="4">
        <f t="shared" si="36"/>
        <v>6958</v>
      </c>
      <c r="V199" s="4">
        <f t="shared" si="37"/>
        <v>6041</v>
      </c>
      <c r="W199" s="4">
        <f t="shared" si="38"/>
        <v>0</v>
      </c>
      <c r="Y199" s="5">
        <f t="shared" si="39"/>
        <v>3.7000000000000002E-3</v>
      </c>
      <c r="Z199" s="5">
        <f t="shared" si="40"/>
        <v>8.6999999999999994E-3</v>
      </c>
      <c r="AA199" s="5">
        <f t="shared" si="41"/>
        <v>1.2500000000000001E-2</v>
      </c>
      <c r="AB199" s="5">
        <f t="shared" si="42"/>
        <v>1.0800000000000001E-2</v>
      </c>
      <c r="AC199" s="5">
        <f t="shared" si="43"/>
        <v>0</v>
      </c>
      <c r="AE199" s="5">
        <f t="shared" si="44"/>
        <v>1.0699999999999999E-2</v>
      </c>
      <c r="AF199" s="5">
        <f t="shared" si="32"/>
        <v>7.7000000000000002E-3</v>
      </c>
      <c r="AH199" s="5">
        <f t="shared" si="45"/>
        <v>1.2500000000000001E-2</v>
      </c>
      <c r="AI199" s="5">
        <f t="shared" si="33"/>
        <v>9.7999999999999997E-3</v>
      </c>
      <c r="AJ199" s="5">
        <f t="shared" si="46"/>
        <v>2.700000000000001E-3</v>
      </c>
      <c r="AL199" s="5">
        <f t="shared" si="47"/>
        <v>1.0699999999999999E-2</v>
      </c>
      <c r="AM199" s="4">
        <f>ROUND(('Levy Limit Base'!AD199*AL199),0)</f>
        <v>6449</v>
      </c>
      <c r="AN199" s="4"/>
      <c r="AO199" s="20"/>
      <c r="AP199" s="5"/>
    </row>
    <row r="200" spans="1:42" x14ac:dyDescent="0.2">
      <c r="A200" t="s">
        <v>209</v>
      </c>
      <c r="B200">
        <v>191</v>
      </c>
      <c r="C200" s="4">
        <v>9910087</v>
      </c>
      <c r="D200" s="4">
        <v>10231232</v>
      </c>
      <c r="E200" s="4">
        <f>'Levy Limit Base'!F200</f>
        <v>10817503</v>
      </c>
      <c r="F200" s="4">
        <f>'Levy Limit Base'!K200</f>
        <v>11222179</v>
      </c>
      <c r="G200" s="4">
        <f>'Levy Limit Base'!P200</f>
        <v>11630619</v>
      </c>
      <c r="H200" s="4">
        <f>'Levy Limit Base'!U200</f>
        <v>12083872</v>
      </c>
      <c r="J200" s="45" t="s">
        <v>456</v>
      </c>
      <c r="K200" s="45"/>
      <c r="M200" s="4">
        <v>73379</v>
      </c>
      <c r="N200" s="4">
        <v>327909</v>
      </c>
      <c r="O200" s="4">
        <v>132948</v>
      </c>
      <c r="P200" s="4">
        <v>127886</v>
      </c>
      <c r="Q200" s="19">
        <v>162488</v>
      </c>
      <c r="S200" s="4">
        <f t="shared" si="34"/>
        <v>73379</v>
      </c>
      <c r="T200" s="4">
        <f t="shared" si="35"/>
        <v>327909</v>
      </c>
      <c r="U200" s="4">
        <f t="shared" si="36"/>
        <v>132948</v>
      </c>
      <c r="V200" s="4">
        <f t="shared" si="37"/>
        <v>127886</v>
      </c>
      <c r="W200" s="4">
        <f t="shared" si="38"/>
        <v>162488</v>
      </c>
      <c r="Y200" s="5">
        <f t="shared" si="39"/>
        <v>7.4000000000000003E-3</v>
      </c>
      <c r="Z200" s="5">
        <f t="shared" si="40"/>
        <v>3.2000000000000001E-2</v>
      </c>
      <c r="AA200" s="5">
        <f t="shared" si="41"/>
        <v>1.23E-2</v>
      </c>
      <c r="AB200" s="5">
        <f t="shared" si="42"/>
        <v>1.14E-2</v>
      </c>
      <c r="AC200" s="5">
        <f t="shared" si="43"/>
        <v>1.4E-2</v>
      </c>
      <c r="AE200" s="5">
        <f t="shared" si="44"/>
        <v>1.26E-2</v>
      </c>
      <c r="AF200" s="5">
        <f t="shared" si="32"/>
        <v>1.26E-2</v>
      </c>
      <c r="AH200" s="5">
        <f t="shared" si="45"/>
        <v>1.4E-2</v>
      </c>
      <c r="AI200" s="5">
        <f t="shared" si="33"/>
        <v>1.1900000000000001E-2</v>
      </c>
      <c r="AJ200" s="5">
        <f t="shared" si="46"/>
        <v>2.0999999999999994E-3</v>
      </c>
      <c r="AL200" s="5">
        <f t="shared" si="47"/>
        <v>1.26E-2</v>
      </c>
      <c r="AM200" s="4">
        <f>ROUND(('Levy Limit Base'!AD200*AL200),0)</f>
        <v>152257</v>
      </c>
      <c r="AN200" s="4"/>
      <c r="AO200" s="20"/>
      <c r="AP200" s="5"/>
    </row>
    <row r="201" spans="1:42" x14ac:dyDescent="0.2">
      <c r="A201" t="s">
        <v>210</v>
      </c>
      <c r="B201">
        <v>192</v>
      </c>
      <c r="C201" s="4">
        <v>11891703</v>
      </c>
      <c r="D201" s="4">
        <v>12338140</v>
      </c>
      <c r="E201" s="4">
        <f>'Levy Limit Base'!F201</f>
        <v>12792915</v>
      </c>
      <c r="F201" s="4">
        <f>'Levy Limit Base'!K201</f>
        <v>13568348</v>
      </c>
      <c r="G201" s="4">
        <f>'Levy Limit Base'!P201</f>
        <v>14020056</v>
      </c>
      <c r="H201" s="4">
        <f>'Levy Limit Base'!U201</f>
        <v>14514877</v>
      </c>
      <c r="J201" s="45" t="s">
        <v>478</v>
      </c>
      <c r="K201" s="45"/>
      <c r="M201" s="4">
        <v>148496</v>
      </c>
      <c r="N201" s="4">
        <v>143351</v>
      </c>
      <c r="O201" s="4">
        <v>455610</v>
      </c>
      <c r="P201" s="4">
        <v>112499</v>
      </c>
      <c r="Q201" s="19">
        <v>144319</v>
      </c>
      <c r="S201" s="4">
        <f t="shared" si="34"/>
        <v>148496</v>
      </c>
      <c r="T201" s="4">
        <f t="shared" si="35"/>
        <v>143351</v>
      </c>
      <c r="U201" s="4">
        <f t="shared" si="36"/>
        <v>455610</v>
      </c>
      <c r="V201" s="4">
        <f t="shared" si="37"/>
        <v>112499</v>
      </c>
      <c r="W201" s="4">
        <f t="shared" si="38"/>
        <v>144319</v>
      </c>
      <c r="Y201" s="5">
        <f t="shared" si="39"/>
        <v>1.2500000000000001E-2</v>
      </c>
      <c r="Z201" s="5">
        <f t="shared" si="40"/>
        <v>1.1599999999999999E-2</v>
      </c>
      <c r="AA201" s="5">
        <f t="shared" si="41"/>
        <v>3.56E-2</v>
      </c>
      <c r="AB201" s="5">
        <f t="shared" si="42"/>
        <v>8.3000000000000001E-3</v>
      </c>
      <c r="AC201" s="5">
        <f t="shared" si="43"/>
        <v>1.03E-2</v>
      </c>
      <c r="AE201" s="5">
        <f t="shared" si="44"/>
        <v>1.8100000000000002E-2</v>
      </c>
      <c r="AF201" s="5">
        <f t="shared" si="32"/>
        <v>1.01E-2</v>
      </c>
      <c r="AH201" s="5">
        <f t="shared" si="45"/>
        <v>3.56E-2</v>
      </c>
      <c r="AI201" s="5">
        <f t="shared" si="33"/>
        <v>9.2999999999999992E-3</v>
      </c>
      <c r="AJ201" s="5">
        <f t="shared" si="46"/>
        <v>2.63E-2</v>
      </c>
      <c r="AL201" s="5">
        <f t="shared" si="47"/>
        <v>1.01E-2</v>
      </c>
      <c r="AM201" s="4">
        <f>ROUND(('Levy Limit Base'!AD201*AL201),0)</f>
        <v>146600</v>
      </c>
      <c r="AN201" s="4"/>
      <c r="AO201" s="20"/>
      <c r="AP201" s="5"/>
    </row>
    <row r="202" spans="1:42" x14ac:dyDescent="0.2">
      <c r="A202" t="s">
        <v>211</v>
      </c>
      <c r="B202">
        <v>193</v>
      </c>
      <c r="C202" s="4">
        <v>2357309</v>
      </c>
      <c r="D202" s="4">
        <v>2440170</v>
      </c>
      <c r="E202" s="4">
        <f>'Levy Limit Base'!F202</f>
        <v>2525949</v>
      </c>
      <c r="F202" s="4">
        <f>'Levy Limit Base'!K202</f>
        <v>2605476</v>
      </c>
      <c r="G202" s="4">
        <f>'Levy Limit Base'!P202</f>
        <v>2694274</v>
      </c>
      <c r="H202" s="4">
        <f>'Levy Limit Base'!U202</f>
        <v>2784941</v>
      </c>
      <c r="J202" s="45"/>
      <c r="K202" s="45"/>
      <c r="M202" s="4">
        <v>23929</v>
      </c>
      <c r="N202" s="4">
        <v>16289</v>
      </c>
      <c r="O202" s="4">
        <v>16379</v>
      </c>
      <c r="P202" s="4">
        <v>23661</v>
      </c>
      <c r="Q202" s="19">
        <v>23310</v>
      </c>
      <c r="S202" s="4">
        <f t="shared" si="34"/>
        <v>23929</v>
      </c>
      <c r="T202" s="4">
        <f t="shared" si="35"/>
        <v>16289</v>
      </c>
      <c r="U202" s="4">
        <f t="shared" si="36"/>
        <v>16379</v>
      </c>
      <c r="V202" s="4">
        <f t="shared" si="37"/>
        <v>23661</v>
      </c>
      <c r="W202" s="4">
        <f t="shared" si="38"/>
        <v>23310</v>
      </c>
      <c r="Y202" s="5">
        <f t="shared" si="39"/>
        <v>1.0200000000000001E-2</v>
      </c>
      <c r="Z202" s="5">
        <f t="shared" si="40"/>
        <v>6.7000000000000002E-3</v>
      </c>
      <c r="AA202" s="5">
        <f t="shared" si="41"/>
        <v>6.4999999999999997E-3</v>
      </c>
      <c r="AB202" s="5">
        <f t="shared" si="42"/>
        <v>9.1000000000000004E-3</v>
      </c>
      <c r="AC202" s="5">
        <f t="shared" si="43"/>
        <v>8.6999999999999994E-3</v>
      </c>
      <c r="AE202" s="5">
        <f t="shared" si="44"/>
        <v>8.0999999999999996E-3</v>
      </c>
      <c r="AF202" s="5">
        <f t="shared" ref="AF202:AF265" si="48">IF(W202&gt;0,ROUND((SUM(Z202:AC202)-MAXA(Z202:AC202))/3,4),ROUND((SUM(Y202:AB202)-MAXA(Y202:AB202))/3,4))</f>
        <v>7.3000000000000001E-3</v>
      </c>
      <c r="AH202" s="5">
        <f t="shared" si="45"/>
        <v>9.1000000000000004E-3</v>
      </c>
      <c r="AI202" s="5">
        <f t="shared" ref="AI202:AI265" si="49">IF(W202&gt;0,ROUND((AC202+AA202+AB202-AH202)/2,4),ROUND((AB202+Z202+AA202-AH202)/2,4))</f>
        <v>7.6E-3</v>
      </c>
      <c r="AJ202" s="5">
        <f t="shared" si="46"/>
        <v>1.5000000000000005E-3</v>
      </c>
      <c r="AL202" s="5">
        <f t="shared" si="47"/>
        <v>8.0999999999999996E-3</v>
      </c>
      <c r="AM202" s="4">
        <f>ROUND(('Levy Limit Base'!AD202*AL202),0)</f>
        <v>22558</v>
      </c>
      <c r="AN202" s="4"/>
      <c r="AO202" s="20"/>
      <c r="AP202" s="5"/>
    </row>
    <row r="203" spans="1:42" x14ac:dyDescent="0.2">
      <c r="A203" t="s">
        <v>212</v>
      </c>
      <c r="B203">
        <v>194</v>
      </c>
      <c r="C203" s="4">
        <v>1285458</v>
      </c>
      <c r="D203" s="4">
        <v>1339332</v>
      </c>
      <c r="E203" s="4">
        <f>'Levy Limit Base'!F203</f>
        <v>1388718</v>
      </c>
      <c r="F203" s="4">
        <f>'Levy Limit Base'!K203</f>
        <v>1445436</v>
      </c>
      <c r="G203" s="4">
        <f>'Levy Limit Base'!P203</f>
        <v>1499033</v>
      </c>
      <c r="H203" s="4">
        <f>'Levy Limit Base'!U203</f>
        <v>1564838</v>
      </c>
      <c r="J203" s="45" t="s">
        <v>456</v>
      </c>
      <c r="K203" s="45"/>
      <c r="M203" s="4">
        <v>21738</v>
      </c>
      <c r="N203" s="4">
        <v>15903</v>
      </c>
      <c r="O203" s="4">
        <v>22000</v>
      </c>
      <c r="P203" s="4">
        <v>17461</v>
      </c>
      <c r="Q203" s="19">
        <v>28329</v>
      </c>
      <c r="S203" s="4">
        <f t="shared" ref="S203:S266" si="50">IF($J203=2011,ROUND(M203*2/3,0),IF($K203=2011,ROUND(M203*2,0),M203))</f>
        <v>21738</v>
      </c>
      <c r="T203" s="4">
        <f t="shared" ref="T203:T266" si="51">IF($J203=2012,ROUND(N203*2/3,0),IF($K203=2012,ROUND(N203*2,0),N203))</f>
        <v>15903</v>
      </c>
      <c r="U203" s="4">
        <f t="shared" ref="U203:U266" si="52">IF($J203=2013,ROUND(O203*2/3,0),IF($K203=2013,ROUND(O203*2,0),O203))</f>
        <v>22000</v>
      </c>
      <c r="V203" s="4">
        <f t="shared" ref="V203:V266" si="53">IF($J203=2014,ROUND(P203*2/3,0),IF($K203=2014,ROUND(P203*2,0),P203))</f>
        <v>17461</v>
      </c>
      <c r="W203" s="4">
        <f t="shared" ref="W203:W266" si="54">IF($J203=2015,ROUND(Q203*2/3,0),IF($K203=2015,ROUND(Q203*2,0),Q203))</f>
        <v>28329</v>
      </c>
      <c r="Y203" s="5">
        <f t="shared" ref="Y203:Y266" si="55">IF(S203&gt;0,ROUND(S203/C203,4),0)</f>
        <v>1.6899999999999998E-2</v>
      </c>
      <c r="Z203" s="5">
        <f t="shared" ref="Z203:Z266" si="56">IF(T203&gt;0,ROUND(T203/D203,4),0)</f>
        <v>1.1900000000000001E-2</v>
      </c>
      <c r="AA203" s="5">
        <f t="shared" ref="AA203:AA266" si="57">IF(U203&gt;0,ROUND(U203/E203,4),0)</f>
        <v>1.5800000000000002E-2</v>
      </c>
      <c r="AB203" s="5">
        <f t="shared" ref="AB203:AB266" si="58">IF(V203&gt;0,ROUND(V203/F203,4),0)</f>
        <v>1.21E-2</v>
      </c>
      <c r="AC203" s="5">
        <f t="shared" ref="AC203:AC266" si="59">IF(W203&gt;0,ROUND(W203/G203,4),0)</f>
        <v>1.89E-2</v>
      </c>
      <c r="AE203" s="5">
        <f t="shared" ref="AE203:AE266" si="60">IF(W203&gt;0,ROUND(AVERAGEA(AA203:AC203),4),ROUND(AVERAGEA(Z203:AB203),4))</f>
        <v>1.5599999999999999E-2</v>
      </c>
      <c r="AF203" s="5">
        <f t="shared" si="48"/>
        <v>1.3299999999999999E-2</v>
      </c>
      <c r="AH203" s="5">
        <f t="shared" ref="AH203:AH266" si="61">IF(W203&gt;0,MAXA(AA203:AC203),MAXA(Z203:AB203))</f>
        <v>1.89E-2</v>
      </c>
      <c r="AI203" s="5">
        <f t="shared" si="49"/>
        <v>1.4E-2</v>
      </c>
      <c r="AJ203" s="5">
        <f t="shared" ref="AJ203:AJ266" si="62">(AH203-AI203)</f>
        <v>4.8999999999999998E-3</v>
      </c>
      <c r="AL203" s="5">
        <f t="shared" ref="AL203:AL266" si="63">IF(AJ203&gt;0.02,AF203,AE203)</f>
        <v>1.5599999999999999E-2</v>
      </c>
      <c r="AM203" s="4">
        <f>ROUND(('Levy Limit Base'!AD203*AL203),0)</f>
        <v>24411</v>
      </c>
      <c r="AN203" s="4"/>
      <c r="AO203" s="20"/>
      <c r="AP203" s="5"/>
    </row>
    <row r="204" spans="1:42" x14ac:dyDescent="0.2">
      <c r="A204" t="s">
        <v>378</v>
      </c>
      <c r="B204">
        <v>195</v>
      </c>
      <c r="C204" s="4">
        <v>344820</v>
      </c>
      <c r="D204" s="4">
        <v>355284</v>
      </c>
      <c r="E204" s="4">
        <f>'Levy Limit Base'!F204</f>
        <v>371626</v>
      </c>
      <c r="F204" s="4">
        <f>'Levy Limit Base'!K204</f>
        <v>387151</v>
      </c>
      <c r="G204" s="4">
        <f>'Levy Limit Base'!P204</f>
        <v>401516</v>
      </c>
      <c r="H204" s="4">
        <f>'Levy Limit Base'!U204</f>
        <v>415445</v>
      </c>
      <c r="J204" s="45" t="s">
        <v>456</v>
      </c>
      <c r="K204" s="45"/>
      <c r="M204" s="4">
        <v>1844</v>
      </c>
      <c r="N204" s="4">
        <v>4414</v>
      </c>
      <c r="O204" s="4">
        <v>6234</v>
      </c>
      <c r="P204" s="4">
        <v>4686</v>
      </c>
      <c r="Q204" s="19">
        <v>3891</v>
      </c>
      <c r="S204" s="4">
        <f t="shared" si="50"/>
        <v>1844</v>
      </c>
      <c r="T204" s="4">
        <f t="shared" si="51"/>
        <v>4414</v>
      </c>
      <c r="U204" s="4">
        <f t="shared" si="52"/>
        <v>6234</v>
      </c>
      <c r="V204" s="4">
        <f t="shared" si="53"/>
        <v>4686</v>
      </c>
      <c r="W204" s="4">
        <f t="shared" si="54"/>
        <v>3891</v>
      </c>
      <c r="Y204" s="5">
        <f t="shared" si="55"/>
        <v>5.3E-3</v>
      </c>
      <c r="Z204" s="5">
        <f t="shared" si="56"/>
        <v>1.24E-2</v>
      </c>
      <c r="AA204" s="5">
        <f t="shared" si="57"/>
        <v>1.6799999999999999E-2</v>
      </c>
      <c r="AB204" s="5">
        <f t="shared" si="58"/>
        <v>1.21E-2</v>
      </c>
      <c r="AC204" s="5">
        <f t="shared" si="59"/>
        <v>9.7000000000000003E-3</v>
      </c>
      <c r="AE204" s="5">
        <f t="shared" si="60"/>
        <v>1.29E-2</v>
      </c>
      <c r="AF204" s="5">
        <f t="shared" si="48"/>
        <v>1.14E-2</v>
      </c>
      <c r="AH204" s="5">
        <f t="shared" si="61"/>
        <v>1.6799999999999999E-2</v>
      </c>
      <c r="AI204" s="5">
        <f t="shared" si="49"/>
        <v>1.09E-2</v>
      </c>
      <c r="AJ204" s="5">
        <f t="shared" si="62"/>
        <v>5.899999999999999E-3</v>
      </c>
      <c r="AL204" s="5">
        <f t="shared" si="63"/>
        <v>1.29E-2</v>
      </c>
      <c r="AM204" s="4">
        <f>ROUND(('Levy Limit Base'!AD204*AL204),0)</f>
        <v>5359</v>
      </c>
      <c r="AN204" s="4"/>
      <c r="AO204" s="20"/>
      <c r="AP204" s="5"/>
    </row>
    <row r="205" spans="1:42" x14ac:dyDescent="0.2">
      <c r="A205" t="s">
        <v>213</v>
      </c>
      <c r="B205">
        <v>196</v>
      </c>
      <c r="C205" s="4">
        <v>6256867</v>
      </c>
      <c r="D205" s="4">
        <v>6452928</v>
      </c>
      <c r="E205" s="4">
        <f>'Levy Limit Base'!F205</f>
        <v>6666166</v>
      </c>
      <c r="F205" s="4">
        <f>'Levy Limit Base'!K205</f>
        <v>6873983</v>
      </c>
      <c r="G205" s="4">
        <f>'Levy Limit Base'!P205</f>
        <v>7095066</v>
      </c>
      <c r="H205" s="4">
        <f>'Levy Limit Base'!U205</f>
        <v>7321680</v>
      </c>
      <c r="J205" s="45" t="s">
        <v>456</v>
      </c>
      <c r="K205" s="45" t="s">
        <v>474</v>
      </c>
      <c r="M205" s="4">
        <v>39639</v>
      </c>
      <c r="N205" s="4">
        <v>40850</v>
      </c>
      <c r="O205" s="4">
        <v>41163</v>
      </c>
      <c r="P205" s="4">
        <v>49233</v>
      </c>
      <c r="Q205" s="19">
        <v>48941</v>
      </c>
      <c r="S205" s="4">
        <f t="shared" si="50"/>
        <v>39639</v>
      </c>
      <c r="T205" s="4">
        <f t="shared" si="51"/>
        <v>40850</v>
      </c>
      <c r="U205" s="4">
        <f t="shared" si="52"/>
        <v>41163</v>
      </c>
      <c r="V205" s="4">
        <f t="shared" si="53"/>
        <v>49233</v>
      </c>
      <c r="W205" s="4">
        <f t="shared" si="54"/>
        <v>48941</v>
      </c>
      <c r="Y205" s="5">
        <f t="shared" si="55"/>
        <v>6.3E-3</v>
      </c>
      <c r="Z205" s="5">
        <f t="shared" si="56"/>
        <v>6.3E-3</v>
      </c>
      <c r="AA205" s="5">
        <f t="shared" si="57"/>
        <v>6.1999999999999998E-3</v>
      </c>
      <c r="AB205" s="5">
        <f t="shared" si="58"/>
        <v>7.1999999999999998E-3</v>
      </c>
      <c r="AC205" s="5">
        <f t="shared" si="59"/>
        <v>6.8999999999999999E-3</v>
      </c>
      <c r="AE205" s="5">
        <f t="shared" si="60"/>
        <v>6.7999999999999996E-3</v>
      </c>
      <c r="AF205" s="5">
        <f t="shared" si="48"/>
        <v>6.4999999999999997E-3</v>
      </c>
      <c r="AH205" s="5">
        <f t="shared" si="61"/>
        <v>7.1999999999999998E-3</v>
      </c>
      <c r="AI205" s="5">
        <f t="shared" si="49"/>
        <v>6.6E-3</v>
      </c>
      <c r="AJ205" s="5">
        <f t="shared" si="62"/>
        <v>5.9999999999999984E-4</v>
      </c>
      <c r="AL205" s="5">
        <f t="shared" si="63"/>
        <v>6.7999999999999996E-3</v>
      </c>
      <c r="AM205" s="4">
        <f>ROUND(('Levy Limit Base'!AD205*AL205),0)</f>
        <v>49787</v>
      </c>
      <c r="AN205" s="4"/>
      <c r="AO205" s="20"/>
      <c r="AP205" s="5"/>
    </row>
    <row r="206" spans="1:42" x14ac:dyDescent="0.2">
      <c r="A206" t="s">
        <v>214</v>
      </c>
      <c r="B206">
        <v>197</v>
      </c>
      <c r="C206" s="4">
        <v>48284102</v>
      </c>
      <c r="D206" s="4">
        <v>50013879</v>
      </c>
      <c r="E206" s="4">
        <f>'Levy Limit Base'!F206</f>
        <v>52281887</v>
      </c>
      <c r="F206" s="4">
        <f>'Levy Limit Base'!K206</f>
        <v>54268273</v>
      </c>
      <c r="G206" s="4">
        <f>'Levy Limit Base'!P206</f>
        <v>56662729</v>
      </c>
      <c r="H206" s="4">
        <f>'Levy Limit Base'!U206</f>
        <v>59219382</v>
      </c>
      <c r="J206" s="45"/>
      <c r="K206" s="45"/>
      <c r="M206" s="4">
        <v>518585</v>
      </c>
      <c r="N206" s="4">
        <v>859044</v>
      </c>
      <c r="O206" s="4">
        <v>679339</v>
      </c>
      <c r="P206" s="4">
        <v>1037749</v>
      </c>
      <c r="Q206" s="19">
        <v>1140085</v>
      </c>
      <c r="S206" s="4">
        <f t="shared" si="50"/>
        <v>518585</v>
      </c>
      <c r="T206" s="4">
        <f t="shared" si="51"/>
        <v>859044</v>
      </c>
      <c r="U206" s="4">
        <f t="shared" si="52"/>
        <v>679339</v>
      </c>
      <c r="V206" s="4">
        <f t="shared" si="53"/>
        <v>1037749</v>
      </c>
      <c r="W206" s="4">
        <f t="shared" si="54"/>
        <v>1140085</v>
      </c>
      <c r="Y206" s="5">
        <f t="shared" si="55"/>
        <v>1.0699999999999999E-2</v>
      </c>
      <c r="Z206" s="5">
        <f t="shared" si="56"/>
        <v>1.72E-2</v>
      </c>
      <c r="AA206" s="5">
        <f t="shared" si="57"/>
        <v>1.2999999999999999E-2</v>
      </c>
      <c r="AB206" s="5">
        <f t="shared" si="58"/>
        <v>1.9099999999999999E-2</v>
      </c>
      <c r="AC206" s="5">
        <f t="shared" si="59"/>
        <v>2.01E-2</v>
      </c>
      <c r="AE206" s="5">
        <f t="shared" si="60"/>
        <v>1.7399999999999999E-2</v>
      </c>
      <c r="AF206" s="5">
        <f t="shared" si="48"/>
        <v>1.6400000000000001E-2</v>
      </c>
      <c r="AH206" s="5">
        <f t="shared" si="61"/>
        <v>2.01E-2</v>
      </c>
      <c r="AI206" s="5">
        <f t="shared" si="49"/>
        <v>1.61E-2</v>
      </c>
      <c r="AJ206" s="5">
        <f t="shared" si="62"/>
        <v>4.0000000000000001E-3</v>
      </c>
      <c r="AL206" s="5">
        <f t="shared" si="63"/>
        <v>1.7399999999999999E-2</v>
      </c>
      <c r="AM206" s="4">
        <f>ROUND(('Levy Limit Base'!AD206*AL206),0)</f>
        <v>1030417</v>
      </c>
      <c r="AN206" s="4"/>
      <c r="AO206" s="20"/>
      <c r="AP206" s="5"/>
    </row>
    <row r="207" spans="1:42" x14ac:dyDescent="0.2">
      <c r="A207" t="s">
        <v>215</v>
      </c>
      <c r="B207">
        <v>198</v>
      </c>
      <c r="C207" s="4">
        <v>74119129</v>
      </c>
      <c r="D207" s="4">
        <v>76818491</v>
      </c>
      <c r="E207" s="4">
        <f>'Levy Limit Base'!F207</f>
        <v>79813421</v>
      </c>
      <c r="F207" s="4">
        <f>'Levy Limit Base'!K207</f>
        <v>84311946</v>
      </c>
      <c r="G207" s="4">
        <f>'Levy Limit Base'!P207</f>
        <v>87548549</v>
      </c>
      <c r="H207" s="4">
        <f>'Levy Limit Base'!U207</f>
        <v>90478492</v>
      </c>
      <c r="J207" s="45"/>
      <c r="K207" s="45"/>
      <c r="M207" s="4">
        <v>846384</v>
      </c>
      <c r="N207" s="4">
        <v>933201</v>
      </c>
      <c r="O207" s="4">
        <v>2503189</v>
      </c>
      <c r="P207" s="4">
        <v>1128804</v>
      </c>
      <c r="Q207" s="19">
        <v>741229</v>
      </c>
      <c r="S207" s="4">
        <f t="shared" si="50"/>
        <v>846384</v>
      </c>
      <c r="T207" s="4">
        <f t="shared" si="51"/>
        <v>933201</v>
      </c>
      <c r="U207" s="4">
        <f t="shared" si="52"/>
        <v>2503189</v>
      </c>
      <c r="V207" s="4">
        <f t="shared" si="53"/>
        <v>1128804</v>
      </c>
      <c r="W207" s="4">
        <f t="shared" si="54"/>
        <v>741229</v>
      </c>
      <c r="Y207" s="5">
        <f t="shared" si="55"/>
        <v>1.14E-2</v>
      </c>
      <c r="Z207" s="5">
        <f t="shared" si="56"/>
        <v>1.21E-2</v>
      </c>
      <c r="AA207" s="5">
        <f t="shared" si="57"/>
        <v>3.1399999999999997E-2</v>
      </c>
      <c r="AB207" s="5">
        <f t="shared" si="58"/>
        <v>1.34E-2</v>
      </c>
      <c r="AC207" s="5">
        <f t="shared" si="59"/>
        <v>8.5000000000000006E-3</v>
      </c>
      <c r="AE207" s="5">
        <f t="shared" si="60"/>
        <v>1.78E-2</v>
      </c>
      <c r="AF207" s="5">
        <f t="shared" si="48"/>
        <v>1.1299999999999999E-2</v>
      </c>
      <c r="AH207" s="5">
        <f t="shared" si="61"/>
        <v>3.1399999999999997E-2</v>
      </c>
      <c r="AI207" s="5">
        <f t="shared" si="49"/>
        <v>1.0999999999999999E-2</v>
      </c>
      <c r="AJ207" s="5">
        <f t="shared" si="62"/>
        <v>2.0399999999999998E-2</v>
      </c>
      <c r="AL207" s="5">
        <f t="shared" si="63"/>
        <v>1.1299999999999999E-2</v>
      </c>
      <c r="AM207" s="4">
        <f>ROUND(('Levy Limit Base'!AD207*AL207),0)</f>
        <v>1022407</v>
      </c>
      <c r="AN207" s="4"/>
      <c r="AO207" s="20"/>
      <c r="AP207" s="5"/>
    </row>
    <row r="208" spans="1:42" x14ac:dyDescent="0.2">
      <c r="A208" t="s">
        <v>216</v>
      </c>
      <c r="B208">
        <v>199</v>
      </c>
      <c r="C208" s="4">
        <v>78327154</v>
      </c>
      <c r="D208" s="4">
        <v>81939859</v>
      </c>
      <c r="E208" s="4">
        <f>'Levy Limit Base'!F208</f>
        <v>86060214</v>
      </c>
      <c r="F208" s="4">
        <f>'Levy Limit Base'!K208</f>
        <v>91036792</v>
      </c>
      <c r="G208" s="4">
        <f>'Levy Limit Base'!P208</f>
        <v>97235640</v>
      </c>
      <c r="H208" s="4">
        <f>'Levy Limit Base'!U208</f>
        <v>103353659</v>
      </c>
      <c r="J208" s="45" t="s">
        <v>467</v>
      </c>
      <c r="K208" s="45"/>
      <c r="M208" s="4">
        <v>1649930</v>
      </c>
      <c r="N208" s="4">
        <v>1879442</v>
      </c>
      <c r="O208" s="4">
        <v>2823111</v>
      </c>
      <c r="P208" s="4">
        <v>3922530</v>
      </c>
      <c r="Q208" s="19">
        <v>3684955</v>
      </c>
      <c r="S208" s="4">
        <f t="shared" si="50"/>
        <v>1649930</v>
      </c>
      <c r="T208" s="4">
        <f t="shared" si="51"/>
        <v>1879442</v>
      </c>
      <c r="U208" s="4">
        <f t="shared" si="52"/>
        <v>2823111</v>
      </c>
      <c r="V208" s="4">
        <f t="shared" si="53"/>
        <v>3922530</v>
      </c>
      <c r="W208" s="4">
        <f t="shared" si="54"/>
        <v>3684955</v>
      </c>
      <c r="Y208" s="5">
        <f t="shared" si="55"/>
        <v>2.1100000000000001E-2</v>
      </c>
      <c r="Z208" s="5">
        <f t="shared" si="56"/>
        <v>2.29E-2</v>
      </c>
      <c r="AA208" s="5">
        <f t="shared" si="57"/>
        <v>3.2800000000000003E-2</v>
      </c>
      <c r="AB208" s="5">
        <f t="shared" si="58"/>
        <v>4.3099999999999999E-2</v>
      </c>
      <c r="AC208" s="5">
        <f t="shared" si="59"/>
        <v>3.7900000000000003E-2</v>
      </c>
      <c r="AE208" s="5">
        <f t="shared" si="60"/>
        <v>3.7900000000000003E-2</v>
      </c>
      <c r="AF208" s="5">
        <f t="shared" si="48"/>
        <v>3.1199999999999999E-2</v>
      </c>
      <c r="AH208" s="5">
        <f t="shared" si="61"/>
        <v>4.3099999999999999E-2</v>
      </c>
      <c r="AI208" s="5">
        <f t="shared" si="49"/>
        <v>3.5400000000000001E-2</v>
      </c>
      <c r="AJ208" s="5">
        <f t="shared" si="62"/>
        <v>7.6999999999999985E-3</v>
      </c>
      <c r="AL208" s="5">
        <f t="shared" si="63"/>
        <v>3.7900000000000003E-2</v>
      </c>
      <c r="AM208" s="4">
        <f>ROUND(('Levy Limit Base'!AD208*AL208),0)</f>
        <v>3917104</v>
      </c>
      <c r="AN208" s="4"/>
      <c r="AO208" s="20"/>
      <c r="AP208" s="5"/>
    </row>
    <row r="209" spans="1:42" x14ac:dyDescent="0.2">
      <c r="A209" t="s">
        <v>217</v>
      </c>
      <c r="B209">
        <v>200</v>
      </c>
      <c r="C209" s="4">
        <v>345048</v>
      </c>
      <c r="D209" s="4">
        <v>359629</v>
      </c>
      <c r="E209" s="4">
        <f>'Levy Limit Base'!F209</f>
        <v>370501</v>
      </c>
      <c r="F209" s="4">
        <f>'Levy Limit Base'!K209</f>
        <v>381248</v>
      </c>
      <c r="G209" s="4">
        <f>'Levy Limit Base'!P209</f>
        <v>399535</v>
      </c>
      <c r="H209" s="4">
        <f>'Levy Limit Base'!U209</f>
        <v>413539</v>
      </c>
      <c r="J209" s="45"/>
      <c r="K209" s="45"/>
      <c r="M209" s="4">
        <v>5955</v>
      </c>
      <c r="N209" s="4">
        <v>1067</v>
      </c>
      <c r="O209" s="4">
        <v>1485</v>
      </c>
      <c r="P209" s="4">
        <v>8756</v>
      </c>
      <c r="Q209" s="19">
        <v>4016</v>
      </c>
      <c r="S209" s="4">
        <f t="shared" si="50"/>
        <v>5955</v>
      </c>
      <c r="T209" s="4">
        <f t="shared" si="51"/>
        <v>1067</v>
      </c>
      <c r="U209" s="4">
        <f t="shared" si="52"/>
        <v>1485</v>
      </c>
      <c r="V209" s="4">
        <f t="shared" si="53"/>
        <v>8756</v>
      </c>
      <c r="W209" s="4">
        <f t="shared" si="54"/>
        <v>4016</v>
      </c>
      <c r="Y209" s="5">
        <f t="shared" si="55"/>
        <v>1.7299999999999999E-2</v>
      </c>
      <c r="Z209" s="5">
        <f t="shared" si="56"/>
        <v>3.0000000000000001E-3</v>
      </c>
      <c r="AA209" s="5">
        <f t="shared" si="57"/>
        <v>4.0000000000000001E-3</v>
      </c>
      <c r="AB209" s="5">
        <f t="shared" si="58"/>
        <v>2.3E-2</v>
      </c>
      <c r="AC209" s="5">
        <f t="shared" si="59"/>
        <v>1.01E-2</v>
      </c>
      <c r="AE209" s="5">
        <f t="shared" si="60"/>
        <v>1.24E-2</v>
      </c>
      <c r="AF209" s="5">
        <f t="shared" si="48"/>
        <v>5.7000000000000002E-3</v>
      </c>
      <c r="AH209" s="5">
        <f t="shared" si="61"/>
        <v>2.3E-2</v>
      </c>
      <c r="AI209" s="5">
        <f t="shared" si="49"/>
        <v>7.1000000000000004E-3</v>
      </c>
      <c r="AJ209" s="5">
        <f t="shared" si="62"/>
        <v>1.5899999999999997E-2</v>
      </c>
      <c r="AL209" s="5">
        <f t="shared" si="63"/>
        <v>1.24E-2</v>
      </c>
      <c r="AM209" s="4">
        <f>ROUND(('Levy Limit Base'!AD209*AL209),0)</f>
        <v>5128</v>
      </c>
      <c r="AN209" s="4"/>
      <c r="AO209" s="20"/>
      <c r="AP209" s="5"/>
    </row>
    <row r="210" spans="1:42" x14ac:dyDescent="0.2">
      <c r="A210" t="s">
        <v>218</v>
      </c>
      <c r="B210">
        <v>201</v>
      </c>
      <c r="C210" s="4">
        <v>95474693</v>
      </c>
      <c r="D210" s="4">
        <v>99066782</v>
      </c>
      <c r="E210" s="4">
        <f>'Levy Limit Base'!F210</f>
        <v>102384407</v>
      </c>
      <c r="F210" s="4">
        <f>'Levy Limit Base'!K210</f>
        <v>106400750</v>
      </c>
      <c r="G210" s="4">
        <f>'Levy Limit Base'!P210</f>
        <v>110181767</v>
      </c>
      <c r="H210" s="4">
        <f>'Levy Limit Base'!U210</f>
        <v>114137930</v>
      </c>
      <c r="J210" s="45"/>
      <c r="K210" s="45"/>
      <c r="M210" s="4">
        <v>1187480</v>
      </c>
      <c r="N210" s="4">
        <v>787571</v>
      </c>
      <c r="O210" s="4">
        <v>1456733</v>
      </c>
      <c r="P210" s="4">
        <v>1120998</v>
      </c>
      <c r="Q210" s="19">
        <v>1201619</v>
      </c>
      <c r="S210" s="4">
        <f t="shared" si="50"/>
        <v>1187480</v>
      </c>
      <c r="T210" s="4">
        <f t="shared" si="51"/>
        <v>787571</v>
      </c>
      <c r="U210" s="4">
        <f t="shared" si="52"/>
        <v>1456733</v>
      </c>
      <c r="V210" s="4">
        <f t="shared" si="53"/>
        <v>1120998</v>
      </c>
      <c r="W210" s="4">
        <f t="shared" si="54"/>
        <v>1201619</v>
      </c>
      <c r="Y210" s="5">
        <f t="shared" si="55"/>
        <v>1.24E-2</v>
      </c>
      <c r="Z210" s="5">
        <f t="shared" si="56"/>
        <v>7.9000000000000008E-3</v>
      </c>
      <c r="AA210" s="5">
        <f t="shared" si="57"/>
        <v>1.4200000000000001E-2</v>
      </c>
      <c r="AB210" s="5">
        <f t="shared" si="58"/>
        <v>1.0500000000000001E-2</v>
      </c>
      <c r="AC210" s="5">
        <f t="shared" si="59"/>
        <v>1.09E-2</v>
      </c>
      <c r="AE210" s="5">
        <f t="shared" si="60"/>
        <v>1.1900000000000001E-2</v>
      </c>
      <c r="AF210" s="5">
        <f t="shared" si="48"/>
        <v>9.7999999999999997E-3</v>
      </c>
      <c r="AH210" s="5">
        <f t="shared" si="61"/>
        <v>1.4200000000000001E-2</v>
      </c>
      <c r="AI210" s="5">
        <f t="shared" si="49"/>
        <v>1.0699999999999999E-2</v>
      </c>
      <c r="AJ210" s="5">
        <f t="shared" si="62"/>
        <v>3.5000000000000014E-3</v>
      </c>
      <c r="AL210" s="5">
        <f t="shared" si="63"/>
        <v>1.1900000000000001E-2</v>
      </c>
      <c r="AM210" s="4">
        <f>ROUND(('Levy Limit Base'!AD210*AL210),0)</f>
        <v>1358241</v>
      </c>
      <c r="AN210" s="4"/>
      <c r="AO210" s="20"/>
      <c r="AP210" s="5"/>
    </row>
    <row r="211" spans="1:42" x14ac:dyDescent="0.2">
      <c r="A211" t="s">
        <v>219</v>
      </c>
      <c r="B211">
        <v>202</v>
      </c>
      <c r="C211" s="4">
        <v>1497170</v>
      </c>
      <c r="D211" s="4">
        <v>1546270</v>
      </c>
      <c r="E211" s="4">
        <f>'Levy Limit Base'!F211</f>
        <v>1608507</v>
      </c>
      <c r="F211" s="4">
        <f>'Levy Limit Base'!K211</f>
        <v>1658847</v>
      </c>
      <c r="G211" s="4">
        <f>'Levy Limit Base'!P211</f>
        <v>1716243</v>
      </c>
      <c r="H211" s="4">
        <f>'Levy Limit Base'!U211</f>
        <v>1770809</v>
      </c>
      <c r="J211" s="45"/>
      <c r="K211" s="45"/>
      <c r="M211" s="4">
        <v>11671</v>
      </c>
      <c r="N211" s="4">
        <v>23580</v>
      </c>
      <c r="O211" s="4">
        <v>10127</v>
      </c>
      <c r="P211" s="4">
        <v>15925</v>
      </c>
      <c r="Q211" s="19">
        <v>11660</v>
      </c>
      <c r="S211" s="4">
        <f t="shared" si="50"/>
        <v>11671</v>
      </c>
      <c r="T211" s="4">
        <f t="shared" si="51"/>
        <v>23580</v>
      </c>
      <c r="U211" s="4">
        <f t="shared" si="52"/>
        <v>10127</v>
      </c>
      <c r="V211" s="4">
        <f t="shared" si="53"/>
        <v>15925</v>
      </c>
      <c r="W211" s="4">
        <f t="shared" si="54"/>
        <v>11660</v>
      </c>
      <c r="Y211" s="5">
        <f t="shared" si="55"/>
        <v>7.7999999999999996E-3</v>
      </c>
      <c r="Z211" s="5">
        <f t="shared" si="56"/>
        <v>1.52E-2</v>
      </c>
      <c r="AA211" s="5">
        <f t="shared" si="57"/>
        <v>6.3E-3</v>
      </c>
      <c r="AB211" s="5">
        <f t="shared" si="58"/>
        <v>9.5999999999999992E-3</v>
      </c>
      <c r="AC211" s="5">
        <f t="shared" si="59"/>
        <v>6.7999999999999996E-3</v>
      </c>
      <c r="AE211" s="5">
        <f t="shared" si="60"/>
        <v>7.6E-3</v>
      </c>
      <c r="AF211" s="5">
        <f t="shared" si="48"/>
        <v>7.6E-3</v>
      </c>
      <c r="AH211" s="5">
        <f t="shared" si="61"/>
        <v>9.5999999999999992E-3</v>
      </c>
      <c r="AI211" s="5">
        <f t="shared" si="49"/>
        <v>6.6E-3</v>
      </c>
      <c r="AJ211" s="5">
        <f t="shared" si="62"/>
        <v>2.9999999999999992E-3</v>
      </c>
      <c r="AL211" s="5">
        <f t="shared" si="63"/>
        <v>7.6E-3</v>
      </c>
      <c r="AM211" s="4">
        <f>ROUND(('Levy Limit Base'!AD211*AL211),0)</f>
        <v>13458</v>
      </c>
      <c r="AN211" s="4"/>
      <c r="AO211" s="20"/>
      <c r="AP211" s="5"/>
    </row>
    <row r="212" spans="1:42" x14ac:dyDescent="0.2">
      <c r="A212" t="s">
        <v>379</v>
      </c>
      <c r="B212">
        <v>203</v>
      </c>
      <c r="C212" s="4">
        <v>3323775</v>
      </c>
      <c r="D212" s="4">
        <v>3455875</v>
      </c>
      <c r="E212" s="4">
        <f>'Levy Limit Base'!F212</f>
        <v>3674121</v>
      </c>
      <c r="F212" s="4">
        <f>'Levy Limit Base'!K212</f>
        <v>3799108</v>
      </c>
      <c r="G212" s="4">
        <f>'Levy Limit Base'!P212</f>
        <v>3929759</v>
      </c>
      <c r="H212" s="4">
        <f>'Levy Limit Base'!U212</f>
        <v>4058798</v>
      </c>
      <c r="J212" s="45"/>
      <c r="K212" s="45"/>
      <c r="M212" s="4">
        <v>39825</v>
      </c>
      <c r="N212" s="4">
        <v>33864</v>
      </c>
      <c r="O212" s="4">
        <v>33134</v>
      </c>
      <c r="P212" s="4">
        <v>35673</v>
      </c>
      <c r="Q212" s="19">
        <v>30795</v>
      </c>
      <c r="S212" s="4">
        <f t="shared" si="50"/>
        <v>39825</v>
      </c>
      <c r="T212" s="4">
        <f t="shared" si="51"/>
        <v>33864</v>
      </c>
      <c r="U212" s="4">
        <f t="shared" si="52"/>
        <v>33134</v>
      </c>
      <c r="V212" s="4">
        <f t="shared" si="53"/>
        <v>35673</v>
      </c>
      <c r="W212" s="4">
        <f t="shared" si="54"/>
        <v>30795</v>
      </c>
      <c r="Y212" s="5">
        <f t="shared" si="55"/>
        <v>1.2E-2</v>
      </c>
      <c r="Z212" s="5">
        <f t="shared" si="56"/>
        <v>9.7999999999999997E-3</v>
      </c>
      <c r="AA212" s="5">
        <f t="shared" si="57"/>
        <v>8.9999999999999993E-3</v>
      </c>
      <c r="AB212" s="5">
        <f t="shared" si="58"/>
        <v>9.4000000000000004E-3</v>
      </c>
      <c r="AC212" s="5">
        <f t="shared" si="59"/>
        <v>7.7999999999999996E-3</v>
      </c>
      <c r="AE212" s="5">
        <f t="shared" si="60"/>
        <v>8.6999999999999994E-3</v>
      </c>
      <c r="AF212" s="5">
        <f t="shared" si="48"/>
        <v>8.6999999999999994E-3</v>
      </c>
      <c r="AH212" s="5">
        <f t="shared" si="61"/>
        <v>9.4000000000000004E-3</v>
      </c>
      <c r="AI212" s="5">
        <f t="shared" si="49"/>
        <v>8.3999999999999995E-3</v>
      </c>
      <c r="AJ212" s="5">
        <f t="shared" si="62"/>
        <v>1.0000000000000009E-3</v>
      </c>
      <c r="AL212" s="5">
        <f t="shared" si="63"/>
        <v>8.6999999999999994E-3</v>
      </c>
      <c r="AM212" s="4">
        <f>ROUND(('Levy Limit Base'!AD212*AL212),0)</f>
        <v>35312</v>
      </c>
      <c r="AN212" s="4"/>
      <c r="AO212" s="20"/>
      <c r="AP212" s="5"/>
    </row>
    <row r="213" spans="1:42" x14ac:dyDescent="0.2">
      <c r="A213" t="s">
        <v>220</v>
      </c>
      <c r="B213">
        <v>204</v>
      </c>
      <c r="C213" s="4">
        <v>1135000</v>
      </c>
      <c r="D213" s="4">
        <v>1205698</v>
      </c>
      <c r="E213" s="4">
        <f>'Levy Limit Base'!F213</f>
        <v>1263927</v>
      </c>
      <c r="F213" s="4">
        <f>'Levy Limit Base'!K213</f>
        <v>1330344</v>
      </c>
      <c r="G213" s="4">
        <f>'Levy Limit Base'!P213</f>
        <v>1377625</v>
      </c>
      <c r="H213" s="4">
        <f>'Levy Limit Base'!U213</f>
        <v>1425795</v>
      </c>
      <c r="J213" s="45"/>
      <c r="K213" s="45"/>
      <c r="M213" s="4">
        <v>41693</v>
      </c>
      <c r="N213" s="4">
        <v>19545</v>
      </c>
      <c r="O213" s="4">
        <v>34819</v>
      </c>
      <c r="P213" s="4">
        <v>14022</v>
      </c>
      <c r="Q213" s="19">
        <v>13729</v>
      </c>
      <c r="S213" s="4">
        <f t="shared" si="50"/>
        <v>41693</v>
      </c>
      <c r="T213" s="4">
        <f t="shared" si="51"/>
        <v>19545</v>
      </c>
      <c r="U213" s="4">
        <f t="shared" si="52"/>
        <v>34819</v>
      </c>
      <c r="V213" s="4">
        <f t="shared" si="53"/>
        <v>14022</v>
      </c>
      <c r="W213" s="4">
        <f t="shared" si="54"/>
        <v>13729</v>
      </c>
      <c r="Y213" s="5">
        <f t="shared" si="55"/>
        <v>3.6700000000000003E-2</v>
      </c>
      <c r="Z213" s="5">
        <f t="shared" si="56"/>
        <v>1.6199999999999999E-2</v>
      </c>
      <c r="AA213" s="5">
        <f t="shared" si="57"/>
        <v>2.75E-2</v>
      </c>
      <c r="AB213" s="5">
        <f t="shared" si="58"/>
        <v>1.0500000000000001E-2</v>
      </c>
      <c r="AC213" s="5">
        <f t="shared" si="59"/>
        <v>0.01</v>
      </c>
      <c r="AE213" s="5">
        <f t="shared" si="60"/>
        <v>1.6E-2</v>
      </c>
      <c r="AF213" s="5">
        <f t="shared" si="48"/>
        <v>1.2200000000000001E-2</v>
      </c>
      <c r="AH213" s="5">
        <f t="shared" si="61"/>
        <v>2.75E-2</v>
      </c>
      <c r="AI213" s="5">
        <f t="shared" si="49"/>
        <v>1.03E-2</v>
      </c>
      <c r="AJ213" s="5">
        <f t="shared" si="62"/>
        <v>1.72E-2</v>
      </c>
      <c r="AL213" s="5">
        <f t="shared" si="63"/>
        <v>1.6E-2</v>
      </c>
      <c r="AM213" s="4">
        <f>ROUND(('Levy Limit Base'!AD213*AL213),0)</f>
        <v>22813</v>
      </c>
      <c r="AN213" s="4"/>
      <c r="AO213" s="20"/>
      <c r="AP213" s="5"/>
    </row>
    <row r="214" spans="1:42" x14ac:dyDescent="0.2">
      <c r="A214" t="s">
        <v>221</v>
      </c>
      <c r="B214">
        <v>205</v>
      </c>
      <c r="C214" s="4">
        <v>10862348</v>
      </c>
      <c r="D214" s="4">
        <v>11201326</v>
      </c>
      <c r="E214" s="4">
        <f>'Levy Limit Base'!F214</f>
        <v>11631651</v>
      </c>
      <c r="F214" s="4">
        <f>'Levy Limit Base'!K214</f>
        <v>12083374</v>
      </c>
      <c r="G214" s="4">
        <f>'Levy Limit Base'!P214</f>
        <v>12498118</v>
      </c>
      <c r="H214" s="4">
        <f>'Levy Limit Base'!U214</f>
        <v>12961414</v>
      </c>
      <c r="J214" s="45" t="s">
        <v>460</v>
      </c>
      <c r="K214" s="45"/>
      <c r="M214" s="4">
        <v>67419</v>
      </c>
      <c r="N214" s="4">
        <v>122749</v>
      </c>
      <c r="O214" s="4">
        <v>160932</v>
      </c>
      <c r="P214" s="4">
        <v>104392</v>
      </c>
      <c r="Q214" s="19">
        <v>149557</v>
      </c>
      <c r="S214" s="4">
        <f t="shared" si="50"/>
        <v>67419</v>
      </c>
      <c r="T214" s="4">
        <f t="shared" si="51"/>
        <v>122749</v>
      </c>
      <c r="U214" s="4">
        <f t="shared" si="52"/>
        <v>160932</v>
      </c>
      <c r="V214" s="4">
        <f t="shared" si="53"/>
        <v>104392</v>
      </c>
      <c r="W214" s="4">
        <f t="shared" si="54"/>
        <v>149557</v>
      </c>
      <c r="Y214" s="5">
        <f t="shared" si="55"/>
        <v>6.1999999999999998E-3</v>
      </c>
      <c r="Z214" s="5">
        <f t="shared" si="56"/>
        <v>1.0999999999999999E-2</v>
      </c>
      <c r="AA214" s="5">
        <f t="shared" si="57"/>
        <v>1.38E-2</v>
      </c>
      <c r="AB214" s="5">
        <f t="shared" si="58"/>
        <v>8.6E-3</v>
      </c>
      <c r="AC214" s="5">
        <f t="shared" si="59"/>
        <v>1.2E-2</v>
      </c>
      <c r="AE214" s="5">
        <f t="shared" si="60"/>
        <v>1.15E-2</v>
      </c>
      <c r="AF214" s="5">
        <f t="shared" si="48"/>
        <v>1.0500000000000001E-2</v>
      </c>
      <c r="AH214" s="5">
        <f t="shared" si="61"/>
        <v>1.38E-2</v>
      </c>
      <c r="AI214" s="5">
        <f t="shared" si="49"/>
        <v>1.03E-2</v>
      </c>
      <c r="AJ214" s="5">
        <f t="shared" si="62"/>
        <v>3.4999999999999996E-3</v>
      </c>
      <c r="AL214" s="5">
        <f t="shared" si="63"/>
        <v>1.15E-2</v>
      </c>
      <c r="AM214" s="4">
        <f>ROUND(('Levy Limit Base'!AD214*AL214),0)</f>
        <v>149056</v>
      </c>
      <c r="AN214" s="4"/>
      <c r="AO214" s="20"/>
      <c r="AP214" s="5"/>
    </row>
    <row r="215" spans="1:42" x14ac:dyDescent="0.2">
      <c r="A215" t="s">
        <v>222</v>
      </c>
      <c r="B215">
        <v>206</v>
      </c>
      <c r="C215" s="4">
        <v>39573793</v>
      </c>
      <c r="D215" s="4">
        <v>41110540</v>
      </c>
      <c r="E215" s="4">
        <f>'Levy Limit Base'!F215</f>
        <v>42716528</v>
      </c>
      <c r="F215" s="4">
        <f>'Levy Limit Base'!K215</f>
        <v>44298205</v>
      </c>
      <c r="G215" s="4">
        <f>'Levy Limit Base'!P215</f>
        <v>46062191</v>
      </c>
      <c r="H215" s="4">
        <f>'Levy Limit Base'!U215</f>
        <v>47847641</v>
      </c>
      <c r="J215" s="45" t="s">
        <v>456</v>
      </c>
      <c r="K215" s="45"/>
      <c r="M215" s="4">
        <v>547402</v>
      </c>
      <c r="N215" s="4">
        <v>578224</v>
      </c>
      <c r="O215" s="4">
        <v>513764</v>
      </c>
      <c r="P215" s="4">
        <v>656531</v>
      </c>
      <c r="Q215" s="19">
        <v>633895</v>
      </c>
      <c r="S215" s="4">
        <f t="shared" si="50"/>
        <v>547402</v>
      </c>
      <c r="T215" s="4">
        <f t="shared" si="51"/>
        <v>578224</v>
      </c>
      <c r="U215" s="4">
        <f t="shared" si="52"/>
        <v>513764</v>
      </c>
      <c r="V215" s="4">
        <f t="shared" si="53"/>
        <v>656531</v>
      </c>
      <c r="W215" s="4">
        <f t="shared" si="54"/>
        <v>633895</v>
      </c>
      <c r="Y215" s="5">
        <f t="shared" si="55"/>
        <v>1.38E-2</v>
      </c>
      <c r="Z215" s="5">
        <f t="shared" si="56"/>
        <v>1.41E-2</v>
      </c>
      <c r="AA215" s="5">
        <f t="shared" si="57"/>
        <v>1.2E-2</v>
      </c>
      <c r="AB215" s="5">
        <f t="shared" si="58"/>
        <v>1.4800000000000001E-2</v>
      </c>
      <c r="AC215" s="5">
        <f t="shared" si="59"/>
        <v>1.38E-2</v>
      </c>
      <c r="AE215" s="5">
        <f t="shared" si="60"/>
        <v>1.35E-2</v>
      </c>
      <c r="AF215" s="5">
        <f t="shared" si="48"/>
        <v>1.3299999999999999E-2</v>
      </c>
      <c r="AH215" s="5">
        <f t="shared" si="61"/>
        <v>1.4800000000000001E-2</v>
      </c>
      <c r="AI215" s="5">
        <f t="shared" si="49"/>
        <v>1.29E-2</v>
      </c>
      <c r="AJ215" s="5">
        <f t="shared" si="62"/>
        <v>1.9000000000000006E-3</v>
      </c>
      <c r="AL215" s="5">
        <f t="shared" si="63"/>
        <v>1.35E-2</v>
      </c>
      <c r="AM215" s="4">
        <f>ROUND(('Levy Limit Base'!AD215*AL215),0)</f>
        <v>645943</v>
      </c>
      <c r="AN215" s="4"/>
      <c r="AO215" s="20"/>
      <c r="AP215" s="5"/>
    </row>
    <row r="216" spans="1:42" x14ac:dyDescent="0.2">
      <c r="A216" t="s">
        <v>223</v>
      </c>
      <c r="B216">
        <v>207</v>
      </c>
      <c r="C216" s="4">
        <v>227713118</v>
      </c>
      <c r="D216" s="4">
        <v>236436529</v>
      </c>
      <c r="E216" s="4">
        <f>'Levy Limit Base'!F216</f>
        <v>245827811</v>
      </c>
      <c r="F216" s="4">
        <f>'Levy Limit Base'!K216</f>
        <v>256120815</v>
      </c>
      <c r="G216" s="4">
        <f>'Levy Limit Base'!P216</f>
        <v>267928435</v>
      </c>
      <c r="H216" s="4">
        <f>'Levy Limit Base'!U216</f>
        <v>279763291</v>
      </c>
      <c r="J216" s="45"/>
      <c r="K216" s="45"/>
      <c r="M216" s="4">
        <v>3030583</v>
      </c>
      <c r="N216" s="4">
        <v>3121321</v>
      </c>
      <c r="O216" s="4">
        <v>4147309</v>
      </c>
      <c r="P216" s="4">
        <v>5404599</v>
      </c>
      <c r="Q216" s="19">
        <v>5136645</v>
      </c>
      <c r="S216" s="4">
        <f t="shared" si="50"/>
        <v>3030583</v>
      </c>
      <c r="T216" s="4">
        <f t="shared" si="51"/>
        <v>3121321</v>
      </c>
      <c r="U216" s="4">
        <f t="shared" si="52"/>
        <v>4147309</v>
      </c>
      <c r="V216" s="4">
        <f t="shared" si="53"/>
        <v>5404599</v>
      </c>
      <c r="W216" s="4">
        <f t="shared" si="54"/>
        <v>5136645</v>
      </c>
      <c r="Y216" s="5">
        <f t="shared" si="55"/>
        <v>1.3299999999999999E-2</v>
      </c>
      <c r="Z216" s="5">
        <f t="shared" si="56"/>
        <v>1.32E-2</v>
      </c>
      <c r="AA216" s="5">
        <f t="shared" si="57"/>
        <v>1.6899999999999998E-2</v>
      </c>
      <c r="AB216" s="5">
        <f t="shared" si="58"/>
        <v>2.1100000000000001E-2</v>
      </c>
      <c r="AC216" s="5">
        <f t="shared" si="59"/>
        <v>1.9199999999999998E-2</v>
      </c>
      <c r="AE216" s="5">
        <f t="shared" si="60"/>
        <v>1.9099999999999999E-2</v>
      </c>
      <c r="AF216" s="5">
        <f t="shared" si="48"/>
        <v>1.6400000000000001E-2</v>
      </c>
      <c r="AH216" s="5">
        <f t="shared" si="61"/>
        <v>2.1100000000000001E-2</v>
      </c>
      <c r="AI216" s="5">
        <f t="shared" si="49"/>
        <v>1.8100000000000002E-2</v>
      </c>
      <c r="AJ216" s="5">
        <f t="shared" si="62"/>
        <v>2.9999999999999992E-3</v>
      </c>
      <c r="AL216" s="5">
        <f t="shared" si="63"/>
        <v>1.9099999999999999E-2</v>
      </c>
      <c r="AM216" s="4">
        <f>ROUND(('Levy Limit Base'!AD216*AL216),0)</f>
        <v>5343479</v>
      </c>
      <c r="AN216" s="4"/>
      <c r="AO216" s="20"/>
      <c r="AP216" s="5"/>
    </row>
    <row r="217" spans="1:42" x14ac:dyDescent="0.2">
      <c r="A217" t="s">
        <v>224</v>
      </c>
      <c r="B217">
        <v>208</v>
      </c>
      <c r="C217" s="4">
        <v>18171091</v>
      </c>
      <c r="D217" s="4">
        <v>19047174</v>
      </c>
      <c r="E217" s="4">
        <f>'Levy Limit Base'!F217</f>
        <v>19981365</v>
      </c>
      <c r="F217" s="4">
        <f>'Levy Limit Base'!K217</f>
        <v>21131795</v>
      </c>
      <c r="G217" s="4">
        <f>'Levy Limit Base'!P217</f>
        <v>22298067</v>
      </c>
      <c r="H217" s="4">
        <f>'Levy Limit Base'!U217</f>
        <v>23546056</v>
      </c>
      <c r="J217" s="45" t="s">
        <v>477</v>
      </c>
      <c r="K217" s="45"/>
      <c r="M217" s="4">
        <v>421805</v>
      </c>
      <c r="N217" s="4">
        <v>395644</v>
      </c>
      <c r="O217" s="4">
        <v>650895</v>
      </c>
      <c r="P217" s="4">
        <v>631707</v>
      </c>
      <c r="Q217" s="19">
        <v>690537</v>
      </c>
      <c r="S217" s="4">
        <f t="shared" si="50"/>
        <v>421805</v>
      </c>
      <c r="T217" s="4">
        <f t="shared" si="51"/>
        <v>395644</v>
      </c>
      <c r="U217" s="4">
        <f t="shared" si="52"/>
        <v>650895</v>
      </c>
      <c r="V217" s="4">
        <f t="shared" si="53"/>
        <v>631707</v>
      </c>
      <c r="W217" s="4">
        <f t="shared" si="54"/>
        <v>690537</v>
      </c>
      <c r="Y217" s="5">
        <f t="shared" si="55"/>
        <v>2.3199999999999998E-2</v>
      </c>
      <c r="Z217" s="5">
        <f t="shared" si="56"/>
        <v>2.0799999999999999E-2</v>
      </c>
      <c r="AA217" s="5">
        <f t="shared" si="57"/>
        <v>3.2599999999999997E-2</v>
      </c>
      <c r="AB217" s="5">
        <f t="shared" si="58"/>
        <v>2.9899999999999999E-2</v>
      </c>
      <c r="AC217" s="5">
        <f t="shared" si="59"/>
        <v>3.1E-2</v>
      </c>
      <c r="AE217" s="5">
        <f t="shared" si="60"/>
        <v>3.1199999999999999E-2</v>
      </c>
      <c r="AF217" s="5">
        <f t="shared" si="48"/>
        <v>2.7199999999999998E-2</v>
      </c>
      <c r="AH217" s="5">
        <f t="shared" si="61"/>
        <v>3.2599999999999997E-2</v>
      </c>
      <c r="AI217" s="5">
        <f t="shared" si="49"/>
        <v>3.0499999999999999E-2</v>
      </c>
      <c r="AJ217" s="5">
        <f t="shared" si="62"/>
        <v>2.0999999999999977E-3</v>
      </c>
      <c r="AL217" s="5">
        <f t="shared" si="63"/>
        <v>3.1199999999999999E-2</v>
      </c>
      <c r="AM217" s="4">
        <f>ROUND(('Levy Limit Base'!AD217*AL217),0)</f>
        <v>734637</v>
      </c>
      <c r="AN217" s="4"/>
      <c r="AO217" s="20"/>
      <c r="AP217" s="5"/>
    </row>
    <row r="218" spans="1:42" x14ac:dyDescent="0.2">
      <c r="A218" t="s">
        <v>225</v>
      </c>
      <c r="B218">
        <v>209</v>
      </c>
      <c r="C218" s="4">
        <v>12854941</v>
      </c>
      <c r="D218" s="4">
        <v>13244834</v>
      </c>
      <c r="E218" s="4">
        <f>'Levy Limit Base'!F218</f>
        <v>13698055</v>
      </c>
      <c r="F218" s="4">
        <f>'Levy Limit Base'!K218</f>
        <v>14434111</v>
      </c>
      <c r="G218" s="4">
        <f>'Levy Limit Base'!P218</f>
        <v>15019976</v>
      </c>
      <c r="H218" s="4">
        <f>'Levy Limit Base'!U218</f>
        <v>15745723</v>
      </c>
      <c r="J218" s="45" t="s">
        <v>477</v>
      </c>
      <c r="K218" s="45"/>
      <c r="M218" s="4">
        <v>68519</v>
      </c>
      <c r="N218" s="4">
        <v>122100</v>
      </c>
      <c r="O218" s="4">
        <v>393605</v>
      </c>
      <c r="P218" s="4">
        <v>225012</v>
      </c>
      <c r="Q218" s="19">
        <v>350248</v>
      </c>
      <c r="S218" s="4">
        <f t="shared" si="50"/>
        <v>68519</v>
      </c>
      <c r="T218" s="4">
        <f t="shared" si="51"/>
        <v>122100</v>
      </c>
      <c r="U218" s="4">
        <f t="shared" si="52"/>
        <v>393605</v>
      </c>
      <c r="V218" s="4">
        <f t="shared" si="53"/>
        <v>225012</v>
      </c>
      <c r="W218" s="4">
        <f t="shared" si="54"/>
        <v>350248</v>
      </c>
      <c r="Y218" s="5">
        <f t="shared" si="55"/>
        <v>5.3E-3</v>
      </c>
      <c r="Z218" s="5">
        <f t="shared" si="56"/>
        <v>9.1999999999999998E-3</v>
      </c>
      <c r="AA218" s="5">
        <f t="shared" si="57"/>
        <v>2.87E-2</v>
      </c>
      <c r="AB218" s="5">
        <f t="shared" si="58"/>
        <v>1.5599999999999999E-2</v>
      </c>
      <c r="AC218" s="5">
        <f t="shared" si="59"/>
        <v>2.3300000000000001E-2</v>
      </c>
      <c r="AE218" s="5">
        <f t="shared" si="60"/>
        <v>2.2499999999999999E-2</v>
      </c>
      <c r="AF218" s="5">
        <f t="shared" si="48"/>
        <v>1.6E-2</v>
      </c>
      <c r="AH218" s="5">
        <f t="shared" si="61"/>
        <v>2.87E-2</v>
      </c>
      <c r="AI218" s="5">
        <f t="shared" si="49"/>
        <v>1.95E-2</v>
      </c>
      <c r="AJ218" s="5">
        <f t="shared" si="62"/>
        <v>9.1999999999999998E-3</v>
      </c>
      <c r="AL218" s="5">
        <f t="shared" si="63"/>
        <v>2.2499999999999999E-2</v>
      </c>
      <c r="AM218" s="4">
        <f>ROUND(('Levy Limit Base'!AD218*AL218),0)</f>
        <v>354279</v>
      </c>
      <c r="AN218" s="4"/>
      <c r="AO218" s="20"/>
      <c r="AP218" s="5"/>
    </row>
    <row r="219" spans="1:42" x14ac:dyDescent="0.2">
      <c r="A219" t="s">
        <v>226</v>
      </c>
      <c r="B219">
        <v>210</v>
      </c>
      <c r="C219" s="4">
        <v>48773988</v>
      </c>
      <c r="D219" s="4">
        <v>50730921</v>
      </c>
      <c r="E219" s="4">
        <f>'Levy Limit Base'!F219</f>
        <v>52806464</v>
      </c>
      <c r="F219" s="4">
        <f>'Levy Limit Base'!K219</f>
        <v>54900250</v>
      </c>
      <c r="G219" s="4">
        <f>'Levy Limit Base'!P219</f>
        <v>57066098</v>
      </c>
      <c r="H219" s="4">
        <f>'Levy Limit Base'!U219</f>
        <v>59123365</v>
      </c>
      <c r="J219" s="45" t="s">
        <v>456</v>
      </c>
      <c r="K219" s="45"/>
      <c r="M219" s="4">
        <v>737583</v>
      </c>
      <c r="N219" s="4">
        <v>635201</v>
      </c>
      <c r="O219" s="4">
        <v>773625</v>
      </c>
      <c r="P219" s="4">
        <v>793341</v>
      </c>
      <c r="Q219" s="19">
        <v>630615</v>
      </c>
      <c r="S219" s="4">
        <f t="shared" si="50"/>
        <v>737583</v>
      </c>
      <c r="T219" s="4">
        <f t="shared" si="51"/>
        <v>635201</v>
      </c>
      <c r="U219" s="4">
        <f t="shared" si="52"/>
        <v>773625</v>
      </c>
      <c r="V219" s="4">
        <f t="shared" si="53"/>
        <v>793341</v>
      </c>
      <c r="W219" s="4">
        <f t="shared" si="54"/>
        <v>630615</v>
      </c>
      <c r="Y219" s="5">
        <f t="shared" si="55"/>
        <v>1.5100000000000001E-2</v>
      </c>
      <c r="Z219" s="5">
        <f t="shared" si="56"/>
        <v>1.2500000000000001E-2</v>
      </c>
      <c r="AA219" s="5">
        <f t="shared" si="57"/>
        <v>1.47E-2</v>
      </c>
      <c r="AB219" s="5">
        <f t="shared" si="58"/>
        <v>1.4500000000000001E-2</v>
      </c>
      <c r="AC219" s="5">
        <f t="shared" si="59"/>
        <v>1.11E-2</v>
      </c>
      <c r="AE219" s="5">
        <f t="shared" si="60"/>
        <v>1.34E-2</v>
      </c>
      <c r="AF219" s="5">
        <f t="shared" si="48"/>
        <v>1.2699999999999999E-2</v>
      </c>
      <c r="AH219" s="5">
        <f t="shared" si="61"/>
        <v>1.47E-2</v>
      </c>
      <c r="AI219" s="5">
        <f t="shared" si="49"/>
        <v>1.2800000000000001E-2</v>
      </c>
      <c r="AJ219" s="5">
        <f t="shared" si="62"/>
        <v>1.8999999999999989E-3</v>
      </c>
      <c r="AL219" s="5">
        <f t="shared" si="63"/>
        <v>1.34E-2</v>
      </c>
      <c r="AM219" s="4">
        <f>ROUND(('Levy Limit Base'!AD219*AL219),0)</f>
        <v>792253</v>
      </c>
      <c r="AN219" s="4"/>
      <c r="AO219" s="20"/>
      <c r="AP219" s="5"/>
    </row>
    <row r="220" spans="1:42" x14ac:dyDescent="0.2">
      <c r="A220" t="s">
        <v>380</v>
      </c>
      <c r="B220">
        <v>211</v>
      </c>
      <c r="C220" s="4">
        <v>39870313</v>
      </c>
      <c r="D220" s="4">
        <v>41127677</v>
      </c>
      <c r="E220" s="4">
        <f>'Levy Limit Base'!F220</f>
        <v>42372458</v>
      </c>
      <c r="F220" s="4">
        <f>'Levy Limit Base'!K220</f>
        <v>43803504</v>
      </c>
      <c r="G220" s="4">
        <f>'Levy Limit Base'!P220</f>
        <v>45350568</v>
      </c>
      <c r="H220" s="4">
        <f>'Levy Limit Base'!U220</f>
        <v>46801317</v>
      </c>
      <c r="J220" s="45" t="s">
        <v>458</v>
      </c>
      <c r="K220" s="45"/>
      <c r="M220" s="4">
        <v>258032</v>
      </c>
      <c r="N220" s="4">
        <v>216589</v>
      </c>
      <c r="O220" s="4">
        <v>366741</v>
      </c>
      <c r="P220" s="4">
        <v>451976</v>
      </c>
      <c r="Q220" s="19">
        <v>316985</v>
      </c>
      <c r="S220" s="4">
        <f t="shared" si="50"/>
        <v>258032</v>
      </c>
      <c r="T220" s="4">
        <f t="shared" si="51"/>
        <v>216589</v>
      </c>
      <c r="U220" s="4">
        <f t="shared" si="52"/>
        <v>366741</v>
      </c>
      <c r="V220" s="4">
        <f t="shared" si="53"/>
        <v>451976</v>
      </c>
      <c r="W220" s="4">
        <f t="shared" si="54"/>
        <v>316985</v>
      </c>
      <c r="Y220" s="5">
        <f t="shared" si="55"/>
        <v>6.4999999999999997E-3</v>
      </c>
      <c r="Z220" s="5">
        <f t="shared" si="56"/>
        <v>5.3E-3</v>
      </c>
      <c r="AA220" s="5">
        <f t="shared" si="57"/>
        <v>8.6999999999999994E-3</v>
      </c>
      <c r="AB220" s="5">
        <f t="shared" si="58"/>
        <v>1.03E-2</v>
      </c>
      <c r="AC220" s="5">
        <f t="shared" si="59"/>
        <v>7.0000000000000001E-3</v>
      </c>
      <c r="AE220" s="5">
        <f t="shared" si="60"/>
        <v>8.6999999999999994E-3</v>
      </c>
      <c r="AF220" s="5">
        <f t="shared" si="48"/>
        <v>7.0000000000000001E-3</v>
      </c>
      <c r="AH220" s="5">
        <f t="shared" si="61"/>
        <v>1.03E-2</v>
      </c>
      <c r="AI220" s="5">
        <f t="shared" si="49"/>
        <v>7.9000000000000008E-3</v>
      </c>
      <c r="AJ220" s="5">
        <f t="shared" si="62"/>
        <v>2.3999999999999994E-3</v>
      </c>
      <c r="AL220" s="5">
        <f t="shared" si="63"/>
        <v>8.6999999999999994E-3</v>
      </c>
      <c r="AM220" s="4">
        <f>ROUND(('Levy Limit Base'!AD220*AL220),0)</f>
        <v>407171</v>
      </c>
      <c r="AN220" s="4"/>
      <c r="AO220" s="20"/>
      <c r="AP220" s="5"/>
    </row>
    <row r="221" spans="1:42" x14ac:dyDescent="0.2">
      <c r="A221" t="s">
        <v>381</v>
      </c>
      <c r="B221">
        <v>212</v>
      </c>
      <c r="C221" s="4">
        <v>4354244</v>
      </c>
      <c r="D221" s="4">
        <v>4509866</v>
      </c>
      <c r="E221" s="4">
        <f>'Levy Limit Base'!F221</f>
        <v>4654974</v>
      </c>
      <c r="F221" s="4">
        <f>'Levy Limit Base'!K221</f>
        <v>4807051</v>
      </c>
      <c r="G221" s="4">
        <f>'Levy Limit Base'!P221</f>
        <v>5011761</v>
      </c>
      <c r="H221" s="4">
        <f>'Levy Limit Base'!U221</f>
        <v>5224934</v>
      </c>
      <c r="J221" s="45" t="s">
        <v>456</v>
      </c>
      <c r="K221" s="45" t="s">
        <v>463</v>
      </c>
      <c r="M221" s="4">
        <v>46766</v>
      </c>
      <c r="N221" s="4">
        <v>32361</v>
      </c>
      <c r="O221" s="4">
        <v>35703</v>
      </c>
      <c r="P221" s="4">
        <v>84534</v>
      </c>
      <c r="Q221" s="19">
        <v>87879</v>
      </c>
      <c r="S221" s="4">
        <f t="shared" si="50"/>
        <v>46766</v>
      </c>
      <c r="T221" s="4">
        <f t="shared" si="51"/>
        <v>32361</v>
      </c>
      <c r="U221" s="4">
        <f t="shared" si="52"/>
        <v>35703</v>
      </c>
      <c r="V221" s="4">
        <f t="shared" si="53"/>
        <v>84534</v>
      </c>
      <c r="W221" s="4">
        <f t="shared" si="54"/>
        <v>87879</v>
      </c>
      <c r="Y221" s="5">
        <f t="shared" si="55"/>
        <v>1.0699999999999999E-2</v>
      </c>
      <c r="Z221" s="5">
        <f t="shared" si="56"/>
        <v>7.1999999999999998E-3</v>
      </c>
      <c r="AA221" s="5">
        <f t="shared" si="57"/>
        <v>7.7000000000000002E-3</v>
      </c>
      <c r="AB221" s="5">
        <f t="shared" si="58"/>
        <v>1.7600000000000001E-2</v>
      </c>
      <c r="AC221" s="5">
        <f t="shared" si="59"/>
        <v>1.7500000000000002E-2</v>
      </c>
      <c r="AE221" s="5">
        <f t="shared" si="60"/>
        <v>1.43E-2</v>
      </c>
      <c r="AF221" s="5">
        <f t="shared" si="48"/>
        <v>1.0800000000000001E-2</v>
      </c>
      <c r="AH221" s="5">
        <f t="shared" si="61"/>
        <v>1.7600000000000001E-2</v>
      </c>
      <c r="AI221" s="5">
        <f t="shared" si="49"/>
        <v>1.26E-2</v>
      </c>
      <c r="AJ221" s="5">
        <f t="shared" si="62"/>
        <v>5.000000000000001E-3</v>
      </c>
      <c r="AL221" s="5">
        <f t="shared" si="63"/>
        <v>1.43E-2</v>
      </c>
      <c r="AM221" s="4">
        <f>ROUND(('Levy Limit Base'!AD221*AL221),0)</f>
        <v>74717</v>
      </c>
      <c r="AN221" s="4"/>
      <c r="AO221" s="20"/>
      <c r="AP221" s="5"/>
    </row>
    <row r="222" spans="1:42" x14ac:dyDescent="0.2">
      <c r="A222" t="s">
        <v>227</v>
      </c>
      <c r="B222">
        <v>213</v>
      </c>
      <c r="C222" s="4">
        <v>31171062</v>
      </c>
      <c r="D222" s="4">
        <v>32333460</v>
      </c>
      <c r="E222" s="4">
        <f>'Levy Limit Base'!F222</f>
        <v>33530049</v>
      </c>
      <c r="F222" s="4">
        <f>'Levy Limit Base'!K222</f>
        <v>34996734</v>
      </c>
      <c r="G222" s="4">
        <f>'Levy Limit Base'!P222</f>
        <v>36418214</v>
      </c>
      <c r="H222" s="4">
        <f>'Levy Limit Base'!U222</f>
        <v>37952950</v>
      </c>
      <c r="J222" s="45" t="s">
        <v>456</v>
      </c>
      <c r="K222" s="45"/>
      <c r="M222" s="4">
        <v>358845</v>
      </c>
      <c r="N222" s="4">
        <v>350937</v>
      </c>
      <c r="O222" s="4">
        <v>628434</v>
      </c>
      <c r="P222" s="4">
        <v>544047</v>
      </c>
      <c r="Q222" s="19">
        <v>624281</v>
      </c>
      <c r="S222" s="4">
        <f t="shared" si="50"/>
        <v>358845</v>
      </c>
      <c r="T222" s="4">
        <f t="shared" si="51"/>
        <v>350937</v>
      </c>
      <c r="U222" s="4">
        <f t="shared" si="52"/>
        <v>628434</v>
      </c>
      <c r="V222" s="4">
        <f t="shared" si="53"/>
        <v>544047</v>
      </c>
      <c r="W222" s="4">
        <f t="shared" si="54"/>
        <v>624281</v>
      </c>
      <c r="Y222" s="5">
        <f t="shared" si="55"/>
        <v>1.15E-2</v>
      </c>
      <c r="Z222" s="5">
        <f t="shared" si="56"/>
        <v>1.09E-2</v>
      </c>
      <c r="AA222" s="5">
        <f t="shared" si="57"/>
        <v>1.8700000000000001E-2</v>
      </c>
      <c r="AB222" s="5">
        <f t="shared" si="58"/>
        <v>1.55E-2</v>
      </c>
      <c r="AC222" s="5">
        <f t="shared" si="59"/>
        <v>1.7100000000000001E-2</v>
      </c>
      <c r="AE222" s="5">
        <f t="shared" si="60"/>
        <v>1.7100000000000001E-2</v>
      </c>
      <c r="AF222" s="5">
        <f t="shared" si="48"/>
        <v>1.4500000000000001E-2</v>
      </c>
      <c r="AH222" s="5">
        <f t="shared" si="61"/>
        <v>1.8700000000000001E-2</v>
      </c>
      <c r="AI222" s="5">
        <f t="shared" si="49"/>
        <v>1.6299999999999999E-2</v>
      </c>
      <c r="AJ222" s="5">
        <f t="shared" si="62"/>
        <v>2.4000000000000028E-3</v>
      </c>
      <c r="AL222" s="5">
        <f t="shared" si="63"/>
        <v>1.7100000000000001E-2</v>
      </c>
      <c r="AM222" s="4">
        <f>ROUND(('Levy Limit Base'!AD222*AL222),0)</f>
        <v>648995</v>
      </c>
      <c r="AN222" s="4"/>
      <c r="AO222" s="20"/>
      <c r="AP222" s="5"/>
    </row>
    <row r="223" spans="1:42" x14ac:dyDescent="0.2">
      <c r="A223" t="s">
        <v>228</v>
      </c>
      <c r="B223">
        <v>214</v>
      </c>
      <c r="C223" s="4">
        <v>38506020</v>
      </c>
      <c r="D223" s="4">
        <v>40123172</v>
      </c>
      <c r="E223" s="4">
        <f>'Levy Limit Base'!F223</f>
        <v>41666824</v>
      </c>
      <c r="F223" s="4">
        <f>'Levy Limit Base'!K223</f>
        <v>43425214</v>
      </c>
      <c r="G223" s="4">
        <f>'Levy Limit Base'!P223</f>
        <v>45427725</v>
      </c>
      <c r="H223" s="4">
        <f>'Levy Limit Base'!U223</f>
        <v>47501659</v>
      </c>
      <c r="J223" s="45" t="s">
        <v>462</v>
      </c>
      <c r="K223" s="45"/>
      <c r="M223" s="4">
        <v>654501</v>
      </c>
      <c r="N223" s="4">
        <v>488041</v>
      </c>
      <c r="O223" s="4">
        <v>716719</v>
      </c>
      <c r="P223" s="4">
        <v>916881</v>
      </c>
      <c r="Q223" s="19">
        <v>938241</v>
      </c>
      <c r="S223" s="4">
        <f t="shared" si="50"/>
        <v>654501</v>
      </c>
      <c r="T223" s="4">
        <f t="shared" si="51"/>
        <v>488041</v>
      </c>
      <c r="U223" s="4">
        <f t="shared" si="52"/>
        <v>716719</v>
      </c>
      <c r="V223" s="4">
        <f t="shared" si="53"/>
        <v>916881</v>
      </c>
      <c r="W223" s="4">
        <f t="shared" si="54"/>
        <v>938241</v>
      </c>
      <c r="Y223" s="5">
        <f t="shared" si="55"/>
        <v>1.7000000000000001E-2</v>
      </c>
      <c r="Z223" s="5">
        <f t="shared" si="56"/>
        <v>1.2200000000000001E-2</v>
      </c>
      <c r="AA223" s="5">
        <f t="shared" si="57"/>
        <v>1.72E-2</v>
      </c>
      <c r="AB223" s="5">
        <f t="shared" si="58"/>
        <v>2.1100000000000001E-2</v>
      </c>
      <c r="AC223" s="5">
        <f t="shared" si="59"/>
        <v>2.07E-2</v>
      </c>
      <c r="AE223" s="5">
        <f t="shared" si="60"/>
        <v>1.9699999999999999E-2</v>
      </c>
      <c r="AF223" s="5">
        <f t="shared" si="48"/>
        <v>1.67E-2</v>
      </c>
      <c r="AH223" s="5">
        <f t="shared" si="61"/>
        <v>2.1100000000000001E-2</v>
      </c>
      <c r="AI223" s="5">
        <f t="shared" si="49"/>
        <v>1.9E-2</v>
      </c>
      <c r="AJ223" s="5">
        <f t="shared" si="62"/>
        <v>2.1000000000000012E-3</v>
      </c>
      <c r="AL223" s="5">
        <f t="shared" si="63"/>
        <v>1.9699999999999999E-2</v>
      </c>
      <c r="AM223" s="4">
        <f>ROUND(('Levy Limit Base'!AD223*AL223),0)</f>
        <v>935783</v>
      </c>
      <c r="AN223" s="4"/>
      <c r="AO223" s="20"/>
      <c r="AP223" s="5"/>
    </row>
    <row r="224" spans="1:42" x14ac:dyDescent="0.2">
      <c r="A224" t="s">
        <v>229</v>
      </c>
      <c r="B224">
        <v>215</v>
      </c>
      <c r="C224" s="4">
        <v>34528651</v>
      </c>
      <c r="D224" s="4">
        <v>36621851</v>
      </c>
      <c r="E224" s="4">
        <f>'Levy Limit Base'!F224</f>
        <v>39010689</v>
      </c>
      <c r="F224" s="4">
        <f>'Levy Limit Base'!K224</f>
        <v>40812684</v>
      </c>
      <c r="G224" s="4">
        <f>'Levy Limit Base'!P224</f>
        <v>42462819</v>
      </c>
      <c r="H224" s="4">
        <f>'Levy Limit Base'!U224</f>
        <v>44053909</v>
      </c>
      <c r="J224" s="45" t="s">
        <v>456</v>
      </c>
      <c r="K224" s="45"/>
      <c r="M224" s="4">
        <v>1229983</v>
      </c>
      <c r="N224" s="4">
        <v>1439307</v>
      </c>
      <c r="O224" s="4">
        <v>826728</v>
      </c>
      <c r="P224" s="4">
        <v>629818</v>
      </c>
      <c r="Q224" s="19">
        <v>529520</v>
      </c>
      <c r="S224" s="4">
        <f t="shared" si="50"/>
        <v>1229983</v>
      </c>
      <c r="T224" s="4">
        <f t="shared" si="51"/>
        <v>1439307</v>
      </c>
      <c r="U224" s="4">
        <f t="shared" si="52"/>
        <v>826728</v>
      </c>
      <c r="V224" s="4">
        <f t="shared" si="53"/>
        <v>629818</v>
      </c>
      <c r="W224" s="4">
        <f t="shared" si="54"/>
        <v>529520</v>
      </c>
      <c r="Y224" s="5">
        <f t="shared" si="55"/>
        <v>3.56E-2</v>
      </c>
      <c r="Z224" s="5">
        <f t="shared" si="56"/>
        <v>3.9300000000000002E-2</v>
      </c>
      <c r="AA224" s="5">
        <f t="shared" si="57"/>
        <v>2.12E-2</v>
      </c>
      <c r="AB224" s="5">
        <f t="shared" si="58"/>
        <v>1.54E-2</v>
      </c>
      <c r="AC224" s="5">
        <f t="shared" si="59"/>
        <v>1.2500000000000001E-2</v>
      </c>
      <c r="AE224" s="5">
        <f t="shared" si="60"/>
        <v>1.6400000000000001E-2</v>
      </c>
      <c r="AF224" s="5">
        <f t="shared" si="48"/>
        <v>1.6400000000000001E-2</v>
      </c>
      <c r="AH224" s="5">
        <f t="shared" si="61"/>
        <v>2.12E-2</v>
      </c>
      <c r="AI224" s="5">
        <f t="shared" si="49"/>
        <v>1.4E-2</v>
      </c>
      <c r="AJ224" s="5">
        <f t="shared" si="62"/>
        <v>7.1999999999999998E-3</v>
      </c>
      <c r="AL224" s="5">
        <f t="shared" si="63"/>
        <v>1.6400000000000001E-2</v>
      </c>
      <c r="AM224" s="4">
        <f>ROUND(('Levy Limit Base'!AD224*AL224),0)</f>
        <v>722484</v>
      </c>
      <c r="AN224" s="4"/>
      <c r="AO224" s="20"/>
      <c r="AP224" s="5"/>
    </row>
    <row r="225" spans="1:42" x14ac:dyDescent="0.2">
      <c r="A225" t="s">
        <v>230</v>
      </c>
      <c r="B225">
        <v>216</v>
      </c>
      <c r="C225" s="4">
        <v>15616711</v>
      </c>
      <c r="D225" s="4">
        <v>16274949</v>
      </c>
      <c r="E225" s="4">
        <f>'Levy Limit Base'!F225</f>
        <v>16976389</v>
      </c>
      <c r="F225" s="4">
        <f>'Levy Limit Base'!K225</f>
        <v>17645769</v>
      </c>
      <c r="G225" s="4">
        <f>'Levy Limit Base'!P225</f>
        <v>18343481</v>
      </c>
      <c r="H225" s="4">
        <f>'Levy Limit Base'!U225</f>
        <v>19121428</v>
      </c>
      <c r="J225" s="45" t="s">
        <v>464</v>
      </c>
      <c r="K225" s="45"/>
      <c r="M225" s="4">
        <v>267820</v>
      </c>
      <c r="N225" s="4">
        <v>293690</v>
      </c>
      <c r="O225" s="4">
        <v>244970</v>
      </c>
      <c r="P225" s="4">
        <v>256568</v>
      </c>
      <c r="Q225" s="19">
        <v>319360</v>
      </c>
      <c r="S225" s="4">
        <f t="shared" si="50"/>
        <v>267820</v>
      </c>
      <c r="T225" s="4">
        <f t="shared" si="51"/>
        <v>293690</v>
      </c>
      <c r="U225" s="4">
        <f t="shared" si="52"/>
        <v>244970</v>
      </c>
      <c r="V225" s="4">
        <f t="shared" si="53"/>
        <v>256568</v>
      </c>
      <c r="W225" s="4">
        <f t="shared" si="54"/>
        <v>319360</v>
      </c>
      <c r="Y225" s="5">
        <f t="shared" si="55"/>
        <v>1.7100000000000001E-2</v>
      </c>
      <c r="Z225" s="5">
        <f t="shared" si="56"/>
        <v>1.7999999999999999E-2</v>
      </c>
      <c r="AA225" s="5">
        <f t="shared" si="57"/>
        <v>1.44E-2</v>
      </c>
      <c r="AB225" s="5">
        <f t="shared" si="58"/>
        <v>1.4500000000000001E-2</v>
      </c>
      <c r="AC225" s="5">
        <f t="shared" si="59"/>
        <v>1.7399999999999999E-2</v>
      </c>
      <c r="AE225" s="5">
        <f t="shared" si="60"/>
        <v>1.54E-2</v>
      </c>
      <c r="AF225" s="5">
        <f t="shared" si="48"/>
        <v>1.54E-2</v>
      </c>
      <c r="AH225" s="5">
        <f t="shared" si="61"/>
        <v>1.7399999999999999E-2</v>
      </c>
      <c r="AI225" s="5">
        <f t="shared" si="49"/>
        <v>1.4500000000000001E-2</v>
      </c>
      <c r="AJ225" s="5">
        <f t="shared" si="62"/>
        <v>2.8999999999999981E-3</v>
      </c>
      <c r="AL225" s="5">
        <f t="shared" si="63"/>
        <v>1.54E-2</v>
      </c>
      <c r="AM225" s="4">
        <f>ROUND(('Levy Limit Base'!AD225*AL225),0)</f>
        <v>294470</v>
      </c>
      <c r="AN225" s="4"/>
      <c r="AO225" s="20"/>
      <c r="AP225" s="5"/>
    </row>
    <row r="226" spans="1:42" x14ac:dyDescent="0.2">
      <c r="A226" t="s">
        <v>231</v>
      </c>
      <c r="B226">
        <v>217</v>
      </c>
      <c r="C226" s="4">
        <v>4869154</v>
      </c>
      <c r="D226" s="4">
        <v>5036545</v>
      </c>
      <c r="E226" s="4">
        <f>'Levy Limit Base'!F226</f>
        <v>5277722</v>
      </c>
      <c r="F226" s="4">
        <f>'Levy Limit Base'!K226</f>
        <v>5461709</v>
      </c>
      <c r="G226" s="4">
        <f>'Levy Limit Base'!P226</f>
        <v>5641592</v>
      </c>
      <c r="H226" s="4">
        <f>'Levy Limit Base'!U226</f>
        <v>5986755</v>
      </c>
      <c r="J226" s="45"/>
      <c r="K226" s="45"/>
      <c r="M226" s="4">
        <v>45662</v>
      </c>
      <c r="N226" s="4">
        <v>99933</v>
      </c>
      <c r="O226" s="4">
        <v>52044</v>
      </c>
      <c r="P226" s="4">
        <v>43340</v>
      </c>
      <c r="Q226" s="19">
        <v>204123</v>
      </c>
      <c r="S226" s="4">
        <f t="shared" si="50"/>
        <v>45662</v>
      </c>
      <c r="T226" s="4">
        <f t="shared" si="51"/>
        <v>99933</v>
      </c>
      <c r="U226" s="4">
        <f t="shared" si="52"/>
        <v>52044</v>
      </c>
      <c r="V226" s="4">
        <f t="shared" si="53"/>
        <v>43340</v>
      </c>
      <c r="W226" s="4">
        <f t="shared" si="54"/>
        <v>204123</v>
      </c>
      <c r="Y226" s="5">
        <f t="shared" si="55"/>
        <v>9.4000000000000004E-3</v>
      </c>
      <c r="Z226" s="5">
        <f t="shared" si="56"/>
        <v>1.9800000000000002E-2</v>
      </c>
      <c r="AA226" s="5">
        <f t="shared" si="57"/>
        <v>9.9000000000000008E-3</v>
      </c>
      <c r="AB226" s="5">
        <f t="shared" si="58"/>
        <v>7.9000000000000008E-3</v>
      </c>
      <c r="AC226" s="5">
        <f t="shared" si="59"/>
        <v>3.6200000000000003E-2</v>
      </c>
      <c r="AE226" s="5">
        <f t="shared" si="60"/>
        <v>1.7999999999999999E-2</v>
      </c>
      <c r="AF226" s="5">
        <f t="shared" si="48"/>
        <v>1.2500000000000001E-2</v>
      </c>
      <c r="AH226" s="5">
        <f t="shared" si="61"/>
        <v>3.6200000000000003E-2</v>
      </c>
      <c r="AI226" s="5">
        <f t="shared" si="49"/>
        <v>8.8999999999999999E-3</v>
      </c>
      <c r="AJ226" s="5">
        <f t="shared" si="62"/>
        <v>2.7300000000000005E-2</v>
      </c>
      <c r="AL226" s="5">
        <f t="shared" si="63"/>
        <v>1.2500000000000001E-2</v>
      </c>
      <c r="AM226" s="4">
        <f>ROUND(('Levy Limit Base'!AD226*AL226),0)</f>
        <v>74834</v>
      </c>
      <c r="AN226" s="4"/>
      <c r="AO226" s="20"/>
      <c r="AP226" s="5"/>
    </row>
    <row r="227" spans="1:42" x14ac:dyDescent="0.2">
      <c r="A227" t="s">
        <v>232</v>
      </c>
      <c r="B227">
        <v>218</v>
      </c>
      <c r="C227" s="4">
        <v>26550042</v>
      </c>
      <c r="D227" s="4">
        <v>27462564</v>
      </c>
      <c r="E227" s="4">
        <f>'Levy Limit Base'!F227</f>
        <v>28394043</v>
      </c>
      <c r="F227" s="4">
        <f>'Levy Limit Base'!K227</f>
        <v>29299266</v>
      </c>
      <c r="G227" s="4">
        <f>'Levy Limit Base'!P227</f>
        <v>30299731</v>
      </c>
      <c r="H227" s="4">
        <f>'Levy Limit Base'!U227</f>
        <v>31493229</v>
      </c>
      <c r="J227" s="45" t="s">
        <v>462</v>
      </c>
      <c r="K227" s="45"/>
      <c r="M227" s="4">
        <v>248771</v>
      </c>
      <c r="N227" s="4">
        <v>244915</v>
      </c>
      <c r="O227" s="4">
        <v>195372</v>
      </c>
      <c r="P227" s="4">
        <v>267983</v>
      </c>
      <c r="Q227" s="19">
        <v>436005</v>
      </c>
      <c r="S227" s="4">
        <f t="shared" si="50"/>
        <v>248771</v>
      </c>
      <c r="T227" s="4">
        <f t="shared" si="51"/>
        <v>244915</v>
      </c>
      <c r="U227" s="4">
        <f t="shared" si="52"/>
        <v>195372</v>
      </c>
      <c r="V227" s="4">
        <f t="shared" si="53"/>
        <v>267983</v>
      </c>
      <c r="W227" s="4">
        <f t="shared" si="54"/>
        <v>436005</v>
      </c>
      <c r="Y227" s="5">
        <f t="shared" si="55"/>
        <v>9.4000000000000004E-3</v>
      </c>
      <c r="Z227" s="5">
        <f t="shared" si="56"/>
        <v>8.8999999999999999E-3</v>
      </c>
      <c r="AA227" s="5">
        <f t="shared" si="57"/>
        <v>6.8999999999999999E-3</v>
      </c>
      <c r="AB227" s="5">
        <f t="shared" si="58"/>
        <v>9.1000000000000004E-3</v>
      </c>
      <c r="AC227" s="5">
        <f t="shared" si="59"/>
        <v>1.44E-2</v>
      </c>
      <c r="AE227" s="5">
        <f t="shared" si="60"/>
        <v>1.01E-2</v>
      </c>
      <c r="AF227" s="5">
        <f t="shared" si="48"/>
        <v>8.3000000000000001E-3</v>
      </c>
      <c r="AH227" s="5">
        <f t="shared" si="61"/>
        <v>1.44E-2</v>
      </c>
      <c r="AI227" s="5">
        <f t="shared" si="49"/>
        <v>8.0000000000000002E-3</v>
      </c>
      <c r="AJ227" s="5">
        <f t="shared" si="62"/>
        <v>6.3999999999999994E-3</v>
      </c>
      <c r="AL227" s="5">
        <f t="shared" si="63"/>
        <v>1.01E-2</v>
      </c>
      <c r="AM227" s="4">
        <f>ROUND(('Levy Limit Base'!AD227*AL227),0)</f>
        <v>318082</v>
      </c>
      <c r="AN227" s="4"/>
      <c r="AO227" s="20"/>
      <c r="AP227" s="5"/>
    </row>
    <row r="228" spans="1:42" x14ac:dyDescent="0.2">
      <c r="A228" t="s">
        <v>233</v>
      </c>
      <c r="B228">
        <v>219</v>
      </c>
      <c r="C228" s="4">
        <v>28627999</v>
      </c>
      <c r="D228" s="4">
        <v>29552737</v>
      </c>
      <c r="E228" s="4">
        <f>'Levy Limit Base'!F228</f>
        <v>33405598</v>
      </c>
      <c r="F228" s="4">
        <f>'Levy Limit Base'!K228</f>
        <v>34544845</v>
      </c>
      <c r="G228" s="4">
        <f>'Levy Limit Base'!P228</f>
        <v>36127529</v>
      </c>
      <c r="H228" s="4">
        <f>'Levy Limit Base'!U228</f>
        <v>37580511</v>
      </c>
      <c r="J228" s="45"/>
      <c r="K228" s="45"/>
      <c r="M228" s="4">
        <v>209038</v>
      </c>
      <c r="N228" s="4">
        <v>230381</v>
      </c>
      <c r="O228" s="4">
        <v>304108</v>
      </c>
      <c r="P228" s="4">
        <v>719063</v>
      </c>
      <c r="Q228" s="19">
        <v>549794</v>
      </c>
      <c r="S228" s="4">
        <f t="shared" si="50"/>
        <v>209038</v>
      </c>
      <c r="T228" s="4">
        <f t="shared" si="51"/>
        <v>230381</v>
      </c>
      <c r="U228" s="4">
        <f t="shared" si="52"/>
        <v>304108</v>
      </c>
      <c r="V228" s="4">
        <f t="shared" si="53"/>
        <v>719063</v>
      </c>
      <c r="W228" s="4">
        <f t="shared" si="54"/>
        <v>549794</v>
      </c>
      <c r="Y228" s="5">
        <f t="shared" si="55"/>
        <v>7.3000000000000001E-3</v>
      </c>
      <c r="Z228" s="5">
        <f t="shared" si="56"/>
        <v>7.7999999999999996E-3</v>
      </c>
      <c r="AA228" s="5">
        <f t="shared" si="57"/>
        <v>9.1000000000000004E-3</v>
      </c>
      <c r="AB228" s="5">
        <f t="shared" si="58"/>
        <v>2.0799999999999999E-2</v>
      </c>
      <c r="AC228" s="5">
        <f t="shared" si="59"/>
        <v>1.52E-2</v>
      </c>
      <c r="AE228" s="5">
        <f t="shared" si="60"/>
        <v>1.4999999999999999E-2</v>
      </c>
      <c r="AF228" s="5">
        <f t="shared" si="48"/>
        <v>1.0699999999999999E-2</v>
      </c>
      <c r="AH228" s="5">
        <f t="shared" si="61"/>
        <v>2.0799999999999999E-2</v>
      </c>
      <c r="AI228" s="5">
        <f t="shared" si="49"/>
        <v>1.2200000000000001E-2</v>
      </c>
      <c r="AJ228" s="5">
        <f t="shared" si="62"/>
        <v>8.5999999999999983E-3</v>
      </c>
      <c r="AL228" s="5">
        <f t="shared" si="63"/>
        <v>1.4999999999999999E-2</v>
      </c>
      <c r="AM228" s="4">
        <f>ROUND(('Levy Limit Base'!AD228*AL228),0)</f>
        <v>563708</v>
      </c>
      <c r="AN228" s="4"/>
      <c r="AO228" s="20"/>
      <c r="AP228" s="5"/>
    </row>
    <row r="229" spans="1:42" x14ac:dyDescent="0.2">
      <c r="A229" t="s">
        <v>234</v>
      </c>
      <c r="B229">
        <v>220</v>
      </c>
      <c r="C229" s="4">
        <v>52685567</v>
      </c>
      <c r="D229" s="4">
        <v>55787375</v>
      </c>
      <c r="E229" s="4">
        <f>'Levy Limit Base'!F229</f>
        <v>58049184</v>
      </c>
      <c r="F229" s="4">
        <f>'Levy Limit Base'!K229</f>
        <v>60466802</v>
      </c>
      <c r="G229" s="4">
        <f>'Levy Limit Base'!P229</f>
        <v>62846997</v>
      </c>
      <c r="H229" s="4">
        <f>'Levy Limit Base'!U229</f>
        <v>65319412</v>
      </c>
      <c r="J229" s="45" t="s">
        <v>456</v>
      </c>
      <c r="K229" s="45"/>
      <c r="M229" s="4">
        <v>1784669</v>
      </c>
      <c r="N229" s="4">
        <v>867125</v>
      </c>
      <c r="O229" s="4">
        <v>966388</v>
      </c>
      <c r="P229" s="4">
        <v>868525</v>
      </c>
      <c r="Q229" s="19">
        <v>901240</v>
      </c>
      <c r="S229" s="4">
        <f t="shared" si="50"/>
        <v>1784669</v>
      </c>
      <c r="T229" s="4">
        <f t="shared" si="51"/>
        <v>867125</v>
      </c>
      <c r="U229" s="4">
        <f t="shared" si="52"/>
        <v>966388</v>
      </c>
      <c r="V229" s="4">
        <f t="shared" si="53"/>
        <v>868525</v>
      </c>
      <c r="W229" s="4">
        <f t="shared" si="54"/>
        <v>901240</v>
      </c>
      <c r="Y229" s="5">
        <f t="shared" si="55"/>
        <v>3.39E-2</v>
      </c>
      <c r="Z229" s="5">
        <f t="shared" si="56"/>
        <v>1.55E-2</v>
      </c>
      <c r="AA229" s="5">
        <f t="shared" si="57"/>
        <v>1.66E-2</v>
      </c>
      <c r="AB229" s="5">
        <f t="shared" si="58"/>
        <v>1.44E-2</v>
      </c>
      <c r="AC229" s="5">
        <f t="shared" si="59"/>
        <v>1.43E-2</v>
      </c>
      <c r="AE229" s="5">
        <f t="shared" si="60"/>
        <v>1.5100000000000001E-2</v>
      </c>
      <c r="AF229" s="5">
        <f t="shared" si="48"/>
        <v>1.47E-2</v>
      </c>
      <c r="AH229" s="5">
        <f t="shared" si="61"/>
        <v>1.66E-2</v>
      </c>
      <c r="AI229" s="5">
        <f t="shared" si="49"/>
        <v>1.44E-2</v>
      </c>
      <c r="AJ229" s="5">
        <f t="shared" si="62"/>
        <v>2.2000000000000006E-3</v>
      </c>
      <c r="AL229" s="5">
        <f t="shared" si="63"/>
        <v>1.5100000000000001E-2</v>
      </c>
      <c r="AM229" s="4">
        <f>ROUND(('Levy Limit Base'!AD229*AL229),0)</f>
        <v>986323</v>
      </c>
      <c r="AN229" s="4"/>
      <c r="AO229" s="20"/>
      <c r="AP229" s="5"/>
    </row>
    <row r="230" spans="1:42" x14ac:dyDescent="0.2">
      <c r="A230" t="s">
        <v>235</v>
      </c>
      <c r="B230">
        <v>221</v>
      </c>
      <c r="C230" s="4">
        <v>14599643</v>
      </c>
      <c r="D230" s="4">
        <v>15101653</v>
      </c>
      <c r="E230" s="4">
        <f>'Levy Limit Base'!F230</f>
        <v>15666506</v>
      </c>
      <c r="F230" s="4">
        <f>'Levy Limit Base'!K230</f>
        <v>16175428</v>
      </c>
      <c r="G230" s="4">
        <f>'Levy Limit Base'!P230</f>
        <v>16743835</v>
      </c>
      <c r="H230" s="4">
        <f>'Levy Limit Base'!U230</f>
        <v>17332792</v>
      </c>
      <c r="J230" s="45"/>
      <c r="K230" s="45"/>
      <c r="M230" s="4">
        <v>137019</v>
      </c>
      <c r="N230" s="4">
        <v>138173</v>
      </c>
      <c r="O230" s="4">
        <v>117260</v>
      </c>
      <c r="P230" s="4">
        <v>164021</v>
      </c>
      <c r="Q230" s="19">
        <v>170361</v>
      </c>
      <c r="S230" s="4">
        <f t="shared" si="50"/>
        <v>137019</v>
      </c>
      <c r="T230" s="4">
        <f t="shared" si="51"/>
        <v>138173</v>
      </c>
      <c r="U230" s="4">
        <f t="shared" si="52"/>
        <v>117260</v>
      </c>
      <c r="V230" s="4">
        <f t="shared" si="53"/>
        <v>164021</v>
      </c>
      <c r="W230" s="4">
        <f t="shared" si="54"/>
        <v>170361</v>
      </c>
      <c r="Y230" s="5">
        <f t="shared" si="55"/>
        <v>9.4000000000000004E-3</v>
      </c>
      <c r="Z230" s="5">
        <f t="shared" si="56"/>
        <v>9.1000000000000004E-3</v>
      </c>
      <c r="AA230" s="5">
        <f t="shared" si="57"/>
        <v>7.4999999999999997E-3</v>
      </c>
      <c r="AB230" s="5">
        <f t="shared" si="58"/>
        <v>1.01E-2</v>
      </c>
      <c r="AC230" s="5">
        <f t="shared" si="59"/>
        <v>1.0200000000000001E-2</v>
      </c>
      <c r="AE230" s="5">
        <f t="shared" si="60"/>
        <v>9.2999999999999992E-3</v>
      </c>
      <c r="AF230" s="5">
        <f t="shared" si="48"/>
        <v>8.8999999999999999E-3</v>
      </c>
      <c r="AH230" s="5">
        <f t="shared" si="61"/>
        <v>1.0200000000000001E-2</v>
      </c>
      <c r="AI230" s="5">
        <f t="shared" si="49"/>
        <v>8.8000000000000005E-3</v>
      </c>
      <c r="AJ230" s="5">
        <f t="shared" si="62"/>
        <v>1.4000000000000002E-3</v>
      </c>
      <c r="AL230" s="5">
        <f t="shared" si="63"/>
        <v>9.2999999999999992E-3</v>
      </c>
      <c r="AM230" s="4">
        <f>ROUND(('Levy Limit Base'!AD230*AL230),0)</f>
        <v>161195</v>
      </c>
      <c r="AN230" s="4"/>
      <c r="AO230" s="20"/>
      <c r="AP230" s="5"/>
    </row>
    <row r="231" spans="1:42" x14ac:dyDescent="0.2">
      <c r="A231" t="s">
        <v>236</v>
      </c>
      <c r="B231">
        <v>222</v>
      </c>
      <c r="C231" s="4">
        <v>2104274</v>
      </c>
      <c r="D231" s="4">
        <v>2186602</v>
      </c>
      <c r="E231" s="4">
        <f>'Levy Limit Base'!F231</f>
        <v>2269502</v>
      </c>
      <c r="F231" s="4">
        <f>'Levy Limit Base'!K231</f>
        <v>2345835</v>
      </c>
      <c r="G231" s="4">
        <f>'Levy Limit Base'!P231</f>
        <v>2422264</v>
      </c>
      <c r="H231" s="4">
        <f>'Levy Limit Base'!U231</f>
        <v>2497475</v>
      </c>
      <c r="J231" s="45"/>
      <c r="K231" s="45"/>
      <c r="M231" s="4">
        <v>29722</v>
      </c>
      <c r="N231" s="4">
        <v>27240</v>
      </c>
      <c r="O231" s="4">
        <v>19596</v>
      </c>
      <c r="P231" s="4">
        <v>17783</v>
      </c>
      <c r="Q231" s="19">
        <v>14654</v>
      </c>
      <c r="S231" s="4">
        <f t="shared" si="50"/>
        <v>29722</v>
      </c>
      <c r="T231" s="4">
        <f t="shared" si="51"/>
        <v>27240</v>
      </c>
      <c r="U231" s="4">
        <f t="shared" si="52"/>
        <v>19596</v>
      </c>
      <c r="V231" s="4">
        <f t="shared" si="53"/>
        <v>17783</v>
      </c>
      <c r="W231" s="4">
        <f t="shared" si="54"/>
        <v>14654</v>
      </c>
      <c r="Y231" s="5">
        <f t="shared" si="55"/>
        <v>1.41E-2</v>
      </c>
      <c r="Z231" s="5">
        <f t="shared" si="56"/>
        <v>1.2500000000000001E-2</v>
      </c>
      <c r="AA231" s="5">
        <f t="shared" si="57"/>
        <v>8.6E-3</v>
      </c>
      <c r="AB231" s="5">
        <f t="shared" si="58"/>
        <v>7.6E-3</v>
      </c>
      <c r="AC231" s="5">
        <f t="shared" si="59"/>
        <v>6.0000000000000001E-3</v>
      </c>
      <c r="AE231" s="5">
        <f t="shared" si="60"/>
        <v>7.4000000000000003E-3</v>
      </c>
      <c r="AF231" s="5">
        <f t="shared" si="48"/>
        <v>7.4000000000000003E-3</v>
      </c>
      <c r="AH231" s="5">
        <f t="shared" si="61"/>
        <v>8.6E-3</v>
      </c>
      <c r="AI231" s="5">
        <f t="shared" si="49"/>
        <v>6.7999999999999996E-3</v>
      </c>
      <c r="AJ231" s="5">
        <f t="shared" si="62"/>
        <v>1.8000000000000004E-3</v>
      </c>
      <c r="AL231" s="5">
        <f t="shared" si="63"/>
        <v>7.4000000000000003E-3</v>
      </c>
      <c r="AM231" s="4">
        <f>ROUND(('Levy Limit Base'!AD231*AL231),0)</f>
        <v>18481</v>
      </c>
      <c r="AN231" s="4"/>
      <c r="AO231" s="20"/>
      <c r="AP231" s="5"/>
    </row>
    <row r="232" spans="1:42" x14ac:dyDescent="0.2">
      <c r="A232" t="s">
        <v>237</v>
      </c>
      <c r="B232">
        <v>223</v>
      </c>
      <c r="C232" s="4">
        <v>7718523</v>
      </c>
      <c r="D232" s="4">
        <v>7972801</v>
      </c>
      <c r="E232" s="4">
        <f>'Levy Limit Base'!F232</f>
        <v>8261801</v>
      </c>
      <c r="F232" s="4">
        <f>'Levy Limit Base'!K232</f>
        <v>8681726</v>
      </c>
      <c r="G232" s="4">
        <f>'Levy Limit Base'!P232</f>
        <v>9173376</v>
      </c>
      <c r="H232" s="4">
        <f>'Levy Limit Base'!U232</f>
        <v>0</v>
      </c>
      <c r="J232" s="45" t="s">
        <v>467</v>
      </c>
      <c r="K232" s="45"/>
      <c r="M232" s="4">
        <v>61315</v>
      </c>
      <c r="N232" s="4">
        <v>75705</v>
      </c>
      <c r="O232" s="4">
        <v>213380</v>
      </c>
      <c r="P232" s="4">
        <v>274607</v>
      </c>
      <c r="Q232" s="19">
        <v>0</v>
      </c>
      <c r="S232" s="4">
        <f t="shared" si="50"/>
        <v>61315</v>
      </c>
      <c r="T232" s="4">
        <f t="shared" si="51"/>
        <v>75705</v>
      </c>
      <c r="U232" s="4">
        <f t="shared" si="52"/>
        <v>213380</v>
      </c>
      <c r="V232" s="4">
        <f t="shared" si="53"/>
        <v>274607</v>
      </c>
      <c r="W232" s="4">
        <f t="shared" si="54"/>
        <v>0</v>
      </c>
      <c r="Y232" s="5">
        <f t="shared" si="55"/>
        <v>7.9000000000000008E-3</v>
      </c>
      <c r="Z232" s="5">
        <f t="shared" si="56"/>
        <v>9.4999999999999998E-3</v>
      </c>
      <c r="AA232" s="5">
        <f t="shared" si="57"/>
        <v>2.58E-2</v>
      </c>
      <c r="AB232" s="5">
        <f t="shared" si="58"/>
        <v>3.1600000000000003E-2</v>
      </c>
      <c r="AC232" s="5">
        <f t="shared" si="59"/>
        <v>0</v>
      </c>
      <c r="AE232" s="5">
        <f t="shared" si="60"/>
        <v>2.23E-2</v>
      </c>
      <c r="AF232" s="5">
        <f t="shared" si="48"/>
        <v>1.44E-2</v>
      </c>
      <c r="AH232" s="5">
        <f t="shared" si="61"/>
        <v>3.1600000000000003E-2</v>
      </c>
      <c r="AI232" s="5">
        <f t="shared" si="49"/>
        <v>1.77E-2</v>
      </c>
      <c r="AJ232" s="5">
        <f t="shared" si="62"/>
        <v>1.3900000000000003E-2</v>
      </c>
      <c r="AL232" s="5">
        <f t="shared" si="63"/>
        <v>2.23E-2</v>
      </c>
      <c r="AM232" s="4">
        <f>ROUND(('Levy Limit Base'!AD232*AL232),0)</f>
        <v>214242</v>
      </c>
      <c r="AN232" s="4"/>
      <c r="AO232" s="20"/>
      <c r="AP232" s="5"/>
    </row>
    <row r="233" spans="1:42" x14ac:dyDescent="0.2">
      <c r="A233" t="s">
        <v>238</v>
      </c>
      <c r="B233">
        <v>224</v>
      </c>
      <c r="C233" s="4">
        <v>16393087</v>
      </c>
      <c r="D233" s="4">
        <v>16969180</v>
      </c>
      <c r="E233" s="4">
        <f>'Levy Limit Base'!F233</f>
        <v>17601638</v>
      </c>
      <c r="F233" s="4">
        <f>'Levy Limit Base'!K233</f>
        <v>18207415</v>
      </c>
      <c r="G233" s="4">
        <f>'Levy Limit Base'!P233</f>
        <v>18867244</v>
      </c>
      <c r="H233" s="4">
        <f>'Levy Limit Base'!U233</f>
        <v>0</v>
      </c>
      <c r="J233" s="45" t="s">
        <v>456</v>
      </c>
      <c r="K233" s="45" t="s">
        <v>469</v>
      </c>
      <c r="M233" s="4">
        <v>166265</v>
      </c>
      <c r="N233" s="4">
        <v>158996</v>
      </c>
      <c r="O233" s="4">
        <v>165736</v>
      </c>
      <c r="P233" s="4">
        <v>204643</v>
      </c>
      <c r="Q233" s="19">
        <v>224992</v>
      </c>
      <c r="S233" s="4">
        <f t="shared" si="50"/>
        <v>166265</v>
      </c>
      <c r="T233" s="4">
        <f t="shared" si="51"/>
        <v>158996</v>
      </c>
      <c r="U233" s="4">
        <f t="shared" si="52"/>
        <v>165736</v>
      </c>
      <c r="V233" s="4">
        <f t="shared" si="53"/>
        <v>204643</v>
      </c>
      <c r="W233" s="4">
        <f t="shared" si="54"/>
        <v>224992</v>
      </c>
      <c r="Y233" s="5">
        <f t="shared" si="55"/>
        <v>1.01E-2</v>
      </c>
      <c r="Z233" s="5">
        <f t="shared" si="56"/>
        <v>9.4000000000000004E-3</v>
      </c>
      <c r="AA233" s="5">
        <f t="shared" si="57"/>
        <v>9.4000000000000004E-3</v>
      </c>
      <c r="AB233" s="5">
        <f t="shared" si="58"/>
        <v>1.12E-2</v>
      </c>
      <c r="AC233" s="5">
        <f t="shared" si="59"/>
        <v>1.1900000000000001E-2</v>
      </c>
      <c r="AE233" s="5">
        <f t="shared" si="60"/>
        <v>1.0800000000000001E-2</v>
      </c>
      <c r="AF233" s="5">
        <f t="shared" si="48"/>
        <v>0.01</v>
      </c>
      <c r="AH233" s="5">
        <f t="shared" si="61"/>
        <v>1.1900000000000001E-2</v>
      </c>
      <c r="AI233" s="5">
        <f t="shared" si="49"/>
        <v>1.03E-2</v>
      </c>
      <c r="AJ233" s="5">
        <f t="shared" si="62"/>
        <v>1.6000000000000007E-3</v>
      </c>
      <c r="AL233" s="5">
        <f t="shared" si="63"/>
        <v>1.0800000000000001E-2</v>
      </c>
      <c r="AM233" s="4">
        <f>ROUND(('Levy Limit Base'!AD233*AL233),0)</f>
        <v>211061</v>
      </c>
      <c r="AN233" s="4"/>
      <c r="AO233" s="20"/>
      <c r="AP233" s="5"/>
    </row>
    <row r="234" spans="1:42" x14ac:dyDescent="0.2">
      <c r="A234" t="s">
        <v>239</v>
      </c>
      <c r="B234">
        <v>225</v>
      </c>
      <c r="C234" s="4">
        <v>3563815</v>
      </c>
      <c r="D234" s="4">
        <v>3686418</v>
      </c>
      <c r="E234" s="4">
        <f>'Levy Limit Base'!F234</f>
        <v>3837531</v>
      </c>
      <c r="F234" s="4">
        <f>'Levy Limit Base'!K234</f>
        <v>3969424</v>
      </c>
      <c r="G234" s="4">
        <f>'Levy Limit Base'!P234</f>
        <v>4113844</v>
      </c>
      <c r="H234" s="4">
        <f>'Levy Limit Base'!U234</f>
        <v>4249537</v>
      </c>
      <c r="J234" s="45" t="s">
        <v>460</v>
      </c>
      <c r="K234" s="45"/>
      <c r="M234" s="4">
        <v>33508</v>
      </c>
      <c r="N234" s="4">
        <v>48531</v>
      </c>
      <c r="O234" s="4">
        <v>35955</v>
      </c>
      <c r="P234" s="4">
        <v>45185</v>
      </c>
      <c r="Q234" s="19">
        <v>32847</v>
      </c>
      <c r="S234" s="4">
        <f t="shared" si="50"/>
        <v>33508</v>
      </c>
      <c r="T234" s="4">
        <f t="shared" si="51"/>
        <v>48531</v>
      </c>
      <c r="U234" s="4">
        <f t="shared" si="52"/>
        <v>35955</v>
      </c>
      <c r="V234" s="4">
        <f t="shared" si="53"/>
        <v>45185</v>
      </c>
      <c r="W234" s="4">
        <f t="shared" si="54"/>
        <v>32847</v>
      </c>
      <c r="Y234" s="5">
        <f t="shared" si="55"/>
        <v>9.4000000000000004E-3</v>
      </c>
      <c r="Z234" s="5">
        <f t="shared" si="56"/>
        <v>1.32E-2</v>
      </c>
      <c r="AA234" s="5">
        <f t="shared" si="57"/>
        <v>9.4000000000000004E-3</v>
      </c>
      <c r="AB234" s="5">
        <f t="shared" si="58"/>
        <v>1.14E-2</v>
      </c>
      <c r="AC234" s="5">
        <f t="shared" si="59"/>
        <v>8.0000000000000002E-3</v>
      </c>
      <c r="AE234" s="5">
        <f t="shared" si="60"/>
        <v>9.5999999999999992E-3</v>
      </c>
      <c r="AF234" s="5">
        <f t="shared" si="48"/>
        <v>9.5999999999999992E-3</v>
      </c>
      <c r="AH234" s="5">
        <f t="shared" si="61"/>
        <v>1.14E-2</v>
      </c>
      <c r="AI234" s="5">
        <f t="shared" si="49"/>
        <v>8.6999999999999994E-3</v>
      </c>
      <c r="AJ234" s="5">
        <f t="shared" si="62"/>
        <v>2.700000000000001E-3</v>
      </c>
      <c r="AL234" s="5">
        <f t="shared" si="63"/>
        <v>9.5999999999999992E-3</v>
      </c>
      <c r="AM234" s="4">
        <f>ROUND(('Levy Limit Base'!AD234*AL234),0)</f>
        <v>40796</v>
      </c>
      <c r="AN234" s="4"/>
      <c r="AO234" s="20"/>
      <c r="AP234" s="5"/>
    </row>
    <row r="235" spans="1:42" x14ac:dyDescent="0.2">
      <c r="A235" t="s">
        <v>240</v>
      </c>
      <c r="B235">
        <v>226</v>
      </c>
      <c r="C235" s="4">
        <v>16718545</v>
      </c>
      <c r="D235" s="4">
        <v>17323385</v>
      </c>
      <c r="E235" s="4">
        <f>'Levy Limit Base'!F235</f>
        <v>18018101</v>
      </c>
      <c r="F235" s="4">
        <f>'Levy Limit Base'!K235</f>
        <v>18765406</v>
      </c>
      <c r="G235" s="4">
        <f>'Levy Limit Base'!P235</f>
        <v>19494796</v>
      </c>
      <c r="H235" s="4">
        <f>'Levy Limit Base'!U235</f>
        <v>20270648</v>
      </c>
      <c r="J235" s="45" t="s">
        <v>457</v>
      </c>
      <c r="K235" s="45"/>
      <c r="M235" s="4">
        <v>186876</v>
      </c>
      <c r="N235" s="4">
        <v>261631</v>
      </c>
      <c r="O235" s="4">
        <v>296852</v>
      </c>
      <c r="P235" s="4">
        <v>260255</v>
      </c>
      <c r="Q235" s="19">
        <v>288482</v>
      </c>
      <c r="S235" s="4">
        <f t="shared" si="50"/>
        <v>186876</v>
      </c>
      <c r="T235" s="4">
        <f t="shared" si="51"/>
        <v>261631</v>
      </c>
      <c r="U235" s="4">
        <f t="shared" si="52"/>
        <v>296852</v>
      </c>
      <c r="V235" s="4">
        <f t="shared" si="53"/>
        <v>260255</v>
      </c>
      <c r="W235" s="4">
        <f t="shared" si="54"/>
        <v>288482</v>
      </c>
      <c r="Y235" s="5">
        <f t="shared" si="55"/>
        <v>1.12E-2</v>
      </c>
      <c r="Z235" s="5">
        <f t="shared" si="56"/>
        <v>1.5100000000000001E-2</v>
      </c>
      <c r="AA235" s="5">
        <f t="shared" si="57"/>
        <v>1.6500000000000001E-2</v>
      </c>
      <c r="AB235" s="5">
        <f t="shared" si="58"/>
        <v>1.3899999999999999E-2</v>
      </c>
      <c r="AC235" s="5">
        <f t="shared" si="59"/>
        <v>1.4800000000000001E-2</v>
      </c>
      <c r="AE235" s="5">
        <f t="shared" si="60"/>
        <v>1.5100000000000001E-2</v>
      </c>
      <c r="AF235" s="5">
        <f t="shared" si="48"/>
        <v>1.46E-2</v>
      </c>
      <c r="AH235" s="5">
        <f t="shared" si="61"/>
        <v>1.6500000000000001E-2</v>
      </c>
      <c r="AI235" s="5">
        <f t="shared" si="49"/>
        <v>1.44E-2</v>
      </c>
      <c r="AJ235" s="5">
        <f t="shared" si="62"/>
        <v>2.1000000000000012E-3</v>
      </c>
      <c r="AL235" s="5">
        <f t="shared" si="63"/>
        <v>1.5100000000000001E-2</v>
      </c>
      <c r="AM235" s="4">
        <f>ROUND(('Levy Limit Base'!AD235*AL235),0)</f>
        <v>306087</v>
      </c>
      <c r="AN235" s="4"/>
      <c r="AO235" s="20"/>
      <c r="AP235" s="5"/>
    </row>
    <row r="236" spans="1:42" x14ac:dyDescent="0.2">
      <c r="A236" t="s">
        <v>241</v>
      </c>
      <c r="B236">
        <v>227</v>
      </c>
      <c r="C236" s="4">
        <v>14388629</v>
      </c>
      <c r="D236" s="4">
        <v>14873216</v>
      </c>
      <c r="E236" s="4">
        <f>'Levy Limit Base'!F236</f>
        <v>15375794</v>
      </c>
      <c r="F236" s="4">
        <f>'Levy Limit Base'!K236</f>
        <v>15897796</v>
      </c>
      <c r="G236" s="4">
        <f>'Levy Limit Base'!P236</f>
        <v>16524998</v>
      </c>
      <c r="H236" s="4">
        <f>'Levy Limit Base'!U236</f>
        <v>17087964</v>
      </c>
      <c r="J236" s="45" t="s">
        <v>456</v>
      </c>
      <c r="K236" s="45"/>
      <c r="M236" s="4">
        <v>124871</v>
      </c>
      <c r="N236" s="4">
        <v>130748</v>
      </c>
      <c r="O236" s="4">
        <v>137607</v>
      </c>
      <c r="P236" s="4">
        <v>229757</v>
      </c>
      <c r="Q236" s="19">
        <v>149841</v>
      </c>
      <c r="S236" s="4">
        <f t="shared" si="50"/>
        <v>124871</v>
      </c>
      <c r="T236" s="4">
        <f t="shared" si="51"/>
        <v>130748</v>
      </c>
      <c r="U236" s="4">
        <f t="shared" si="52"/>
        <v>137607</v>
      </c>
      <c r="V236" s="4">
        <f t="shared" si="53"/>
        <v>229757</v>
      </c>
      <c r="W236" s="4">
        <f t="shared" si="54"/>
        <v>149841</v>
      </c>
      <c r="Y236" s="5">
        <f t="shared" si="55"/>
        <v>8.6999999999999994E-3</v>
      </c>
      <c r="Z236" s="5">
        <f t="shared" si="56"/>
        <v>8.8000000000000005E-3</v>
      </c>
      <c r="AA236" s="5">
        <f t="shared" si="57"/>
        <v>8.8999999999999999E-3</v>
      </c>
      <c r="AB236" s="5">
        <f t="shared" si="58"/>
        <v>1.4500000000000001E-2</v>
      </c>
      <c r="AC236" s="5">
        <f t="shared" si="59"/>
        <v>9.1000000000000004E-3</v>
      </c>
      <c r="AE236" s="5">
        <f t="shared" si="60"/>
        <v>1.0800000000000001E-2</v>
      </c>
      <c r="AF236" s="5">
        <f t="shared" si="48"/>
        <v>8.8999999999999999E-3</v>
      </c>
      <c r="AH236" s="5">
        <f t="shared" si="61"/>
        <v>1.4500000000000001E-2</v>
      </c>
      <c r="AI236" s="5">
        <f t="shared" si="49"/>
        <v>8.9999999999999993E-3</v>
      </c>
      <c r="AJ236" s="5">
        <f t="shared" si="62"/>
        <v>5.5000000000000014E-3</v>
      </c>
      <c r="AL236" s="5">
        <f t="shared" si="63"/>
        <v>1.0800000000000001E-2</v>
      </c>
      <c r="AM236" s="4">
        <f>ROUND(('Levy Limit Base'!AD236*AL236),0)</f>
        <v>184550</v>
      </c>
      <c r="AN236" s="4"/>
      <c r="AO236" s="20"/>
      <c r="AP236" s="5"/>
    </row>
    <row r="237" spans="1:42" x14ac:dyDescent="0.2">
      <c r="A237" t="s">
        <v>242</v>
      </c>
      <c r="B237">
        <v>228</v>
      </c>
      <c r="C237" s="4">
        <v>6879800</v>
      </c>
      <c r="D237" s="4">
        <v>7099631</v>
      </c>
      <c r="E237" s="4">
        <f>'Levy Limit Base'!F237</f>
        <v>7315844</v>
      </c>
      <c r="F237" s="4">
        <f>'Levy Limit Base'!K237</f>
        <v>7552254</v>
      </c>
      <c r="G237" s="4">
        <f>'Levy Limit Base'!P237</f>
        <v>7839559</v>
      </c>
      <c r="H237" s="4">
        <f>'Levy Limit Base'!U237</f>
        <v>8107407</v>
      </c>
      <c r="J237" s="45" t="s">
        <v>467</v>
      </c>
      <c r="K237" s="45"/>
      <c r="M237" s="4">
        <v>47836</v>
      </c>
      <c r="N237" s="4">
        <v>32465</v>
      </c>
      <c r="O237" s="4">
        <v>53514</v>
      </c>
      <c r="P237" s="4">
        <v>98499</v>
      </c>
      <c r="Q237" s="19">
        <v>71859</v>
      </c>
      <c r="S237" s="4">
        <f t="shared" si="50"/>
        <v>47836</v>
      </c>
      <c r="T237" s="4">
        <f t="shared" si="51"/>
        <v>32465</v>
      </c>
      <c r="U237" s="4">
        <f t="shared" si="52"/>
        <v>53514</v>
      </c>
      <c r="V237" s="4">
        <f t="shared" si="53"/>
        <v>98499</v>
      </c>
      <c r="W237" s="4">
        <f t="shared" si="54"/>
        <v>71859</v>
      </c>
      <c r="Y237" s="5">
        <f t="shared" si="55"/>
        <v>7.0000000000000001E-3</v>
      </c>
      <c r="Z237" s="5">
        <f t="shared" si="56"/>
        <v>4.5999999999999999E-3</v>
      </c>
      <c r="AA237" s="5">
        <f t="shared" si="57"/>
        <v>7.3000000000000001E-3</v>
      </c>
      <c r="AB237" s="5">
        <f t="shared" si="58"/>
        <v>1.2999999999999999E-2</v>
      </c>
      <c r="AC237" s="5">
        <f t="shared" si="59"/>
        <v>9.1999999999999998E-3</v>
      </c>
      <c r="AE237" s="5">
        <f t="shared" si="60"/>
        <v>9.7999999999999997E-3</v>
      </c>
      <c r="AF237" s="5">
        <f t="shared" si="48"/>
        <v>7.0000000000000001E-3</v>
      </c>
      <c r="AH237" s="5">
        <f t="shared" si="61"/>
        <v>1.2999999999999999E-2</v>
      </c>
      <c r="AI237" s="5">
        <f t="shared" si="49"/>
        <v>8.3000000000000001E-3</v>
      </c>
      <c r="AJ237" s="5">
        <f t="shared" si="62"/>
        <v>4.6999999999999993E-3</v>
      </c>
      <c r="AL237" s="5">
        <f t="shared" si="63"/>
        <v>9.7999999999999997E-3</v>
      </c>
      <c r="AM237" s="4">
        <f>ROUND(('Levy Limit Base'!AD237*AL237),0)</f>
        <v>79453</v>
      </c>
      <c r="AN237" s="4"/>
      <c r="AO237" s="20"/>
      <c r="AP237" s="5"/>
    </row>
    <row r="238" spans="1:42" x14ac:dyDescent="0.2">
      <c r="A238" t="s">
        <v>243</v>
      </c>
      <c r="B238">
        <v>229</v>
      </c>
      <c r="C238" s="4">
        <v>89858411</v>
      </c>
      <c r="D238" s="4">
        <v>93108717</v>
      </c>
      <c r="E238" s="4">
        <f>'Levy Limit Base'!F238</f>
        <v>96549189</v>
      </c>
      <c r="F238" s="4">
        <f>'Levy Limit Base'!K238</f>
        <v>99943245</v>
      </c>
      <c r="G238" s="4">
        <f>'Levy Limit Base'!P238</f>
        <v>103360677</v>
      </c>
      <c r="H238" s="4">
        <f>'Levy Limit Base'!U238</f>
        <v>107064546</v>
      </c>
      <c r="J238" s="45"/>
      <c r="K238" s="45"/>
      <c r="M238" s="4">
        <v>1003846</v>
      </c>
      <c r="N238" s="4">
        <v>1112754</v>
      </c>
      <c r="O238" s="4">
        <v>980326</v>
      </c>
      <c r="P238" s="4">
        <v>918851</v>
      </c>
      <c r="Q238" s="19">
        <v>1119809</v>
      </c>
      <c r="S238" s="4">
        <f t="shared" si="50"/>
        <v>1003846</v>
      </c>
      <c r="T238" s="4">
        <f t="shared" si="51"/>
        <v>1112754</v>
      </c>
      <c r="U238" s="4">
        <f t="shared" si="52"/>
        <v>980326</v>
      </c>
      <c r="V238" s="4">
        <f t="shared" si="53"/>
        <v>918851</v>
      </c>
      <c r="W238" s="4">
        <f t="shared" si="54"/>
        <v>1119809</v>
      </c>
      <c r="Y238" s="5">
        <f t="shared" si="55"/>
        <v>1.12E-2</v>
      </c>
      <c r="Z238" s="5">
        <f t="shared" si="56"/>
        <v>1.2E-2</v>
      </c>
      <c r="AA238" s="5">
        <f t="shared" si="57"/>
        <v>1.0200000000000001E-2</v>
      </c>
      <c r="AB238" s="5">
        <f t="shared" si="58"/>
        <v>9.1999999999999998E-3</v>
      </c>
      <c r="AC238" s="5">
        <f t="shared" si="59"/>
        <v>1.0800000000000001E-2</v>
      </c>
      <c r="AE238" s="5">
        <f t="shared" si="60"/>
        <v>1.01E-2</v>
      </c>
      <c r="AF238" s="5">
        <f t="shared" si="48"/>
        <v>1.01E-2</v>
      </c>
      <c r="AH238" s="5">
        <f t="shared" si="61"/>
        <v>1.0800000000000001E-2</v>
      </c>
      <c r="AI238" s="5">
        <f t="shared" si="49"/>
        <v>9.7000000000000003E-3</v>
      </c>
      <c r="AJ238" s="5">
        <f t="shared" si="62"/>
        <v>1.1000000000000003E-3</v>
      </c>
      <c r="AL238" s="5">
        <f t="shared" si="63"/>
        <v>1.01E-2</v>
      </c>
      <c r="AM238" s="4">
        <f>ROUND(('Levy Limit Base'!AD238*AL238),0)</f>
        <v>1081352</v>
      </c>
      <c r="AN238" s="4"/>
      <c r="AO238" s="20"/>
      <c r="AP238" s="5"/>
    </row>
    <row r="239" spans="1:42" x14ac:dyDescent="0.2">
      <c r="A239" t="s">
        <v>244</v>
      </c>
      <c r="B239">
        <v>230</v>
      </c>
      <c r="C239" s="4">
        <v>2769095</v>
      </c>
      <c r="D239" s="4">
        <v>2895516</v>
      </c>
      <c r="E239" s="4">
        <f>'Levy Limit Base'!F239</f>
        <v>3013218</v>
      </c>
      <c r="F239" s="4">
        <f>'Levy Limit Base'!K239</f>
        <v>3116105</v>
      </c>
      <c r="G239" s="4">
        <f>'Levy Limit Base'!P239</f>
        <v>3214692</v>
      </c>
      <c r="H239" s="4">
        <f>'Levy Limit Base'!U239</f>
        <v>3325336</v>
      </c>
      <c r="J239" s="45" t="s">
        <v>456</v>
      </c>
      <c r="K239" s="45"/>
      <c r="M239" s="4">
        <v>55657</v>
      </c>
      <c r="N239" s="4">
        <v>39504</v>
      </c>
      <c r="O239" s="4">
        <v>27556</v>
      </c>
      <c r="P239" s="4">
        <v>20685</v>
      </c>
      <c r="Q239" s="19">
        <v>30276</v>
      </c>
      <c r="S239" s="4">
        <f t="shared" si="50"/>
        <v>55657</v>
      </c>
      <c r="T239" s="4">
        <f t="shared" si="51"/>
        <v>39504</v>
      </c>
      <c r="U239" s="4">
        <f t="shared" si="52"/>
        <v>27556</v>
      </c>
      <c r="V239" s="4">
        <f t="shared" si="53"/>
        <v>20685</v>
      </c>
      <c r="W239" s="4">
        <f t="shared" si="54"/>
        <v>30276</v>
      </c>
      <c r="Y239" s="5">
        <f t="shared" si="55"/>
        <v>2.01E-2</v>
      </c>
      <c r="Z239" s="5">
        <f t="shared" si="56"/>
        <v>1.3599999999999999E-2</v>
      </c>
      <c r="AA239" s="5">
        <f t="shared" si="57"/>
        <v>9.1000000000000004E-3</v>
      </c>
      <c r="AB239" s="5">
        <f t="shared" si="58"/>
        <v>6.6E-3</v>
      </c>
      <c r="AC239" s="5">
        <f t="shared" si="59"/>
        <v>9.4000000000000004E-3</v>
      </c>
      <c r="AE239" s="5">
        <f t="shared" si="60"/>
        <v>8.3999999999999995E-3</v>
      </c>
      <c r="AF239" s="5">
        <f t="shared" si="48"/>
        <v>8.3999999999999995E-3</v>
      </c>
      <c r="AH239" s="5">
        <f t="shared" si="61"/>
        <v>9.4000000000000004E-3</v>
      </c>
      <c r="AI239" s="5">
        <f t="shared" si="49"/>
        <v>7.9000000000000008E-3</v>
      </c>
      <c r="AJ239" s="5">
        <f t="shared" si="62"/>
        <v>1.4999999999999996E-3</v>
      </c>
      <c r="AL239" s="5">
        <f t="shared" si="63"/>
        <v>8.3999999999999995E-3</v>
      </c>
      <c r="AM239" s="4">
        <f>ROUND(('Levy Limit Base'!AD239*AL239),0)</f>
        <v>27933</v>
      </c>
      <c r="AN239" s="4"/>
      <c r="AO239" s="20"/>
      <c r="AP239" s="5"/>
    </row>
    <row r="240" spans="1:42" x14ac:dyDescent="0.2">
      <c r="A240" t="s">
        <v>245</v>
      </c>
      <c r="B240">
        <v>231</v>
      </c>
      <c r="C240" s="4">
        <v>28657113</v>
      </c>
      <c r="D240" s="4">
        <v>29657201</v>
      </c>
      <c r="E240" s="4">
        <f>'Levy Limit Base'!F240</f>
        <v>30689474</v>
      </c>
      <c r="F240" s="4">
        <f>'Levy Limit Base'!K240</f>
        <v>31724622</v>
      </c>
      <c r="G240" s="4">
        <f>'Levy Limit Base'!P240</f>
        <v>32826684</v>
      </c>
      <c r="H240" s="4">
        <f>'Levy Limit Base'!U240</f>
        <v>33986383</v>
      </c>
      <c r="J240" s="45" t="s">
        <v>457</v>
      </c>
      <c r="K240" s="45"/>
      <c r="M240" s="4">
        <v>283660</v>
      </c>
      <c r="N240" s="4">
        <v>290843</v>
      </c>
      <c r="O240" s="4">
        <v>267911</v>
      </c>
      <c r="P240" s="4">
        <v>308946</v>
      </c>
      <c r="Q240" s="19">
        <v>339032</v>
      </c>
      <c r="S240" s="4">
        <f t="shared" si="50"/>
        <v>283660</v>
      </c>
      <c r="T240" s="4">
        <f t="shared" si="51"/>
        <v>290843</v>
      </c>
      <c r="U240" s="4">
        <f t="shared" si="52"/>
        <v>267911</v>
      </c>
      <c r="V240" s="4">
        <f t="shared" si="53"/>
        <v>308946</v>
      </c>
      <c r="W240" s="4">
        <f t="shared" si="54"/>
        <v>339032</v>
      </c>
      <c r="Y240" s="5">
        <f t="shared" si="55"/>
        <v>9.9000000000000008E-3</v>
      </c>
      <c r="Z240" s="5">
        <f t="shared" si="56"/>
        <v>9.7999999999999997E-3</v>
      </c>
      <c r="AA240" s="5">
        <f t="shared" si="57"/>
        <v>8.6999999999999994E-3</v>
      </c>
      <c r="AB240" s="5">
        <f t="shared" si="58"/>
        <v>9.7000000000000003E-3</v>
      </c>
      <c r="AC240" s="5">
        <f t="shared" si="59"/>
        <v>1.03E-2</v>
      </c>
      <c r="AE240" s="5">
        <f t="shared" si="60"/>
        <v>9.5999999999999992E-3</v>
      </c>
      <c r="AF240" s="5">
        <f t="shared" si="48"/>
        <v>9.4000000000000004E-3</v>
      </c>
      <c r="AH240" s="5">
        <f t="shared" si="61"/>
        <v>1.03E-2</v>
      </c>
      <c r="AI240" s="5">
        <f t="shared" si="49"/>
        <v>9.1999999999999998E-3</v>
      </c>
      <c r="AJ240" s="5">
        <f t="shared" si="62"/>
        <v>1.1000000000000003E-3</v>
      </c>
      <c r="AL240" s="5">
        <f t="shared" si="63"/>
        <v>9.5999999999999992E-3</v>
      </c>
      <c r="AM240" s="4">
        <f>ROUND(('Levy Limit Base'!AD240*AL240),0)</f>
        <v>326269</v>
      </c>
      <c r="AN240" s="4"/>
      <c r="AO240" s="20"/>
      <c r="AP240" s="5"/>
    </row>
    <row r="241" spans="1:42" x14ac:dyDescent="0.2">
      <c r="A241" t="s">
        <v>246</v>
      </c>
      <c r="B241">
        <v>232</v>
      </c>
      <c r="C241" s="4">
        <v>14052373</v>
      </c>
      <c r="D241" s="4">
        <v>14522123</v>
      </c>
      <c r="E241" s="4">
        <f>'Levy Limit Base'!F241</f>
        <v>15369697</v>
      </c>
      <c r="F241" s="4">
        <f>'Levy Limit Base'!K241</f>
        <v>15845132</v>
      </c>
      <c r="G241" s="4">
        <f>'Levy Limit Base'!P241</f>
        <v>16365516</v>
      </c>
      <c r="H241" s="4">
        <f>'Levy Limit Base'!U241</f>
        <v>16909565</v>
      </c>
      <c r="J241" s="45"/>
      <c r="K241" s="45"/>
      <c r="M241" s="4">
        <v>118440</v>
      </c>
      <c r="N241" s="4">
        <v>92374</v>
      </c>
      <c r="O241" s="4">
        <v>91193</v>
      </c>
      <c r="P241" s="4">
        <v>124255</v>
      </c>
      <c r="Q241" s="19">
        <v>134912</v>
      </c>
      <c r="S241" s="4">
        <f t="shared" si="50"/>
        <v>118440</v>
      </c>
      <c r="T241" s="4">
        <f t="shared" si="51"/>
        <v>92374</v>
      </c>
      <c r="U241" s="4">
        <f t="shared" si="52"/>
        <v>91193</v>
      </c>
      <c r="V241" s="4">
        <f t="shared" si="53"/>
        <v>124255</v>
      </c>
      <c r="W241" s="4">
        <f t="shared" si="54"/>
        <v>134912</v>
      </c>
      <c r="Y241" s="5">
        <f t="shared" si="55"/>
        <v>8.3999999999999995E-3</v>
      </c>
      <c r="Z241" s="5">
        <f t="shared" si="56"/>
        <v>6.4000000000000003E-3</v>
      </c>
      <c r="AA241" s="5">
        <f t="shared" si="57"/>
        <v>5.8999999999999999E-3</v>
      </c>
      <c r="AB241" s="5">
        <f t="shared" si="58"/>
        <v>7.7999999999999996E-3</v>
      </c>
      <c r="AC241" s="5">
        <f t="shared" si="59"/>
        <v>8.2000000000000007E-3</v>
      </c>
      <c r="AE241" s="5">
        <f t="shared" si="60"/>
        <v>7.3000000000000001E-3</v>
      </c>
      <c r="AF241" s="5">
        <f t="shared" si="48"/>
        <v>6.7000000000000002E-3</v>
      </c>
      <c r="AH241" s="5">
        <f t="shared" si="61"/>
        <v>8.2000000000000007E-3</v>
      </c>
      <c r="AI241" s="5">
        <f t="shared" si="49"/>
        <v>6.8999999999999999E-3</v>
      </c>
      <c r="AJ241" s="5">
        <f t="shared" si="62"/>
        <v>1.3000000000000008E-3</v>
      </c>
      <c r="AL241" s="5">
        <f t="shared" si="63"/>
        <v>7.3000000000000001E-3</v>
      </c>
      <c r="AM241" s="4">
        <f>ROUND(('Levy Limit Base'!AD241*AL241),0)</f>
        <v>123440</v>
      </c>
      <c r="AN241" s="4"/>
      <c r="AO241" s="20"/>
      <c r="AP241" s="5"/>
    </row>
    <row r="242" spans="1:42" x14ac:dyDescent="0.2">
      <c r="A242" t="s">
        <v>247</v>
      </c>
      <c r="B242">
        <v>233</v>
      </c>
      <c r="C242" s="4">
        <v>1541328</v>
      </c>
      <c r="D242" s="4">
        <v>1606268</v>
      </c>
      <c r="E242" s="4">
        <f>'Levy Limit Base'!F242</f>
        <v>1663950</v>
      </c>
      <c r="F242" s="4">
        <f>'Levy Limit Base'!K242</f>
        <v>1719686</v>
      </c>
      <c r="G242" s="4">
        <f>'Levy Limit Base'!P242</f>
        <v>1778473</v>
      </c>
      <c r="H242" s="4">
        <f>'Levy Limit Base'!U242</f>
        <v>1846860</v>
      </c>
      <c r="J242" s="45"/>
      <c r="K242" s="45"/>
      <c r="M242" s="4">
        <v>25354</v>
      </c>
      <c r="N242" s="4">
        <v>17525</v>
      </c>
      <c r="O242" s="4">
        <v>14137</v>
      </c>
      <c r="P242" s="4">
        <v>15795</v>
      </c>
      <c r="Q242" s="19">
        <v>23925</v>
      </c>
      <c r="S242" s="4">
        <f t="shared" si="50"/>
        <v>25354</v>
      </c>
      <c r="T242" s="4">
        <f t="shared" si="51"/>
        <v>17525</v>
      </c>
      <c r="U242" s="4">
        <f t="shared" si="52"/>
        <v>14137</v>
      </c>
      <c r="V242" s="4">
        <f t="shared" si="53"/>
        <v>15795</v>
      </c>
      <c r="W242" s="4">
        <f t="shared" si="54"/>
        <v>23925</v>
      </c>
      <c r="Y242" s="5">
        <f t="shared" si="55"/>
        <v>1.6400000000000001E-2</v>
      </c>
      <c r="Z242" s="5">
        <f t="shared" si="56"/>
        <v>1.09E-2</v>
      </c>
      <c r="AA242" s="5">
        <f t="shared" si="57"/>
        <v>8.5000000000000006E-3</v>
      </c>
      <c r="AB242" s="5">
        <f t="shared" si="58"/>
        <v>9.1999999999999998E-3</v>
      </c>
      <c r="AC242" s="5">
        <f t="shared" si="59"/>
        <v>1.35E-2</v>
      </c>
      <c r="AE242" s="5">
        <f t="shared" si="60"/>
        <v>1.04E-2</v>
      </c>
      <c r="AF242" s="5">
        <f t="shared" si="48"/>
        <v>9.4999999999999998E-3</v>
      </c>
      <c r="AH242" s="5">
        <f t="shared" si="61"/>
        <v>1.35E-2</v>
      </c>
      <c r="AI242" s="5">
        <f t="shared" si="49"/>
        <v>8.8999999999999999E-3</v>
      </c>
      <c r="AJ242" s="5">
        <f t="shared" si="62"/>
        <v>4.5999999999999999E-3</v>
      </c>
      <c r="AL242" s="5">
        <f t="shared" si="63"/>
        <v>1.04E-2</v>
      </c>
      <c r="AM242" s="4">
        <f>ROUND(('Levy Limit Base'!AD242*AL242),0)</f>
        <v>19207</v>
      </c>
      <c r="AN242" s="4"/>
      <c r="AO242" s="20"/>
      <c r="AP242" s="5"/>
    </row>
    <row r="243" spans="1:42" x14ac:dyDescent="0.2">
      <c r="A243" t="s">
        <v>248</v>
      </c>
      <c r="B243">
        <v>234</v>
      </c>
      <c r="C243" s="4">
        <v>1955399</v>
      </c>
      <c r="D243" s="4">
        <v>2075477</v>
      </c>
      <c r="E243" s="4">
        <f>'Levy Limit Base'!F243</f>
        <v>2183920</v>
      </c>
      <c r="F243" s="4">
        <f>'Levy Limit Base'!K243</f>
        <v>2273324</v>
      </c>
      <c r="G243" s="4">
        <f>'Levy Limit Base'!P243</f>
        <v>2360625</v>
      </c>
      <c r="H243" s="4">
        <f>'Levy Limit Base'!U243</f>
        <v>2431825</v>
      </c>
      <c r="J243" s="45"/>
      <c r="K243" s="45"/>
      <c r="M243" s="4">
        <v>71193</v>
      </c>
      <c r="N243" s="4">
        <v>55181</v>
      </c>
      <c r="O243" s="4">
        <v>34806</v>
      </c>
      <c r="P243" s="4">
        <v>22007</v>
      </c>
      <c r="Q243" s="19">
        <v>12184</v>
      </c>
      <c r="S243" s="4">
        <f t="shared" si="50"/>
        <v>71193</v>
      </c>
      <c r="T243" s="4">
        <f t="shared" si="51"/>
        <v>55181</v>
      </c>
      <c r="U243" s="4">
        <f t="shared" si="52"/>
        <v>34806</v>
      </c>
      <c r="V243" s="4">
        <f t="shared" si="53"/>
        <v>22007</v>
      </c>
      <c r="W243" s="4">
        <f t="shared" si="54"/>
        <v>12184</v>
      </c>
      <c r="Y243" s="5">
        <f t="shared" si="55"/>
        <v>3.6400000000000002E-2</v>
      </c>
      <c r="Z243" s="5">
        <f t="shared" si="56"/>
        <v>2.6599999999999999E-2</v>
      </c>
      <c r="AA243" s="5">
        <f t="shared" si="57"/>
        <v>1.5900000000000001E-2</v>
      </c>
      <c r="AB243" s="5">
        <f t="shared" si="58"/>
        <v>9.7000000000000003E-3</v>
      </c>
      <c r="AC243" s="5">
        <f t="shared" si="59"/>
        <v>5.1999999999999998E-3</v>
      </c>
      <c r="AE243" s="5">
        <f t="shared" si="60"/>
        <v>1.03E-2</v>
      </c>
      <c r="AF243" s="5">
        <f t="shared" si="48"/>
        <v>1.03E-2</v>
      </c>
      <c r="AH243" s="5">
        <f t="shared" si="61"/>
        <v>1.5900000000000001E-2</v>
      </c>
      <c r="AI243" s="5">
        <f t="shared" si="49"/>
        <v>7.4999999999999997E-3</v>
      </c>
      <c r="AJ243" s="5">
        <f t="shared" si="62"/>
        <v>8.4000000000000012E-3</v>
      </c>
      <c r="AL243" s="5">
        <f t="shared" si="63"/>
        <v>1.03E-2</v>
      </c>
      <c r="AM243" s="4">
        <f>ROUND(('Levy Limit Base'!AD243*AL243),0)</f>
        <v>25048</v>
      </c>
      <c r="AN243" s="4"/>
      <c r="AO243" s="20"/>
      <c r="AP243" s="5"/>
    </row>
    <row r="244" spans="1:42" x14ac:dyDescent="0.2">
      <c r="A244" t="s">
        <v>249</v>
      </c>
      <c r="B244">
        <v>235</v>
      </c>
      <c r="C244" s="4">
        <v>1728436</v>
      </c>
      <c r="D244" s="4">
        <v>1780691</v>
      </c>
      <c r="E244" s="4">
        <f>'Levy Limit Base'!F244</f>
        <v>1857256</v>
      </c>
      <c r="F244" s="4">
        <f>'Levy Limit Base'!K244</f>
        <v>1921763</v>
      </c>
      <c r="G244" s="4">
        <f>'Levy Limit Base'!P244</f>
        <v>1983428</v>
      </c>
      <c r="H244" s="4">
        <f>'Levy Limit Base'!U244</f>
        <v>2052643</v>
      </c>
      <c r="J244" s="45"/>
      <c r="K244" s="45"/>
      <c r="M244" s="4">
        <v>9044</v>
      </c>
      <c r="N244" s="4">
        <v>11435</v>
      </c>
      <c r="O244" s="4">
        <v>18076</v>
      </c>
      <c r="P244" s="4">
        <v>13621</v>
      </c>
      <c r="Q244" s="19">
        <v>19629</v>
      </c>
      <c r="S244" s="4">
        <f t="shared" si="50"/>
        <v>9044</v>
      </c>
      <c r="T244" s="4">
        <f t="shared" si="51"/>
        <v>11435</v>
      </c>
      <c r="U244" s="4">
        <f t="shared" si="52"/>
        <v>18076</v>
      </c>
      <c r="V244" s="4">
        <f t="shared" si="53"/>
        <v>13621</v>
      </c>
      <c r="W244" s="4">
        <f t="shared" si="54"/>
        <v>19629</v>
      </c>
      <c r="Y244" s="5">
        <f t="shared" si="55"/>
        <v>5.1999999999999998E-3</v>
      </c>
      <c r="Z244" s="5">
        <f t="shared" si="56"/>
        <v>6.4000000000000003E-3</v>
      </c>
      <c r="AA244" s="5">
        <f t="shared" si="57"/>
        <v>9.7000000000000003E-3</v>
      </c>
      <c r="AB244" s="5">
        <f t="shared" si="58"/>
        <v>7.1000000000000004E-3</v>
      </c>
      <c r="AC244" s="5">
        <f t="shared" si="59"/>
        <v>9.9000000000000008E-3</v>
      </c>
      <c r="AE244" s="5">
        <f t="shared" si="60"/>
        <v>8.8999999999999999E-3</v>
      </c>
      <c r="AF244" s="5">
        <f t="shared" si="48"/>
        <v>7.7000000000000002E-3</v>
      </c>
      <c r="AH244" s="5">
        <f t="shared" si="61"/>
        <v>9.9000000000000008E-3</v>
      </c>
      <c r="AI244" s="5">
        <f t="shared" si="49"/>
        <v>8.3999999999999995E-3</v>
      </c>
      <c r="AJ244" s="5">
        <f t="shared" si="62"/>
        <v>1.5000000000000013E-3</v>
      </c>
      <c r="AL244" s="5">
        <f t="shared" si="63"/>
        <v>8.8999999999999999E-3</v>
      </c>
      <c r="AM244" s="4">
        <f>ROUND(('Levy Limit Base'!AD244*AL244),0)</f>
        <v>18269</v>
      </c>
      <c r="AN244" s="4"/>
      <c r="AO244" s="20"/>
      <c r="AP244" s="5"/>
    </row>
    <row r="245" spans="1:42" x14ac:dyDescent="0.2">
      <c r="A245" t="s">
        <v>250</v>
      </c>
      <c r="B245">
        <v>236</v>
      </c>
      <c r="C245" s="4">
        <v>69604164</v>
      </c>
      <c r="D245" s="4">
        <v>72703828</v>
      </c>
      <c r="E245" s="4">
        <f>'Levy Limit Base'!F245</f>
        <v>75958348</v>
      </c>
      <c r="F245" s="4">
        <f>'Levy Limit Base'!K245</f>
        <v>78838373</v>
      </c>
      <c r="G245" s="4">
        <f>'Levy Limit Base'!P245</f>
        <v>81964865</v>
      </c>
      <c r="H245" s="4">
        <f>'Levy Limit Base'!U245</f>
        <v>83579125</v>
      </c>
      <c r="J245" s="45" t="s">
        <v>470</v>
      </c>
      <c r="K245" s="45"/>
      <c r="M245" s="4">
        <v>1353283</v>
      </c>
      <c r="N245" s="4">
        <v>1436924</v>
      </c>
      <c r="O245" s="4">
        <v>981066</v>
      </c>
      <c r="P245" s="4">
        <v>1155533</v>
      </c>
      <c r="Q245" s="19">
        <v>1271090</v>
      </c>
      <c r="S245" s="4">
        <f t="shared" si="50"/>
        <v>1353283</v>
      </c>
      <c r="T245" s="4">
        <f t="shared" si="51"/>
        <v>1436924</v>
      </c>
      <c r="U245" s="4">
        <f t="shared" si="52"/>
        <v>981066</v>
      </c>
      <c r="V245" s="4">
        <f t="shared" si="53"/>
        <v>1155533</v>
      </c>
      <c r="W245" s="4">
        <f t="shared" si="54"/>
        <v>1271090</v>
      </c>
      <c r="Y245" s="5">
        <f t="shared" si="55"/>
        <v>1.9400000000000001E-2</v>
      </c>
      <c r="Z245" s="5">
        <f t="shared" si="56"/>
        <v>1.9800000000000002E-2</v>
      </c>
      <c r="AA245" s="5">
        <f t="shared" si="57"/>
        <v>1.29E-2</v>
      </c>
      <c r="AB245" s="5">
        <f t="shared" si="58"/>
        <v>1.47E-2</v>
      </c>
      <c r="AC245" s="5">
        <f t="shared" si="59"/>
        <v>1.55E-2</v>
      </c>
      <c r="AE245" s="5">
        <f t="shared" si="60"/>
        <v>1.44E-2</v>
      </c>
      <c r="AF245" s="5">
        <f t="shared" si="48"/>
        <v>1.44E-2</v>
      </c>
      <c r="AH245" s="5">
        <f t="shared" si="61"/>
        <v>1.55E-2</v>
      </c>
      <c r="AI245" s="5">
        <f t="shared" si="49"/>
        <v>1.38E-2</v>
      </c>
      <c r="AJ245" s="5">
        <f t="shared" si="62"/>
        <v>1.7000000000000001E-3</v>
      </c>
      <c r="AL245" s="5">
        <f t="shared" si="63"/>
        <v>1.44E-2</v>
      </c>
      <c r="AM245" s="4">
        <f>ROUND(('Levy Limit Base'!AD245*AL245),0)</f>
        <v>1203539</v>
      </c>
      <c r="AN245" s="4"/>
      <c r="AO245" s="20"/>
      <c r="AP245" s="5"/>
    </row>
    <row r="246" spans="1:42" x14ac:dyDescent="0.2">
      <c r="A246" t="s">
        <v>251</v>
      </c>
      <c r="B246">
        <v>237</v>
      </c>
      <c r="C246" s="4">
        <v>1206379</v>
      </c>
      <c r="D246" s="4">
        <v>1261907</v>
      </c>
      <c r="E246" s="4">
        <f>'Levy Limit Base'!F246</f>
        <v>1305121</v>
      </c>
      <c r="F246" s="4">
        <f>'Levy Limit Base'!K246</f>
        <v>1359807</v>
      </c>
      <c r="G246" s="4">
        <f>'Levy Limit Base'!P246</f>
        <v>1430096</v>
      </c>
      <c r="H246" s="4">
        <f>'Levy Limit Base'!U246</f>
        <v>1547082</v>
      </c>
      <c r="J246" s="45"/>
      <c r="K246" s="45"/>
      <c r="M246" s="4">
        <v>25369</v>
      </c>
      <c r="N246" s="4">
        <v>11666</v>
      </c>
      <c r="O246" s="4">
        <v>22058</v>
      </c>
      <c r="P246" s="4">
        <v>36294</v>
      </c>
      <c r="Q246" s="19">
        <v>81234</v>
      </c>
      <c r="S246" s="4">
        <f t="shared" si="50"/>
        <v>25369</v>
      </c>
      <c r="T246" s="4">
        <f t="shared" si="51"/>
        <v>11666</v>
      </c>
      <c r="U246" s="4">
        <f t="shared" si="52"/>
        <v>22058</v>
      </c>
      <c r="V246" s="4">
        <f t="shared" si="53"/>
        <v>36294</v>
      </c>
      <c r="W246" s="4">
        <f t="shared" si="54"/>
        <v>81234</v>
      </c>
      <c r="Y246" s="5">
        <f t="shared" si="55"/>
        <v>2.1000000000000001E-2</v>
      </c>
      <c r="Z246" s="5">
        <f t="shared" si="56"/>
        <v>9.1999999999999998E-3</v>
      </c>
      <c r="AA246" s="5">
        <f t="shared" si="57"/>
        <v>1.6899999999999998E-2</v>
      </c>
      <c r="AB246" s="5">
        <f t="shared" si="58"/>
        <v>2.6700000000000002E-2</v>
      </c>
      <c r="AC246" s="5">
        <f t="shared" si="59"/>
        <v>5.6800000000000003E-2</v>
      </c>
      <c r="AE246" s="5">
        <f t="shared" si="60"/>
        <v>3.3500000000000002E-2</v>
      </c>
      <c r="AF246" s="5">
        <f t="shared" si="48"/>
        <v>1.7600000000000001E-2</v>
      </c>
      <c r="AH246" s="5">
        <f t="shared" si="61"/>
        <v>5.6800000000000003E-2</v>
      </c>
      <c r="AI246" s="5">
        <f t="shared" si="49"/>
        <v>2.18E-2</v>
      </c>
      <c r="AJ246" s="5">
        <f t="shared" si="62"/>
        <v>3.5000000000000003E-2</v>
      </c>
      <c r="AL246" s="5">
        <f t="shared" si="63"/>
        <v>1.7600000000000001E-2</v>
      </c>
      <c r="AM246" s="4">
        <f>ROUND(('Levy Limit Base'!AD246*AL246),0)</f>
        <v>27229</v>
      </c>
      <c r="AN246" s="4"/>
      <c r="AO246" s="20"/>
      <c r="AP246" s="5"/>
    </row>
    <row r="247" spans="1:42" x14ac:dyDescent="0.2">
      <c r="A247" t="s">
        <v>252</v>
      </c>
      <c r="B247">
        <v>238</v>
      </c>
      <c r="C247" s="4">
        <v>13060413</v>
      </c>
      <c r="D247" s="4">
        <v>13520486</v>
      </c>
      <c r="E247" s="4">
        <f>'Levy Limit Base'!F247</f>
        <v>14558058</v>
      </c>
      <c r="F247" s="4">
        <f>'Levy Limit Base'!K247</f>
        <v>15392085</v>
      </c>
      <c r="G247" s="4">
        <f>'Levy Limit Base'!P247</f>
        <v>16135126</v>
      </c>
      <c r="H247" s="4">
        <f>'Levy Limit Base'!U247</f>
        <v>17715870</v>
      </c>
      <c r="J247" s="45" t="s">
        <v>456</v>
      </c>
      <c r="K247" s="45"/>
      <c r="M247" s="4">
        <v>133563</v>
      </c>
      <c r="N247" s="4">
        <v>675247</v>
      </c>
      <c r="O247" s="4">
        <v>470076</v>
      </c>
      <c r="P247" s="4">
        <v>358239</v>
      </c>
      <c r="Q247" s="19">
        <v>1177366</v>
      </c>
      <c r="S247" s="4">
        <f t="shared" si="50"/>
        <v>133563</v>
      </c>
      <c r="T247" s="4">
        <f t="shared" si="51"/>
        <v>675247</v>
      </c>
      <c r="U247" s="4">
        <f t="shared" si="52"/>
        <v>470076</v>
      </c>
      <c r="V247" s="4">
        <f t="shared" si="53"/>
        <v>358239</v>
      </c>
      <c r="W247" s="4">
        <f t="shared" si="54"/>
        <v>1177366</v>
      </c>
      <c r="Y247" s="5">
        <f t="shared" si="55"/>
        <v>1.0200000000000001E-2</v>
      </c>
      <c r="Z247" s="5">
        <f t="shared" si="56"/>
        <v>4.99E-2</v>
      </c>
      <c r="AA247" s="5">
        <f t="shared" si="57"/>
        <v>3.2300000000000002E-2</v>
      </c>
      <c r="AB247" s="5">
        <f t="shared" si="58"/>
        <v>2.3300000000000001E-2</v>
      </c>
      <c r="AC247" s="5">
        <f t="shared" si="59"/>
        <v>7.2999999999999995E-2</v>
      </c>
      <c r="AE247" s="5">
        <f t="shared" si="60"/>
        <v>4.2900000000000001E-2</v>
      </c>
      <c r="AF247" s="5">
        <f t="shared" si="48"/>
        <v>3.5200000000000002E-2</v>
      </c>
      <c r="AH247" s="5">
        <f t="shared" si="61"/>
        <v>7.2999999999999995E-2</v>
      </c>
      <c r="AI247" s="5">
        <f t="shared" si="49"/>
        <v>2.7799999999999998E-2</v>
      </c>
      <c r="AJ247" s="5">
        <f t="shared" si="62"/>
        <v>4.5199999999999997E-2</v>
      </c>
      <c r="AL247" s="5">
        <f t="shared" si="63"/>
        <v>3.5200000000000002E-2</v>
      </c>
      <c r="AM247" s="4">
        <f>ROUND(('Levy Limit Base'!AD247*AL247),0)</f>
        <v>623599</v>
      </c>
      <c r="AN247" s="4"/>
      <c r="AO247" s="20"/>
      <c r="AP247" s="5"/>
    </row>
    <row r="248" spans="1:42" x14ac:dyDescent="0.2">
      <c r="A248" t="s">
        <v>253</v>
      </c>
      <c r="B248">
        <v>239</v>
      </c>
      <c r="C248" s="4">
        <v>121654601</v>
      </c>
      <c r="D248" s="4">
        <v>125969900</v>
      </c>
      <c r="E248" s="4">
        <f>'Levy Limit Base'!F248</f>
        <v>130357958</v>
      </c>
      <c r="F248" s="4">
        <f>'Levy Limit Base'!K248</f>
        <v>135161614</v>
      </c>
      <c r="G248" s="4">
        <f>'Levy Limit Base'!P248</f>
        <v>142002362</v>
      </c>
      <c r="H248" s="4">
        <f>'Levy Limit Base'!U248</f>
        <v>148423560</v>
      </c>
      <c r="J248" s="45" t="s">
        <v>475</v>
      </c>
      <c r="K248" s="45"/>
      <c r="M248" s="4">
        <v>1273934</v>
      </c>
      <c r="N248" s="4">
        <v>1238810</v>
      </c>
      <c r="O248" s="4">
        <v>1544707</v>
      </c>
      <c r="P248" s="4">
        <v>3461708</v>
      </c>
      <c r="Q248" s="19">
        <v>2871139</v>
      </c>
      <c r="S248" s="4">
        <f t="shared" si="50"/>
        <v>1273934</v>
      </c>
      <c r="T248" s="4">
        <f t="shared" si="51"/>
        <v>1238810</v>
      </c>
      <c r="U248" s="4">
        <f t="shared" si="52"/>
        <v>1544707</v>
      </c>
      <c r="V248" s="4">
        <f t="shared" si="53"/>
        <v>3461708</v>
      </c>
      <c r="W248" s="4">
        <f t="shared" si="54"/>
        <v>2871139</v>
      </c>
      <c r="Y248" s="5">
        <f t="shared" si="55"/>
        <v>1.0500000000000001E-2</v>
      </c>
      <c r="Z248" s="5">
        <f t="shared" si="56"/>
        <v>9.7999999999999997E-3</v>
      </c>
      <c r="AA248" s="5">
        <f t="shared" si="57"/>
        <v>1.18E-2</v>
      </c>
      <c r="AB248" s="5">
        <f t="shared" si="58"/>
        <v>2.5600000000000001E-2</v>
      </c>
      <c r="AC248" s="5">
        <f t="shared" si="59"/>
        <v>2.0199999999999999E-2</v>
      </c>
      <c r="AE248" s="5">
        <f t="shared" si="60"/>
        <v>1.9199999999999998E-2</v>
      </c>
      <c r="AF248" s="5">
        <f t="shared" si="48"/>
        <v>1.3899999999999999E-2</v>
      </c>
      <c r="AH248" s="5">
        <f t="shared" si="61"/>
        <v>2.5600000000000001E-2</v>
      </c>
      <c r="AI248" s="5">
        <f t="shared" si="49"/>
        <v>1.6E-2</v>
      </c>
      <c r="AJ248" s="5">
        <f t="shared" si="62"/>
        <v>9.6000000000000009E-3</v>
      </c>
      <c r="AL248" s="5">
        <f t="shared" si="63"/>
        <v>1.9199999999999998E-2</v>
      </c>
      <c r="AM248" s="4">
        <f>ROUND(('Levy Limit Base'!AD248*AL248),0)</f>
        <v>2849732</v>
      </c>
      <c r="AN248" s="4"/>
      <c r="AO248" s="20"/>
      <c r="AP248" s="5"/>
    </row>
    <row r="249" spans="1:42" x14ac:dyDescent="0.2">
      <c r="A249" t="s">
        <v>254</v>
      </c>
      <c r="B249">
        <v>240</v>
      </c>
      <c r="C249" s="4">
        <v>5603620</v>
      </c>
      <c r="D249" s="4">
        <v>5835325</v>
      </c>
      <c r="E249" s="4">
        <f>'Levy Limit Base'!F249</f>
        <v>6540660</v>
      </c>
      <c r="F249" s="4">
        <f>'Levy Limit Base'!K249</f>
        <v>7895844</v>
      </c>
      <c r="G249" s="4">
        <f>'Levy Limit Base'!P249</f>
        <v>8271331</v>
      </c>
      <c r="H249" s="4">
        <f>'Levy Limit Base'!U249</f>
        <v>8569479</v>
      </c>
      <c r="J249" s="45"/>
      <c r="K249" s="45"/>
      <c r="M249" s="4">
        <v>83769</v>
      </c>
      <c r="N249" s="4">
        <v>559452</v>
      </c>
      <c r="O249" s="4">
        <v>1191667</v>
      </c>
      <c r="P249" s="4">
        <v>167044</v>
      </c>
      <c r="Q249" s="19">
        <v>89141</v>
      </c>
      <c r="S249" s="4">
        <f t="shared" si="50"/>
        <v>83769</v>
      </c>
      <c r="T249" s="4">
        <f t="shared" si="51"/>
        <v>559452</v>
      </c>
      <c r="U249" s="4">
        <f t="shared" si="52"/>
        <v>1191667</v>
      </c>
      <c r="V249" s="4">
        <f t="shared" si="53"/>
        <v>167044</v>
      </c>
      <c r="W249" s="4">
        <f t="shared" si="54"/>
        <v>89141</v>
      </c>
      <c r="Y249" s="5">
        <f t="shared" si="55"/>
        <v>1.49E-2</v>
      </c>
      <c r="Z249" s="5">
        <f t="shared" si="56"/>
        <v>9.5899999999999999E-2</v>
      </c>
      <c r="AA249" s="5">
        <f t="shared" si="57"/>
        <v>0.1822</v>
      </c>
      <c r="AB249" s="5">
        <f t="shared" si="58"/>
        <v>2.12E-2</v>
      </c>
      <c r="AC249" s="5">
        <f t="shared" si="59"/>
        <v>1.0800000000000001E-2</v>
      </c>
      <c r="AE249" s="5">
        <f t="shared" si="60"/>
        <v>7.1400000000000005E-2</v>
      </c>
      <c r="AF249" s="5">
        <f t="shared" si="48"/>
        <v>4.2599999999999999E-2</v>
      </c>
      <c r="AH249" s="5">
        <f t="shared" si="61"/>
        <v>0.1822</v>
      </c>
      <c r="AI249" s="5">
        <f t="shared" si="49"/>
        <v>1.6E-2</v>
      </c>
      <c r="AJ249" s="5">
        <f t="shared" si="62"/>
        <v>0.16620000000000001</v>
      </c>
      <c r="AL249" s="5">
        <f t="shared" si="63"/>
        <v>4.2599999999999999E-2</v>
      </c>
      <c r="AM249" s="4">
        <f>ROUND(('Levy Limit Base'!AD249*AL249),0)</f>
        <v>365060</v>
      </c>
      <c r="AN249" s="4"/>
      <c r="AO249" s="20"/>
      <c r="AP249" s="5"/>
    </row>
    <row r="250" spans="1:42" x14ac:dyDescent="0.2">
      <c r="A250" t="s">
        <v>255</v>
      </c>
      <c r="B250">
        <v>241</v>
      </c>
      <c r="C250" s="4">
        <v>7126550</v>
      </c>
      <c r="D250" s="4">
        <v>7362069</v>
      </c>
      <c r="E250" s="4">
        <f>'Levy Limit Base'!F250</f>
        <v>7601798</v>
      </c>
      <c r="F250" s="4">
        <f>'Levy Limit Base'!K250</f>
        <v>7825344</v>
      </c>
      <c r="G250" s="4">
        <f>'Levy Limit Base'!P250</f>
        <v>8043997</v>
      </c>
      <c r="H250" s="4">
        <f>'Levy Limit Base'!U250</f>
        <v>8266237</v>
      </c>
      <c r="J250" s="45"/>
      <c r="K250" s="45"/>
      <c r="M250" s="4">
        <v>57355</v>
      </c>
      <c r="N250" s="4">
        <v>55677</v>
      </c>
      <c r="O250" s="4">
        <v>33501</v>
      </c>
      <c r="P250" s="4">
        <v>23019</v>
      </c>
      <c r="Q250" s="19">
        <v>21140</v>
      </c>
      <c r="S250" s="4">
        <f t="shared" si="50"/>
        <v>57355</v>
      </c>
      <c r="T250" s="4">
        <f t="shared" si="51"/>
        <v>55677</v>
      </c>
      <c r="U250" s="4">
        <f t="shared" si="52"/>
        <v>33501</v>
      </c>
      <c r="V250" s="4">
        <f t="shared" si="53"/>
        <v>23019</v>
      </c>
      <c r="W250" s="4">
        <f t="shared" si="54"/>
        <v>21140</v>
      </c>
      <c r="Y250" s="5">
        <f t="shared" si="55"/>
        <v>8.0000000000000002E-3</v>
      </c>
      <c r="Z250" s="5">
        <f t="shared" si="56"/>
        <v>7.6E-3</v>
      </c>
      <c r="AA250" s="5">
        <f t="shared" si="57"/>
        <v>4.4000000000000003E-3</v>
      </c>
      <c r="AB250" s="5">
        <f t="shared" si="58"/>
        <v>2.8999999999999998E-3</v>
      </c>
      <c r="AC250" s="5">
        <f t="shared" si="59"/>
        <v>2.5999999999999999E-3</v>
      </c>
      <c r="AE250" s="5">
        <f t="shared" si="60"/>
        <v>3.3E-3</v>
      </c>
      <c r="AF250" s="5">
        <f t="shared" si="48"/>
        <v>3.3E-3</v>
      </c>
      <c r="AH250" s="5">
        <f t="shared" si="61"/>
        <v>4.4000000000000003E-3</v>
      </c>
      <c r="AI250" s="5">
        <f t="shared" si="49"/>
        <v>2.8E-3</v>
      </c>
      <c r="AJ250" s="5">
        <f t="shared" si="62"/>
        <v>1.6000000000000003E-3</v>
      </c>
      <c r="AL250" s="5">
        <f t="shared" si="63"/>
        <v>3.3E-3</v>
      </c>
      <c r="AM250" s="4">
        <f>ROUND(('Levy Limit Base'!AD250*AL250),0)</f>
        <v>27279</v>
      </c>
      <c r="AN250" s="4"/>
      <c r="AO250" s="20"/>
      <c r="AP250" s="5"/>
    </row>
    <row r="251" spans="1:42" x14ac:dyDescent="0.2">
      <c r="A251" t="s">
        <v>256</v>
      </c>
      <c r="B251">
        <v>242</v>
      </c>
      <c r="C251" s="4">
        <v>14368627</v>
      </c>
      <c r="D251" s="4">
        <v>14871982</v>
      </c>
      <c r="E251" s="4">
        <f>'Levy Limit Base'!F251</f>
        <v>15461804</v>
      </c>
      <c r="F251" s="4">
        <f>'Levy Limit Base'!K251</f>
        <v>16010226</v>
      </c>
      <c r="G251" s="4">
        <f>'Levy Limit Base'!P251</f>
        <v>16632692</v>
      </c>
      <c r="H251" s="4">
        <f>'Levy Limit Base'!U251</f>
        <v>17216993</v>
      </c>
      <c r="J251" s="45" t="s">
        <v>458</v>
      </c>
      <c r="K251" s="45" t="s">
        <v>1227</v>
      </c>
      <c r="M251" s="4">
        <v>144139</v>
      </c>
      <c r="N251" s="4">
        <v>200722</v>
      </c>
      <c r="O251" s="4">
        <v>161877</v>
      </c>
      <c r="P251" s="4">
        <v>222211</v>
      </c>
      <c r="Q251" s="19">
        <v>165534</v>
      </c>
      <c r="S251" s="4">
        <f t="shared" si="50"/>
        <v>144139</v>
      </c>
      <c r="T251" s="4">
        <f t="shared" si="51"/>
        <v>200722</v>
      </c>
      <c r="U251" s="4">
        <f t="shared" si="52"/>
        <v>161877</v>
      </c>
      <c r="V251" s="4">
        <f t="shared" si="53"/>
        <v>222211</v>
      </c>
      <c r="W251" s="4">
        <f t="shared" si="54"/>
        <v>165534</v>
      </c>
      <c r="Y251" s="5">
        <f t="shared" si="55"/>
        <v>0.01</v>
      </c>
      <c r="Z251" s="5">
        <f t="shared" si="56"/>
        <v>1.35E-2</v>
      </c>
      <c r="AA251" s="5">
        <f t="shared" si="57"/>
        <v>1.0500000000000001E-2</v>
      </c>
      <c r="AB251" s="5">
        <f t="shared" si="58"/>
        <v>1.3899999999999999E-2</v>
      </c>
      <c r="AC251" s="5">
        <f t="shared" si="59"/>
        <v>0.01</v>
      </c>
      <c r="AE251" s="5">
        <f t="shared" si="60"/>
        <v>1.15E-2</v>
      </c>
      <c r="AF251" s="5">
        <f t="shared" si="48"/>
        <v>1.1299999999999999E-2</v>
      </c>
      <c r="AH251" s="5">
        <f t="shared" si="61"/>
        <v>1.3899999999999999E-2</v>
      </c>
      <c r="AI251" s="5">
        <f t="shared" si="49"/>
        <v>1.03E-2</v>
      </c>
      <c r="AJ251" s="5">
        <f t="shared" si="62"/>
        <v>3.599999999999999E-3</v>
      </c>
      <c r="AL251" s="5">
        <f t="shared" si="63"/>
        <v>1.15E-2</v>
      </c>
      <c r="AM251" s="4">
        <f>ROUND(('Levy Limit Base'!AD251*AL251),0)</f>
        <v>197995</v>
      </c>
      <c r="AN251" s="4"/>
      <c r="AO251" s="20"/>
      <c r="AP251" s="5"/>
    </row>
    <row r="252" spans="1:42" x14ac:dyDescent="0.2">
      <c r="A252" t="s">
        <v>257</v>
      </c>
      <c r="B252">
        <v>243</v>
      </c>
      <c r="C252" s="4">
        <v>186228942</v>
      </c>
      <c r="D252" s="4">
        <v>193244995</v>
      </c>
      <c r="E252" s="4">
        <f>'Levy Limit Base'!F252</f>
        <v>201645888</v>
      </c>
      <c r="F252" s="4">
        <f>'Levy Limit Base'!K252</f>
        <v>209157202</v>
      </c>
      <c r="G252" s="4">
        <f>'Levy Limit Base'!P252</f>
        <v>217531004</v>
      </c>
      <c r="H252" s="4">
        <f>'Levy Limit Base'!U252</f>
        <v>225137473</v>
      </c>
      <c r="J252" s="45" t="s">
        <v>462</v>
      </c>
      <c r="K252" s="45"/>
      <c r="M252" s="4">
        <v>2360329</v>
      </c>
      <c r="N252" s="4">
        <v>3531136</v>
      </c>
      <c r="O252" s="4">
        <v>2463153</v>
      </c>
      <c r="P252" s="4">
        <v>3086463</v>
      </c>
      <c r="Q252" s="19">
        <v>2105938</v>
      </c>
      <c r="S252" s="4">
        <f t="shared" si="50"/>
        <v>2360329</v>
      </c>
      <c r="T252" s="4">
        <f t="shared" si="51"/>
        <v>3531136</v>
      </c>
      <c r="U252" s="4">
        <f t="shared" si="52"/>
        <v>2463153</v>
      </c>
      <c r="V252" s="4">
        <f t="shared" si="53"/>
        <v>3086463</v>
      </c>
      <c r="W252" s="4">
        <f t="shared" si="54"/>
        <v>2105938</v>
      </c>
      <c r="Y252" s="5">
        <f t="shared" si="55"/>
        <v>1.2699999999999999E-2</v>
      </c>
      <c r="Z252" s="5">
        <f t="shared" si="56"/>
        <v>1.83E-2</v>
      </c>
      <c r="AA252" s="5">
        <f t="shared" si="57"/>
        <v>1.2200000000000001E-2</v>
      </c>
      <c r="AB252" s="5">
        <f t="shared" si="58"/>
        <v>1.4800000000000001E-2</v>
      </c>
      <c r="AC252" s="5">
        <f t="shared" si="59"/>
        <v>9.7000000000000003E-3</v>
      </c>
      <c r="AE252" s="5">
        <f t="shared" si="60"/>
        <v>1.2200000000000001E-2</v>
      </c>
      <c r="AF252" s="5">
        <f t="shared" si="48"/>
        <v>1.2200000000000001E-2</v>
      </c>
      <c r="AH252" s="5">
        <f t="shared" si="61"/>
        <v>1.4800000000000001E-2</v>
      </c>
      <c r="AI252" s="5">
        <f t="shared" si="49"/>
        <v>1.0999999999999999E-2</v>
      </c>
      <c r="AJ252" s="5">
        <f t="shared" si="62"/>
        <v>3.8000000000000013E-3</v>
      </c>
      <c r="AL252" s="5">
        <f t="shared" si="63"/>
        <v>1.2200000000000001E-2</v>
      </c>
      <c r="AM252" s="4">
        <f>ROUND(('Levy Limit Base'!AD252*AL252),0)</f>
        <v>2746677</v>
      </c>
      <c r="AN252" s="4"/>
      <c r="AO252" s="20"/>
      <c r="AP252" s="5"/>
    </row>
    <row r="253" spans="1:42" x14ac:dyDescent="0.2">
      <c r="A253" t="s">
        <v>258</v>
      </c>
      <c r="B253">
        <v>244</v>
      </c>
      <c r="C253" s="4">
        <v>41192972</v>
      </c>
      <c r="D253" s="4">
        <v>42589447</v>
      </c>
      <c r="E253" s="4">
        <f>'Levy Limit Base'!F253</f>
        <v>44388079</v>
      </c>
      <c r="F253" s="4">
        <f>'Levy Limit Base'!K253</f>
        <v>45924582</v>
      </c>
      <c r="G253" s="4">
        <f>'Levy Limit Base'!P253</f>
        <v>47547872</v>
      </c>
      <c r="H253" s="4">
        <f>'Levy Limit Base'!U253</f>
        <v>49138736</v>
      </c>
      <c r="J253" s="45"/>
      <c r="K253" s="45"/>
      <c r="M253" s="4">
        <v>366651</v>
      </c>
      <c r="N253" s="4">
        <v>569884</v>
      </c>
      <c r="O253" s="4">
        <v>426801</v>
      </c>
      <c r="P253" s="4">
        <v>475175</v>
      </c>
      <c r="Q253" s="19">
        <v>395759</v>
      </c>
      <c r="S253" s="4">
        <f t="shared" si="50"/>
        <v>366651</v>
      </c>
      <c r="T253" s="4">
        <f t="shared" si="51"/>
        <v>569884</v>
      </c>
      <c r="U253" s="4">
        <f t="shared" si="52"/>
        <v>426801</v>
      </c>
      <c r="V253" s="4">
        <f t="shared" si="53"/>
        <v>475175</v>
      </c>
      <c r="W253" s="4">
        <f t="shared" si="54"/>
        <v>395759</v>
      </c>
      <c r="Y253" s="5">
        <f t="shared" si="55"/>
        <v>8.8999999999999999E-3</v>
      </c>
      <c r="Z253" s="5">
        <f t="shared" si="56"/>
        <v>1.34E-2</v>
      </c>
      <c r="AA253" s="5">
        <f t="shared" si="57"/>
        <v>9.5999999999999992E-3</v>
      </c>
      <c r="AB253" s="5">
        <f t="shared" si="58"/>
        <v>1.03E-2</v>
      </c>
      <c r="AC253" s="5">
        <f t="shared" si="59"/>
        <v>8.3000000000000001E-3</v>
      </c>
      <c r="AE253" s="5">
        <f t="shared" si="60"/>
        <v>9.4000000000000004E-3</v>
      </c>
      <c r="AF253" s="5">
        <f t="shared" si="48"/>
        <v>9.4000000000000004E-3</v>
      </c>
      <c r="AH253" s="5">
        <f t="shared" si="61"/>
        <v>1.03E-2</v>
      </c>
      <c r="AI253" s="5">
        <f t="shared" si="49"/>
        <v>8.9999999999999993E-3</v>
      </c>
      <c r="AJ253" s="5">
        <f t="shared" si="62"/>
        <v>1.3000000000000008E-3</v>
      </c>
      <c r="AL253" s="5">
        <f t="shared" si="63"/>
        <v>9.4000000000000004E-3</v>
      </c>
      <c r="AM253" s="4">
        <f>ROUND(('Levy Limit Base'!AD253*AL253),0)</f>
        <v>461904</v>
      </c>
      <c r="AN253" s="4"/>
      <c r="AO253" s="20"/>
      <c r="AP253" s="5"/>
    </row>
    <row r="254" spans="1:42" x14ac:dyDescent="0.2">
      <c r="A254" t="s">
        <v>259</v>
      </c>
      <c r="B254">
        <v>245</v>
      </c>
      <c r="C254" s="4">
        <v>21742072</v>
      </c>
      <c r="D254" s="4">
        <v>22526461</v>
      </c>
      <c r="E254" s="4">
        <f>'Levy Limit Base'!F254</f>
        <v>23480096</v>
      </c>
      <c r="F254" s="4">
        <f>'Levy Limit Base'!K254</f>
        <v>24414947</v>
      </c>
      <c r="G254" s="4">
        <f>'Levy Limit Base'!P254</f>
        <v>26848394</v>
      </c>
      <c r="H254" s="4">
        <f>'Levy Limit Base'!U254</f>
        <v>27537444</v>
      </c>
      <c r="J254" s="45" t="s">
        <v>464</v>
      </c>
      <c r="K254" s="45"/>
      <c r="M254" s="4">
        <v>239031</v>
      </c>
      <c r="N254" s="4">
        <v>342002</v>
      </c>
      <c r="O254" s="4">
        <v>347849</v>
      </c>
      <c r="P254" s="4">
        <v>1823074</v>
      </c>
      <c r="Q254" s="19">
        <v>646553</v>
      </c>
      <c r="S254" s="4">
        <f t="shared" si="50"/>
        <v>239031</v>
      </c>
      <c r="T254" s="4">
        <f t="shared" si="51"/>
        <v>342002</v>
      </c>
      <c r="U254" s="4">
        <f t="shared" si="52"/>
        <v>347849</v>
      </c>
      <c r="V254" s="4">
        <f t="shared" si="53"/>
        <v>1823074</v>
      </c>
      <c r="W254" s="4">
        <f t="shared" si="54"/>
        <v>646553</v>
      </c>
      <c r="Y254" s="5">
        <f t="shared" si="55"/>
        <v>1.0999999999999999E-2</v>
      </c>
      <c r="Z254" s="5">
        <f t="shared" si="56"/>
        <v>1.52E-2</v>
      </c>
      <c r="AA254" s="5">
        <f t="shared" si="57"/>
        <v>1.4800000000000001E-2</v>
      </c>
      <c r="AB254" s="5">
        <f t="shared" si="58"/>
        <v>7.4700000000000003E-2</v>
      </c>
      <c r="AC254" s="5">
        <f t="shared" si="59"/>
        <v>2.41E-2</v>
      </c>
      <c r="AE254" s="5">
        <f t="shared" si="60"/>
        <v>3.7900000000000003E-2</v>
      </c>
      <c r="AF254" s="5">
        <f t="shared" si="48"/>
        <v>1.7999999999999999E-2</v>
      </c>
      <c r="AH254" s="5">
        <f t="shared" si="61"/>
        <v>7.4700000000000003E-2</v>
      </c>
      <c r="AI254" s="5">
        <f t="shared" si="49"/>
        <v>1.95E-2</v>
      </c>
      <c r="AJ254" s="5">
        <f t="shared" si="62"/>
        <v>5.5199999999999999E-2</v>
      </c>
      <c r="AL254" s="5">
        <f t="shared" si="63"/>
        <v>1.7999999999999999E-2</v>
      </c>
      <c r="AM254" s="4">
        <f>ROUND(('Levy Limit Base'!AD254*AL254),0)</f>
        <v>495674</v>
      </c>
      <c r="AN254" s="4"/>
      <c r="AO254" s="20"/>
      <c r="AP254" s="5"/>
    </row>
    <row r="255" spans="1:42" x14ac:dyDescent="0.2">
      <c r="A255" t="s">
        <v>260</v>
      </c>
      <c r="B255">
        <v>246</v>
      </c>
      <c r="C255" s="4">
        <v>40620629</v>
      </c>
      <c r="D255" s="4">
        <v>41960677</v>
      </c>
      <c r="E255" s="4">
        <f>'Levy Limit Base'!F255</f>
        <v>43820584</v>
      </c>
      <c r="F255" s="4">
        <f>'Levy Limit Base'!K255</f>
        <v>45657593</v>
      </c>
      <c r="G255" s="4">
        <f>'Levy Limit Base'!P255</f>
        <v>47642938</v>
      </c>
      <c r="H255" s="4">
        <f>'Levy Limit Base'!U255</f>
        <v>49746497</v>
      </c>
      <c r="J255" s="45" t="s">
        <v>456</v>
      </c>
      <c r="K255" s="45"/>
      <c r="M255" s="4">
        <v>324532</v>
      </c>
      <c r="N255" s="4">
        <v>579830</v>
      </c>
      <c r="O255" s="4">
        <v>741495</v>
      </c>
      <c r="P255" s="4">
        <v>843905</v>
      </c>
      <c r="Q255" s="19">
        <v>912485</v>
      </c>
      <c r="S255" s="4">
        <f t="shared" si="50"/>
        <v>324532</v>
      </c>
      <c r="T255" s="4">
        <f t="shared" si="51"/>
        <v>579830</v>
      </c>
      <c r="U255" s="4">
        <f t="shared" si="52"/>
        <v>741495</v>
      </c>
      <c r="V255" s="4">
        <f t="shared" si="53"/>
        <v>843905</v>
      </c>
      <c r="W255" s="4">
        <f t="shared" si="54"/>
        <v>912485</v>
      </c>
      <c r="Y255" s="5">
        <f t="shared" si="55"/>
        <v>8.0000000000000002E-3</v>
      </c>
      <c r="Z255" s="5">
        <f t="shared" si="56"/>
        <v>1.38E-2</v>
      </c>
      <c r="AA255" s="5">
        <f t="shared" si="57"/>
        <v>1.6899999999999998E-2</v>
      </c>
      <c r="AB255" s="5">
        <f t="shared" si="58"/>
        <v>1.8499999999999999E-2</v>
      </c>
      <c r="AC255" s="5">
        <f t="shared" si="59"/>
        <v>1.9199999999999998E-2</v>
      </c>
      <c r="AE255" s="5">
        <f t="shared" si="60"/>
        <v>1.8200000000000001E-2</v>
      </c>
      <c r="AF255" s="5">
        <f t="shared" si="48"/>
        <v>1.6400000000000001E-2</v>
      </c>
      <c r="AH255" s="5">
        <f t="shared" si="61"/>
        <v>1.9199999999999998E-2</v>
      </c>
      <c r="AI255" s="5">
        <f t="shared" si="49"/>
        <v>1.77E-2</v>
      </c>
      <c r="AJ255" s="5">
        <f t="shared" si="62"/>
        <v>1.4999999999999979E-3</v>
      </c>
      <c r="AL255" s="5">
        <f t="shared" si="63"/>
        <v>1.8200000000000001E-2</v>
      </c>
      <c r="AM255" s="4">
        <f>ROUND(('Levy Limit Base'!AD255*AL255),0)</f>
        <v>905386</v>
      </c>
      <c r="AN255" s="4"/>
      <c r="AO255" s="20"/>
      <c r="AP255" s="5"/>
    </row>
    <row r="256" spans="1:42" x14ac:dyDescent="0.2">
      <c r="A256" t="s">
        <v>261</v>
      </c>
      <c r="B256">
        <v>247</v>
      </c>
      <c r="C256" s="4">
        <v>16616885</v>
      </c>
      <c r="D256" s="4">
        <v>17208923</v>
      </c>
      <c r="E256" s="4">
        <f>'Levy Limit Base'!F256</f>
        <v>17829009</v>
      </c>
      <c r="F256" s="4">
        <f>'Levy Limit Base'!K256</f>
        <v>18491052</v>
      </c>
      <c r="G256" s="4">
        <f>'Levy Limit Base'!P256</f>
        <v>19182021</v>
      </c>
      <c r="H256" s="4">
        <f>'Levy Limit Base'!U256</f>
        <v>19929273</v>
      </c>
      <c r="J256" s="45"/>
      <c r="K256" s="45"/>
      <c r="M256" s="4">
        <v>176616</v>
      </c>
      <c r="N256" s="4">
        <v>189863</v>
      </c>
      <c r="O256" s="4">
        <v>216318</v>
      </c>
      <c r="P256" s="4">
        <v>228693</v>
      </c>
      <c r="Q256" s="19">
        <v>267701</v>
      </c>
      <c r="S256" s="4">
        <f t="shared" si="50"/>
        <v>176616</v>
      </c>
      <c r="T256" s="4">
        <f t="shared" si="51"/>
        <v>189863</v>
      </c>
      <c r="U256" s="4">
        <f t="shared" si="52"/>
        <v>216318</v>
      </c>
      <c r="V256" s="4">
        <f t="shared" si="53"/>
        <v>228693</v>
      </c>
      <c r="W256" s="4">
        <f t="shared" si="54"/>
        <v>267701</v>
      </c>
      <c r="Y256" s="5">
        <f t="shared" si="55"/>
        <v>1.06E-2</v>
      </c>
      <c r="Z256" s="5">
        <f t="shared" si="56"/>
        <v>1.0999999999999999E-2</v>
      </c>
      <c r="AA256" s="5">
        <f t="shared" si="57"/>
        <v>1.21E-2</v>
      </c>
      <c r="AB256" s="5">
        <f t="shared" si="58"/>
        <v>1.24E-2</v>
      </c>
      <c r="AC256" s="5">
        <f t="shared" si="59"/>
        <v>1.4E-2</v>
      </c>
      <c r="AE256" s="5">
        <f t="shared" si="60"/>
        <v>1.2800000000000001E-2</v>
      </c>
      <c r="AF256" s="5">
        <f t="shared" si="48"/>
        <v>1.18E-2</v>
      </c>
      <c r="AH256" s="5">
        <f t="shared" si="61"/>
        <v>1.4E-2</v>
      </c>
      <c r="AI256" s="5">
        <f t="shared" si="49"/>
        <v>1.23E-2</v>
      </c>
      <c r="AJ256" s="5">
        <f t="shared" si="62"/>
        <v>1.7000000000000001E-3</v>
      </c>
      <c r="AL256" s="5">
        <f t="shared" si="63"/>
        <v>1.2800000000000001E-2</v>
      </c>
      <c r="AM256" s="4">
        <f>ROUND(('Levy Limit Base'!AD256*AL256),0)</f>
        <v>255095</v>
      </c>
      <c r="AN256" s="4"/>
      <c r="AO256" s="20"/>
      <c r="AP256" s="5"/>
    </row>
    <row r="257" spans="1:42" x14ac:dyDescent="0.2">
      <c r="A257" t="s">
        <v>262</v>
      </c>
      <c r="B257">
        <v>248</v>
      </c>
      <c r="C257" s="4">
        <v>63853038</v>
      </c>
      <c r="D257" s="4">
        <v>65846684</v>
      </c>
      <c r="E257" s="4">
        <f>'Levy Limit Base'!F257</f>
        <v>67981190</v>
      </c>
      <c r="F257" s="4">
        <f>'Levy Limit Base'!K257</f>
        <v>70301600</v>
      </c>
      <c r="G257" s="4">
        <f>'Levy Limit Base'!P257</f>
        <v>72494502</v>
      </c>
      <c r="H257" s="4">
        <f>'Levy Limit Base'!U257</f>
        <v>75555755</v>
      </c>
      <c r="J257" s="45" t="s">
        <v>456</v>
      </c>
      <c r="K257" s="45"/>
      <c r="M257" s="4">
        <v>397320</v>
      </c>
      <c r="N257" s="4">
        <v>488339</v>
      </c>
      <c r="O257" s="4">
        <v>620880</v>
      </c>
      <c r="P257" s="4">
        <v>435362</v>
      </c>
      <c r="Q257" s="19">
        <v>1248890</v>
      </c>
      <c r="S257" s="4">
        <f t="shared" si="50"/>
        <v>397320</v>
      </c>
      <c r="T257" s="4">
        <f t="shared" si="51"/>
        <v>488339</v>
      </c>
      <c r="U257" s="4">
        <f t="shared" si="52"/>
        <v>620880</v>
      </c>
      <c r="V257" s="4">
        <f t="shared" si="53"/>
        <v>435362</v>
      </c>
      <c r="W257" s="4">
        <f t="shared" si="54"/>
        <v>1248890</v>
      </c>
      <c r="Y257" s="5">
        <f t="shared" si="55"/>
        <v>6.1999999999999998E-3</v>
      </c>
      <c r="Z257" s="5">
        <f t="shared" si="56"/>
        <v>7.4000000000000003E-3</v>
      </c>
      <c r="AA257" s="5">
        <f t="shared" si="57"/>
        <v>9.1000000000000004E-3</v>
      </c>
      <c r="AB257" s="5">
        <f t="shared" si="58"/>
        <v>6.1999999999999998E-3</v>
      </c>
      <c r="AC257" s="5">
        <f t="shared" si="59"/>
        <v>1.72E-2</v>
      </c>
      <c r="AE257" s="5">
        <f t="shared" si="60"/>
        <v>1.0800000000000001E-2</v>
      </c>
      <c r="AF257" s="5">
        <f t="shared" si="48"/>
        <v>7.6E-3</v>
      </c>
      <c r="AH257" s="5">
        <f t="shared" si="61"/>
        <v>1.72E-2</v>
      </c>
      <c r="AI257" s="5">
        <f t="shared" si="49"/>
        <v>7.7000000000000002E-3</v>
      </c>
      <c r="AJ257" s="5">
        <f t="shared" si="62"/>
        <v>9.4999999999999998E-3</v>
      </c>
      <c r="AL257" s="5">
        <f t="shared" si="63"/>
        <v>1.0800000000000001E-2</v>
      </c>
      <c r="AM257" s="4">
        <f>ROUND(('Levy Limit Base'!AD257*AL257),0)</f>
        <v>816002</v>
      </c>
      <c r="AN257" s="4"/>
      <c r="AO257" s="20"/>
      <c r="AP257" s="5"/>
    </row>
    <row r="258" spans="1:42" x14ac:dyDescent="0.2">
      <c r="A258" t="s">
        <v>263</v>
      </c>
      <c r="B258">
        <v>249</v>
      </c>
      <c r="C258" s="4">
        <v>3893134</v>
      </c>
      <c r="D258" s="4">
        <v>4056188</v>
      </c>
      <c r="E258" s="4">
        <f>'Levy Limit Base'!F258</f>
        <v>4216523</v>
      </c>
      <c r="F258" s="4">
        <f>'Levy Limit Base'!K258</f>
        <v>4354099</v>
      </c>
      <c r="G258" s="4">
        <f>'Levy Limit Base'!P258</f>
        <v>4488072</v>
      </c>
      <c r="H258" s="4">
        <f>'Levy Limit Base'!U258</f>
        <v>4633701</v>
      </c>
      <c r="J258" s="45"/>
      <c r="K258" s="45"/>
      <c r="M258" s="4">
        <v>65726</v>
      </c>
      <c r="N258" s="4">
        <v>58930</v>
      </c>
      <c r="O258" s="4">
        <v>32163</v>
      </c>
      <c r="P258" s="4">
        <v>25121</v>
      </c>
      <c r="Q258" s="19">
        <v>33427</v>
      </c>
      <c r="S258" s="4">
        <f t="shared" si="50"/>
        <v>65726</v>
      </c>
      <c r="T258" s="4">
        <f t="shared" si="51"/>
        <v>58930</v>
      </c>
      <c r="U258" s="4">
        <f t="shared" si="52"/>
        <v>32163</v>
      </c>
      <c r="V258" s="4">
        <f t="shared" si="53"/>
        <v>25121</v>
      </c>
      <c r="W258" s="4">
        <f t="shared" si="54"/>
        <v>33427</v>
      </c>
      <c r="Y258" s="5">
        <f t="shared" si="55"/>
        <v>1.6899999999999998E-2</v>
      </c>
      <c r="Z258" s="5">
        <f t="shared" si="56"/>
        <v>1.4500000000000001E-2</v>
      </c>
      <c r="AA258" s="5">
        <f t="shared" si="57"/>
        <v>7.6E-3</v>
      </c>
      <c r="AB258" s="5">
        <f t="shared" si="58"/>
        <v>5.7999999999999996E-3</v>
      </c>
      <c r="AC258" s="5">
        <f t="shared" si="59"/>
        <v>7.4000000000000003E-3</v>
      </c>
      <c r="AE258" s="5">
        <f t="shared" si="60"/>
        <v>6.8999999999999999E-3</v>
      </c>
      <c r="AF258" s="5">
        <f t="shared" si="48"/>
        <v>6.8999999999999999E-3</v>
      </c>
      <c r="AH258" s="5">
        <f t="shared" si="61"/>
        <v>7.6E-3</v>
      </c>
      <c r="AI258" s="5">
        <f t="shared" si="49"/>
        <v>6.6E-3</v>
      </c>
      <c r="AJ258" s="5">
        <f t="shared" si="62"/>
        <v>1E-3</v>
      </c>
      <c r="AL258" s="5">
        <f t="shared" si="63"/>
        <v>6.8999999999999999E-3</v>
      </c>
      <c r="AM258" s="4">
        <f>ROUND(('Levy Limit Base'!AD258*AL258),0)</f>
        <v>31973</v>
      </c>
      <c r="AN258" s="4"/>
      <c r="AO258" s="20"/>
      <c r="AP258" s="5"/>
    </row>
    <row r="259" spans="1:42" x14ac:dyDescent="0.2">
      <c r="A259" t="s">
        <v>264</v>
      </c>
      <c r="B259">
        <v>250</v>
      </c>
      <c r="C259" s="4">
        <v>8380461</v>
      </c>
      <c r="D259" s="4">
        <v>8681666</v>
      </c>
      <c r="E259" s="4">
        <f>'Levy Limit Base'!F259</f>
        <v>8961369</v>
      </c>
      <c r="F259" s="4">
        <f>'Levy Limit Base'!K259</f>
        <v>9305305</v>
      </c>
      <c r="G259" s="4">
        <f>'Levy Limit Base'!P259</f>
        <v>9746480</v>
      </c>
      <c r="H259" s="4">
        <f>'Levy Limit Base'!U259</f>
        <v>10180936</v>
      </c>
      <c r="J259" s="45" t="s">
        <v>456</v>
      </c>
      <c r="K259" s="45"/>
      <c r="M259" s="4">
        <v>91694</v>
      </c>
      <c r="N259" s="4">
        <v>54916</v>
      </c>
      <c r="O259" s="4">
        <v>119902</v>
      </c>
      <c r="P259" s="4">
        <v>208542</v>
      </c>
      <c r="Q259" s="19">
        <v>190794</v>
      </c>
      <c r="S259" s="4">
        <f t="shared" si="50"/>
        <v>91694</v>
      </c>
      <c r="T259" s="4">
        <f t="shared" si="51"/>
        <v>54916</v>
      </c>
      <c r="U259" s="4">
        <f t="shared" si="52"/>
        <v>119902</v>
      </c>
      <c r="V259" s="4">
        <f t="shared" si="53"/>
        <v>208542</v>
      </c>
      <c r="W259" s="4">
        <f t="shared" si="54"/>
        <v>190794</v>
      </c>
      <c r="Y259" s="5">
        <f t="shared" si="55"/>
        <v>1.09E-2</v>
      </c>
      <c r="Z259" s="5">
        <f t="shared" si="56"/>
        <v>6.3E-3</v>
      </c>
      <c r="AA259" s="5">
        <f t="shared" si="57"/>
        <v>1.34E-2</v>
      </c>
      <c r="AB259" s="5">
        <f t="shared" si="58"/>
        <v>2.24E-2</v>
      </c>
      <c r="AC259" s="5">
        <f t="shared" si="59"/>
        <v>1.9599999999999999E-2</v>
      </c>
      <c r="AE259" s="5">
        <f t="shared" si="60"/>
        <v>1.8499999999999999E-2</v>
      </c>
      <c r="AF259" s="5">
        <f t="shared" si="48"/>
        <v>1.3100000000000001E-2</v>
      </c>
      <c r="AH259" s="5">
        <f t="shared" si="61"/>
        <v>2.24E-2</v>
      </c>
      <c r="AI259" s="5">
        <f t="shared" si="49"/>
        <v>1.6500000000000001E-2</v>
      </c>
      <c r="AJ259" s="5">
        <f t="shared" si="62"/>
        <v>5.899999999999999E-3</v>
      </c>
      <c r="AL259" s="5">
        <f t="shared" si="63"/>
        <v>1.8499999999999999E-2</v>
      </c>
      <c r="AM259" s="4">
        <f>ROUND(('Levy Limit Base'!AD259*AL259),0)</f>
        <v>188347</v>
      </c>
      <c r="AN259" s="4"/>
      <c r="AO259" s="20"/>
      <c r="AP259" s="5"/>
    </row>
    <row r="260" spans="1:42" x14ac:dyDescent="0.2">
      <c r="A260" t="s">
        <v>265</v>
      </c>
      <c r="B260">
        <v>251</v>
      </c>
      <c r="C260" s="4">
        <v>21766552</v>
      </c>
      <c r="D260" s="4">
        <v>22616818</v>
      </c>
      <c r="E260" s="4">
        <f>'Levy Limit Base'!F260</f>
        <v>23491811</v>
      </c>
      <c r="F260" s="4">
        <f>'Levy Limit Base'!K260</f>
        <v>24385738</v>
      </c>
      <c r="G260" s="4">
        <f>'Levy Limit Base'!P260</f>
        <v>25383879</v>
      </c>
      <c r="H260" s="4">
        <f>'Levy Limit Base'!U260</f>
        <v>26775187</v>
      </c>
      <c r="J260" s="45" t="s">
        <v>475</v>
      </c>
      <c r="K260" s="45"/>
      <c r="M260" s="4">
        <v>306102</v>
      </c>
      <c r="N260" s="4">
        <v>224368</v>
      </c>
      <c r="O260" s="4">
        <v>306632</v>
      </c>
      <c r="P260" s="4">
        <v>388498</v>
      </c>
      <c r="Q260" s="19">
        <v>756711</v>
      </c>
      <c r="S260" s="4">
        <f t="shared" si="50"/>
        <v>306102</v>
      </c>
      <c r="T260" s="4">
        <f t="shared" si="51"/>
        <v>224368</v>
      </c>
      <c r="U260" s="4">
        <f t="shared" si="52"/>
        <v>306632</v>
      </c>
      <c r="V260" s="4">
        <f t="shared" si="53"/>
        <v>388498</v>
      </c>
      <c r="W260" s="4">
        <f t="shared" si="54"/>
        <v>756711</v>
      </c>
      <c r="Y260" s="5">
        <f t="shared" si="55"/>
        <v>1.41E-2</v>
      </c>
      <c r="Z260" s="5">
        <f t="shared" si="56"/>
        <v>9.9000000000000008E-3</v>
      </c>
      <c r="AA260" s="5">
        <f t="shared" si="57"/>
        <v>1.3100000000000001E-2</v>
      </c>
      <c r="AB260" s="5">
        <f t="shared" si="58"/>
        <v>1.5900000000000001E-2</v>
      </c>
      <c r="AC260" s="5">
        <f t="shared" si="59"/>
        <v>2.98E-2</v>
      </c>
      <c r="AE260" s="5">
        <f t="shared" si="60"/>
        <v>1.9599999999999999E-2</v>
      </c>
      <c r="AF260" s="5">
        <f t="shared" si="48"/>
        <v>1.2999999999999999E-2</v>
      </c>
      <c r="AH260" s="5">
        <f t="shared" si="61"/>
        <v>2.98E-2</v>
      </c>
      <c r="AI260" s="5">
        <f t="shared" si="49"/>
        <v>1.4500000000000001E-2</v>
      </c>
      <c r="AJ260" s="5">
        <f t="shared" si="62"/>
        <v>1.5299999999999999E-2</v>
      </c>
      <c r="AL260" s="5">
        <f t="shared" si="63"/>
        <v>1.9599999999999999E-2</v>
      </c>
      <c r="AM260" s="4">
        <f>ROUND(('Levy Limit Base'!AD260*AL260),0)</f>
        <v>524794</v>
      </c>
      <c r="AN260" s="4"/>
      <c r="AO260" s="20"/>
      <c r="AP260" s="5"/>
    </row>
    <row r="261" spans="1:42" x14ac:dyDescent="0.2">
      <c r="A261" t="s">
        <v>266</v>
      </c>
      <c r="B261">
        <v>252</v>
      </c>
      <c r="C261" s="4">
        <v>14329823</v>
      </c>
      <c r="D261" s="4">
        <v>14820662</v>
      </c>
      <c r="E261" s="4">
        <f>'Levy Limit Base'!F261</f>
        <v>15400833</v>
      </c>
      <c r="F261" s="4">
        <f>'Levy Limit Base'!K261</f>
        <v>15897244</v>
      </c>
      <c r="G261" s="4">
        <f>'Levy Limit Base'!P261</f>
        <v>16477427</v>
      </c>
      <c r="H261" s="4">
        <f>'Levy Limit Base'!U261</f>
        <v>0</v>
      </c>
      <c r="J261" s="45"/>
      <c r="K261" s="45"/>
      <c r="M261" s="4">
        <v>132593</v>
      </c>
      <c r="N261" s="4">
        <v>144208</v>
      </c>
      <c r="O261" s="4">
        <v>111390</v>
      </c>
      <c r="P261" s="4">
        <v>182752</v>
      </c>
      <c r="Q261" s="19">
        <v>0</v>
      </c>
      <c r="S261" s="4">
        <f t="shared" si="50"/>
        <v>132593</v>
      </c>
      <c r="T261" s="4">
        <f t="shared" si="51"/>
        <v>144208</v>
      </c>
      <c r="U261" s="4">
        <f t="shared" si="52"/>
        <v>111390</v>
      </c>
      <c r="V261" s="4">
        <f t="shared" si="53"/>
        <v>182752</v>
      </c>
      <c r="W261" s="4">
        <f t="shared" si="54"/>
        <v>0</v>
      </c>
      <c r="Y261" s="5">
        <f t="shared" si="55"/>
        <v>9.2999999999999992E-3</v>
      </c>
      <c r="Z261" s="5">
        <f t="shared" si="56"/>
        <v>9.7000000000000003E-3</v>
      </c>
      <c r="AA261" s="5">
        <f t="shared" si="57"/>
        <v>7.1999999999999998E-3</v>
      </c>
      <c r="AB261" s="5">
        <f t="shared" si="58"/>
        <v>1.15E-2</v>
      </c>
      <c r="AC261" s="5">
        <f t="shared" si="59"/>
        <v>0</v>
      </c>
      <c r="AE261" s="5">
        <f t="shared" si="60"/>
        <v>9.4999999999999998E-3</v>
      </c>
      <c r="AF261" s="5">
        <f t="shared" si="48"/>
        <v>8.6999999999999994E-3</v>
      </c>
      <c r="AH261" s="5">
        <f t="shared" si="61"/>
        <v>1.15E-2</v>
      </c>
      <c r="AI261" s="5">
        <f t="shared" si="49"/>
        <v>8.5000000000000006E-3</v>
      </c>
      <c r="AJ261" s="5">
        <f t="shared" si="62"/>
        <v>2.9999999999999992E-3</v>
      </c>
      <c r="AL261" s="5">
        <f t="shared" si="63"/>
        <v>9.4999999999999998E-3</v>
      </c>
      <c r="AM261" s="4">
        <f>ROUND(('Levy Limit Base'!AD261*AL261),0)</f>
        <v>161936</v>
      </c>
      <c r="AN261" s="4"/>
      <c r="AO261" s="20"/>
      <c r="AP261" s="5"/>
    </row>
    <row r="262" spans="1:42" x14ac:dyDescent="0.2">
      <c r="A262" t="s">
        <v>267</v>
      </c>
      <c r="B262">
        <v>253</v>
      </c>
      <c r="C262" s="4">
        <v>2829578</v>
      </c>
      <c r="D262" s="4">
        <v>2921480</v>
      </c>
      <c r="E262" s="4">
        <f>'Levy Limit Base'!F262</f>
        <v>3022553</v>
      </c>
      <c r="F262" s="4">
        <f>'Levy Limit Base'!K262</f>
        <v>3127847</v>
      </c>
      <c r="G262" s="4">
        <f>'Levy Limit Base'!P262</f>
        <v>3243190</v>
      </c>
      <c r="H262" s="4">
        <f>'Levy Limit Base'!U262</f>
        <v>3368969</v>
      </c>
      <c r="J262" s="45" t="s">
        <v>460</v>
      </c>
      <c r="K262" s="45"/>
      <c r="M262" s="4">
        <v>21163</v>
      </c>
      <c r="N262" s="4">
        <v>28036</v>
      </c>
      <c r="O262" s="4">
        <v>29730</v>
      </c>
      <c r="P262" s="4">
        <v>37147</v>
      </c>
      <c r="Q262" s="19">
        <v>44699</v>
      </c>
      <c r="S262" s="4">
        <f t="shared" si="50"/>
        <v>21163</v>
      </c>
      <c r="T262" s="4">
        <f t="shared" si="51"/>
        <v>28036</v>
      </c>
      <c r="U262" s="4">
        <f t="shared" si="52"/>
        <v>29730</v>
      </c>
      <c r="V262" s="4">
        <f t="shared" si="53"/>
        <v>37147</v>
      </c>
      <c r="W262" s="4">
        <f t="shared" si="54"/>
        <v>44699</v>
      </c>
      <c r="Y262" s="5">
        <f t="shared" si="55"/>
        <v>7.4999999999999997E-3</v>
      </c>
      <c r="Z262" s="5">
        <f t="shared" si="56"/>
        <v>9.5999999999999992E-3</v>
      </c>
      <c r="AA262" s="5">
        <f t="shared" si="57"/>
        <v>9.7999999999999997E-3</v>
      </c>
      <c r="AB262" s="5">
        <f t="shared" si="58"/>
        <v>1.1900000000000001E-2</v>
      </c>
      <c r="AC262" s="5">
        <f t="shared" si="59"/>
        <v>1.38E-2</v>
      </c>
      <c r="AE262" s="5">
        <f t="shared" si="60"/>
        <v>1.18E-2</v>
      </c>
      <c r="AF262" s="5">
        <f t="shared" si="48"/>
        <v>1.04E-2</v>
      </c>
      <c r="AH262" s="5">
        <f t="shared" si="61"/>
        <v>1.38E-2</v>
      </c>
      <c r="AI262" s="5">
        <f t="shared" si="49"/>
        <v>1.09E-2</v>
      </c>
      <c r="AJ262" s="5">
        <f t="shared" si="62"/>
        <v>2.8999999999999998E-3</v>
      </c>
      <c r="AL262" s="5">
        <f t="shared" si="63"/>
        <v>1.18E-2</v>
      </c>
      <c r="AM262" s="4">
        <f>ROUND(('Levy Limit Base'!AD262*AL262),0)</f>
        <v>39754</v>
      </c>
      <c r="AN262" s="4"/>
      <c r="AO262" s="20"/>
      <c r="AP262" s="5"/>
    </row>
    <row r="263" spans="1:42" x14ac:dyDescent="0.2">
      <c r="A263" t="s">
        <v>268</v>
      </c>
      <c r="B263">
        <v>254</v>
      </c>
      <c r="C263" s="4">
        <v>9603574</v>
      </c>
      <c r="D263" s="4">
        <v>9961269</v>
      </c>
      <c r="E263" s="4">
        <f>'Levy Limit Base'!F263</f>
        <v>10356966</v>
      </c>
      <c r="F263" s="4">
        <f>'Levy Limit Base'!K263</f>
        <v>10756821</v>
      </c>
      <c r="G263" s="4">
        <f>'Levy Limit Base'!P263</f>
        <v>11429854</v>
      </c>
      <c r="H263" s="4">
        <f>'Levy Limit Base'!U263</f>
        <v>11899227</v>
      </c>
      <c r="J263" s="45" t="s">
        <v>469</v>
      </c>
      <c r="K263" s="45"/>
      <c r="M263" s="4">
        <v>117606</v>
      </c>
      <c r="N263" s="4">
        <v>116607</v>
      </c>
      <c r="O263" s="4">
        <v>140931</v>
      </c>
      <c r="P263" s="4">
        <v>404113</v>
      </c>
      <c r="Q263" s="19">
        <v>183627</v>
      </c>
      <c r="S263" s="4">
        <f t="shared" si="50"/>
        <v>117606</v>
      </c>
      <c r="T263" s="4">
        <f t="shared" si="51"/>
        <v>116607</v>
      </c>
      <c r="U263" s="4">
        <f t="shared" si="52"/>
        <v>140931</v>
      </c>
      <c r="V263" s="4">
        <f t="shared" si="53"/>
        <v>404113</v>
      </c>
      <c r="W263" s="4">
        <f t="shared" si="54"/>
        <v>183627</v>
      </c>
      <c r="Y263" s="5">
        <f t="shared" si="55"/>
        <v>1.2200000000000001E-2</v>
      </c>
      <c r="Z263" s="5">
        <f t="shared" si="56"/>
        <v>1.17E-2</v>
      </c>
      <c r="AA263" s="5">
        <f t="shared" si="57"/>
        <v>1.3599999999999999E-2</v>
      </c>
      <c r="AB263" s="5">
        <f t="shared" si="58"/>
        <v>3.7600000000000001E-2</v>
      </c>
      <c r="AC263" s="5">
        <f t="shared" si="59"/>
        <v>1.61E-2</v>
      </c>
      <c r="AE263" s="5">
        <f t="shared" si="60"/>
        <v>2.24E-2</v>
      </c>
      <c r="AF263" s="5">
        <f t="shared" si="48"/>
        <v>1.38E-2</v>
      </c>
      <c r="AH263" s="5">
        <f t="shared" si="61"/>
        <v>3.7600000000000001E-2</v>
      </c>
      <c r="AI263" s="5">
        <f t="shared" si="49"/>
        <v>1.49E-2</v>
      </c>
      <c r="AJ263" s="5">
        <f t="shared" si="62"/>
        <v>2.2700000000000001E-2</v>
      </c>
      <c r="AL263" s="5">
        <f t="shared" si="63"/>
        <v>1.38E-2</v>
      </c>
      <c r="AM263" s="4">
        <f>ROUND(('Levy Limit Base'!AD263*AL263),0)</f>
        <v>164209</v>
      </c>
      <c r="AN263" s="4"/>
      <c r="AO263" s="20"/>
      <c r="AP263" s="5"/>
    </row>
    <row r="264" spans="1:42" x14ac:dyDescent="0.2">
      <c r="A264" t="s">
        <v>269</v>
      </c>
      <c r="B264">
        <v>255</v>
      </c>
      <c r="C264" s="4">
        <v>1107999</v>
      </c>
      <c r="D264" s="4">
        <v>1146340</v>
      </c>
      <c r="E264" s="4">
        <f>'Levy Limit Base'!F264</f>
        <v>1193039</v>
      </c>
      <c r="F264" s="4">
        <f>'Levy Limit Base'!K264</f>
        <v>1239587</v>
      </c>
      <c r="G264" s="4">
        <f>'Levy Limit Base'!P264</f>
        <v>1287501</v>
      </c>
      <c r="H264" s="4">
        <f>'Levy Limit Base'!U264</f>
        <v>0</v>
      </c>
      <c r="J264" s="45"/>
      <c r="K264" s="45"/>
      <c r="M264" s="4">
        <v>10641</v>
      </c>
      <c r="N264" s="4">
        <v>13909</v>
      </c>
      <c r="O264" s="4">
        <v>16722</v>
      </c>
      <c r="P264" s="4">
        <v>16924</v>
      </c>
      <c r="Q264" s="19">
        <v>0</v>
      </c>
      <c r="S264" s="4">
        <f t="shared" si="50"/>
        <v>10641</v>
      </c>
      <c r="T264" s="4">
        <f t="shared" si="51"/>
        <v>13909</v>
      </c>
      <c r="U264" s="4">
        <f t="shared" si="52"/>
        <v>16722</v>
      </c>
      <c r="V264" s="4">
        <f t="shared" si="53"/>
        <v>16924</v>
      </c>
      <c r="W264" s="4">
        <f t="shared" si="54"/>
        <v>0</v>
      </c>
      <c r="Y264" s="5">
        <f t="shared" si="55"/>
        <v>9.5999999999999992E-3</v>
      </c>
      <c r="Z264" s="5">
        <f t="shared" si="56"/>
        <v>1.21E-2</v>
      </c>
      <c r="AA264" s="5">
        <f t="shared" si="57"/>
        <v>1.4E-2</v>
      </c>
      <c r="AB264" s="5">
        <f t="shared" si="58"/>
        <v>1.37E-2</v>
      </c>
      <c r="AC264" s="5">
        <f t="shared" si="59"/>
        <v>0</v>
      </c>
      <c r="AE264" s="5">
        <f t="shared" si="60"/>
        <v>1.3299999999999999E-2</v>
      </c>
      <c r="AF264" s="5">
        <f t="shared" si="48"/>
        <v>1.18E-2</v>
      </c>
      <c r="AH264" s="5">
        <f t="shared" si="61"/>
        <v>1.4E-2</v>
      </c>
      <c r="AI264" s="5">
        <f t="shared" si="49"/>
        <v>1.29E-2</v>
      </c>
      <c r="AJ264" s="5">
        <f t="shared" si="62"/>
        <v>1.1000000000000003E-3</v>
      </c>
      <c r="AL264" s="5">
        <f t="shared" si="63"/>
        <v>1.3299999999999999E-2</v>
      </c>
      <c r="AM264" s="4">
        <f>ROUND(('Levy Limit Base'!AD264*AL264),0)</f>
        <v>17780</v>
      </c>
      <c r="AN264" s="4"/>
      <c r="AO264" s="20"/>
      <c r="AP264" s="5"/>
    </row>
    <row r="265" spans="1:42" x14ac:dyDescent="0.2">
      <c r="A265" t="s">
        <v>270</v>
      </c>
      <c r="B265">
        <v>256</v>
      </c>
      <c r="C265" s="4">
        <v>2590157</v>
      </c>
      <c r="D265" s="4">
        <v>2680393</v>
      </c>
      <c r="E265" s="4">
        <f>'Levy Limit Base'!F265</f>
        <v>2783095</v>
      </c>
      <c r="F265" s="4">
        <f>'Levy Limit Base'!K265</f>
        <v>2874024</v>
      </c>
      <c r="G265" s="4">
        <f>'Levy Limit Base'!P265</f>
        <v>2964157</v>
      </c>
      <c r="H265" s="4">
        <f>'Levy Limit Base'!U265</f>
        <v>0</v>
      </c>
      <c r="J265" s="45" t="s">
        <v>456</v>
      </c>
      <c r="K265" s="45"/>
      <c r="M265" s="4">
        <v>25482</v>
      </c>
      <c r="N265" s="4">
        <v>35692</v>
      </c>
      <c r="O265" s="4">
        <v>21352</v>
      </c>
      <c r="P265" s="4">
        <v>18282</v>
      </c>
      <c r="Q265" s="19">
        <v>0</v>
      </c>
      <c r="S265" s="4">
        <f t="shared" si="50"/>
        <v>25482</v>
      </c>
      <c r="T265" s="4">
        <f t="shared" si="51"/>
        <v>35692</v>
      </c>
      <c r="U265" s="4">
        <f t="shared" si="52"/>
        <v>21352</v>
      </c>
      <c r="V265" s="4">
        <f t="shared" si="53"/>
        <v>18282</v>
      </c>
      <c r="W265" s="4">
        <f t="shared" si="54"/>
        <v>0</v>
      </c>
      <c r="Y265" s="5">
        <f t="shared" si="55"/>
        <v>9.7999999999999997E-3</v>
      </c>
      <c r="Z265" s="5">
        <f t="shared" si="56"/>
        <v>1.3299999999999999E-2</v>
      </c>
      <c r="AA265" s="5">
        <f t="shared" si="57"/>
        <v>7.7000000000000002E-3</v>
      </c>
      <c r="AB265" s="5">
        <f t="shared" si="58"/>
        <v>6.4000000000000003E-3</v>
      </c>
      <c r="AC265" s="5">
        <f t="shared" si="59"/>
        <v>0</v>
      </c>
      <c r="AE265" s="5">
        <f t="shared" si="60"/>
        <v>9.1000000000000004E-3</v>
      </c>
      <c r="AF265" s="5">
        <f t="shared" si="48"/>
        <v>8.0000000000000002E-3</v>
      </c>
      <c r="AH265" s="5">
        <f t="shared" si="61"/>
        <v>1.3299999999999999E-2</v>
      </c>
      <c r="AI265" s="5">
        <f t="shared" si="49"/>
        <v>7.1000000000000004E-3</v>
      </c>
      <c r="AJ265" s="5">
        <f t="shared" si="62"/>
        <v>6.1999999999999989E-3</v>
      </c>
      <c r="AL265" s="5">
        <f t="shared" si="63"/>
        <v>9.1000000000000004E-3</v>
      </c>
      <c r="AM265" s="4">
        <f>ROUND(('Levy Limit Base'!AD265*AL265),0)</f>
        <v>27894</v>
      </c>
      <c r="AN265" s="4"/>
      <c r="AO265" s="20"/>
      <c r="AP265" s="5"/>
    </row>
    <row r="266" spans="1:42" x14ac:dyDescent="0.2">
      <c r="A266" t="s">
        <v>271</v>
      </c>
      <c r="B266">
        <v>257</v>
      </c>
      <c r="C266" s="4">
        <v>9452868</v>
      </c>
      <c r="D266" s="4">
        <v>9996076</v>
      </c>
      <c r="E266" s="4">
        <f>'Levy Limit Base'!F266</f>
        <v>10384157</v>
      </c>
      <c r="F266" s="4">
        <f>'Levy Limit Base'!K266</f>
        <v>10861492</v>
      </c>
      <c r="G266" s="4">
        <f>'Levy Limit Base'!P266</f>
        <v>11396232</v>
      </c>
      <c r="H266" s="4">
        <f>'Levy Limit Base'!U266</f>
        <v>11991001</v>
      </c>
      <c r="J266" s="45" t="s">
        <v>475</v>
      </c>
      <c r="K266" s="45"/>
      <c r="M266" s="4">
        <v>297952</v>
      </c>
      <c r="N266" s="4">
        <v>138179</v>
      </c>
      <c r="O266" s="4">
        <v>217731</v>
      </c>
      <c r="P266" s="4">
        <v>263203</v>
      </c>
      <c r="Q266" s="19">
        <v>309022</v>
      </c>
      <c r="S266" s="4">
        <f t="shared" si="50"/>
        <v>297952</v>
      </c>
      <c r="T266" s="4">
        <f t="shared" si="51"/>
        <v>138179</v>
      </c>
      <c r="U266" s="4">
        <f t="shared" si="52"/>
        <v>217731</v>
      </c>
      <c r="V266" s="4">
        <f t="shared" si="53"/>
        <v>263203</v>
      </c>
      <c r="W266" s="4">
        <f t="shared" si="54"/>
        <v>309022</v>
      </c>
      <c r="Y266" s="5">
        <f t="shared" si="55"/>
        <v>3.15E-2</v>
      </c>
      <c r="Z266" s="5">
        <f t="shared" si="56"/>
        <v>1.38E-2</v>
      </c>
      <c r="AA266" s="5">
        <f t="shared" si="57"/>
        <v>2.1000000000000001E-2</v>
      </c>
      <c r="AB266" s="5">
        <f t="shared" si="58"/>
        <v>2.4199999999999999E-2</v>
      </c>
      <c r="AC266" s="5">
        <f t="shared" si="59"/>
        <v>2.7099999999999999E-2</v>
      </c>
      <c r="AE266" s="5">
        <f t="shared" si="60"/>
        <v>2.41E-2</v>
      </c>
      <c r="AF266" s="5">
        <f t="shared" ref="AF266:AF321" si="64">IF(W266&gt;0,ROUND((SUM(Z266:AC266)-MAXA(Z266:AC266))/3,4),ROUND((SUM(Y266:AB266)-MAXA(Y266:AB266))/3,4))</f>
        <v>1.9699999999999999E-2</v>
      </c>
      <c r="AH266" s="5">
        <f t="shared" si="61"/>
        <v>2.7099999999999999E-2</v>
      </c>
      <c r="AI266" s="5">
        <f t="shared" ref="AI266:AI329" si="65">IF(W266&gt;0,ROUND((AC266+AA266+AB266-AH266)/2,4),ROUND((AB266+Z266+AA266-AH266)/2,4))</f>
        <v>2.2599999999999999E-2</v>
      </c>
      <c r="AJ266" s="5">
        <f t="shared" si="62"/>
        <v>4.5000000000000005E-3</v>
      </c>
      <c r="AL266" s="5">
        <f t="shared" si="63"/>
        <v>2.41E-2</v>
      </c>
      <c r="AM266" s="4">
        <f>ROUND(('Levy Limit Base'!AD266*AL266),0)</f>
        <v>288983</v>
      </c>
      <c r="AN266" s="4"/>
      <c r="AO266" s="20"/>
      <c r="AP266" s="5"/>
    </row>
    <row r="267" spans="1:42" x14ac:dyDescent="0.2">
      <c r="A267" t="s">
        <v>272</v>
      </c>
      <c r="B267">
        <v>258</v>
      </c>
      <c r="C267" s="4">
        <v>72993129</v>
      </c>
      <c r="D267" s="4">
        <v>75492988</v>
      </c>
      <c r="E267" s="4">
        <f>'Levy Limit Base'!F267</f>
        <v>77955293</v>
      </c>
      <c r="F267" s="4">
        <f>'Levy Limit Base'!K267</f>
        <v>80587733</v>
      </c>
      <c r="G267" s="4">
        <f>'Levy Limit Base'!P267</f>
        <v>83270410</v>
      </c>
      <c r="H267" s="4">
        <f>'Levy Limit Base'!U267</f>
        <v>86548205</v>
      </c>
      <c r="J267" s="45" t="s">
        <v>456</v>
      </c>
      <c r="K267" s="45"/>
      <c r="M267" s="4">
        <v>675031</v>
      </c>
      <c r="N267" s="4">
        <v>574980</v>
      </c>
      <c r="O267" s="4">
        <v>683558</v>
      </c>
      <c r="P267" s="4">
        <v>667984</v>
      </c>
      <c r="Q267" s="19">
        <v>1196035</v>
      </c>
      <c r="S267" s="4">
        <f t="shared" ref="S267:S330" si="66">IF($J267=2011,ROUND(M267*2/3,0),IF($K267=2011,ROUND(M267*2,0),M267))</f>
        <v>675031</v>
      </c>
      <c r="T267" s="4">
        <f t="shared" ref="T267:T330" si="67">IF($J267=2012,ROUND(N267*2/3,0),IF($K267=2012,ROUND(N267*2,0),N267))</f>
        <v>574980</v>
      </c>
      <c r="U267" s="4">
        <f t="shared" ref="U267:U330" si="68">IF($J267=2013,ROUND(O267*2/3,0),IF($K267=2013,ROUND(O267*2,0),O267))</f>
        <v>683558</v>
      </c>
      <c r="V267" s="4">
        <f t="shared" ref="V267:V330" si="69">IF($J267=2014,ROUND(P267*2/3,0),IF($K267=2014,ROUND(P267*2,0),P267))</f>
        <v>667984</v>
      </c>
      <c r="W267" s="4">
        <f t="shared" ref="W267:W330" si="70">IF($J267=2015,ROUND(Q267*2/3,0),IF($K267=2015,ROUND(Q267*2,0),Q267))</f>
        <v>1196035</v>
      </c>
      <c r="Y267" s="5">
        <f t="shared" ref="Y267:Y330" si="71">IF(S267&gt;0,ROUND(S267/C267,4),0)</f>
        <v>9.1999999999999998E-3</v>
      </c>
      <c r="Z267" s="5">
        <f t="shared" ref="Z267:Z330" si="72">IF(T267&gt;0,ROUND(T267/D267,4),0)</f>
        <v>7.6E-3</v>
      </c>
      <c r="AA267" s="5">
        <f t="shared" ref="AA267:AA330" si="73">IF(U267&gt;0,ROUND(U267/E267,4),0)</f>
        <v>8.8000000000000005E-3</v>
      </c>
      <c r="AB267" s="5">
        <f t="shared" ref="AB267:AB330" si="74">IF(V267&gt;0,ROUND(V267/F267,4),0)</f>
        <v>8.3000000000000001E-3</v>
      </c>
      <c r="AC267" s="5">
        <f t="shared" ref="AC267:AC330" si="75">IF(W267&gt;0,ROUND(W267/G267,4),0)</f>
        <v>1.44E-2</v>
      </c>
      <c r="AE267" s="5">
        <f t="shared" ref="AE267:AE330" si="76">IF(W267&gt;0,ROUND(AVERAGEA(AA267:AC267),4),ROUND(AVERAGEA(Z267:AB267),4))</f>
        <v>1.0500000000000001E-2</v>
      </c>
      <c r="AF267" s="5">
        <f t="shared" si="64"/>
        <v>8.2000000000000007E-3</v>
      </c>
      <c r="AH267" s="5">
        <f t="shared" ref="AH267:AH330" si="77">IF(W267&gt;0,MAXA(AA267:AC267),MAXA(Z267:AB267))</f>
        <v>1.44E-2</v>
      </c>
      <c r="AI267" s="5">
        <f t="shared" si="65"/>
        <v>8.6E-3</v>
      </c>
      <c r="AJ267" s="5">
        <f t="shared" ref="AJ267:AJ330" si="78">(AH267-AI267)</f>
        <v>5.7999999999999996E-3</v>
      </c>
      <c r="AL267" s="5">
        <f t="shared" ref="AL267:AL330" si="79">IF(AJ267&gt;0.02,AF267,AE267)</f>
        <v>1.0500000000000001E-2</v>
      </c>
      <c r="AM267" s="4">
        <f>ROUND(('Levy Limit Base'!AD267*AL267),0)</f>
        <v>908756</v>
      </c>
      <c r="AN267" s="4"/>
      <c r="AO267" s="20"/>
      <c r="AP267" s="5"/>
    </row>
    <row r="268" spans="1:42" x14ac:dyDescent="0.2">
      <c r="A268" t="s">
        <v>273</v>
      </c>
      <c r="B268">
        <v>259</v>
      </c>
      <c r="C268" s="4">
        <v>14591531</v>
      </c>
      <c r="D268" s="4">
        <v>15121890</v>
      </c>
      <c r="E268" s="4">
        <f>'Levy Limit Base'!F268</f>
        <v>15633624</v>
      </c>
      <c r="F268" s="4">
        <f>'Levy Limit Base'!K268</f>
        <v>16261440</v>
      </c>
      <c r="G268" s="4">
        <f>'Levy Limit Base'!P268</f>
        <v>16949641</v>
      </c>
      <c r="H268" s="4">
        <f>'Levy Limit Base'!U268</f>
        <v>17808114</v>
      </c>
      <c r="J268" s="45"/>
      <c r="K268" s="45"/>
      <c r="M268" s="4">
        <v>165571</v>
      </c>
      <c r="N268" s="4">
        <v>124217</v>
      </c>
      <c r="O268" s="4">
        <v>236975</v>
      </c>
      <c r="P268" s="4">
        <v>281665</v>
      </c>
      <c r="Q268" s="19">
        <v>434732</v>
      </c>
      <c r="S268" s="4">
        <f t="shared" si="66"/>
        <v>165571</v>
      </c>
      <c r="T268" s="4">
        <f t="shared" si="67"/>
        <v>124217</v>
      </c>
      <c r="U268" s="4">
        <f t="shared" si="68"/>
        <v>236975</v>
      </c>
      <c r="V268" s="4">
        <f t="shared" si="69"/>
        <v>281665</v>
      </c>
      <c r="W268" s="4">
        <f t="shared" si="70"/>
        <v>434732</v>
      </c>
      <c r="Y268" s="5">
        <f t="shared" si="71"/>
        <v>1.1299999999999999E-2</v>
      </c>
      <c r="Z268" s="5">
        <f t="shared" si="72"/>
        <v>8.2000000000000007E-3</v>
      </c>
      <c r="AA268" s="5">
        <f t="shared" si="73"/>
        <v>1.52E-2</v>
      </c>
      <c r="AB268" s="5">
        <f t="shared" si="74"/>
        <v>1.7299999999999999E-2</v>
      </c>
      <c r="AC268" s="5">
        <f t="shared" si="75"/>
        <v>2.5600000000000001E-2</v>
      </c>
      <c r="AE268" s="5">
        <f t="shared" si="76"/>
        <v>1.9400000000000001E-2</v>
      </c>
      <c r="AF268" s="5">
        <f t="shared" si="64"/>
        <v>1.3599999999999999E-2</v>
      </c>
      <c r="AH268" s="5">
        <f t="shared" si="77"/>
        <v>2.5600000000000001E-2</v>
      </c>
      <c r="AI268" s="5">
        <f t="shared" si="65"/>
        <v>1.6299999999999999E-2</v>
      </c>
      <c r="AJ268" s="5">
        <f t="shared" si="78"/>
        <v>9.3000000000000027E-3</v>
      </c>
      <c r="AL268" s="5">
        <f t="shared" si="79"/>
        <v>1.9400000000000001E-2</v>
      </c>
      <c r="AM268" s="4">
        <f>ROUND(('Levy Limit Base'!AD268*AL268),0)</f>
        <v>345477</v>
      </c>
      <c r="AN268" s="4"/>
      <c r="AO268" s="20"/>
      <c r="AP268" s="5"/>
    </row>
    <row r="269" spans="1:42" x14ac:dyDescent="0.2">
      <c r="A269" t="s">
        <v>274</v>
      </c>
      <c r="B269">
        <v>260</v>
      </c>
      <c r="C269" s="4">
        <v>2236760</v>
      </c>
      <c r="D269" s="4">
        <v>2339342</v>
      </c>
      <c r="E269" s="4">
        <f>'Levy Limit Base'!F269</f>
        <v>2586864</v>
      </c>
      <c r="F269" s="4">
        <f>'Levy Limit Base'!K269</f>
        <v>2678232</v>
      </c>
      <c r="G269" s="4">
        <f>'Levy Limit Base'!P269</f>
        <v>2767331</v>
      </c>
      <c r="H269" s="4">
        <f>'Levy Limit Base'!U269</f>
        <v>2852760</v>
      </c>
      <c r="J269" s="45" t="s">
        <v>456</v>
      </c>
      <c r="K269" s="45"/>
      <c r="M269" s="4">
        <v>46663</v>
      </c>
      <c r="N269" s="4">
        <v>39038</v>
      </c>
      <c r="O269" s="4">
        <v>25774</v>
      </c>
      <c r="P269" s="4">
        <v>22143</v>
      </c>
      <c r="Q269" s="19">
        <v>16246</v>
      </c>
      <c r="S269" s="4">
        <f t="shared" si="66"/>
        <v>46663</v>
      </c>
      <c r="T269" s="4">
        <f t="shared" si="67"/>
        <v>39038</v>
      </c>
      <c r="U269" s="4">
        <f t="shared" si="68"/>
        <v>25774</v>
      </c>
      <c r="V269" s="4">
        <f t="shared" si="69"/>
        <v>22143</v>
      </c>
      <c r="W269" s="4">
        <f t="shared" si="70"/>
        <v>16246</v>
      </c>
      <c r="Y269" s="5">
        <f t="shared" si="71"/>
        <v>2.0899999999999998E-2</v>
      </c>
      <c r="Z269" s="5">
        <f t="shared" si="72"/>
        <v>1.67E-2</v>
      </c>
      <c r="AA269" s="5">
        <f t="shared" si="73"/>
        <v>0.01</v>
      </c>
      <c r="AB269" s="5">
        <f t="shared" si="74"/>
        <v>8.3000000000000001E-3</v>
      </c>
      <c r="AC269" s="5">
        <f t="shared" si="75"/>
        <v>5.8999999999999999E-3</v>
      </c>
      <c r="AE269" s="5">
        <f t="shared" si="76"/>
        <v>8.0999999999999996E-3</v>
      </c>
      <c r="AF269" s="5">
        <f t="shared" si="64"/>
        <v>8.0999999999999996E-3</v>
      </c>
      <c r="AH269" s="5">
        <f t="shared" si="77"/>
        <v>0.01</v>
      </c>
      <c r="AI269" s="5">
        <f t="shared" si="65"/>
        <v>7.1000000000000004E-3</v>
      </c>
      <c r="AJ269" s="5">
        <f t="shared" si="78"/>
        <v>2.8999999999999998E-3</v>
      </c>
      <c r="AL269" s="5">
        <f t="shared" si="79"/>
        <v>8.0999999999999996E-3</v>
      </c>
      <c r="AM269" s="4">
        <f>ROUND(('Levy Limit Base'!AD269*AL269),0)</f>
        <v>23107</v>
      </c>
      <c r="AN269" s="4"/>
      <c r="AO269" s="20"/>
      <c r="AP269" s="5"/>
    </row>
    <row r="270" spans="1:42" x14ac:dyDescent="0.2">
      <c r="A270" t="s">
        <v>275</v>
      </c>
      <c r="B270">
        <v>261</v>
      </c>
      <c r="C270" s="4">
        <v>38370548</v>
      </c>
      <c r="D270" s="4">
        <v>39825788</v>
      </c>
      <c r="E270" s="4">
        <f>'Levy Limit Base'!F270</f>
        <v>41455450</v>
      </c>
      <c r="F270" s="4">
        <f>'Levy Limit Base'!K270</f>
        <v>43107184</v>
      </c>
      <c r="G270" s="4">
        <f>'Levy Limit Base'!P270</f>
        <v>44910186</v>
      </c>
      <c r="H270" s="4">
        <f>'Levy Limit Base'!U270</f>
        <v>46684096</v>
      </c>
      <c r="J270" s="45" t="s">
        <v>460</v>
      </c>
      <c r="K270" s="45"/>
      <c r="M270" s="4">
        <v>495976</v>
      </c>
      <c r="N270" s="4">
        <v>458553</v>
      </c>
      <c r="O270" s="4">
        <v>615348</v>
      </c>
      <c r="P270" s="4">
        <v>725323</v>
      </c>
      <c r="Q270" s="19">
        <v>651155</v>
      </c>
      <c r="S270" s="4">
        <f t="shared" si="66"/>
        <v>495976</v>
      </c>
      <c r="T270" s="4">
        <f t="shared" si="67"/>
        <v>458553</v>
      </c>
      <c r="U270" s="4">
        <f t="shared" si="68"/>
        <v>615348</v>
      </c>
      <c r="V270" s="4">
        <f t="shared" si="69"/>
        <v>725323</v>
      </c>
      <c r="W270" s="4">
        <f t="shared" si="70"/>
        <v>651155</v>
      </c>
      <c r="Y270" s="5">
        <f t="shared" si="71"/>
        <v>1.29E-2</v>
      </c>
      <c r="Z270" s="5">
        <f t="shared" si="72"/>
        <v>1.15E-2</v>
      </c>
      <c r="AA270" s="5">
        <f t="shared" si="73"/>
        <v>1.4800000000000001E-2</v>
      </c>
      <c r="AB270" s="5">
        <f t="shared" si="74"/>
        <v>1.6799999999999999E-2</v>
      </c>
      <c r="AC270" s="5">
        <f t="shared" si="75"/>
        <v>1.4500000000000001E-2</v>
      </c>
      <c r="AE270" s="5">
        <f t="shared" si="76"/>
        <v>1.54E-2</v>
      </c>
      <c r="AF270" s="5">
        <f t="shared" si="64"/>
        <v>1.3599999999999999E-2</v>
      </c>
      <c r="AH270" s="5">
        <f t="shared" si="77"/>
        <v>1.6799999999999999E-2</v>
      </c>
      <c r="AI270" s="5">
        <f t="shared" si="65"/>
        <v>1.47E-2</v>
      </c>
      <c r="AJ270" s="5">
        <f t="shared" si="78"/>
        <v>2.0999999999999994E-3</v>
      </c>
      <c r="AL270" s="5">
        <f t="shared" si="79"/>
        <v>1.54E-2</v>
      </c>
      <c r="AM270" s="4">
        <f>ROUND(('Levy Limit Base'!AD270*AL270),0)</f>
        <v>718935</v>
      </c>
      <c r="AN270" s="4"/>
      <c r="AO270" s="20"/>
      <c r="AP270" s="5"/>
    </row>
    <row r="271" spans="1:42" x14ac:dyDescent="0.2">
      <c r="A271" t="s">
        <v>276</v>
      </c>
      <c r="B271">
        <v>262</v>
      </c>
      <c r="C271" s="4">
        <v>47680424</v>
      </c>
      <c r="D271" s="4">
        <v>49383446</v>
      </c>
      <c r="E271" s="4">
        <f>'Levy Limit Base'!F271</f>
        <v>51363980</v>
      </c>
      <c r="F271" s="4">
        <f>'Levy Limit Base'!K271</f>
        <v>53223623</v>
      </c>
      <c r="G271" s="4">
        <f>'Levy Limit Base'!P271</f>
        <v>56139325</v>
      </c>
      <c r="H271" s="4">
        <f>'Levy Limit Base'!U271</f>
        <v>58020770</v>
      </c>
      <c r="J271" s="45" t="s">
        <v>456</v>
      </c>
      <c r="K271" s="45"/>
      <c r="M271" s="4">
        <v>511011</v>
      </c>
      <c r="N271" s="4">
        <v>745948</v>
      </c>
      <c r="O271" s="4">
        <v>575543</v>
      </c>
      <c r="P271" s="4">
        <v>1585111</v>
      </c>
      <c r="Q271" s="19">
        <v>477878</v>
      </c>
      <c r="S271" s="4">
        <f t="shared" si="66"/>
        <v>511011</v>
      </c>
      <c r="T271" s="4">
        <f t="shared" si="67"/>
        <v>745948</v>
      </c>
      <c r="U271" s="4">
        <f t="shared" si="68"/>
        <v>575543</v>
      </c>
      <c r="V271" s="4">
        <f t="shared" si="69"/>
        <v>1585111</v>
      </c>
      <c r="W271" s="4">
        <f t="shared" si="70"/>
        <v>477878</v>
      </c>
      <c r="Y271" s="5">
        <f t="shared" si="71"/>
        <v>1.0699999999999999E-2</v>
      </c>
      <c r="Z271" s="5">
        <f t="shared" si="72"/>
        <v>1.5100000000000001E-2</v>
      </c>
      <c r="AA271" s="5">
        <f t="shared" si="73"/>
        <v>1.12E-2</v>
      </c>
      <c r="AB271" s="5">
        <f t="shared" si="74"/>
        <v>2.98E-2</v>
      </c>
      <c r="AC271" s="5">
        <f t="shared" si="75"/>
        <v>8.5000000000000006E-3</v>
      </c>
      <c r="AE271" s="5">
        <f t="shared" si="76"/>
        <v>1.6500000000000001E-2</v>
      </c>
      <c r="AF271" s="5">
        <f t="shared" si="64"/>
        <v>1.1599999999999999E-2</v>
      </c>
      <c r="AH271" s="5">
        <f t="shared" si="77"/>
        <v>2.98E-2</v>
      </c>
      <c r="AI271" s="5">
        <f t="shared" si="65"/>
        <v>9.9000000000000008E-3</v>
      </c>
      <c r="AJ271" s="5">
        <f t="shared" si="78"/>
        <v>1.9900000000000001E-2</v>
      </c>
      <c r="AL271" s="5">
        <f t="shared" si="79"/>
        <v>1.6500000000000001E-2</v>
      </c>
      <c r="AM271" s="4">
        <f>ROUND(('Levy Limit Base'!AD271*AL271),0)</f>
        <v>957343</v>
      </c>
      <c r="AN271" s="4"/>
      <c r="AO271" s="20"/>
      <c r="AP271" s="5"/>
    </row>
    <row r="272" spans="1:42" x14ac:dyDescent="0.2">
      <c r="A272" t="s">
        <v>277</v>
      </c>
      <c r="B272">
        <v>263</v>
      </c>
      <c r="C272" s="4">
        <v>857203</v>
      </c>
      <c r="D272" s="4">
        <v>895461</v>
      </c>
      <c r="E272" s="4">
        <f>'Levy Limit Base'!F272</f>
        <v>936228</v>
      </c>
      <c r="F272" s="4">
        <f>'Levy Limit Base'!K272</f>
        <v>976328</v>
      </c>
      <c r="G272" s="4">
        <f>'Levy Limit Base'!P272</f>
        <v>1019141</v>
      </c>
      <c r="H272" s="4">
        <f>'Levy Limit Base'!U272</f>
        <v>0</v>
      </c>
      <c r="J272" s="45"/>
      <c r="K272" s="45"/>
      <c r="M272" s="4">
        <v>16828</v>
      </c>
      <c r="N272" s="4">
        <v>13384</v>
      </c>
      <c r="O272" s="4">
        <v>16694</v>
      </c>
      <c r="P272" s="4">
        <v>12515</v>
      </c>
      <c r="Q272" s="19">
        <v>0</v>
      </c>
      <c r="S272" s="4">
        <f t="shared" si="66"/>
        <v>16828</v>
      </c>
      <c r="T272" s="4">
        <f t="shared" si="67"/>
        <v>13384</v>
      </c>
      <c r="U272" s="4">
        <f t="shared" si="68"/>
        <v>16694</v>
      </c>
      <c r="V272" s="4">
        <f t="shared" si="69"/>
        <v>12515</v>
      </c>
      <c r="W272" s="4">
        <f t="shared" si="70"/>
        <v>0</v>
      </c>
      <c r="Y272" s="5">
        <f t="shared" si="71"/>
        <v>1.9599999999999999E-2</v>
      </c>
      <c r="Z272" s="5">
        <f t="shared" si="72"/>
        <v>1.49E-2</v>
      </c>
      <c r="AA272" s="5">
        <f t="shared" si="73"/>
        <v>1.78E-2</v>
      </c>
      <c r="AB272" s="5">
        <f t="shared" si="74"/>
        <v>1.2800000000000001E-2</v>
      </c>
      <c r="AC272" s="5">
        <f t="shared" si="75"/>
        <v>0</v>
      </c>
      <c r="AE272" s="5">
        <f t="shared" si="76"/>
        <v>1.52E-2</v>
      </c>
      <c r="AF272" s="5">
        <f t="shared" si="64"/>
        <v>1.52E-2</v>
      </c>
      <c r="AH272" s="5">
        <f t="shared" si="77"/>
        <v>1.78E-2</v>
      </c>
      <c r="AI272" s="5">
        <f t="shared" si="65"/>
        <v>1.3899999999999999E-2</v>
      </c>
      <c r="AJ272" s="5">
        <f t="shared" si="78"/>
        <v>3.9000000000000007E-3</v>
      </c>
      <c r="AL272" s="5">
        <f t="shared" si="79"/>
        <v>1.52E-2</v>
      </c>
      <c r="AM272" s="4">
        <f>ROUND(('Levy Limit Base'!AD272*AL272),0)</f>
        <v>16114</v>
      </c>
      <c r="AN272" s="4"/>
      <c r="AO272" s="20"/>
      <c r="AP272" s="5"/>
    </row>
    <row r="273" spans="1:42" x14ac:dyDescent="0.2">
      <c r="A273" t="s">
        <v>278</v>
      </c>
      <c r="B273">
        <v>264</v>
      </c>
      <c r="C273" s="4">
        <v>37485427</v>
      </c>
      <c r="D273" s="4">
        <v>38719544</v>
      </c>
      <c r="E273" s="4">
        <f>'Levy Limit Base'!F273</f>
        <v>40245668</v>
      </c>
      <c r="F273" s="4">
        <f>'Levy Limit Base'!K273</f>
        <v>41772936</v>
      </c>
      <c r="G273" s="4">
        <f>'Levy Limit Base'!P273</f>
        <v>43380956</v>
      </c>
      <c r="H273" s="4">
        <f>'Levy Limit Base'!U273</f>
        <v>44998195</v>
      </c>
      <c r="J273" s="45" t="s">
        <v>460</v>
      </c>
      <c r="K273" s="45"/>
      <c r="M273" s="4">
        <v>296981</v>
      </c>
      <c r="N273" s="4">
        <v>397351</v>
      </c>
      <c r="O273" s="4">
        <v>521126</v>
      </c>
      <c r="P273" s="4">
        <v>563697</v>
      </c>
      <c r="Q273" s="19">
        <v>532715</v>
      </c>
      <c r="S273" s="4">
        <f t="shared" si="66"/>
        <v>296981</v>
      </c>
      <c r="T273" s="4">
        <f t="shared" si="67"/>
        <v>397351</v>
      </c>
      <c r="U273" s="4">
        <f t="shared" si="68"/>
        <v>521126</v>
      </c>
      <c r="V273" s="4">
        <f t="shared" si="69"/>
        <v>563697</v>
      </c>
      <c r="W273" s="4">
        <f t="shared" si="70"/>
        <v>532715</v>
      </c>
      <c r="Y273" s="5">
        <f t="shared" si="71"/>
        <v>7.9000000000000008E-3</v>
      </c>
      <c r="Z273" s="5">
        <f t="shared" si="72"/>
        <v>1.03E-2</v>
      </c>
      <c r="AA273" s="5">
        <f t="shared" si="73"/>
        <v>1.29E-2</v>
      </c>
      <c r="AB273" s="5">
        <f t="shared" si="74"/>
        <v>1.35E-2</v>
      </c>
      <c r="AC273" s="5">
        <f t="shared" si="75"/>
        <v>1.23E-2</v>
      </c>
      <c r="AE273" s="5">
        <f t="shared" si="76"/>
        <v>1.29E-2</v>
      </c>
      <c r="AF273" s="5">
        <f t="shared" si="64"/>
        <v>1.18E-2</v>
      </c>
      <c r="AH273" s="5">
        <f t="shared" si="77"/>
        <v>1.35E-2</v>
      </c>
      <c r="AI273" s="5">
        <f t="shared" si="65"/>
        <v>1.26E-2</v>
      </c>
      <c r="AJ273" s="5">
        <f t="shared" si="78"/>
        <v>8.9999999999999976E-4</v>
      </c>
      <c r="AL273" s="5">
        <f t="shared" si="79"/>
        <v>1.29E-2</v>
      </c>
      <c r="AM273" s="4">
        <f>ROUND(('Levy Limit Base'!AD273*AL273),0)</f>
        <v>580477</v>
      </c>
      <c r="AN273" s="4"/>
      <c r="AO273" s="20"/>
      <c r="AP273" s="5"/>
    </row>
    <row r="274" spans="1:42" x14ac:dyDescent="0.2">
      <c r="A274" t="s">
        <v>279</v>
      </c>
      <c r="B274">
        <v>265</v>
      </c>
      <c r="C274" s="4">
        <v>29016080</v>
      </c>
      <c r="D274" s="4">
        <v>30052332</v>
      </c>
      <c r="E274" s="4">
        <f>'Levy Limit Base'!F274</f>
        <v>31170061</v>
      </c>
      <c r="F274" s="4">
        <f>'Levy Limit Base'!K274</f>
        <v>32442560</v>
      </c>
      <c r="G274" s="4">
        <f>'Levy Limit Base'!P274</f>
        <v>33762555</v>
      </c>
      <c r="H274" s="4">
        <f>'Levy Limit Base'!U274</f>
        <v>35313054</v>
      </c>
      <c r="J274" s="45" t="s">
        <v>457</v>
      </c>
      <c r="K274" s="45"/>
      <c r="M274" s="4">
        <v>310850</v>
      </c>
      <c r="N274" s="4">
        <v>366421</v>
      </c>
      <c r="O274" s="4">
        <v>493247</v>
      </c>
      <c r="P274" s="4">
        <v>508931</v>
      </c>
      <c r="Q274" s="19">
        <v>706435</v>
      </c>
      <c r="S274" s="4">
        <f t="shared" si="66"/>
        <v>310850</v>
      </c>
      <c r="T274" s="4">
        <f t="shared" si="67"/>
        <v>366421</v>
      </c>
      <c r="U274" s="4">
        <f t="shared" si="68"/>
        <v>493247</v>
      </c>
      <c r="V274" s="4">
        <f t="shared" si="69"/>
        <v>508931</v>
      </c>
      <c r="W274" s="4">
        <f t="shared" si="70"/>
        <v>706435</v>
      </c>
      <c r="Y274" s="5">
        <f t="shared" si="71"/>
        <v>1.0699999999999999E-2</v>
      </c>
      <c r="Z274" s="5">
        <f t="shared" si="72"/>
        <v>1.2200000000000001E-2</v>
      </c>
      <c r="AA274" s="5">
        <f t="shared" si="73"/>
        <v>1.5800000000000002E-2</v>
      </c>
      <c r="AB274" s="5">
        <f t="shared" si="74"/>
        <v>1.5699999999999999E-2</v>
      </c>
      <c r="AC274" s="5">
        <f t="shared" si="75"/>
        <v>2.0899999999999998E-2</v>
      </c>
      <c r="AE274" s="5">
        <f t="shared" si="76"/>
        <v>1.7500000000000002E-2</v>
      </c>
      <c r="AF274" s="5">
        <f t="shared" si="64"/>
        <v>1.46E-2</v>
      </c>
      <c r="AH274" s="5">
        <f t="shared" si="77"/>
        <v>2.0899999999999998E-2</v>
      </c>
      <c r="AI274" s="5">
        <f t="shared" si="65"/>
        <v>1.5800000000000002E-2</v>
      </c>
      <c r="AJ274" s="5">
        <f t="shared" si="78"/>
        <v>5.0999999999999969E-3</v>
      </c>
      <c r="AL274" s="5">
        <f t="shared" si="79"/>
        <v>1.7500000000000002E-2</v>
      </c>
      <c r="AM274" s="4">
        <f>ROUND(('Levy Limit Base'!AD274*AL274),0)</f>
        <v>617978</v>
      </c>
      <c r="AN274" s="4"/>
      <c r="AO274" s="20"/>
      <c r="AP274" s="5"/>
    </row>
    <row r="275" spans="1:42" x14ac:dyDescent="0.2">
      <c r="A275" t="s">
        <v>280</v>
      </c>
      <c r="B275">
        <v>266</v>
      </c>
      <c r="C275" s="4">
        <v>40412376</v>
      </c>
      <c r="D275" s="4">
        <v>41948917</v>
      </c>
      <c r="E275" s="4">
        <f>'Levy Limit Base'!F275</f>
        <v>43815721</v>
      </c>
      <c r="F275" s="4">
        <f>'Levy Limit Base'!K275</f>
        <v>45358228</v>
      </c>
      <c r="G275" s="4">
        <f>'Levy Limit Base'!P275</f>
        <v>46941849</v>
      </c>
      <c r="H275" s="4">
        <f>'Levy Limit Base'!U275</f>
        <v>48553616</v>
      </c>
      <c r="J275" s="45"/>
      <c r="K275" s="45"/>
      <c r="M275" s="4">
        <v>526232</v>
      </c>
      <c r="N275" s="4">
        <v>555729</v>
      </c>
      <c r="O275" s="4">
        <v>447114</v>
      </c>
      <c r="P275" s="4">
        <v>449665</v>
      </c>
      <c r="Q275" s="19">
        <v>438221</v>
      </c>
      <c r="S275" s="4">
        <f t="shared" si="66"/>
        <v>526232</v>
      </c>
      <c r="T275" s="4">
        <f t="shared" si="67"/>
        <v>555729</v>
      </c>
      <c r="U275" s="4">
        <f t="shared" si="68"/>
        <v>447114</v>
      </c>
      <c r="V275" s="4">
        <f t="shared" si="69"/>
        <v>449665</v>
      </c>
      <c r="W275" s="4">
        <f t="shared" si="70"/>
        <v>438221</v>
      </c>
      <c r="Y275" s="5">
        <f t="shared" si="71"/>
        <v>1.2999999999999999E-2</v>
      </c>
      <c r="Z275" s="5">
        <f t="shared" si="72"/>
        <v>1.32E-2</v>
      </c>
      <c r="AA275" s="5">
        <f t="shared" si="73"/>
        <v>1.0200000000000001E-2</v>
      </c>
      <c r="AB275" s="5">
        <f t="shared" si="74"/>
        <v>9.9000000000000008E-3</v>
      </c>
      <c r="AC275" s="5">
        <f t="shared" si="75"/>
        <v>9.2999999999999992E-3</v>
      </c>
      <c r="AE275" s="5">
        <f t="shared" si="76"/>
        <v>9.7999999999999997E-3</v>
      </c>
      <c r="AF275" s="5">
        <f t="shared" si="64"/>
        <v>9.7999999999999997E-3</v>
      </c>
      <c r="AH275" s="5">
        <f t="shared" si="77"/>
        <v>1.0200000000000001E-2</v>
      </c>
      <c r="AI275" s="5">
        <f t="shared" si="65"/>
        <v>9.5999999999999992E-3</v>
      </c>
      <c r="AJ275" s="5">
        <f t="shared" si="78"/>
        <v>6.0000000000000157E-4</v>
      </c>
      <c r="AL275" s="5">
        <f t="shared" si="79"/>
        <v>9.7999999999999997E-3</v>
      </c>
      <c r="AM275" s="4">
        <f>ROUND(('Levy Limit Base'!AD275*AL275),0)</f>
        <v>475825</v>
      </c>
      <c r="AN275" s="4"/>
      <c r="AO275" s="20"/>
      <c r="AP275" s="5"/>
    </row>
    <row r="276" spans="1:42" x14ac:dyDescent="0.2">
      <c r="A276" t="s">
        <v>281</v>
      </c>
      <c r="B276">
        <v>267</v>
      </c>
      <c r="C276" s="4">
        <v>7471961</v>
      </c>
      <c r="D276" s="4">
        <v>7729942</v>
      </c>
      <c r="E276" s="4">
        <f>'Levy Limit Base'!F276</f>
        <v>8096272</v>
      </c>
      <c r="F276" s="4">
        <f>'Levy Limit Base'!K276</f>
        <v>8372600</v>
      </c>
      <c r="G276" s="4">
        <f>'Levy Limit Base'!P276</f>
        <v>8657716</v>
      </c>
      <c r="H276" s="4">
        <f>'Levy Limit Base'!U276</f>
        <v>9031419</v>
      </c>
      <c r="J276" s="45" t="s">
        <v>457</v>
      </c>
      <c r="K276" s="45"/>
      <c r="M276" s="4">
        <v>71182</v>
      </c>
      <c r="N276" s="4">
        <v>165740</v>
      </c>
      <c r="O276" s="4">
        <v>73921</v>
      </c>
      <c r="P276" s="4">
        <v>75801</v>
      </c>
      <c r="Q276" s="19">
        <v>157260</v>
      </c>
      <c r="S276" s="4">
        <f t="shared" si="66"/>
        <v>71182</v>
      </c>
      <c r="T276" s="4">
        <f t="shared" si="67"/>
        <v>165740</v>
      </c>
      <c r="U276" s="4">
        <f t="shared" si="68"/>
        <v>73921</v>
      </c>
      <c r="V276" s="4">
        <f t="shared" si="69"/>
        <v>75801</v>
      </c>
      <c r="W276" s="4">
        <f t="shared" si="70"/>
        <v>157260</v>
      </c>
      <c r="Y276" s="5">
        <f t="shared" si="71"/>
        <v>9.4999999999999998E-3</v>
      </c>
      <c r="Z276" s="5">
        <f t="shared" si="72"/>
        <v>2.1399999999999999E-2</v>
      </c>
      <c r="AA276" s="5">
        <f t="shared" si="73"/>
        <v>9.1000000000000004E-3</v>
      </c>
      <c r="AB276" s="5">
        <f t="shared" si="74"/>
        <v>9.1000000000000004E-3</v>
      </c>
      <c r="AC276" s="5">
        <f t="shared" si="75"/>
        <v>1.8200000000000001E-2</v>
      </c>
      <c r="AE276" s="5">
        <f t="shared" si="76"/>
        <v>1.21E-2</v>
      </c>
      <c r="AF276" s="5">
        <f t="shared" si="64"/>
        <v>1.21E-2</v>
      </c>
      <c r="AH276" s="5">
        <f t="shared" si="77"/>
        <v>1.8200000000000001E-2</v>
      </c>
      <c r="AI276" s="5">
        <f t="shared" si="65"/>
        <v>9.1000000000000004E-3</v>
      </c>
      <c r="AJ276" s="5">
        <f t="shared" si="78"/>
        <v>9.1000000000000004E-3</v>
      </c>
      <c r="AL276" s="5">
        <f t="shared" si="79"/>
        <v>1.21E-2</v>
      </c>
      <c r="AM276" s="4">
        <f>ROUND(('Levy Limit Base'!AD276*AL276),0)</f>
        <v>109280</v>
      </c>
      <c r="AN276" s="4"/>
      <c r="AO276" s="20"/>
      <c r="AP276" s="5"/>
    </row>
    <row r="277" spans="1:42" x14ac:dyDescent="0.2">
      <c r="A277" t="s">
        <v>282</v>
      </c>
      <c r="B277">
        <v>268</v>
      </c>
      <c r="C277" s="4">
        <v>2717762</v>
      </c>
      <c r="D277" s="4">
        <v>2826870</v>
      </c>
      <c r="E277" s="4">
        <f>'Levy Limit Base'!F277</f>
        <v>2935433</v>
      </c>
      <c r="F277" s="4">
        <f>'Levy Limit Base'!K277</f>
        <v>3035302</v>
      </c>
      <c r="G277" s="4">
        <f>'Levy Limit Base'!P277</f>
        <v>3202602</v>
      </c>
      <c r="H277" s="4">
        <f>'Levy Limit Base'!U277</f>
        <v>3348914</v>
      </c>
      <c r="J277" s="45"/>
      <c r="K277" s="45"/>
      <c r="M277" s="4">
        <v>41164</v>
      </c>
      <c r="N277" s="4">
        <v>31491</v>
      </c>
      <c r="O277" s="4">
        <v>26484</v>
      </c>
      <c r="P277" s="4">
        <v>91418</v>
      </c>
      <c r="Q277" s="19">
        <v>66247</v>
      </c>
      <c r="S277" s="4">
        <f t="shared" si="66"/>
        <v>41164</v>
      </c>
      <c r="T277" s="4">
        <f t="shared" si="67"/>
        <v>31491</v>
      </c>
      <c r="U277" s="4">
        <f t="shared" si="68"/>
        <v>26484</v>
      </c>
      <c r="V277" s="4">
        <f t="shared" si="69"/>
        <v>91418</v>
      </c>
      <c r="W277" s="4">
        <f t="shared" si="70"/>
        <v>66247</v>
      </c>
      <c r="Y277" s="5">
        <f t="shared" si="71"/>
        <v>1.5100000000000001E-2</v>
      </c>
      <c r="Z277" s="5">
        <f t="shared" si="72"/>
        <v>1.11E-2</v>
      </c>
      <c r="AA277" s="5">
        <f t="shared" si="73"/>
        <v>8.9999999999999993E-3</v>
      </c>
      <c r="AB277" s="5">
        <f t="shared" si="74"/>
        <v>3.0099999999999998E-2</v>
      </c>
      <c r="AC277" s="5">
        <f t="shared" si="75"/>
        <v>2.07E-2</v>
      </c>
      <c r="AE277" s="5">
        <f t="shared" si="76"/>
        <v>1.9900000000000001E-2</v>
      </c>
      <c r="AF277" s="5">
        <f t="shared" si="64"/>
        <v>1.3599999999999999E-2</v>
      </c>
      <c r="AH277" s="5">
        <f t="shared" si="77"/>
        <v>3.0099999999999998E-2</v>
      </c>
      <c r="AI277" s="5">
        <f t="shared" si="65"/>
        <v>1.49E-2</v>
      </c>
      <c r="AJ277" s="5">
        <f t="shared" si="78"/>
        <v>1.5199999999999998E-2</v>
      </c>
      <c r="AL277" s="5">
        <f t="shared" si="79"/>
        <v>1.9900000000000001E-2</v>
      </c>
      <c r="AM277" s="4">
        <f>ROUND(('Levy Limit Base'!AD277*AL277),0)</f>
        <v>66643</v>
      </c>
      <c r="AN277" s="4"/>
      <c r="AO277" s="20"/>
      <c r="AP277" s="5"/>
    </row>
    <row r="278" spans="1:42" x14ac:dyDescent="0.2">
      <c r="A278" t="s">
        <v>283</v>
      </c>
      <c r="B278">
        <v>269</v>
      </c>
      <c r="C278" s="4">
        <v>14750843</v>
      </c>
      <c r="D278" s="4">
        <v>15256354</v>
      </c>
      <c r="E278" s="4">
        <f>'Levy Limit Base'!F278</f>
        <v>15890492</v>
      </c>
      <c r="F278" s="4">
        <f>'Levy Limit Base'!K278</f>
        <v>16442348</v>
      </c>
      <c r="G278" s="4">
        <f>'Levy Limit Base'!P278</f>
        <v>17026058</v>
      </c>
      <c r="H278" s="4">
        <f>'Levy Limit Base'!U278</f>
        <v>17630632</v>
      </c>
      <c r="J278" s="45"/>
      <c r="K278" s="45"/>
      <c r="M278" s="4">
        <v>133321</v>
      </c>
      <c r="N278" s="4">
        <v>121868</v>
      </c>
      <c r="O278" s="4">
        <v>154593</v>
      </c>
      <c r="P278" s="4">
        <v>172651</v>
      </c>
      <c r="Q278" s="19">
        <v>178923</v>
      </c>
      <c r="S278" s="4">
        <f t="shared" si="66"/>
        <v>133321</v>
      </c>
      <c r="T278" s="4">
        <f t="shared" si="67"/>
        <v>121868</v>
      </c>
      <c r="U278" s="4">
        <f t="shared" si="68"/>
        <v>154593</v>
      </c>
      <c r="V278" s="4">
        <f t="shared" si="69"/>
        <v>172651</v>
      </c>
      <c r="W278" s="4">
        <f t="shared" si="70"/>
        <v>178923</v>
      </c>
      <c r="Y278" s="5">
        <f t="shared" si="71"/>
        <v>8.9999999999999993E-3</v>
      </c>
      <c r="Z278" s="5">
        <f t="shared" si="72"/>
        <v>8.0000000000000002E-3</v>
      </c>
      <c r="AA278" s="5">
        <f t="shared" si="73"/>
        <v>9.7000000000000003E-3</v>
      </c>
      <c r="AB278" s="5">
        <f t="shared" si="74"/>
        <v>1.0500000000000001E-2</v>
      </c>
      <c r="AC278" s="5">
        <f t="shared" si="75"/>
        <v>1.0500000000000001E-2</v>
      </c>
      <c r="AE278" s="5">
        <f t="shared" si="76"/>
        <v>1.0200000000000001E-2</v>
      </c>
      <c r="AF278" s="5">
        <f t="shared" si="64"/>
        <v>9.4000000000000004E-3</v>
      </c>
      <c r="AH278" s="5">
        <f t="shared" si="77"/>
        <v>1.0500000000000001E-2</v>
      </c>
      <c r="AI278" s="5">
        <f t="shared" si="65"/>
        <v>1.01E-2</v>
      </c>
      <c r="AJ278" s="5">
        <f t="shared" si="78"/>
        <v>4.0000000000000105E-4</v>
      </c>
      <c r="AL278" s="5">
        <f t="shared" si="79"/>
        <v>1.0200000000000001E-2</v>
      </c>
      <c r="AM278" s="4">
        <f>ROUND(('Levy Limit Base'!AD278*AL278),0)</f>
        <v>179832</v>
      </c>
      <c r="AN278" s="4"/>
      <c r="AO278" s="20"/>
      <c r="AP278" s="5"/>
    </row>
    <row r="279" spans="1:42" x14ac:dyDescent="0.2">
      <c r="A279" t="s">
        <v>284</v>
      </c>
      <c r="B279">
        <v>270</v>
      </c>
      <c r="C279" s="4">
        <v>7034767</v>
      </c>
      <c r="D279" s="4">
        <v>7306010</v>
      </c>
      <c r="E279" s="4">
        <f>'Levy Limit Base'!F279</f>
        <v>7595452</v>
      </c>
      <c r="F279" s="4">
        <f>'Levy Limit Base'!K279</f>
        <v>7849700</v>
      </c>
      <c r="G279" s="4">
        <f>'Levy Limit Base'!P279</f>
        <v>8273620</v>
      </c>
      <c r="H279" s="4">
        <f>'Levy Limit Base'!U279</f>
        <v>8620417</v>
      </c>
      <c r="J279" s="45" t="s">
        <v>477</v>
      </c>
      <c r="K279" s="45"/>
      <c r="M279" s="4">
        <v>95374</v>
      </c>
      <c r="N279" s="4">
        <v>91621</v>
      </c>
      <c r="O279" s="4">
        <v>64362</v>
      </c>
      <c r="P279" s="4">
        <v>227677</v>
      </c>
      <c r="Q279" s="19">
        <v>139956</v>
      </c>
      <c r="S279" s="4">
        <f t="shared" si="66"/>
        <v>95374</v>
      </c>
      <c r="T279" s="4">
        <f t="shared" si="67"/>
        <v>91621</v>
      </c>
      <c r="U279" s="4">
        <f t="shared" si="68"/>
        <v>64362</v>
      </c>
      <c r="V279" s="4">
        <f t="shared" si="69"/>
        <v>227677</v>
      </c>
      <c r="W279" s="4">
        <f t="shared" si="70"/>
        <v>139956</v>
      </c>
      <c r="Y279" s="5">
        <f t="shared" si="71"/>
        <v>1.3599999999999999E-2</v>
      </c>
      <c r="Z279" s="5">
        <f t="shared" si="72"/>
        <v>1.2500000000000001E-2</v>
      </c>
      <c r="AA279" s="5">
        <f t="shared" si="73"/>
        <v>8.5000000000000006E-3</v>
      </c>
      <c r="AB279" s="5">
        <f t="shared" si="74"/>
        <v>2.9000000000000001E-2</v>
      </c>
      <c r="AC279" s="5">
        <f t="shared" si="75"/>
        <v>1.6899999999999998E-2</v>
      </c>
      <c r="AE279" s="5">
        <f t="shared" si="76"/>
        <v>1.8100000000000002E-2</v>
      </c>
      <c r="AF279" s="5">
        <f t="shared" si="64"/>
        <v>1.26E-2</v>
      </c>
      <c r="AH279" s="5">
        <f t="shared" si="77"/>
        <v>2.9000000000000001E-2</v>
      </c>
      <c r="AI279" s="5">
        <f t="shared" si="65"/>
        <v>1.2699999999999999E-2</v>
      </c>
      <c r="AJ279" s="5">
        <f t="shared" si="78"/>
        <v>1.6300000000000002E-2</v>
      </c>
      <c r="AL279" s="5">
        <f t="shared" si="79"/>
        <v>1.8100000000000002E-2</v>
      </c>
      <c r="AM279" s="4">
        <f>ROUND(('Levy Limit Base'!AD279*AL279),0)</f>
        <v>156030</v>
      </c>
      <c r="AN279" s="4"/>
      <c r="AO279" s="20"/>
      <c r="AP279" s="5"/>
    </row>
    <row r="280" spans="1:42" x14ac:dyDescent="0.2">
      <c r="A280" t="s">
        <v>285</v>
      </c>
      <c r="B280">
        <v>271</v>
      </c>
      <c r="C280" s="4">
        <v>47484083</v>
      </c>
      <c r="D280" s="4">
        <v>49274592</v>
      </c>
      <c r="E280" s="4">
        <f>'Levy Limit Base'!F280</f>
        <v>51112196</v>
      </c>
      <c r="F280" s="4">
        <f>'Levy Limit Base'!K280</f>
        <v>53146077</v>
      </c>
      <c r="G280" s="4">
        <f>'Levy Limit Base'!P280</f>
        <v>55163759</v>
      </c>
      <c r="H280" s="4">
        <f>'Levy Limit Base'!U280</f>
        <v>57509996</v>
      </c>
      <c r="J280" s="45" t="s">
        <v>456</v>
      </c>
      <c r="K280" s="45"/>
      <c r="M280" s="4">
        <v>603407</v>
      </c>
      <c r="N280" s="4">
        <v>605739</v>
      </c>
      <c r="O280" s="4">
        <v>756076</v>
      </c>
      <c r="P280" s="4">
        <v>680268</v>
      </c>
      <c r="Q280" s="19">
        <v>959612</v>
      </c>
      <c r="S280" s="4">
        <f t="shared" si="66"/>
        <v>603407</v>
      </c>
      <c r="T280" s="4">
        <f t="shared" si="67"/>
        <v>605739</v>
      </c>
      <c r="U280" s="4">
        <f t="shared" si="68"/>
        <v>756076</v>
      </c>
      <c r="V280" s="4">
        <f t="shared" si="69"/>
        <v>680268</v>
      </c>
      <c r="W280" s="4">
        <f t="shared" si="70"/>
        <v>959612</v>
      </c>
      <c r="Y280" s="5">
        <f t="shared" si="71"/>
        <v>1.2699999999999999E-2</v>
      </c>
      <c r="Z280" s="5">
        <f t="shared" si="72"/>
        <v>1.23E-2</v>
      </c>
      <c r="AA280" s="5">
        <f t="shared" si="73"/>
        <v>1.4800000000000001E-2</v>
      </c>
      <c r="AB280" s="5">
        <f t="shared" si="74"/>
        <v>1.2800000000000001E-2</v>
      </c>
      <c r="AC280" s="5">
        <f t="shared" si="75"/>
        <v>1.7399999999999999E-2</v>
      </c>
      <c r="AE280" s="5">
        <f t="shared" si="76"/>
        <v>1.4999999999999999E-2</v>
      </c>
      <c r="AF280" s="5">
        <f t="shared" si="64"/>
        <v>1.3299999999999999E-2</v>
      </c>
      <c r="AH280" s="5">
        <f t="shared" si="77"/>
        <v>1.7399999999999999E-2</v>
      </c>
      <c r="AI280" s="5">
        <f t="shared" si="65"/>
        <v>1.38E-2</v>
      </c>
      <c r="AJ280" s="5">
        <f t="shared" si="78"/>
        <v>3.599999999999999E-3</v>
      </c>
      <c r="AL280" s="5">
        <f t="shared" si="79"/>
        <v>1.4999999999999999E-2</v>
      </c>
      <c r="AM280" s="4">
        <f>ROUND(('Levy Limit Base'!AD280*AL280),0)</f>
        <v>862650</v>
      </c>
      <c r="AN280" s="4"/>
      <c r="AO280" s="20"/>
      <c r="AP280" s="5"/>
    </row>
    <row r="281" spans="1:42" x14ac:dyDescent="0.2">
      <c r="A281" t="s">
        <v>286</v>
      </c>
      <c r="B281">
        <v>272</v>
      </c>
      <c r="C281" s="4">
        <v>3420749</v>
      </c>
      <c r="D281" s="4">
        <v>3543536</v>
      </c>
      <c r="E281" s="4">
        <f>'Levy Limit Base'!F281</f>
        <v>3673503</v>
      </c>
      <c r="F281" s="4">
        <f>'Levy Limit Base'!K281</f>
        <v>3783115</v>
      </c>
      <c r="G281" s="4">
        <f>'Levy Limit Base'!P281</f>
        <v>3917546</v>
      </c>
      <c r="H281" s="4">
        <f>'Levy Limit Base'!U281</f>
        <v>4042254</v>
      </c>
      <c r="J281" s="45" t="s">
        <v>456</v>
      </c>
      <c r="K281" s="45"/>
      <c r="M281" s="4">
        <v>37269</v>
      </c>
      <c r="N281" s="4">
        <v>25282</v>
      </c>
      <c r="O281" s="4">
        <v>17775</v>
      </c>
      <c r="P281" s="4">
        <v>39854</v>
      </c>
      <c r="Q281" s="19">
        <v>26769</v>
      </c>
      <c r="S281" s="4">
        <f t="shared" si="66"/>
        <v>37269</v>
      </c>
      <c r="T281" s="4">
        <f t="shared" si="67"/>
        <v>25282</v>
      </c>
      <c r="U281" s="4">
        <f t="shared" si="68"/>
        <v>17775</v>
      </c>
      <c r="V281" s="4">
        <f t="shared" si="69"/>
        <v>39854</v>
      </c>
      <c r="W281" s="4">
        <f t="shared" si="70"/>
        <v>26769</v>
      </c>
      <c r="Y281" s="5">
        <f t="shared" si="71"/>
        <v>1.09E-2</v>
      </c>
      <c r="Z281" s="5">
        <f t="shared" si="72"/>
        <v>7.1000000000000004E-3</v>
      </c>
      <c r="AA281" s="5">
        <f t="shared" si="73"/>
        <v>4.7999999999999996E-3</v>
      </c>
      <c r="AB281" s="5">
        <f t="shared" si="74"/>
        <v>1.0500000000000001E-2</v>
      </c>
      <c r="AC281" s="5">
        <f t="shared" si="75"/>
        <v>6.7999999999999996E-3</v>
      </c>
      <c r="AE281" s="5">
        <f t="shared" si="76"/>
        <v>7.4000000000000003E-3</v>
      </c>
      <c r="AF281" s="5">
        <f t="shared" si="64"/>
        <v>6.1999999999999998E-3</v>
      </c>
      <c r="AH281" s="5">
        <f t="shared" si="77"/>
        <v>1.0500000000000001E-2</v>
      </c>
      <c r="AI281" s="5">
        <f t="shared" si="65"/>
        <v>5.7999999999999996E-3</v>
      </c>
      <c r="AJ281" s="5">
        <f t="shared" si="78"/>
        <v>4.7000000000000011E-3</v>
      </c>
      <c r="AL281" s="5">
        <f t="shared" si="79"/>
        <v>7.4000000000000003E-3</v>
      </c>
      <c r="AM281" s="4">
        <f>ROUND(('Levy Limit Base'!AD281*AL281),0)</f>
        <v>29913</v>
      </c>
      <c r="AN281" s="4"/>
      <c r="AO281" s="20"/>
      <c r="AP281" s="5"/>
    </row>
    <row r="282" spans="1:42" x14ac:dyDescent="0.2">
      <c r="A282" t="s">
        <v>287</v>
      </c>
      <c r="B282">
        <v>273</v>
      </c>
      <c r="C282" s="4">
        <v>45475622</v>
      </c>
      <c r="D282" s="4">
        <v>47992393</v>
      </c>
      <c r="E282" s="4">
        <f>'Levy Limit Base'!F282</f>
        <v>50814987</v>
      </c>
      <c r="F282" s="4">
        <f>'Levy Limit Base'!K282</f>
        <v>52402282</v>
      </c>
      <c r="G282" s="4">
        <f>'Levy Limit Base'!P282</f>
        <v>50754952</v>
      </c>
      <c r="H282" s="4">
        <f>'Levy Limit Base'!U282</f>
        <v>51760191</v>
      </c>
      <c r="J282" s="45"/>
      <c r="K282" s="45"/>
      <c r="M282" s="4">
        <v>1379880</v>
      </c>
      <c r="N282" s="4">
        <v>1622784</v>
      </c>
      <c r="O282" s="4">
        <v>577310</v>
      </c>
      <c r="P282" s="4">
        <v>506473</v>
      </c>
      <c r="Q282" s="19">
        <v>314862</v>
      </c>
      <c r="S282" s="4">
        <f t="shared" si="66"/>
        <v>1379880</v>
      </c>
      <c r="T282" s="4">
        <f t="shared" si="67"/>
        <v>1622784</v>
      </c>
      <c r="U282" s="4">
        <f t="shared" si="68"/>
        <v>577310</v>
      </c>
      <c r="V282" s="4">
        <f t="shared" si="69"/>
        <v>506473</v>
      </c>
      <c r="W282" s="4">
        <f t="shared" si="70"/>
        <v>314862</v>
      </c>
      <c r="Y282" s="5">
        <f t="shared" si="71"/>
        <v>3.0300000000000001E-2</v>
      </c>
      <c r="Z282" s="5">
        <f t="shared" si="72"/>
        <v>3.3799999999999997E-2</v>
      </c>
      <c r="AA282" s="5">
        <f t="shared" si="73"/>
        <v>1.14E-2</v>
      </c>
      <c r="AB282" s="5">
        <f t="shared" si="74"/>
        <v>9.7000000000000003E-3</v>
      </c>
      <c r="AC282" s="5">
        <f t="shared" si="75"/>
        <v>6.1999999999999998E-3</v>
      </c>
      <c r="AE282" s="5">
        <f t="shared" si="76"/>
        <v>9.1000000000000004E-3</v>
      </c>
      <c r="AF282" s="5">
        <f t="shared" si="64"/>
        <v>9.1000000000000004E-3</v>
      </c>
      <c r="AH282" s="5">
        <f t="shared" si="77"/>
        <v>1.14E-2</v>
      </c>
      <c r="AI282" s="5">
        <f t="shared" si="65"/>
        <v>8.0000000000000002E-3</v>
      </c>
      <c r="AJ282" s="5">
        <f t="shared" si="78"/>
        <v>3.4000000000000002E-3</v>
      </c>
      <c r="AL282" s="5">
        <f t="shared" si="79"/>
        <v>9.1000000000000004E-3</v>
      </c>
      <c r="AM282" s="4">
        <f>ROUND(('Levy Limit Base'!AD282*AL282),0)</f>
        <v>471018</v>
      </c>
      <c r="AN282" s="4"/>
      <c r="AO282" s="20"/>
      <c r="AP282" s="5"/>
    </row>
    <row r="283" spans="1:42" x14ac:dyDescent="0.2">
      <c r="A283" t="s">
        <v>288</v>
      </c>
      <c r="B283">
        <v>274</v>
      </c>
      <c r="C283" s="4">
        <v>100575528</v>
      </c>
      <c r="D283" s="4">
        <v>104829090</v>
      </c>
      <c r="E283" s="4">
        <f>'Levy Limit Base'!F283</f>
        <v>109923150</v>
      </c>
      <c r="F283" s="4">
        <f>'Levy Limit Base'!K283</f>
        <v>116126060</v>
      </c>
      <c r="G283" s="4">
        <f>'Levy Limit Base'!P283</f>
        <v>123036937</v>
      </c>
      <c r="H283" s="4">
        <f>'Levy Limit Base'!U283</f>
        <v>129440163</v>
      </c>
      <c r="J283" s="45" t="s">
        <v>456</v>
      </c>
      <c r="K283" s="45"/>
      <c r="M283" s="4">
        <v>1738914</v>
      </c>
      <c r="N283" s="4">
        <v>2463708</v>
      </c>
      <c r="O283" s="4">
        <v>3450579</v>
      </c>
      <c r="P283" s="4">
        <v>4007725</v>
      </c>
      <c r="Q283" s="19">
        <v>3326937</v>
      </c>
      <c r="S283" s="4">
        <f t="shared" si="66"/>
        <v>1738914</v>
      </c>
      <c r="T283" s="4">
        <f t="shared" si="67"/>
        <v>2463708</v>
      </c>
      <c r="U283" s="4">
        <f t="shared" si="68"/>
        <v>3450579</v>
      </c>
      <c r="V283" s="4">
        <f t="shared" si="69"/>
        <v>4007725</v>
      </c>
      <c r="W283" s="4">
        <f t="shared" si="70"/>
        <v>3326937</v>
      </c>
      <c r="Y283" s="5">
        <f t="shared" si="71"/>
        <v>1.7299999999999999E-2</v>
      </c>
      <c r="Z283" s="5">
        <f t="shared" si="72"/>
        <v>2.35E-2</v>
      </c>
      <c r="AA283" s="5">
        <f t="shared" si="73"/>
        <v>3.1399999999999997E-2</v>
      </c>
      <c r="AB283" s="5">
        <f t="shared" si="74"/>
        <v>3.4500000000000003E-2</v>
      </c>
      <c r="AC283" s="5">
        <f t="shared" si="75"/>
        <v>2.7E-2</v>
      </c>
      <c r="AE283" s="5">
        <f t="shared" si="76"/>
        <v>3.1E-2</v>
      </c>
      <c r="AF283" s="5">
        <f t="shared" si="64"/>
        <v>2.7300000000000001E-2</v>
      </c>
      <c r="AH283" s="5">
        <f t="shared" si="77"/>
        <v>3.4500000000000003E-2</v>
      </c>
      <c r="AI283" s="5">
        <f t="shared" si="65"/>
        <v>2.92E-2</v>
      </c>
      <c r="AJ283" s="5">
        <f t="shared" si="78"/>
        <v>5.3000000000000026E-3</v>
      </c>
      <c r="AL283" s="5">
        <f t="shared" si="79"/>
        <v>3.1E-2</v>
      </c>
      <c r="AM283" s="4">
        <f>ROUND(('Levy Limit Base'!AD283*AL283),0)</f>
        <v>4012645</v>
      </c>
      <c r="AN283" s="4"/>
      <c r="AO283" s="20"/>
      <c r="AP283" s="5"/>
    </row>
    <row r="284" spans="1:42" x14ac:dyDescent="0.2">
      <c r="A284" t="s">
        <v>289</v>
      </c>
      <c r="B284">
        <v>275</v>
      </c>
      <c r="C284" s="4">
        <v>20358728</v>
      </c>
      <c r="D284" s="4">
        <v>21084627</v>
      </c>
      <c r="E284" s="4">
        <f>'Levy Limit Base'!F284</f>
        <v>21796072</v>
      </c>
      <c r="F284" s="4">
        <f>'Levy Limit Base'!K284</f>
        <v>22572017</v>
      </c>
      <c r="G284" s="4">
        <f>'Levy Limit Base'!P284</f>
        <v>23392639</v>
      </c>
      <c r="H284" s="4">
        <f>'Levy Limit Base'!U284</f>
        <v>24177266</v>
      </c>
      <c r="J284" s="45" t="s">
        <v>456</v>
      </c>
      <c r="K284" s="45"/>
      <c r="M284" s="4">
        <v>202906</v>
      </c>
      <c r="N284" s="4">
        <v>184329</v>
      </c>
      <c r="O284" s="4">
        <v>231043</v>
      </c>
      <c r="P284" s="4">
        <v>256322</v>
      </c>
      <c r="Q284" s="19">
        <v>199811</v>
      </c>
      <c r="S284" s="4">
        <f t="shared" si="66"/>
        <v>202906</v>
      </c>
      <c r="T284" s="4">
        <f t="shared" si="67"/>
        <v>184329</v>
      </c>
      <c r="U284" s="4">
        <f t="shared" si="68"/>
        <v>231043</v>
      </c>
      <c r="V284" s="4">
        <f t="shared" si="69"/>
        <v>256322</v>
      </c>
      <c r="W284" s="4">
        <f t="shared" si="70"/>
        <v>199811</v>
      </c>
      <c r="Y284" s="5">
        <f t="shared" si="71"/>
        <v>0.01</v>
      </c>
      <c r="Z284" s="5">
        <f t="shared" si="72"/>
        <v>8.6999999999999994E-3</v>
      </c>
      <c r="AA284" s="5">
        <f t="shared" si="73"/>
        <v>1.06E-2</v>
      </c>
      <c r="AB284" s="5">
        <f t="shared" si="74"/>
        <v>1.14E-2</v>
      </c>
      <c r="AC284" s="5">
        <f t="shared" si="75"/>
        <v>8.5000000000000006E-3</v>
      </c>
      <c r="AE284" s="5">
        <f t="shared" si="76"/>
        <v>1.0200000000000001E-2</v>
      </c>
      <c r="AF284" s="5">
        <f t="shared" si="64"/>
        <v>9.2999999999999992E-3</v>
      </c>
      <c r="AH284" s="5">
        <f t="shared" si="77"/>
        <v>1.14E-2</v>
      </c>
      <c r="AI284" s="5">
        <f t="shared" si="65"/>
        <v>9.5999999999999992E-3</v>
      </c>
      <c r="AJ284" s="5">
        <f t="shared" si="78"/>
        <v>1.8000000000000013E-3</v>
      </c>
      <c r="AL284" s="5">
        <f t="shared" si="79"/>
        <v>1.0200000000000001E-2</v>
      </c>
      <c r="AM284" s="4">
        <f>ROUND(('Levy Limit Base'!AD284*AL284),0)</f>
        <v>246608</v>
      </c>
      <c r="AN284" s="4"/>
      <c r="AO284" s="20"/>
      <c r="AP284" s="5"/>
    </row>
    <row r="285" spans="1:42" x14ac:dyDescent="0.2">
      <c r="A285" t="s">
        <v>290</v>
      </c>
      <c r="B285">
        <v>276</v>
      </c>
      <c r="C285" s="4">
        <v>8027153</v>
      </c>
      <c r="D285" s="4">
        <v>8420950</v>
      </c>
      <c r="E285" s="4">
        <f>'Levy Limit Base'!F285</f>
        <v>8816795</v>
      </c>
      <c r="F285" s="4">
        <f>'Levy Limit Base'!K285</f>
        <v>9227213</v>
      </c>
      <c r="G285" s="4">
        <f>'Levy Limit Base'!P285</f>
        <v>9659836</v>
      </c>
      <c r="H285" s="4">
        <f>'Levy Limit Base'!U285</f>
        <v>10096011</v>
      </c>
      <c r="J285" s="45" t="s">
        <v>456</v>
      </c>
      <c r="K285" s="45"/>
      <c r="M285" s="4">
        <v>193118</v>
      </c>
      <c r="N285" s="4">
        <v>185321</v>
      </c>
      <c r="O285" s="4">
        <v>189998</v>
      </c>
      <c r="P285" s="4">
        <v>201943</v>
      </c>
      <c r="Q285" s="19">
        <v>194679</v>
      </c>
      <c r="S285" s="4">
        <f t="shared" si="66"/>
        <v>193118</v>
      </c>
      <c r="T285" s="4">
        <f t="shared" si="67"/>
        <v>185321</v>
      </c>
      <c r="U285" s="4">
        <f t="shared" si="68"/>
        <v>189998</v>
      </c>
      <c r="V285" s="4">
        <f t="shared" si="69"/>
        <v>201943</v>
      </c>
      <c r="W285" s="4">
        <f t="shared" si="70"/>
        <v>194679</v>
      </c>
      <c r="Y285" s="5">
        <f t="shared" si="71"/>
        <v>2.41E-2</v>
      </c>
      <c r="Z285" s="5">
        <f t="shared" si="72"/>
        <v>2.1999999999999999E-2</v>
      </c>
      <c r="AA285" s="5">
        <f t="shared" si="73"/>
        <v>2.1499999999999998E-2</v>
      </c>
      <c r="AB285" s="5">
        <f t="shared" si="74"/>
        <v>2.1899999999999999E-2</v>
      </c>
      <c r="AC285" s="5">
        <f t="shared" si="75"/>
        <v>2.0199999999999999E-2</v>
      </c>
      <c r="AE285" s="5">
        <f t="shared" si="76"/>
        <v>2.12E-2</v>
      </c>
      <c r="AF285" s="5">
        <f t="shared" si="64"/>
        <v>2.12E-2</v>
      </c>
      <c r="AH285" s="5">
        <f t="shared" si="77"/>
        <v>2.1899999999999999E-2</v>
      </c>
      <c r="AI285" s="5">
        <f t="shared" si="65"/>
        <v>2.0899999999999998E-2</v>
      </c>
      <c r="AJ285" s="5">
        <f t="shared" si="78"/>
        <v>1.0000000000000009E-3</v>
      </c>
      <c r="AL285" s="5">
        <f t="shared" si="79"/>
        <v>2.12E-2</v>
      </c>
      <c r="AM285" s="4">
        <f>ROUND(('Levy Limit Base'!AD285*AL285),0)</f>
        <v>214035</v>
      </c>
      <c r="AN285" s="4"/>
      <c r="AO285" s="20"/>
      <c r="AP285" s="5"/>
    </row>
    <row r="286" spans="1:42" x14ac:dyDescent="0.2">
      <c r="A286" t="s">
        <v>291</v>
      </c>
      <c r="B286">
        <v>277</v>
      </c>
      <c r="C286" s="4">
        <v>28237619</v>
      </c>
      <c r="D286" s="4">
        <v>29404945</v>
      </c>
      <c r="E286" s="4">
        <f>'Levy Limit Base'!F286</f>
        <v>30632051</v>
      </c>
      <c r="F286" s="4">
        <f>'Levy Limit Base'!K286</f>
        <v>32271478</v>
      </c>
      <c r="G286" s="4">
        <f>'Levy Limit Base'!P286</f>
        <v>34011406</v>
      </c>
      <c r="H286" s="4">
        <f>'Levy Limit Base'!U286</f>
        <v>35565954</v>
      </c>
      <c r="J286" s="45" t="s">
        <v>465</v>
      </c>
      <c r="K286" s="45"/>
      <c r="M286" s="4">
        <v>461385</v>
      </c>
      <c r="N286" s="4">
        <v>438066</v>
      </c>
      <c r="O286" s="4">
        <v>873625</v>
      </c>
      <c r="P286" s="4">
        <v>933141</v>
      </c>
      <c r="Q286" s="19">
        <v>704263</v>
      </c>
      <c r="S286" s="4">
        <f t="shared" si="66"/>
        <v>461385</v>
      </c>
      <c r="T286" s="4">
        <f t="shared" si="67"/>
        <v>438066</v>
      </c>
      <c r="U286" s="4">
        <f t="shared" si="68"/>
        <v>873625</v>
      </c>
      <c r="V286" s="4">
        <f t="shared" si="69"/>
        <v>933141</v>
      </c>
      <c r="W286" s="4">
        <f t="shared" si="70"/>
        <v>704263</v>
      </c>
      <c r="Y286" s="5">
        <f t="shared" si="71"/>
        <v>1.6299999999999999E-2</v>
      </c>
      <c r="Z286" s="5">
        <f t="shared" si="72"/>
        <v>1.49E-2</v>
      </c>
      <c r="AA286" s="5">
        <f t="shared" si="73"/>
        <v>2.8500000000000001E-2</v>
      </c>
      <c r="AB286" s="5">
        <f t="shared" si="74"/>
        <v>2.8899999999999999E-2</v>
      </c>
      <c r="AC286" s="5">
        <f t="shared" si="75"/>
        <v>2.07E-2</v>
      </c>
      <c r="AE286" s="5">
        <f t="shared" si="76"/>
        <v>2.5999999999999999E-2</v>
      </c>
      <c r="AF286" s="5">
        <f t="shared" si="64"/>
        <v>2.1399999999999999E-2</v>
      </c>
      <c r="AH286" s="5">
        <f t="shared" si="77"/>
        <v>2.8899999999999999E-2</v>
      </c>
      <c r="AI286" s="5">
        <f t="shared" si="65"/>
        <v>2.46E-2</v>
      </c>
      <c r="AJ286" s="5">
        <f t="shared" si="78"/>
        <v>4.2999999999999983E-3</v>
      </c>
      <c r="AL286" s="5">
        <f t="shared" si="79"/>
        <v>2.5999999999999999E-2</v>
      </c>
      <c r="AM286" s="4">
        <f>ROUND(('Levy Limit Base'!AD286*AL286),0)</f>
        <v>924715</v>
      </c>
      <c r="AN286" s="4"/>
      <c r="AO286" s="20"/>
      <c r="AP286" s="5"/>
    </row>
    <row r="287" spans="1:42" x14ac:dyDescent="0.2">
      <c r="A287" t="s">
        <v>292</v>
      </c>
      <c r="B287">
        <v>278</v>
      </c>
      <c r="C287" s="4">
        <v>15849790</v>
      </c>
      <c r="D287" s="4">
        <v>16453698</v>
      </c>
      <c r="E287" s="4">
        <f>'Levy Limit Base'!F287</f>
        <v>17070177</v>
      </c>
      <c r="F287" s="4">
        <f>'Levy Limit Base'!K287</f>
        <v>17775283</v>
      </c>
      <c r="G287" s="4">
        <f>'Levy Limit Base'!P287</f>
        <v>18453786</v>
      </c>
      <c r="H287" s="4">
        <f>'Levy Limit Base'!U287</f>
        <v>19151014</v>
      </c>
      <c r="J287" s="45" t="s">
        <v>477</v>
      </c>
      <c r="K287" s="45"/>
      <c r="M287" s="4">
        <v>207663</v>
      </c>
      <c r="N287" s="4">
        <v>205137</v>
      </c>
      <c r="O287" s="4">
        <v>278352</v>
      </c>
      <c r="P287" s="4">
        <v>234121</v>
      </c>
      <c r="Q287" s="19">
        <v>235883</v>
      </c>
      <c r="S287" s="4">
        <f t="shared" si="66"/>
        <v>207663</v>
      </c>
      <c r="T287" s="4">
        <f t="shared" si="67"/>
        <v>205137</v>
      </c>
      <c r="U287" s="4">
        <f t="shared" si="68"/>
        <v>278352</v>
      </c>
      <c r="V287" s="4">
        <f t="shared" si="69"/>
        <v>234121</v>
      </c>
      <c r="W287" s="4">
        <f t="shared" si="70"/>
        <v>235883</v>
      </c>
      <c r="Y287" s="5">
        <f t="shared" si="71"/>
        <v>1.3100000000000001E-2</v>
      </c>
      <c r="Z287" s="5">
        <f t="shared" si="72"/>
        <v>1.2500000000000001E-2</v>
      </c>
      <c r="AA287" s="5">
        <f t="shared" si="73"/>
        <v>1.6299999999999999E-2</v>
      </c>
      <c r="AB287" s="5">
        <f t="shared" si="74"/>
        <v>1.32E-2</v>
      </c>
      <c r="AC287" s="5">
        <f t="shared" si="75"/>
        <v>1.2800000000000001E-2</v>
      </c>
      <c r="AE287" s="5">
        <f t="shared" si="76"/>
        <v>1.41E-2</v>
      </c>
      <c r="AF287" s="5">
        <f t="shared" si="64"/>
        <v>1.2800000000000001E-2</v>
      </c>
      <c r="AH287" s="5">
        <f t="shared" si="77"/>
        <v>1.6299999999999999E-2</v>
      </c>
      <c r="AI287" s="5">
        <f t="shared" si="65"/>
        <v>1.2999999999999999E-2</v>
      </c>
      <c r="AJ287" s="5">
        <f t="shared" si="78"/>
        <v>3.2999999999999991E-3</v>
      </c>
      <c r="AL287" s="5">
        <f t="shared" si="79"/>
        <v>1.41E-2</v>
      </c>
      <c r="AM287" s="4">
        <f>ROUND(('Levy Limit Base'!AD287*AL287),0)</f>
        <v>270029</v>
      </c>
      <c r="AN287" s="4"/>
      <c r="AO287" s="20"/>
      <c r="AP287" s="5"/>
    </row>
    <row r="288" spans="1:42" x14ac:dyDescent="0.2">
      <c r="A288" t="s">
        <v>293</v>
      </c>
      <c r="B288">
        <v>279</v>
      </c>
      <c r="C288" s="4">
        <v>14013102</v>
      </c>
      <c r="D288" s="4">
        <v>14576801</v>
      </c>
      <c r="E288" s="4">
        <f>'Levy Limit Base'!F288</f>
        <v>15192942</v>
      </c>
      <c r="F288" s="4">
        <f>'Levy Limit Base'!K288</f>
        <v>15762729</v>
      </c>
      <c r="G288" s="4">
        <f>'Levy Limit Base'!P288</f>
        <v>16404944</v>
      </c>
      <c r="H288" s="4">
        <f>'Levy Limit Base'!U288</f>
        <v>17058447</v>
      </c>
      <c r="J288" s="45" t="s">
        <v>456</v>
      </c>
      <c r="K288" s="45"/>
      <c r="M288" s="4">
        <v>211822</v>
      </c>
      <c r="N288" s="4">
        <v>248919</v>
      </c>
      <c r="O288" s="4">
        <v>189963</v>
      </c>
      <c r="P288" s="4">
        <v>248147</v>
      </c>
      <c r="Q288" s="19">
        <v>243379</v>
      </c>
      <c r="S288" s="4">
        <f t="shared" si="66"/>
        <v>211822</v>
      </c>
      <c r="T288" s="4">
        <f t="shared" si="67"/>
        <v>248919</v>
      </c>
      <c r="U288" s="4">
        <f t="shared" si="68"/>
        <v>189963</v>
      </c>
      <c r="V288" s="4">
        <f t="shared" si="69"/>
        <v>248147</v>
      </c>
      <c r="W288" s="4">
        <f t="shared" si="70"/>
        <v>243379</v>
      </c>
      <c r="Y288" s="5">
        <f t="shared" si="71"/>
        <v>1.5100000000000001E-2</v>
      </c>
      <c r="Z288" s="5">
        <f t="shared" si="72"/>
        <v>1.7100000000000001E-2</v>
      </c>
      <c r="AA288" s="5">
        <f t="shared" si="73"/>
        <v>1.2500000000000001E-2</v>
      </c>
      <c r="AB288" s="5">
        <f t="shared" si="74"/>
        <v>1.5699999999999999E-2</v>
      </c>
      <c r="AC288" s="5">
        <f t="shared" si="75"/>
        <v>1.4800000000000001E-2</v>
      </c>
      <c r="AE288" s="5">
        <f t="shared" si="76"/>
        <v>1.43E-2</v>
      </c>
      <c r="AF288" s="5">
        <f t="shared" si="64"/>
        <v>1.43E-2</v>
      </c>
      <c r="AH288" s="5">
        <f t="shared" si="77"/>
        <v>1.5699999999999999E-2</v>
      </c>
      <c r="AI288" s="5">
        <f t="shared" si="65"/>
        <v>1.37E-2</v>
      </c>
      <c r="AJ288" s="5">
        <f t="shared" si="78"/>
        <v>1.9999999999999983E-3</v>
      </c>
      <c r="AL288" s="5">
        <f t="shared" si="79"/>
        <v>1.43E-2</v>
      </c>
      <c r="AM288" s="4">
        <f>ROUND(('Levy Limit Base'!AD288*AL288),0)</f>
        <v>243936</v>
      </c>
      <c r="AN288" s="4"/>
      <c r="AO288" s="20"/>
      <c r="AP288" s="5"/>
    </row>
    <row r="289" spans="1:42" x14ac:dyDescent="0.2">
      <c r="A289" t="s">
        <v>294</v>
      </c>
      <c r="B289">
        <v>280</v>
      </c>
      <c r="C289" s="4">
        <v>9127478</v>
      </c>
      <c r="D289" s="4">
        <v>9419861</v>
      </c>
      <c r="E289" s="4">
        <f>'Levy Limit Base'!F289</f>
        <v>9780595</v>
      </c>
      <c r="F289" s="4">
        <f>'Levy Limit Base'!K289</f>
        <v>10203522</v>
      </c>
      <c r="G289" s="4">
        <f>'Levy Limit Base'!P289</f>
        <v>10547955</v>
      </c>
      <c r="H289" s="4">
        <f>'Levy Limit Base'!U289</f>
        <v>10921566</v>
      </c>
      <c r="J289" s="45" t="s">
        <v>456</v>
      </c>
      <c r="K289" s="45"/>
      <c r="M289" s="4">
        <v>64197</v>
      </c>
      <c r="N289" s="4">
        <v>97567</v>
      </c>
      <c r="O289" s="4">
        <v>178412</v>
      </c>
      <c r="P289" s="4">
        <v>89345</v>
      </c>
      <c r="Q289" s="19">
        <v>109912</v>
      </c>
      <c r="S289" s="4">
        <f t="shared" si="66"/>
        <v>64197</v>
      </c>
      <c r="T289" s="4">
        <f t="shared" si="67"/>
        <v>97567</v>
      </c>
      <c r="U289" s="4">
        <f t="shared" si="68"/>
        <v>178412</v>
      </c>
      <c r="V289" s="4">
        <f t="shared" si="69"/>
        <v>89345</v>
      </c>
      <c r="W289" s="4">
        <f t="shared" si="70"/>
        <v>109912</v>
      </c>
      <c r="Y289" s="5">
        <f t="shared" si="71"/>
        <v>7.0000000000000001E-3</v>
      </c>
      <c r="Z289" s="5">
        <f t="shared" si="72"/>
        <v>1.04E-2</v>
      </c>
      <c r="AA289" s="5">
        <f t="shared" si="73"/>
        <v>1.8200000000000001E-2</v>
      </c>
      <c r="AB289" s="5">
        <f t="shared" si="74"/>
        <v>8.8000000000000005E-3</v>
      </c>
      <c r="AC289" s="5">
        <f t="shared" si="75"/>
        <v>1.04E-2</v>
      </c>
      <c r="AE289" s="5">
        <f t="shared" si="76"/>
        <v>1.2500000000000001E-2</v>
      </c>
      <c r="AF289" s="5">
        <f t="shared" si="64"/>
        <v>9.9000000000000008E-3</v>
      </c>
      <c r="AH289" s="5">
        <f t="shared" si="77"/>
        <v>1.8200000000000001E-2</v>
      </c>
      <c r="AI289" s="5">
        <f t="shared" si="65"/>
        <v>9.5999999999999992E-3</v>
      </c>
      <c r="AJ289" s="5">
        <f t="shared" si="78"/>
        <v>8.6000000000000017E-3</v>
      </c>
      <c r="AL289" s="5">
        <f t="shared" si="79"/>
        <v>1.2500000000000001E-2</v>
      </c>
      <c r="AM289" s="4">
        <f>ROUND(('Levy Limit Base'!AD289*AL289),0)</f>
        <v>136520</v>
      </c>
      <c r="AN289" s="4"/>
      <c r="AO289" s="20"/>
      <c r="AP289" s="5"/>
    </row>
    <row r="290" spans="1:42" x14ac:dyDescent="0.2">
      <c r="A290" t="s">
        <v>295</v>
      </c>
      <c r="B290">
        <v>281</v>
      </c>
      <c r="C290" s="4">
        <v>171233218</v>
      </c>
      <c r="D290" s="4">
        <v>169400199</v>
      </c>
      <c r="E290" s="4">
        <f>'Levy Limit Base'!F290</f>
        <v>167408833</v>
      </c>
      <c r="F290" s="4">
        <f>'Levy Limit Base'!K290</f>
        <v>172959829</v>
      </c>
      <c r="G290" s="4">
        <f>'Levy Limit Base'!P290</f>
        <v>176123213</v>
      </c>
      <c r="H290" s="4">
        <f>'Levy Limit Base'!U290</f>
        <v>181910553</v>
      </c>
      <c r="J290" s="45" t="s">
        <v>463</v>
      </c>
      <c r="K290" s="45"/>
      <c r="M290" s="4">
        <v>4526534</v>
      </c>
      <c r="N290" s="4">
        <v>5868281</v>
      </c>
      <c r="O290" s="4">
        <v>5796076</v>
      </c>
      <c r="P290" s="4">
        <v>3893490</v>
      </c>
      <c r="Q290" s="19">
        <v>5047901</v>
      </c>
      <c r="S290" s="4">
        <f t="shared" si="66"/>
        <v>4526534</v>
      </c>
      <c r="T290" s="4">
        <f t="shared" si="67"/>
        <v>5868281</v>
      </c>
      <c r="U290" s="4">
        <f t="shared" si="68"/>
        <v>5796076</v>
      </c>
      <c r="V290" s="4">
        <f t="shared" si="69"/>
        <v>3893490</v>
      </c>
      <c r="W290" s="4">
        <f t="shared" si="70"/>
        <v>5047901</v>
      </c>
      <c r="Y290" s="5">
        <f t="shared" si="71"/>
        <v>2.64E-2</v>
      </c>
      <c r="Z290" s="5">
        <f t="shared" si="72"/>
        <v>3.4599999999999999E-2</v>
      </c>
      <c r="AA290" s="5">
        <f t="shared" si="73"/>
        <v>3.4599999999999999E-2</v>
      </c>
      <c r="AB290" s="5">
        <f t="shared" si="74"/>
        <v>2.2499999999999999E-2</v>
      </c>
      <c r="AC290" s="5">
        <f t="shared" si="75"/>
        <v>2.87E-2</v>
      </c>
      <c r="AE290" s="5">
        <f t="shared" si="76"/>
        <v>2.86E-2</v>
      </c>
      <c r="AF290" s="5">
        <f t="shared" si="64"/>
        <v>2.86E-2</v>
      </c>
      <c r="AH290" s="5">
        <f t="shared" si="77"/>
        <v>3.4599999999999999E-2</v>
      </c>
      <c r="AI290" s="5">
        <f t="shared" si="65"/>
        <v>2.5600000000000001E-2</v>
      </c>
      <c r="AJ290" s="5">
        <f t="shared" si="78"/>
        <v>8.9999999999999976E-3</v>
      </c>
      <c r="AL290" s="5">
        <f t="shared" si="79"/>
        <v>2.86E-2</v>
      </c>
      <c r="AM290" s="4">
        <f>ROUND(('Levy Limit Base'!AD290*AL290),0)</f>
        <v>5202642</v>
      </c>
      <c r="AN290" s="4"/>
      <c r="AO290" s="20"/>
      <c r="AP290" s="5"/>
    </row>
    <row r="291" spans="1:42" x14ac:dyDescent="0.2">
      <c r="A291" t="s">
        <v>296</v>
      </c>
      <c r="B291">
        <v>282</v>
      </c>
      <c r="C291" s="4">
        <v>13600601</v>
      </c>
      <c r="D291" s="4">
        <v>13992116</v>
      </c>
      <c r="E291" s="4">
        <f>'Levy Limit Base'!F291</f>
        <v>14466421</v>
      </c>
      <c r="F291" s="4">
        <f>'Levy Limit Base'!K291</f>
        <v>14946594</v>
      </c>
      <c r="G291" s="4">
        <f>'Levy Limit Base'!P291</f>
        <v>15502599</v>
      </c>
      <c r="H291" s="4">
        <f>'Levy Limit Base'!U291</f>
        <v>16106102</v>
      </c>
      <c r="J291" s="45"/>
      <c r="K291" s="45"/>
      <c r="M291" s="4">
        <v>51500</v>
      </c>
      <c r="N291" s="4">
        <v>99064</v>
      </c>
      <c r="O291" s="4">
        <v>118513</v>
      </c>
      <c r="P291" s="4">
        <v>182340</v>
      </c>
      <c r="Q291" s="19">
        <v>215938</v>
      </c>
      <c r="S291" s="4">
        <f t="shared" si="66"/>
        <v>51500</v>
      </c>
      <c r="T291" s="4">
        <f t="shared" si="67"/>
        <v>99064</v>
      </c>
      <c r="U291" s="4">
        <f t="shared" si="68"/>
        <v>118513</v>
      </c>
      <c r="V291" s="4">
        <f t="shared" si="69"/>
        <v>182340</v>
      </c>
      <c r="W291" s="4">
        <f t="shared" si="70"/>
        <v>215938</v>
      </c>
      <c r="Y291" s="5">
        <f t="shared" si="71"/>
        <v>3.8E-3</v>
      </c>
      <c r="Z291" s="5">
        <f t="shared" si="72"/>
        <v>7.1000000000000004E-3</v>
      </c>
      <c r="AA291" s="5">
        <f t="shared" si="73"/>
        <v>8.2000000000000007E-3</v>
      </c>
      <c r="AB291" s="5">
        <f t="shared" si="74"/>
        <v>1.2200000000000001E-2</v>
      </c>
      <c r="AC291" s="5">
        <f t="shared" si="75"/>
        <v>1.3899999999999999E-2</v>
      </c>
      <c r="AE291" s="5">
        <f t="shared" si="76"/>
        <v>1.14E-2</v>
      </c>
      <c r="AF291" s="5">
        <f t="shared" si="64"/>
        <v>9.1999999999999998E-3</v>
      </c>
      <c r="AH291" s="5">
        <f t="shared" si="77"/>
        <v>1.3899999999999999E-2</v>
      </c>
      <c r="AI291" s="5">
        <f t="shared" si="65"/>
        <v>1.0200000000000001E-2</v>
      </c>
      <c r="AJ291" s="5">
        <f t="shared" si="78"/>
        <v>3.6999999999999984E-3</v>
      </c>
      <c r="AL291" s="5">
        <f t="shared" si="79"/>
        <v>1.14E-2</v>
      </c>
      <c r="AM291" s="4">
        <f>ROUND(('Levy Limit Base'!AD291*AL291),0)</f>
        <v>183610</v>
      </c>
      <c r="AN291" s="4"/>
      <c r="AO291" s="20"/>
      <c r="AP291" s="5"/>
    </row>
    <row r="292" spans="1:42" x14ac:dyDescent="0.2">
      <c r="A292" t="s">
        <v>297</v>
      </c>
      <c r="B292">
        <v>283</v>
      </c>
      <c r="C292" s="4">
        <v>6507232</v>
      </c>
      <c r="D292" s="4">
        <v>6726031</v>
      </c>
      <c r="E292" s="4">
        <f>'Levy Limit Base'!F292</f>
        <v>6980631</v>
      </c>
      <c r="F292" s="4">
        <f>'Levy Limit Base'!K292</f>
        <v>7243224</v>
      </c>
      <c r="G292" s="4">
        <f>'Levy Limit Base'!P292</f>
        <v>7469364</v>
      </c>
      <c r="H292" s="4">
        <f>'Levy Limit Base'!U292</f>
        <v>7708508</v>
      </c>
      <c r="J292" s="45"/>
      <c r="K292" s="45"/>
      <c r="M292" s="4">
        <v>56118</v>
      </c>
      <c r="N292" s="4">
        <v>86449</v>
      </c>
      <c r="O292" s="4">
        <v>88077</v>
      </c>
      <c r="P292" s="4">
        <v>45059</v>
      </c>
      <c r="Q292" s="19">
        <v>52410</v>
      </c>
      <c r="S292" s="4">
        <f t="shared" si="66"/>
        <v>56118</v>
      </c>
      <c r="T292" s="4">
        <f t="shared" si="67"/>
        <v>86449</v>
      </c>
      <c r="U292" s="4">
        <f t="shared" si="68"/>
        <v>88077</v>
      </c>
      <c r="V292" s="4">
        <f t="shared" si="69"/>
        <v>45059</v>
      </c>
      <c r="W292" s="4">
        <f t="shared" si="70"/>
        <v>52410</v>
      </c>
      <c r="Y292" s="5">
        <f t="shared" si="71"/>
        <v>8.6E-3</v>
      </c>
      <c r="Z292" s="5">
        <f t="shared" si="72"/>
        <v>1.29E-2</v>
      </c>
      <c r="AA292" s="5">
        <f t="shared" si="73"/>
        <v>1.26E-2</v>
      </c>
      <c r="AB292" s="5">
        <f t="shared" si="74"/>
        <v>6.1999999999999998E-3</v>
      </c>
      <c r="AC292" s="5">
        <f t="shared" si="75"/>
        <v>7.0000000000000001E-3</v>
      </c>
      <c r="AE292" s="5">
        <f t="shared" si="76"/>
        <v>8.6E-3</v>
      </c>
      <c r="AF292" s="5">
        <f t="shared" si="64"/>
        <v>8.6E-3</v>
      </c>
      <c r="AH292" s="5">
        <f t="shared" si="77"/>
        <v>1.26E-2</v>
      </c>
      <c r="AI292" s="5">
        <f t="shared" si="65"/>
        <v>6.6E-3</v>
      </c>
      <c r="AJ292" s="5">
        <f t="shared" si="78"/>
        <v>6.0000000000000001E-3</v>
      </c>
      <c r="AL292" s="5">
        <f t="shared" si="79"/>
        <v>8.6E-3</v>
      </c>
      <c r="AM292" s="4">
        <f>ROUND(('Levy Limit Base'!AD292*AL292),0)</f>
        <v>66293</v>
      </c>
      <c r="AN292" s="4"/>
      <c r="AO292" s="20"/>
      <c r="AP292" s="5"/>
    </row>
    <row r="293" spans="1:42" x14ac:dyDescent="0.2">
      <c r="A293" t="s">
        <v>298</v>
      </c>
      <c r="B293">
        <v>284</v>
      </c>
      <c r="C293" s="4">
        <v>36962665</v>
      </c>
      <c r="D293" s="4">
        <v>38166390</v>
      </c>
      <c r="E293" s="4">
        <f>'Levy Limit Base'!F293</f>
        <v>39402241</v>
      </c>
      <c r="F293" s="4">
        <f>'Levy Limit Base'!K293</f>
        <v>40732346</v>
      </c>
      <c r="G293" s="4">
        <f>'Levy Limit Base'!P293</f>
        <v>42148283</v>
      </c>
      <c r="H293" s="4">
        <f>'Levy Limit Base'!U293</f>
        <v>43645235</v>
      </c>
      <c r="J293" s="45" t="s">
        <v>458</v>
      </c>
      <c r="K293" s="45"/>
      <c r="M293" s="4">
        <v>279658</v>
      </c>
      <c r="N293" s="4">
        <v>281691</v>
      </c>
      <c r="O293" s="4">
        <v>345049</v>
      </c>
      <c r="P293" s="4">
        <v>397628</v>
      </c>
      <c r="Q293" s="19">
        <v>443245</v>
      </c>
      <c r="S293" s="4">
        <f t="shared" si="66"/>
        <v>279658</v>
      </c>
      <c r="T293" s="4">
        <f t="shared" si="67"/>
        <v>281691</v>
      </c>
      <c r="U293" s="4">
        <f t="shared" si="68"/>
        <v>345049</v>
      </c>
      <c r="V293" s="4">
        <f t="shared" si="69"/>
        <v>397628</v>
      </c>
      <c r="W293" s="4">
        <f t="shared" si="70"/>
        <v>443245</v>
      </c>
      <c r="Y293" s="5">
        <f t="shared" si="71"/>
        <v>7.6E-3</v>
      </c>
      <c r="Z293" s="5">
        <f t="shared" si="72"/>
        <v>7.4000000000000003E-3</v>
      </c>
      <c r="AA293" s="5">
        <f t="shared" si="73"/>
        <v>8.8000000000000005E-3</v>
      </c>
      <c r="AB293" s="5">
        <f t="shared" si="74"/>
        <v>9.7999999999999997E-3</v>
      </c>
      <c r="AC293" s="5">
        <f t="shared" si="75"/>
        <v>1.0500000000000001E-2</v>
      </c>
      <c r="AE293" s="5">
        <f t="shared" si="76"/>
        <v>9.7000000000000003E-3</v>
      </c>
      <c r="AF293" s="5">
        <f t="shared" si="64"/>
        <v>8.6999999999999994E-3</v>
      </c>
      <c r="AH293" s="5">
        <f t="shared" si="77"/>
        <v>1.0500000000000001E-2</v>
      </c>
      <c r="AI293" s="5">
        <f t="shared" si="65"/>
        <v>9.2999999999999992E-3</v>
      </c>
      <c r="AJ293" s="5">
        <f t="shared" si="78"/>
        <v>1.2000000000000014E-3</v>
      </c>
      <c r="AL293" s="5">
        <f t="shared" si="79"/>
        <v>9.7000000000000003E-3</v>
      </c>
      <c r="AM293" s="4">
        <f>ROUND(('Levy Limit Base'!AD293*AL293),0)</f>
        <v>423359</v>
      </c>
      <c r="AN293" s="4"/>
      <c r="AO293" s="20"/>
      <c r="AP293" s="5"/>
    </row>
    <row r="294" spans="1:42" x14ac:dyDescent="0.2">
      <c r="A294" t="s">
        <v>299</v>
      </c>
      <c r="B294">
        <v>285</v>
      </c>
      <c r="C294" s="4">
        <v>48622517</v>
      </c>
      <c r="D294" s="4">
        <v>50383081</v>
      </c>
      <c r="E294" s="4">
        <f>'Levy Limit Base'!F294</f>
        <v>52358980</v>
      </c>
      <c r="F294" s="4">
        <f>'Levy Limit Base'!K294</f>
        <v>54477866</v>
      </c>
      <c r="G294" s="4">
        <f>'Levy Limit Base'!P294</f>
        <v>56778587</v>
      </c>
      <c r="H294" s="4">
        <f>'Levy Limit Base'!U294</f>
        <v>59357546</v>
      </c>
      <c r="J294" s="45"/>
      <c r="K294" s="45"/>
      <c r="M294" s="4">
        <v>543653</v>
      </c>
      <c r="N294" s="4">
        <v>716322</v>
      </c>
      <c r="O294" s="4">
        <v>809911</v>
      </c>
      <c r="P294" s="4">
        <v>938774</v>
      </c>
      <c r="Q294" s="19">
        <v>921425</v>
      </c>
      <c r="S294" s="4">
        <f t="shared" si="66"/>
        <v>543653</v>
      </c>
      <c r="T294" s="4">
        <f t="shared" si="67"/>
        <v>716322</v>
      </c>
      <c r="U294" s="4">
        <f t="shared" si="68"/>
        <v>809911</v>
      </c>
      <c r="V294" s="4">
        <f t="shared" si="69"/>
        <v>938774</v>
      </c>
      <c r="W294" s="4">
        <f t="shared" si="70"/>
        <v>921425</v>
      </c>
      <c r="Y294" s="5">
        <f t="shared" si="71"/>
        <v>1.12E-2</v>
      </c>
      <c r="Z294" s="5">
        <f t="shared" si="72"/>
        <v>1.4200000000000001E-2</v>
      </c>
      <c r="AA294" s="5">
        <f t="shared" si="73"/>
        <v>1.55E-2</v>
      </c>
      <c r="AB294" s="5">
        <f t="shared" si="74"/>
        <v>1.72E-2</v>
      </c>
      <c r="AC294" s="5">
        <f t="shared" si="75"/>
        <v>1.6199999999999999E-2</v>
      </c>
      <c r="AE294" s="5">
        <f t="shared" si="76"/>
        <v>1.6299999999999999E-2</v>
      </c>
      <c r="AF294" s="5">
        <f t="shared" si="64"/>
        <v>1.5299999999999999E-2</v>
      </c>
      <c r="AH294" s="5">
        <f t="shared" si="77"/>
        <v>1.72E-2</v>
      </c>
      <c r="AI294" s="5">
        <f t="shared" si="65"/>
        <v>1.5900000000000001E-2</v>
      </c>
      <c r="AJ294" s="5">
        <f t="shared" si="78"/>
        <v>1.2999999999999991E-3</v>
      </c>
      <c r="AL294" s="5">
        <f t="shared" si="79"/>
        <v>1.6299999999999999E-2</v>
      </c>
      <c r="AM294" s="4">
        <f>ROUND(('Levy Limit Base'!AD294*AL294),0)</f>
        <v>967528</v>
      </c>
      <c r="AN294" s="4"/>
      <c r="AO294" s="20"/>
      <c r="AP294" s="5"/>
    </row>
    <row r="295" spans="1:42" x14ac:dyDescent="0.2">
      <c r="A295" t="s">
        <v>300</v>
      </c>
      <c r="B295">
        <v>286</v>
      </c>
      <c r="C295" s="4">
        <v>18054586</v>
      </c>
      <c r="D295" s="4">
        <v>18879623</v>
      </c>
      <c r="E295" s="4">
        <f>'Levy Limit Base'!F295</f>
        <v>19644328</v>
      </c>
      <c r="F295" s="4">
        <f>'Levy Limit Base'!K295</f>
        <v>20503047</v>
      </c>
      <c r="G295" s="4">
        <f>'Levy Limit Base'!P295</f>
        <v>21312499</v>
      </c>
      <c r="H295" s="4">
        <f>'Levy Limit Base'!U295</f>
        <v>22127692</v>
      </c>
      <c r="J295" s="45"/>
      <c r="K295" s="45"/>
      <c r="M295" s="4">
        <v>373672</v>
      </c>
      <c r="N295" s="4">
        <v>262512</v>
      </c>
      <c r="O295" s="4">
        <v>367611</v>
      </c>
      <c r="P295" s="4">
        <v>296876</v>
      </c>
      <c r="Q295" s="19">
        <v>282381</v>
      </c>
      <c r="S295" s="4">
        <f t="shared" si="66"/>
        <v>373672</v>
      </c>
      <c r="T295" s="4">
        <f t="shared" si="67"/>
        <v>262512</v>
      </c>
      <c r="U295" s="4">
        <f t="shared" si="68"/>
        <v>367611</v>
      </c>
      <c r="V295" s="4">
        <f t="shared" si="69"/>
        <v>296876</v>
      </c>
      <c r="W295" s="4">
        <f t="shared" si="70"/>
        <v>282381</v>
      </c>
      <c r="Y295" s="5">
        <f t="shared" si="71"/>
        <v>2.07E-2</v>
      </c>
      <c r="Z295" s="5">
        <f t="shared" si="72"/>
        <v>1.3899999999999999E-2</v>
      </c>
      <c r="AA295" s="5">
        <f t="shared" si="73"/>
        <v>1.8700000000000001E-2</v>
      </c>
      <c r="AB295" s="5">
        <f t="shared" si="74"/>
        <v>1.4500000000000001E-2</v>
      </c>
      <c r="AC295" s="5">
        <f t="shared" si="75"/>
        <v>1.32E-2</v>
      </c>
      <c r="AE295" s="5">
        <f t="shared" si="76"/>
        <v>1.55E-2</v>
      </c>
      <c r="AF295" s="5">
        <f t="shared" si="64"/>
        <v>1.3899999999999999E-2</v>
      </c>
      <c r="AH295" s="5">
        <f t="shared" si="77"/>
        <v>1.8700000000000001E-2</v>
      </c>
      <c r="AI295" s="5">
        <f t="shared" si="65"/>
        <v>1.3899999999999999E-2</v>
      </c>
      <c r="AJ295" s="5">
        <f t="shared" si="78"/>
        <v>4.8000000000000022E-3</v>
      </c>
      <c r="AL295" s="5">
        <f t="shared" si="79"/>
        <v>1.55E-2</v>
      </c>
      <c r="AM295" s="4">
        <f>ROUND(('Levy Limit Base'!AD295*AL295),0)</f>
        <v>342979</v>
      </c>
      <c r="AN295" s="4"/>
      <c r="AO295" s="20"/>
      <c r="AP295" s="5"/>
    </row>
    <row r="296" spans="1:42" x14ac:dyDescent="0.2">
      <c r="A296" t="s">
        <v>301</v>
      </c>
      <c r="B296">
        <v>287</v>
      </c>
      <c r="C296" s="4">
        <v>17804473</v>
      </c>
      <c r="D296" s="4">
        <v>18416031</v>
      </c>
      <c r="E296" s="4">
        <f>'Levy Limit Base'!F296</f>
        <v>19154432</v>
      </c>
      <c r="F296" s="4">
        <f>'Levy Limit Base'!K296</f>
        <v>19956529</v>
      </c>
      <c r="G296" s="4">
        <f>'Levy Limit Base'!P296</f>
        <v>20713056</v>
      </c>
      <c r="H296" s="4">
        <f>'Levy Limit Base'!U296</f>
        <v>21466886</v>
      </c>
      <c r="J296" s="45" t="s">
        <v>456</v>
      </c>
      <c r="K296" s="45"/>
      <c r="M296" s="4">
        <v>166446</v>
      </c>
      <c r="N296" s="4">
        <v>278000</v>
      </c>
      <c r="O296" s="4">
        <v>323236</v>
      </c>
      <c r="P296" s="4">
        <v>257614</v>
      </c>
      <c r="Q296" s="19">
        <v>236004</v>
      </c>
      <c r="S296" s="4">
        <f t="shared" si="66"/>
        <v>166446</v>
      </c>
      <c r="T296" s="4">
        <f t="shared" si="67"/>
        <v>278000</v>
      </c>
      <c r="U296" s="4">
        <f t="shared" si="68"/>
        <v>323236</v>
      </c>
      <c r="V296" s="4">
        <f t="shared" si="69"/>
        <v>257614</v>
      </c>
      <c r="W296" s="4">
        <f t="shared" si="70"/>
        <v>236004</v>
      </c>
      <c r="Y296" s="5">
        <f t="shared" si="71"/>
        <v>9.2999999999999992E-3</v>
      </c>
      <c r="Z296" s="5">
        <f t="shared" si="72"/>
        <v>1.5100000000000001E-2</v>
      </c>
      <c r="AA296" s="5">
        <f t="shared" si="73"/>
        <v>1.6899999999999998E-2</v>
      </c>
      <c r="AB296" s="5">
        <f t="shared" si="74"/>
        <v>1.29E-2</v>
      </c>
      <c r="AC296" s="5">
        <f t="shared" si="75"/>
        <v>1.14E-2</v>
      </c>
      <c r="AE296" s="5">
        <f t="shared" si="76"/>
        <v>1.37E-2</v>
      </c>
      <c r="AF296" s="5">
        <f t="shared" si="64"/>
        <v>1.3100000000000001E-2</v>
      </c>
      <c r="AH296" s="5">
        <f t="shared" si="77"/>
        <v>1.6899999999999998E-2</v>
      </c>
      <c r="AI296" s="5">
        <f t="shared" si="65"/>
        <v>1.2200000000000001E-2</v>
      </c>
      <c r="AJ296" s="5">
        <f t="shared" si="78"/>
        <v>4.6999999999999976E-3</v>
      </c>
      <c r="AL296" s="5">
        <f t="shared" si="79"/>
        <v>1.37E-2</v>
      </c>
      <c r="AM296" s="4">
        <f>ROUND(('Levy Limit Base'!AD296*AL296),0)</f>
        <v>294096</v>
      </c>
      <c r="AN296" s="4"/>
      <c r="AO296" s="20"/>
      <c r="AP296" s="5"/>
    </row>
    <row r="297" spans="1:42" x14ac:dyDescent="0.2">
      <c r="A297" t="s">
        <v>302</v>
      </c>
      <c r="B297">
        <v>288</v>
      </c>
      <c r="C297" s="4">
        <v>48613449</v>
      </c>
      <c r="D297" s="4">
        <v>50349714</v>
      </c>
      <c r="E297" s="4">
        <f>'Levy Limit Base'!F297</f>
        <v>52496480</v>
      </c>
      <c r="F297" s="4">
        <f>'Levy Limit Base'!K297</f>
        <v>54442940</v>
      </c>
      <c r="G297" s="4">
        <f>'Levy Limit Base'!P297</f>
        <v>56582989</v>
      </c>
      <c r="H297" s="4">
        <f>'Levy Limit Base'!U297</f>
        <v>58598792</v>
      </c>
      <c r="J297" s="45" t="s">
        <v>456</v>
      </c>
      <c r="K297" s="45"/>
      <c r="M297" s="4">
        <v>520929</v>
      </c>
      <c r="N297" s="4">
        <v>526287</v>
      </c>
      <c r="O297" s="4">
        <v>634048</v>
      </c>
      <c r="P297" s="4">
        <v>778976</v>
      </c>
      <c r="Q297" s="19">
        <v>601228</v>
      </c>
      <c r="S297" s="4">
        <f t="shared" si="66"/>
        <v>520929</v>
      </c>
      <c r="T297" s="4">
        <f t="shared" si="67"/>
        <v>526287</v>
      </c>
      <c r="U297" s="4">
        <f t="shared" si="68"/>
        <v>634048</v>
      </c>
      <c r="V297" s="4">
        <f t="shared" si="69"/>
        <v>778976</v>
      </c>
      <c r="W297" s="4">
        <f t="shared" si="70"/>
        <v>601228</v>
      </c>
      <c r="Y297" s="5">
        <f t="shared" si="71"/>
        <v>1.0699999999999999E-2</v>
      </c>
      <c r="Z297" s="5">
        <f t="shared" si="72"/>
        <v>1.0500000000000001E-2</v>
      </c>
      <c r="AA297" s="5">
        <f t="shared" si="73"/>
        <v>1.21E-2</v>
      </c>
      <c r="AB297" s="5">
        <f t="shared" si="74"/>
        <v>1.43E-2</v>
      </c>
      <c r="AC297" s="5">
        <f t="shared" si="75"/>
        <v>1.06E-2</v>
      </c>
      <c r="AE297" s="5">
        <f t="shared" si="76"/>
        <v>1.23E-2</v>
      </c>
      <c r="AF297" s="5">
        <f t="shared" si="64"/>
        <v>1.11E-2</v>
      </c>
      <c r="AH297" s="5">
        <f t="shared" si="77"/>
        <v>1.43E-2</v>
      </c>
      <c r="AI297" s="5">
        <f t="shared" si="65"/>
        <v>1.14E-2</v>
      </c>
      <c r="AJ297" s="5">
        <f t="shared" si="78"/>
        <v>2.8999999999999998E-3</v>
      </c>
      <c r="AL297" s="5">
        <f t="shared" si="79"/>
        <v>1.23E-2</v>
      </c>
      <c r="AM297" s="4">
        <f>ROUND(('Levy Limit Base'!AD297*AL297),0)</f>
        <v>720765</v>
      </c>
      <c r="AN297" s="4"/>
      <c r="AO297" s="20"/>
      <c r="AP297" s="5"/>
    </row>
    <row r="298" spans="1:42" x14ac:dyDescent="0.2">
      <c r="A298" t="s">
        <v>303</v>
      </c>
      <c r="B298">
        <v>289</v>
      </c>
      <c r="C298" s="4">
        <v>3204999</v>
      </c>
      <c r="D298" s="4">
        <v>3338234</v>
      </c>
      <c r="E298" s="4">
        <f>'Levy Limit Base'!F298</f>
        <v>3464361</v>
      </c>
      <c r="F298" s="4">
        <f>'Levy Limit Base'!K298</f>
        <v>3589610</v>
      </c>
      <c r="G298" s="4">
        <f>'Levy Limit Base'!P298</f>
        <v>3702735</v>
      </c>
      <c r="H298" s="4">
        <f>'Levy Limit Base'!U298</f>
        <v>3837702</v>
      </c>
      <c r="J298" s="45"/>
      <c r="K298" s="45"/>
      <c r="M298" s="4">
        <v>53110</v>
      </c>
      <c r="N298" s="4">
        <v>23891</v>
      </c>
      <c r="O298" s="4">
        <v>38640</v>
      </c>
      <c r="P298" s="4">
        <v>23385</v>
      </c>
      <c r="Q298" s="19">
        <v>40488</v>
      </c>
      <c r="S298" s="4">
        <f t="shared" si="66"/>
        <v>53110</v>
      </c>
      <c r="T298" s="4">
        <f t="shared" si="67"/>
        <v>23891</v>
      </c>
      <c r="U298" s="4">
        <f t="shared" si="68"/>
        <v>38640</v>
      </c>
      <c r="V298" s="4">
        <f t="shared" si="69"/>
        <v>23385</v>
      </c>
      <c r="W298" s="4">
        <f t="shared" si="70"/>
        <v>40488</v>
      </c>
      <c r="Y298" s="5">
        <f t="shared" si="71"/>
        <v>1.66E-2</v>
      </c>
      <c r="Z298" s="5">
        <f t="shared" si="72"/>
        <v>7.1999999999999998E-3</v>
      </c>
      <c r="AA298" s="5">
        <f t="shared" si="73"/>
        <v>1.12E-2</v>
      </c>
      <c r="AB298" s="5">
        <f t="shared" si="74"/>
        <v>6.4999999999999997E-3</v>
      </c>
      <c r="AC298" s="5">
        <f t="shared" si="75"/>
        <v>1.09E-2</v>
      </c>
      <c r="AE298" s="5">
        <f t="shared" si="76"/>
        <v>9.4999999999999998E-3</v>
      </c>
      <c r="AF298" s="5">
        <f t="shared" si="64"/>
        <v>8.2000000000000007E-3</v>
      </c>
      <c r="AH298" s="5">
        <f t="shared" si="77"/>
        <v>1.12E-2</v>
      </c>
      <c r="AI298" s="5">
        <f t="shared" si="65"/>
        <v>8.6999999999999994E-3</v>
      </c>
      <c r="AJ298" s="5">
        <f t="shared" si="78"/>
        <v>2.5000000000000005E-3</v>
      </c>
      <c r="AL298" s="5">
        <f t="shared" si="79"/>
        <v>9.4999999999999998E-3</v>
      </c>
      <c r="AM298" s="4">
        <f>ROUND(('Levy Limit Base'!AD298*AL298),0)</f>
        <v>36458</v>
      </c>
      <c r="AN298" s="4"/>
      <c r="AO298" s="20"/>
      <c r="AP298" s="5"/>
    </row>
    <row r="299" spans="1:42" x14ac:dyDescent="0.2">
      <c r="A299" t="s">
        <v>304</v>
      </c>
      <c r="B299">
        <v>290</v>
      </c>
      <c r="C299" s="4">
        <v>13231301</v>
      </c>
      <c r="D299" s="4">
        <v>13753175</v>
      </c>
      <c r="E299" s="4">
        <f>'Levy Limit Base'!F299</f>
        <v>14359950</v>
      </c>
      <c r="F299" s="4">
        <f>'Levy Limit Base'!K299</f>
        <v>14915164</v>
      </c>
      <c r="G299" s="4">
        <f>'Levy Limit Base'!P299</f>
        <v>15561216</v>
      </c>
      <c r="H299" s="4">
        <f>'Levy Limit Base'!U299</f>
        <v>16156655</v>
      </c>
      <c r="J299" s="45"/>
      <c r="K299" s="45"/>
      <c r="M299" s="4">
        <v>191091</v>
      </c>
      <c r="N299" s="4">
        <v>248497</v>
      </c>
      <c r="O299" s="4">
        <v>196216</v>
      </c>
      <c r="P299" s="4">
        <v>273173</v>
      </c>
      <c r="Q299" s="19">
        <v>206408</v>
      </c>
      <c r="S299" s="4">
        <f t="shared" si="66"/>
        <v>191091</v>
      </c>
      <c r="T299" s="4">
        <f t="shared" si="67"/>
        <v>248497</v>
      </c>
      <c r="U299" s="4">
        <f t="shared" si="68"/>
        <v>196216</v>
      </c>
      <c r="V299" s="4">
        <f t="shared" si="69"/>
        <v>273173</v>
      </c>
      <c r="W299" s="4">
        <f t="shared" si="70"/>
        <v>206408</v>
      </c>
      <c r="Y299" s="5">
        <f t="shared" si="71"/>
        <v>1.44E-2</v>
      </c>
      <c r="Z299" s="5">
        <f t="shared" si="72"/>
        <v>1.8100000000000002E-2</v>
      </c>
      <c r="AA299" s="5">
        <f t="shared" si="73"/>
        <v>1.37E-2</v>
      </c>
      <c r="AB299" s="5">
        <f t="shared" si="74"/>
        <v>1.83E-2</v>
      </c>
      <c r="AC299" s="5">
        <f t="shared" si="75"/>
        <v>1.3299999999999999E-2</v>
      </c>
      <c r="AE299" s="5">
        <f t="shared" si="76"/>
        <v>1.5100000000000001E-2</v>
      </c>
      <c r="AF299" s="5">
        <f t="shared" si="64"/>
        <v>1.4999999999999999E-2</v>
      </c>
      <c r="AH299" s="5">
        <f t="shared" si="77"/>
        <v>1.83E-2</v>
      </c>
      <c r="AI299" s="5">
        <f t="shared" si="65"/>
        <v>1.35E-2</v>
      </c>
      <c r="AJ299" s="5">
        <f t="shared" si="78"/>
        <v>4.8000000000000004E-3</v>
      </c>
      <c r="AL299" s="5">
        <f t="shared" si="79"/>
        <v>1.5100000000000001E-2</v>
      </c>
      <c r="AM299" s="4">
        <f>ROUND(('Levy Limit Base'!AD299*AL299),0)</f>
        <v>243965</v>
      </c>
      <c r="AN299" s="4"/>
      <c r="AO299" s="20"/>
      <c r="AP299" s="5"/>
    </row>
    <row r="300" spans="1:42" x14ac:dyDescent="0.2">
      <c r="A300" t="s">
        <v>305</v>
      </c>
      <c r="B300">
        <v>291</v>
      </c>
      <c r="C300" s="4">
        <v>31629105</v>
      </c>
      <c r="D300" s="4">
        <v>32731841</v>
      </c>
      <c r="E300" s="4">
        <f>'Levy Limit Base'!F300</f>
        <v>33964781</v>
      </c>
      <c r="F300" s="4">
        <f>'Levy Limit Base'!K300</f>
        <v>35430966</v>
      </c>
      <c r="G300" s="4">
        <f>'Levy Limit Base'!P300</f>
        <v>37018136</v>
      </c>
      <c r="H300" s="4">
        <f>'Levy Limit Base'!U300</f>
        <v>38643856</v>
      </c>
      <c r="J300" s="45" t="s">
        <v>467</v>
      </c>
      <c r="K300" s="45"/>
      <c r="M300" s="4">
        <v>312008</v>
      </c>
      <c r="N300" s="4">
        <v>270924</v>
      </c>
      <c r="O300" s="4">
        <v>617065</v>
      </c>
      <c r="P300" s="4">
        <v>701395</v>
      </c>
      <c r="Q300" s="19">
        <v>700266</v>
      </c>
      <c r="S300" s="4">
        <f t="shared" si="66"/>
        <v>312008</v>
      </c>
      <c r="T300" s="4">
        <f t="shared" si="67"/>
        <v>270924</v>
      </c>
      <c r="U300" s="4">
        <f t="shared" si="68"/>
        <v>617065</v>
      </c>
      <c r="V300" s="4">
        <f t="shared" si="69"/>
        <v>701395</v>
      </c>
      <c r="W300" s="4">
        <f t="shared" si="70"/>
        <v>700266</v>
      </c>
      <c r="Y300" s="5">
        <f t="shared" si="71"/>
        <v>9.9000000000000008E-3</v>
      </c>
      <c r="Z300" s="5">
        <f t="shared" si="72"/>
        <v>8.3000000000000001E-3</v>
      </c>
      <c r="AA300" s="5">
        <f t="shared" si="73"/>
        <v>1.8200000000000001E-2</v>
      </c>
      <c r="AB300" s="5">
        <f t="shared" si="74"/>
        <v>1.9800000000000002E-2</v>
      </c>
      <c r="AC300" s="5">
        <f t="shared" si="75"/>
        <v>1.89E-2</v>
      </c>
      <c r="AE300" s="5">
        <f t="shared" si="76"/>
        <v>1.9E-2</v>
      </c>
      <c r="AF300" s="5">
        <f t="shared" si="64"/>
        <v>1.5100000000000001E-2</v>
      </c>
      <c r="AH300" s="5">
        <f t="shared" si="77"/>
        <v>1.9800000000000002E-2</v>
      </c>
      <c r="AI300" s="5">
        <f t="shared" si="65"/>
        <v>1.8599999999999998E-2</v>
      </c>
      <c r="AJ300" s="5">
        <f t="shared" si="78"/>
        <v>1.2000000000000031E-3</v>
      </c>
      <c r="AL300" s="5">
        <f t="shared" si="79"/>
        <v>1.9E-2</v>
      </c>
      <c r="AM300" s="4">
        <f>ROUND(('Levy Limit Base'!AD300*AL300),0)</f>
        <v>734233</v>
      </c>
      <c r="AN300" s="4"/>
      <c r="AO300" s="20"/>
      <c r="AP300" s="5"/>
    </row>
    <row r="301" spans="1:42" x14ac:dyDescent="0.2">
      <c r="A301" t="s">
        <v>306</v>
      </c>
      <c r="B301">
        <v>292</v>
      </c>
      <c r="C301" s="4">
        <v>23649943</v>
      </c>
      <c r="D301" s="4">
        <v>24865252</v>
      </c>
      <c r="E301" s="4">
        <f>'Levy Limit Base'!F301</f>
        <v>25816810</v>
      </c>
      <c r="F301" s="4">
        <f>'Levy Limit Base'!K301</f>
        <v>27301479</v>
      </c>
      <c r="G301" s="4">
        <f>'Levy Limit Base'!P301</f>
        <v>28416510</v>
      </c>
      <c r="H301" s="4">
        <f>'Levy Limit Base'!U301</f>
        <v>29610458</v>
      </c>
      <c r="J301" s="45" t="s">
        <v>456</v>
      </c>
      <c r="K301" s="45"/>
      <c r="M301" s="4">
        <v>624060</v>
      </c>
      <c r="N301" s="4">
        <v>329927</v>
      </c>
      <c r="O301" s="4">
        <v>839249</v>
      </c>
      <c r="P301" s="4">
        <v>432494</v>
      </c>
      <c r="Q301" s="19">
        <v>483535</v>
      </c>
      <c r="S301" s="4">
        <f t="shared" si="66"/>
        <v>624060</v>
      </c>
      <c r="T301" s="4">
        <f t="shared" si="67"/>
        <v>329927</v>
      </c>
      <c r="U301" s="4">
        <f t="shared" si="68"/>
        <v>839249</v>
      </c>
      <c r="V301" s="4">
        <f t="shared" si="69"/>
        <v>432494</v>
      </c>
      <c r="W301" s="4">
        <f t="shared" si="70"/>
        <v>483535</v>
      </c>
      <c r="Y301" s="5">
        <f t="shared" si="71"/>
        <v>2.64E-2</v>
      </c>
      <c r="Z301" s="5">
        <f t="shared" si="72"/>
        <v>1.3299999999999999E-2</v>
      </c>
      <c r="AA301" s="5">
        <f t="shared" si="73"/>
        <v>3.2500000000000001E-2</v>
      </c>
      <c r="AB301" s="5">
        <f t="shared" si="74"/>
        <v>1.5800000000000002E-2</v>
      </c>
      <c r="AC301" s="5">
        <f t="shared" si="75"/>
        <v>1.7000000000000001E-2</v>
      </c>
      <c r="AE301" s="5">
        <f t="shared" si="76"/>
        <v>2.18E-2</v>
      </c>
      <c r="AF301" s="5">
        <f t="shared" si="64"/>
        <v>1.54E-2</v>
      </c>
      <c r="AH301" s="5">
        <f t="shared" si="77"/>
        <v>3.2500000000000001E-2</v>
      </c>
      <c r="AI301" s="5">
        <f t="shared" si="65"/>
        <v>1.6400000000000001E-2</v>
      </c>
      <c r="AJ301" s="5">
        <f t="shared" si="78"/>
        <v>1.61E-2</v>
      </c>
      <c r="AL301" s="5">
        <f t="shared" si="79"/>
        <v>2.18E-2</v>
      </c>
      <c r="AM301" s="4">
        <f>ROUND(('Levy Limit Base'!AD301*AL301),0)</f>
        <v>645508</v>
      </c>
      <c r="AN301" s="4"/>
      <c r="AO301" s="20"/>
      <c r="AP301" s="5"/>
    </row>
    <row r="302" spans="1:42" x14ac:dyDescent="0.2">
      <c r="A302" t="s">
        <v>307</v>
      </c>
      <c r="B302">
        <v>293</v>
      </c>
      <c r="C302" s="4">
        <v>68302250</v>
      </c>
      <c r="D302" s="4">
        <v>71516178</v>
      </c>
      <c r="E302" s="4">
        <f>'Levy Limit Base'!F302</f>
        <v>76178202</v>
      </c>
      <c r="F302" s="4">
        <f>'Levy Limit Base'!K302</f>
        <v>79508137</v>
      </c>
      <c r="G302" s="4">
        <f>'Levy Limit Base'!P302</f>
        <v>83171138</v>
      </c>
      <c r="H302" s="4">
        <f>'Levy Limit Base'!U302</f>
        <v>87834266</v>
      </c>
      <c r="J302" s="45" t="s">
        <v>464</v>
      </c>
      <c r="K302" s="45"/>
      <c r="M302" s="4">
        <v>1506372</v>
      </c>
      <c r="N302" s="4">
        <v>2874120</v>
      </c>
      <c r="O302" s="4">
        <v>1425480</v>
      </c>
      <c r="P302" s="4">
        <v>1675298</v>
      </c>
      <c r="Q302" s="19">
        <v>2583850</v>
      </c>
      <c r="S302" s="4">
        <f t="shared" si="66"/>
        <v>1506372</v>
      </c>
      <c r="T302" s="4">
        <f t="shared" si="67"/>
        <v>2874120</v>
      </c>
      <c r="U302" s="4">
        <f t="shared" si="68"/>
        <v>1425480</v>
      </c>
      <c r="V302" s="4">
        <f t="shared" si="69"/>
        <v>1675298</v>
      </c>
      <c r="W302" s="4">
        <f t="shared" si="70"/>
        <v>2583850</v>
      </c>
      <c r="Y302" s="5">
        <f t="shared" si="71"/>
        <v>2.2100000000000002E-2</v>
      </c>
      <c r="Z302" s="5">
        <f t="shared" si="72"/>
        <v>4.02E-2</v>
      </c>
      <c r="AA302" s="5">
        <f t="shared" si="73"/>
        <v>1.8700000000000001E-2</v>
      </c>
      <c r="AB302" s="5">
        <f t="shared" si="74"/>
        <v>2.1100000000000001E-2</v>
      </c>
      <c r="AC302" s="5">
        <f t="shared" si="75"/>
        <v>3.1099999999999999E-2</v>
      </c>
      <c r="AE302" s="5">
        <f t="shared" si="76"/>
        <v>2.3599999999999999E-2</v>
      </c>
      <c r="AF302" s="5">
        <f t="shared" si="64"/>
        <v>2.3599999999999999E-2</v>
      </c>
      <c r="AH302" s="5">
        <f t="shared" si="77"/>
        <v>3.1099999999999999E-2</v>
      </c>
      <c r="AI302" s="5">
        <f t="shared" si="65"/>
        <v>1.9900000000000001E-2</v>
      </c>
      <c r="AJ302" s="5">
        <f t="shared" si="78"/>
        <v>1.1199999999999998E-2</v>
      </c>
      <c r="AL302" s="5">
        <f t="shared" si="79"/>
        <v>2.3599999999999999E-2</v>
      </c>
      <c r="AM302" s="4">
        <f>ROUND(('Levy Limit Base'!AD302*AL302),0)</f>
        <v>2072889</v>
      </c>
      <c r="AN302" s="4"/>
      <c r="AO302" s="20"/>
      <c r="AP302" s="5"/>
    </row>
    <row r="303" spans="1:42" x14ac:dyDescent="0.2">
      <c r="A303" t="s">
        <v>308</v>
      </c>
      <c r="B303">
        <v>294</v>
      </c>
      <c r="C303" s="4">
        <v>5098853</v>
      </c>
      <c r="D303" s="4">
        <v>5260711</v>
      </c>
      <c r="E303" s="4">
        <f>'Levy Limit Base'!F303</f>
        <v>5465447</v>
      </c>
      <c r="F303" s="4">
        <f>'Levy Limit Base'!K303</f>
        <v>5655487</v>
      </c>
      <c r="G303" s="4">
        <f>'Levy Limit Base'!P303</f>
        <v>5872638</v>
      </c>
      <c r="H303" s="4">
        <f>'Levy Limit Base'!U303</f>
        <v>6118889</v>
      </c>
      <c r="J303" s="45" t="s">
        <v>461</v>
      </c>
      <c r="K303" s="45"/>
      <c r="M303" s="4">
        <v>34386</v>
      </c>
      <c r="N303" s="4">
        <v>33592</v>
      </c>
      <c r="O303" s="4">
        <v>52305</v>
      </c>
      <c r="P303" s="4">
        <v>69582</v>
      </c>
      <c r="Q303" s="19">
        <v>94321</v>
      </c>
      <c r="S303" s="4">
        <f t="shared" si="66"/>
        <v>34386</v>
      </c>
      <c r="T303" s="4">
        <f t="shared" si="67"/>
        <v>33592</v>
      </c>
      <c r="U303" s="4">
        <f t="shared" si="68"/>
        <v>52305</v>
      </c>
      <c r="V303" s="4">
        <f t="shared" si="69"/>
        <v>69582</v>
      </c>
      <c r="W303" s="4">
        <f t="shared" si="70"/>
        <v>94321</v>
      </c>
      <c r="Y303" s="5">
        <f t="shared" si="71"/>
        <v>6.7000000000000002E-3</v>
      </c>
      <c r="Z303" s="5">
        <f t="shared" si="72"/>
        <v>6.4000000000000003E-3</v>
      </c>
      <c r="AA303" s="5">
        <f t="shared" si="73"/>
        <v>9.5999999999999992E-3</v>
      </c>
      <c r="AB303" s="5">
        <f t="shared" si="74"/>
        <v>1.23E-2</v>
      </c>
      <c r="AC303" s="5">
        <f t="shared" si="75"/>
        <v>1.61E-2</v>
      </c>
      <c r="AE303" s="5">
        <f t="shared" si="76"/>
        <v>1.2699999999999999E-2</v>
      </c>
      <c r="AF303" s="5">
        <f t="shared" si="64"/>
        <v>9.4000000000000004E-3</v>
      </c>
      <c r="AH303" s="5">
        <f t="shared" si="77"/>
        <v>1.61E-2</v>
      </c>
      <c r="AI303" s="5">
        <f t="shared" si="65"/>
        <v>1.0999999999999999E-2</v>
      </c>
      <c r="AJ303" s="5">
        <f t="shared" si="78"/>
        <v>5.1000000000000004E-3</v>
      </c>
      <c r="AL303" s="5">
        <f t="shared" si="79"/>
        <v>1.2699999999999999E-2</v>
      </c>
      <c r="AM303" s="4">
        <f>ROUND(('Levy Limit Base'!AD303*AL303),0)</f>
        <v>77710</v>
      </c>
      <c r="AN303" s="4"/>
      <c r="AO303" s="20"/>
      <c r="AP303" s="5"/>
    </row>
    <row r="304" spans="1:42" x14ac:dyDescent="0.2">
      <c r="A304" t="s">
        <v>309</v>
      </c>
      <c r="B304">
        <v>295</v>
      </c>
      <c r="C304" s="4">
        <v>54107392</v>
      </c>
      <c r="D304" s="4">
        <v>56363353</v>
      </c>
      <c r="E304" s="4">
        <f>'Levy Limit Base'!F304</f>
        <v>58640237</v>
      </c>
      <c r="F304" s="4">
        <f>'Levy Limit Base'!K304</f>
        <v>60933540</v>
      </c>
      <c r="G304" s="4">
        <f>'Levy Limit Base'!P304</f>
        <v>63555128</v>
      </c>
      <c r="H304" s="4">
        <f>'Levy Limit Base'!U304</f>
        <v>66810097</v>
      </c>
      <c r="J304" s="45"/>
      <c r="K304" s="45"/>
      <c r="M304" s="4">
        <v>903276</v>
      </c>
      <c r="N304" s="4">
        <v>867800</v>
      </c>
      <c r="O304" s="4">
        <v>827297</v>
      </c>
      <c r="P304" s="4">
        <v>1098249</v>
      </c>
      <c r="Q304" s="19">
        <v>1666091</v>
      </c>
      <c r="S304" s="4">
        <f t="shared" si="66"/>
        <v>903276</v>
      </c>
      <c r="T304" s="4">
        <f t="shared" si="67"/>
        <v>867800</v>
      </c>
      <c r="U304" s="4">
        <f t="shared" si="68"/>
        <v>827297</v>
      </c>
      <c r="V304" s="4">
        <f t="shared" si="69"/>
        <v>1098249</v>
      </c>
      <c r="W304" s="4">
        <f t="shared" si="70"/>
        <v>1666091</v>
      </c>
      <c r="Y304" s="5">
        <f t="shared" si="71"/>
        <v>1.67E-2</v>
      </c>
      <c r="Z304" s="5">
        <f t="shared" si="72"/>
        <v>1.54E-2</v>
      </c>
      <c r="AA304" s="5">
        <f t="shared" si="73"/>
        <v>1.41E-2</v>
      </c>
      <c r="AB304" s="5">
        <f t="shared" si="74"/>
        <v>1.7999999999999999E-2</v>
      </c>
      <c r="AC304" s="5">
        <f t="shared" si="75"/>
        <v>2.6200000000000001E-2</v>
      </c>
      <c r="AE304" s="5">
        <f t="shared" si="76"/>
        <v>1.9400000000000001E-2</v>
      </c>
      <c r="AF304" s="5">
        <f t="shared" si="64"/>
        <v>1.5800000000000002E-2</v>
      </c>
      <c r="AH304" s="5">
        <f t="shared" si="77"/>
        <v>2.6200000000000001E-2</v>
      </c>
      <c r="AI304" s="5">
        <f t="shared" si="65"/>
        <v>1.61E-2</v>
      </c>
      <c r="AJ304" s="5">
        <f t="shared" si="78"/>
        <v>1.0100000000000001E-2</v>
      </c>
      <c r="AL304" s="5">
        <f t="shared" si="79"/>
        <v>1.9400000000000001E-2</v>
      </c>
      <c r="AM304" s="4">
        <f>ROUND(('Levy Limit Base'!AD304*AL304),0)</f>
        <v>1296116</v>
      </c>
      <c r="AN304" s="4"/>
      <c r="AO304" s="20"/>
      <c r="AP304" s="5"/>
    </row>
    <row r="305" spans="1:42" x14ac:dyDescent="0.2">
      <c r="A305" t="s">
        <v>310</v>
      </c>
      <c r="B305">
        <v>296</v>
      </c>
      <c r="C305" s="4">
        <v>17064371</v>
      </c>
      <c r="D305" s="4">
        <v>17646959</v>
      </c>
      <c r="E305" s="4">
        <f>'Levy Limit Base'!F305</f>
        <v>18197838</v>
      </c>
      <c r="F305" s="4">
        <f>'Levy Limit Base'!K305</f>
        <v>18823355</v>
      </c>
      <c r="G305" s="4">
        <f>'Levy Limit Base'!P305</f>
        <v>19423469</v>
      </c>
      <c r="H305" s="4">
        <f>'Levy Limit Base'!U305</f>
        <v>20120809</v>
      </c>
      <c r="J305" s="45"/>
      <c r="K305" s="45"/>
      <c r="M305" s="4">
        <v>155979</v>
      </c>
      <c r="N305" s="4">
        <v>109705</v>
      </c>
      <c r="O305" s="4">
        <v>170571</v>
      </c>
      <c r="P305" s="4">
        <v>129530</v>
      </c>
      <c r="Q305" s="19">
        <v>202179</v>
      </c>
      <c r="S305" s="4">
        <f t="shared" si="66"/>
        <v>155979</v>
      </c>
      <c r="T305" s="4">
        <f t="shared" si="67"/>
        <v>109705</v>
      </c>
      <c r="U305" s="4">
        <f t="shared" si="68"/>
        <v>170571</v>
      </c>
      <c r="V305" s="4">
        <f t="shared" si="69"/>
        <v>129530</v>
      </c>
      <c r="W305" s="4">
        <f t="shared" si="70"/>
        <v>202179</v>
      </c>
      <c r="Y305" s="5">
        <f t="shared" si="71"/>
        <v>9.1000000000000004E-3</v>
      </c>
      <c r="Z305" s="5">
        <f t="shared" si="72"/>
        <v>6.1999999999999998E-3</v>
      </c>
      <c r="AA305" s="5">
        <f t="shared" si="73"/>
        <v>9.4000000000000004E-3</v>
      </c>
      <c r="AB305" s="5">
        <f t="shared" si="74"/>
        <v>6.8999999999999999E-3</v>
      </c>
      <c r="AC305" s="5">
        <f t="shared" si="75"/>
        <v>1.04E-2</v>
      </c>
      <c r="AE305" s="5">
        <f t="shared" si="76"/>
        <v>8.8999999999999999E-3</v>
      </c>
      <c r="AF305" s="5">
        <f t="shared" si="64"/>
        <v>7.4999999999999997E-3</v>
      </c>
      <c r="AH305" s="5">
        <f t="shared" si="77"/>
        <v>1.04E-2</v>
      </c>
      <c r="AI305" s="5">
        <f t="shared" si="65"/>
        <v>8.2000000000000007E-3</v>
      </c>
      <c r="AJ305" s="5">
        <f t="shared" si="78"/>
        <v>2.1999999999999988E-3</v>
      </c>
      <c r="AL305" s="5">
        <f t="shared" si="79"/>
        <v>8.8999999999999999E-3</v>
      </c>
      <c r="AM305" s="4">
        <f>ROUND(('Levy Limit Base'!AD305*AL305),0)</f>
        <v>179075</v>
      </c>
      <c r="AN305" s="4"/>
      <c r="AO305" s="20"/>
      <c r="AP305" s="5"/>
    </row>
    <row r="306" spans="1:42" x14ac:dyDescent="0.2">
      <c r="A306" t="s">
        <v>311</v>
      </c>
      <c r="B306">
        <v>297</v>
      </c>
      <c r="C306" s="4">
        <v>733627</v>
      </c>
      <c r="D306" s="4">
        <v>761349</v>
      </c>
      <c r="E306" s="4">
        <f>'Levy Limit Base'!F306</f>
        <v>798499</v>
      </c>
      <c r="F306" s="4">
        <f>'Levy Limit Base'!K306</f>
        <v>827187</v>
      </c>
      <c r="G306" s="4">
        <f>'Levy Limit Base'!P306</f>
        <v>855313</v>
      </c>
      <c r="H306" s="4">
        <f>'Levy Limit Base'!U306</f>
        <v>909451</v>
      </c>
      <c r="J306" s="45"/>
      <c r="K306" s="45"/>
      <c r="M306" s="4">
        <v>9381</v>
      </c>
      <c r="N306" s="4">
        <v>12336</v>
      </c>
      <c r="O306" s="4">
        <v>8725</v>
      </c>
      <c r="P306" s="4">
        <v>7446</v>
      </c>
      <c r="Q306" s="19">
        <v>32755</v>
      </c>
      <c r="S306" s="4">
        <f t="shared" si="66"/>
        <v>9381</v>
      </c>
      <c r="T306" s="4">
        <f t="shared" si="67"/>
        <v>12336</v>
      </c>
      <c r="U306" s="4">
        <f t="shared" si="68"/>
        <v>8725</v>
      </c>
      <c r="V306" s="4">
        <f t="shared" si="69"/>
        <v>7446</v>
      </c>
      <c r="W306" s="4">
        <f t="shared" si="70"/>
        <v>32755</v>
      </c>
      <c r="Y306" s="5">
        <f t="shared" si="71"/>
        <v>1.2800000000000001E-2</v>
      </c>
      <c r="Z306" s="5">
        <f t="shared" si="72"/>
        <v>1.6199999999999999E-2</v>
      </c>
      <c r="AA306" s="5">
        <f t="shared" si="73"/>
        <v>1.09E-2</v>
      </c>
      <c r="AB306" s="5">
        <f t="shared" si="74"/>
        <v>8.9999999999999993E-3</v>
      </c>
      <c r="AC306" s="5">
        <f t="shared" si="75"/>
        <v>3.8300000000000001E-2</v>
      </c>
      <c r="AE306" s="5">
        <f t="shared" si="76"/>
        <v>1.9400000000000001E-2</v>
      </c>
      <c r="AF306" s="5">
        <f t="shared" si="64"/>
        <v>1.2E-2</v>
      </c>
      <c r="AH306" s="5">
        <f t="shared" si="77"/>
        <v>3.8300000000000001E-2</v>
      </c>
      <c r="AI306" s="5">
        <f t="shared" si="65"/>
        <v>0.01</v>
      </c>
      <c r="AJ306" s="5">
        <f t="shared" si="78"/>
        <v>2.8299999999999999E-2</v>
      </c>
      <c r="AL306" s="5">
        <f t="shared" si="79"/>
        <v>1.2E-2</v>
      </c>
      <c r="AM306" s="4">
        <f>ROUND(('Levy Limit Base'!AD306*AL306),0)</f>
        <v>10913</v>
      </c>
      <c r="AN306" s="4"/>
      <c r="AO306" s="20"/>
      <c r="AP306" s="5"/>
    </row>
    <row r="307" spans="1:42" x14ac:dyDescent="0.2">
      <c r="A307" t="s">
        <v>312</v>
      </c>
      <c r="B307">
        <v>298</v>
      </c>
      <c r="C307" s="4">
        <v>13478128</v>
      </c>
      <c r="D307" s="4">
        <v>13936068</v>
      </c>
      <c r="E307" s="4">
        <f>'Levy Limit Base'!F307</f>
        <v>14542551</v>
      </c>
      <c r="F307" s="4">
        <f>'Levy Limit Base'!K307</f>
        <v>15365977</v>
      </c>
      <c r="G307" s="4">
        <f>'Levy Limit Base'!P307</f>
        <v>16168067</v>
      </c>
      <c r="H307" s="4">
        <f>'Levy Limit Base'!U307</f>
        <v>16914730</v>
      </c>
      <c r="J307" s="45"/>
      <c r="K307" s="45"/>
      <c r="M307" s="4">
        <v>120986</v>
      </c>
      <c r="N307" s="4">
        <v>174438</v>
      </c>
      <c r="O307" s="4">
        <v>459862</v>
      </c>
      <c r="P307" s="4">
        <v>417940</v>
      </c>
      <c r="Q307" s="19">
        <v>342461</v>
      </c>
      <c r="S307" s="4">
        <f t="shared" si="66"/>
        <v>120986</v>
      </c>
      <c r="T307" s="4">
        <f t="shared" si="67"/>
        <v>174438</v>
      </c>
      <c r="U307" s="4">
        <f t="shared" si="68"/>
        <v>459862</v>
      </c>
      <c r="V307" s="4">
        <f t="shared" si="69"/>
        <v>417940</v>
      </c>
      <c r="W307" s="4">
        <f t="shared" si="70"/>
        <v>342461</v>
      </c>
      <c r="Y307" s="5">
        <f t="shared" si="71"/>
        <v>8.9999999999999993E-3</v>
      </c>
      <c r="Z307" s="5">
        <f t="shared" si="72"/>
        <v>1.2500000000000001E-2</v>
      </c>
      <c r="AA307" s="5">
        <f t="shared" si="73"/>
        <v>3.1600000000000003E-2</v>
      </c>
      <c r="AB307" s="5">
        <f t="shared" si="74"/>
        <v>2.7199999999999998E-2</v>
      </c>
      <c r="AC307" s="5">
        <f t="shared" si="75"/>
        <v>2.12E-2</v>
      </c>
      <c r="AE307" s="5">
        <f t="shared" si="76"/>
        <v>2.6700000000000002E-2</v>
      </c>
      <c r="AF307" s="5">
        <f t="shared" si="64"/>
        <v>2.0299999999999999E-2</v>
      </c>
      <c r="AH307" s="5">
        <f t="shared" si="77"/>
        <v>3.1600000000000003E-2</v>
      </c>
      <c r="AI307" s="5">
        <f t="shared" si="65"/>
        <v>2.4199999999999999E-2</v>
      </c>
      <c r="AJ307" s="5">
        <f t="shared" si="78"/>
        <v>7.4000000000000038E-3</v>
      </c>
      <c r="AL307" s="5">
        <f t="shared" si="79"/>
        <v>2.6700000000000002E-2</v>
      </c>
      <c r="AM307" s="4">
        <f>ROUND(('Levy Limit Base'!AD307*AL307),0)</f>
        <v>451623</v>
      </c>
      <c r="AN307" s="4"/>
      <c r="AO307" s="20"/>
      <c r="AP307" s="5"/>
    </row>
    <row r="308" spans="1:42" x14ac:dyDescent="0.2">
      <c r="A308" t="s">
        <v>313</v>
      </c>
      <c r="B308">
        <v>299</v>
      </c>
      <c r="C308" s="4">
        <v>11234389</v>
      </c>
      <c r="D308" s="4">
        <v>11582289</v>
      </c>
      <c r="E308" s="4">
        <f>'Levy Limit Base'!F308</f>
        <v>11982408</v>
      </c>
      <c r="F308" s="4">
        <f>'Levy Limit Base'!K308</f>
        <v>12382936</v>
      </c>
      <c r="G308" s="4">
        <f>'Levy Limit Base'!P308</f>
        <v>12800551</v>
      </c>
      <c r="H308" s="4">
        <f>'Levy Limit Base'!U308</f>
        <v>13260416</v>
      </c>
      <c r="J308" s="45"/>
      <c r="K308" s="45"/>
      <c r="M308" s="4">
        <v>57024</v>
      </c>
      <c r="N308" s="4">
        <v>69727</v>
      </c>
      <c r="O308" s="4">
        <v>100968</v>
      </c>
      <c r="P308" s="4">
        <v>108042</v>
      </c>
      <c r="Q308" s="19">
        <v>139851</v>
      </c>
      <c r="S308" s="4">
        <f t="shared" si="66"/>
        <v>57024</v>
      </c>
      <c r="T308" s="4">
        <f t="shared" si="67"/>
        <v>69727</v>
      </c>
      <c r="U308" s="4">
        <f t="shared" si="68"/>
        <v>100968</v>
      </c>
      <c r="V308" s="4">
        <f t="shared" si="69"/>
        <v>108042</v>
      </c>
      <c r="W308" s="4">
        <f t="shared" si="70"/>
        <v>139851</v>
      </c>
      <c r="Y308" s="5">
        <f t="shared" si="71"/>
        <v>5.1000000000000004E-3</v>
      </c>
      <c r="Z308" s="5">
        <f t="shared" si="72"/>
        <v>6.0000000000000001E-3</v>
      </c>
      <c r="AA308" s="5">
        <f t="shared" si="73"/>
        <v>8.3999999999999995E-3</v>
      </c>
      <c r="AB308" s="5">
        <f t="shared" si="74"/>
        <v>8.6999999999999994E-3</v>
      </c>
      <c r="AC308" s="5">
        <f t="shared" si="75"/>
        <v>1.09E-2</v>
      </c>
      <c r="AE308" s="5">
        <f t="shared" si="76"/>
        <v>9.2999999999999992E-3</v>
      </c>
      <c r="AF308" s="5">
        <f t="shared" si="64"/>
        <v>7.7000000000000002E-3</v>
      </c>
      <c r="AH308" s="5">
        <f t="shared" si="77"/>
        <v>1.09E-2</v>
      </c>
      <c r="AI308" s="5">
        <f t="shared" si="65"/>
        <v>8.6E-3</v>
      </c>
      <c r="AJ308" s="5">
        <f t="shared" si="78"/>
        <v>2.3E-3</v>
      </c>
      <c r="AL308" s="5">
        <f t="shared" si="79"/>
        <v>9.2999999999999992E-3</v>
      </c>
      <c r="AM308" s="4">
        <f>ROUND(('Levy Limit Base'!AD308*AL308),0)</f>
        <v>123322</v>
      </c>
      <c r="AN308" s="4"/>
      <c r="AO308" s="20"/>
      <c r="AP308" s="5"/>
    </row>
    <row r="309" spans="1:42" x14ac:dyDescent="0.2">
      <c r="A309" t="s">
        <v>314</v>
      </c>
      <c r="B309">
        <v>300</v>
      </c>
      <c r="C309" s="4">
        <v>7488281</v>
      </c>
      <c r="D309" s="4">
        <v>7781666</v>
      </c>
      <c r="E309" s="4">
        <f>'Levy Limit Base'!F309</f>
        <v>8175855</v>
      </c>
      <c r="F309" s="4">
        <f>'Levy Limit Base'!K309</f>
        <v>8484436</v>
      </c>
      <c r="G309" s="4">
        <f>'Levy Limit Base'!P309</f>
        <v>8811257</v>
      </c>
      <c r="H309" s="4">
        <f>'Levy Limit Base'!U309</f>
        <v>9165935</v>
      </c>
      <c r="J309" s="45" t="s">
        <v>456</v>
      </c>
      <c r="K309" s="45" t="s">
        <v>468</v>
      </c>
      <c r="M309" s="4">
        <v>103632</v>
      </c>
      <c r="N309" s="4">
        <v>117013</v>
      </c>
      <c r="O309" s="4">
        <v>104185</v>
      </c>
      <c r="P309" s="4">
        <v>114710</v>
      </c>
      <c r="Q309" s="19">
        <v>134397</v>
      </c>
      <c r="S309" s="4">
        <f t="shared" si="66"/>
        <v>103632</v>
      </c>
      <c r="T309" s="4">
        <f t="shared" si="67"/>
        <v>117013</v>
      </c>
      <c r="U309" s="4">
        <f t="shared" si="68"/>
        <v>104185</v>
      </c>
      <c r="V309" s="4">
        <f t="shared" si="69"/>
        <v>114710</v>
      </c>
      <c r="W309" s="4">
        <f t="shared" si="70"/>
        <v>134397</v>
      </c>
      <c r="Y309" s="5">
        <f t="shared" si="71"/>
        <v>1.38E-2</v>
      </c>
      <c r="Z309" s="5">
        <f t="shared" si="72"/>
        <v>1.4999999999999999E-2</v>
      </c>
      <c r="AA309" s="5">
        <f t="shared" si="73"/>
        <v>1.2699999999999999E-2</v>
      </c>
      <c r="AB309" s="5">
        <f t="shared" si="74"/>
        <v>1.35E-2</v>
      </c>
      <c r="AC309" s="5">
        <f t="shared" si="75"/>
        <v>1.5299999999999999E-2</v>
      </c>
      <c r="AE309" s="5">
        <f t="shared" si="76"/>
        <v>1.38E-2</v>
      </c>
      <c r="AF309" s="5">
        <f t="shared" si="64"/>
        <v>1.37E-2</v>
      </c>
      <c r="AH309" s="5">
        <f t="shared" si="77"/>
        <v>1.5299999999999999E-2</v>
      </c>
      <c r="AI309" s="5">
        <f t="shared" si="65"/>
        <v>1.3100000000000001E-2</v>
      </c>
      <c r="AJ309" s="5">
        <f t="shared" si="78"/>
        <v>2.1999999999999988E-3</v>
      </c>
      <c r="AL309" s="5">
        <f t="shared" si="79"/>
        <v>1.38E-2</v>
      </c>
      <c r="AM309" s="4">
        <f>ROUND(('Levy Limit Base'!AD309*AL309),0)</f>
        <v>126490</v>
      </c>
      <c r="AN309" s="4"/>
      <c r="AO309" s="20"/>
      <c r="AP309" s="5"/>
    </row>
    <row r="310" spans="1:42" x14ac:dyDescent="0.2">
      <c r="A310" t="s">
        <v>315</v>
      </c>
      <c r="B310">
        <v>301</v>
      </c>
      <c r="C310" s="4">
        <v>19980922</v>
      </c>
      <c r="D310" s="4">
        <v>20854129</v>
      </c>
      <c r="E310" s="4">
        <f>'Levy Limit Base'!F310</f>
        <v>21660738</v>
      </c>
      <c r="F310" s="4">
        <f>'Levy Limit Base'!K310</f>
        <v>22367556</v>
      </c>
      <c r="G310" s="4">
        <f>'Levy Limit Base'!P310</f>
        <v>23113154</v>
      </c>
      <c r="H310" s="4">
        <f>'Levy Limit Base'!U310</f>
        <v>23993663</v>
      </c>
      <c r="J310" s="45"/>
      <c r="K310" s="45"/>
      <c r="M310" s="4">
        <v>367946</v>
      </c>
      <c r="N310" s="4">
        <v>285256</v>
      </c>
      <c r="O310" s="4">
        <v>165300</v>
      </c>
      <c r="P310" s="4">
        <v>186409</v>
      </c>
      <c r="Q310" s="19">
        <v>302680</v>
      </c>
      <c r="S310" s="4">
        <f t="shared" si="66"/>
        <v>367946</v>
      </c>
      <c r="T310" s="4">
        <f t="shared" si="67"/>
        <v>285256</v>
      </c>
      <c r="U310" s="4">
        <f t="shared" si="68"/>
        <v>165300</v>
      </c>
      <c r="V310" s="4">
        <f t="shared" si="69"/>
        <v>186409</v>
      </c>
      <c r="W310" s="4">
        <f t="shared" si="70"/>
        <v>302680</v>
      </c>
      <c r="Y310" s="5">
        <f t="shared" si="71"/>
        <v>1.84E-2</v>
      </c>
      <c r="Z310" s="5">
        <f t="shared" si="72"/>
        <v>1.37E-2</v>
      </c>
      <c r="AA310" s="5">
        <f t="shared" si="73"/>
        <v>7.6E-3</v>
      </c>
      <c r="AB310" s="5">
        <f t="shared" si="74"/>
        <v>8.3000000000000001E-3</v>
      </c>
      <c r="AC310" s="5">
        <f t="shared" si="75"/>
        <v>1.3100000000000001E-2</v>
      </c>
      <c r="AE310" s="5">
        <f t="shared" si="76"/>
        <v>9.7000000000000003E-3</v>
      </c>
      <c r="AF310" s="5">
        <f t="shared" si="64"/>
        <v>9.7000000000000003E-3</v>
      </c>
      <c r="AH310" s="5">
        <f t="shared" si="77"/>
        <v>1.3100000000000001E-2</v>
      </c>
      <c r="AI310" s="5">
        <f t="shared" si="65"/>
        <v>8.0000000000000002E-3</v>
      </c>
      <c r="AJ310" s="5">
        <f t="shared" si="78"/>
        <v>5.1000000000000004E-3</v>
      </c>
      <c r="AL310" s="5">
        <f t="shared" si="79"/>
        <v>9.7000000000000003E-3</v>
      </c>
      <c r="AM310" s="4">
        <f>ROUND(('Levy Limit Base'!AD310*AL310),0)</f>
        <v>232739</v>
      </c>
      <c r="AN310" s="4"/>
      <c r="AO310" s="20"/>
      <c r="AP310" s="5"/>
    </row>
    <row r="311" spans="1:42" x14ac:dyDescent="0.2">
      <c r="A311" t="s">
        <v>316</v>
      </c>
      <c r="B311">
        <v>302</v>
      </c>
      <c r="C311" s="4">
        <v>1140088</v>
      </c>
      <c r="D311" s="4">
        <v>1176572</v>
      </c>
      <c r="E311" s="4">
        <f>'Levy Limit Base'!F311</f>
        <v>1229342</v>
      </c>
      <c r="F311" s="4">
        <f>'Levy Limit Base'!K311</f>
        <v>1275660</v>
      </c>
      <c r="G311" s="4">
        <f>'Levy Limit Base'!P311</f>
        <v>1315688</v>
      </c>
      <c r="H311" s="4">
        <f>'Levy Limit Base'!U311</f>
        <v>1359406</v>
      </c>
      <c r="J311" s="45"/>
      <c r="K311" s="45"/>
      <c r="M311" s="4">
        <v>7982</v>
      </c>
      <c r="N311" s="4">
        <v>23356</v>
      </c>
      <c r="O311" s="4">
        <v>15584</v>
      </c>
      <c r="P311" s="4">
        <v>8136</v>
      </c>
      <c r="Q311" s="19">
        <v>10826</v>
      </c>
      <c r="S311" s="4">
        <f t="shared" si="66"/>
        <v>7982</v>
      </c>
      <c r="T311" s="4">
        <f t="shared" si="67"/>
        <v>23356</v>
      </c>
      <c r="U311" s="4">
        <f t="shared" si="68"/>
        <v>15584</v>
      </c>
      <c r="V311" s="4">
        <f t="shared" si="69"/>
        <v>8136</v>
      </c>
      <c r="W311" s="4">
        <f t="shared" si="70"/>
        <v>10826</v>
      </c>
      <c r="Y311" s="5">
        <f t="shared" si="71"/>
        <v>7.0000000000000001E-3</v>
      </c>
      <c r="Z311" s="5">
        <f t="shared" si="72"/>
        <v>1.9900000000000001E-2</v>
      </c>
      <c r="AA311" s="5">
        <f t="shared" si="73"/>
        <v>1.2699999999999999E-2</v>
      </c>
      <c r="AB311" s="5">
        <f t="shared" si="74"/>
        <v>6.4000000000000003E-3</v>
      </c>
      <c r="AC311" s="5">
        <f t="shared" si="75"/>
        <v>8.2000000000000007E-3</v>
      </c>
      <c r="AE311" s="5">
        <f t="shared" si="76"/>
        <v>9.1000000000000004E-3</v>
      </c>
      <c r="AF311" s="5">
        <f t="shared" si="64"/>
        <v>9.1000000000000004E-3</v>
      </c>
      <c r="AH311" s="5">
        <f t="shared" si="77"/>
        <v>1.2699999999999999E-2</v>
      </c>
      <c r="AI311" s="5">
        <f t="shared" si="65"/>
        <v>7.3000000000000001E-3</v>
      </c>
      <c r="AJ311" s="5">
        <f t="shared" si="78"/>
        <v>5.3999999999999994E-3</v>
      </c>
      <c r="AL311" s="5">
        <f t="shared" si="79"/>
        <v>9.1000000000000004E-3</v>
      </c>
      <c r="AM311" s="4">
        <f>ROUND(('Levy Limit Base'!AD311*AL311),0)</f>
        <v>12371</v>
      </c>
      <c r="AN311" s="4"/>
      <c r="AO311" s="20"/>
      <c r="AP311" s="5"/>
    </row>
    <row r="312" spans="1:42" x14ac:dyDescent="0.2">
      <c r="A312" t="s">
        <v>317</v>
      </c>
      <c r="B312">
        <v>303</v>
      </c>
      <c r="C312" s="4">
        <v>9438828</v>
      </c>
      <c r="D312" s="4">
        <v>9858804</v>
      </c>
      <c r="E312" s="4">
        <f>'Levy Limit Base'!F312</f>
        <v>10368635</v>
      </c>
      <c r="F312" s="4">
        <f>'Levy Limit Base'!K312</f>
        <v>10785788</v>
      </c>
      <c r="G312" s="4">
        <f>'Levy Limit Base'!P312</f>
        <v>11147962</v>
      </c>
      <c r="H312" s="4">
        <f>'Levy Limit Base'!U312</f>
        <v>11571723</v>
      </c>
      <c r="J312" s="45" t="s">
        <v>456</v>
      </c>
      <c r="K312" s="45"/>
      <c r="M312" s="4">
        <v>184005</v>
      </c>
      <c r="N312" s="4">
        <v>169726</v>
      </c>
      <c r="O312" s="4">
        <v>157937</v>
      </c>
      <c r="P312" s="4">
        <v>92529</v>
      </c>
      <c r="Q312" s="19">
        <v>145062</v>
      </c>
      <c r="S312" s="4">
        <f t="shared" si="66"/>
        <v>184005</v>
      </c>
      <c r="T312" s="4">
        <f t="shared" si="67"/>
        <v>169726</v>
      </c>
      <c r="U312" s="4">
        <f t="shared" si="68"/>
        <v>157937</v>
      </c>
      <c r="V312" s="4">
        <f t="shared" si="69"/>
        <v>92529</v>
      </c>
      <c r="W312" s="4">
        <f t="shared" si="70"/>
        <v>145062</v>
      </c>
      <c r="Y312" s="5">
        <f t="shared" si="71"/>
        <v>1.95E-2</v>
      </c>
      <c r="Z312" s="5">
        <f t="shared" si="72"/>
        <v>1.72E-2</v>
      </c>
      <c r="AA312" s="5">
        <f t="shared" si="73"/>
        <v>1.52E-2</v>
      </c>
      <c r="AB312" s="5">
        <f t="shared" si="74"/>
        <v>8.6E-3</v>
      </c>
      <c r="AC312" s="5">
        <f t="shared" si="75"/>
        <v>1.2999999999999999E-2</v>
      </c>
      <c r="AE312" s="5">
        <f t="shared" si="76"/>
        <v>1.23E-2</v>
      </c>
      <c r="AF312" s="5">
        <f t="shared" si="64"/>
        <v>1.23E-2</v>
      </c>
      <c r="AH312" s="5">
        <f t="shared" si="77"/>
        <v>1.52E-2</v>
      </c>
      <c r="AI312" s="5">
        <f t="shared" si="65"/>
        <v>1.0800000000000001E-2</v>
      </c>
      <c r="AJ312" s="5">
        <f t="shared" si="78"/>
        <v>4.3999999999999994E-3</v>
      </c>
      <c r="AL312" s="5">
        <f t="shared" si="79"/>
        <v>1.23E-2</v>
      </c>
      <c r="AM312" s="4">
        <f>ROUND(('Levy Limit Base'!AD312*AL312),0)</f>
        <v>142332</v>
      </c>
      <c r="AN312" s="4"/>
      <c r="AO312" s="20"/>
      <c r="AP312" s="5"/>
    </row>
    <row r="313" spans="1:42" x14ac:dyDescent="0.2">
      <c r="A313" t="s">
        <v>318</v>
      </c>
      <c r="B313">
        <v>304</v>
      </c>
      <c r="C313" s="4">
        <v>18725841</v>
      </c>
      <c r="D313" s="4">
        <v>19364611</v>
      </c>
      <c r="E313" s="4">
        <f>'Levy Limit Base'!F313</f>
        <v>20113808</v>
      </c>
      <c r="F313" s="4">
        <f>'Levy Limit Base'!K313</f>
        <v>20785891</v>
      </c>
      <c r="G313" s="4">
        <f>'Levy Limit Base'!P313</f>
        <v>21650469</v>
      </c>
      <c r="H313" s="4">
        <f>'Levy Limit Base'!U313</f>
        <v>22727780</v>
      </c>
      <c r="J313" s="45" t="s">
        <v>467</v>
      </c>
      <c r="K313" s="45"/>
      <c r="M313" s="4">
        <v>170624</v>
      </c>
      <c r="N313" s="4">
        <v>241308</v>
      </c>
      <c r="O313" s="4">
        <v>169238</v>
      </c>
      <c r="P313" s="4">
        <v>344931</v>
      </c>
      <c r="Q313" s="19">
        <v>536049</v>
      </c>
      <c r="S313" s="4">
        <f t="shared" si="66"/>
        <v>170624</v>
      </c>
      <c r="T313" s="4">
        <f t="shared" si="67"/>
        <v>241308</v>
      </c>
      <c r="U313" s="4">
        <f t="shared" si="68"/>
        <v>169238</v>
      </c>
      <c r="V313" s="4">
        <f t="shared" si="69"/>
        <v>344931</v>
      </c>
      <c r="W313" s="4">
        <f t="shared" si="70"/>
        <v>536049</v>
      </c>
      <c r="Y313" s="5">
        <f t="shared" si="71"/>
        <v>9.1000000000000004E-3</v>
      </c>
      <c r="Z313" s="5">
        <f t="shared" si="72"/>
        <v>1.2500000000000001E-2</v>
      </c>
      <c r="AA313" s="5">
        <f t="shared" si="73"/>
        <v>8.3999999999999995E-3</v>
      </c>
      <c r="AB313" s="5">
        <f t="shared" si="74"/>
        <v>1.66E-2</v>
      </c>
      <c r="AC313" s="5">
        <f t="shared" si="75"/>
        <v>2.4799999999999999E-2</v>
      </c>
      <c r="AE313" s="5">
        <f t="shared" si="76"/>
        <v>1.66E-2</v>
      </c>
      <c r="AF313" s="5">
        <f t="shared" si="64"/>
        <v>1.2500000000000001E-2</v>
      </c>
      <c r="AH313" s="5">
        <f t="shared" si="77"/>
        <v>2.4799999999999999E-2</v>
      </c>
      <c r="AI313" s="5">
        <f t="shared" si="65"/>
        <v>1.2500000000000001E-2</v>
      </c>
      <c r="AJ313" s="5">
        <f t="shared" si="78"/>
        <v>1.2299999999999998E-2</v>
      </c>
      <c r="AL313" s="5">
        <f t="shared" si="79"/>
        <v>1.66E-2</v>
      </c>
      <c r="AM313" s="4">
        <f>ROUND(('Levy Limit Base'!AD313*AL313),0)</f>
        <v>377281</v>
      </c>
      <c r="AN313" s="4"/>
      <c r="AO313" s="20"/>
      <c r="AP313" s="5"/>
    </row>
    <row r="314" spans="1:42" x14ac:dyDescent="0.2">
      <c r="A314" t="s">
        <v>319</v>
      </c>
      <c r="B314">
        <v>305</v>
      </c>
      <c r="C314" s="4">
        <v>51017633</v>
      </c>
      <c r="D314" s="4">
        <v>53045855</v>
      </c>
      <c r="E314" s="4">
        <f>'Levy Limit Base'!F314</f>
        <v>55027865</v>
      </c>
      <c r="F314" s="4">
        <f>'Levy Limit Base'!K314</f>
        <v>57528897</v>
      </c>
      <c r="G314" s="4">
        <f>'Levy Limit Base'!P314</f>
        <v>60350740</v>
      </c>
      <c r="H314" s="4">
        <f>'Levy Limit Base'!U314</f>
        <v>62859640</v>
      </c>
      <c r="J314" s="45" t="s">
        <v>456</v>
      </c>
      <c r="K314" s="45"/>
      <c r="M314" s="4">
        <v>752781</v>
      </c>
      <c r="N314" s="4">
        <v>655864</v>
      </c>
      <c r="O314" s="4">
        <v>1125335</v>
      </c>
      <c r="P314" s="4">
        <v>1383621</v>
      </c>
      <c r="Q314" s="19">
        <v>1000131</v>
      </c>
      <c r="S314" s="4">
        <f t="shared" si="66"/>
        <v>752781</v>
      </c>
      <c r="T314" s="4">
        <f t="shared" si="67"/>
        <v>655864</v>
      </c>
      <c r="U314" s="4">
        <f t="shared" si="68"/>
        <v>1125335</v>
      </c>
      <c r="V314" s="4">
        <f t="shared" si="69"/>
        <v>1383621</v>
      </c>
      <c r="W314" s="4">
        <f t="shared" si="70"/>
        <v>1000131</v>
      </c>
      <c r="Y314" s="5">
        <f t="shared" si="71"/>
        <v>1.4800000000000001E-2</v>
      </c>
      <c r="Z314" s="5">
        <f t="shared" si="72"/>
        <v>1.24E-2</v>
      </c>
      <c r="AA314" s="5">
        <f t="shared" si="73"/>
        <v>2.0500000000000001E-2</v>
      </c>
      <c r="AB314" s="5">
        <f t="shared" si="74"/>
        <v>2.41E-2</v>
      </c>
      <c r="AC314" s="5">
        <f t="shared" si="75"/>
        <v>1.66E-2</v>
      </c>
      <c r="AE314" s="5">
        <f t="shared" si="76"/>
        <v>2.0400000000000001E-2</v>
      </c>
      <c r="AF314" s="5">
        <f t="shared" si="64"/>
        <v>1.6500000000000001E-2</v>
      </c>
      <c r="AH314" s="5">
        <f t="shared" si="77"/>
        <v>2.41E-2</v>
      </c>
      <c r="AI314" s="5">
        <f t="shared" si="65"/>
        <v>1.8599999999999998E-2</v>
      </c>
      <c r="AJ314" s="5">
        <f t="shared" si="78"/>
        <v>5.5000000000000014E-3</v>
      </c>
      <c r="AL314" s="5">
        <f t="shared" si="79"/>
        <v>2.0400000000000001E-2</v>
      </c>
      <c r="AM314" s="4">
        <f>ROUND(('Levy Limit Base'!AD314*AL314),0)</f>
        <v>1282337</v>
      </c>
      <c r="AN314" s="4"/>
      <c r="AO314" s="20"/>
      <c r="AP314" s="5"/>
    </row>
    <row r="315" spans="1:42" x14ac:dyDescent="0.2">
      <c r="A315" t="s">
        <v>320</v>
      </c>
      <c r="B315">
        <v>306</v>
      </c>
      <c r="C315" s="4">
        <v>2521408</v>
      </c>
      <c r="D315" s="4">
        <v>2601485</v>
      </c>
      <c r="E315" s="4">
        <f>'Levy Limit Base'!F315</f>
        <v>2700549</v>
      </c>
      <c r="F315" s="4">
        <f>'Levy Limit Base'!K315</f>
        <v>2800760</v>
      </c>
      <c r="G315" s="4">
        <f>'Levy Limit Base'!P315</f>
        <v>2896334</v>
      </c>
      <c r="H315" s="4">
        <f>'Levy Limit Base'!U315</f>
        <v>2983300</v>
      </c>
      <c r="J315" s="45" t="s">
        <v>456</v>
      </c>
      <c r="K315" s="45"/>
      <c r="M315" s="4">
        <v>17042</v>
      </c>
      <c r="N315" s="4">
        <v>34027</v>
      </c>
      <c r="O315" s="4">
        <v>32697</v>
      </c>
      <c r="P315" s="4">
        <v>25555</v>
      </c>
      <c r="Q315" s="19">
        <v>14558</v>
      </c>
      <c r="S315" s="4">
        <f t="shared" si="66"/>
        <v>17042</v>
      </c>
      <c r="T315" s="4">
        <f t="shared" si="67"/>
        <v>34027</v>
      </c>
      <c r="U315" s="4">
        <f t="shared" si="68"/>
        <v>32697</v>
      </c>
      <c r="V315" s="4">
        <f t="shared" si="69"/>
        <v>25555</v>
      </c>
      <c r="W315" s="4">
        <f t="shared" si="70"/>
        <v>14558</v>
      </c>
      <c r="Y315" s="5">
        <f t="shared" si="71"/>
        <v>6.7999999999999996E-3</v>
      </c>
      <c r="Z315" s="5">
        <f t="shared" si="72"/>
        <v>1.3100000000000001E-2</v>
      </c>
      <c r="AA315" s="5">
        <f t="shared" si="73"/>
        <v>1.21E-2</v>
      </c>
      <c r="AB315" s="5">
        <f t="shared" si="74"/>
        <v>9.1000000000000004E-3</v>
      </c>
      <c r="AC315" s="5">
        <f t="shared" si="75"/>
        <v>5.0000000000000001E-3</v>
      </c>
      <c r="AE315" s="5">
        <f t="shared" si="76"/>
        <v>8.6999999999999994E-3</v>
      </c>
      <c r="AF315" s="5">
        <f t="shared" si="64"/>
        <v>8.6999999999999994E-3</v>
      </c>
      <c r="AH315" s="5">
        <f t="shared" si="77"/>
        <v>1.21E-2</v>
      </c>
      <c r="AI315" s="5">
        <f t="shared" si="65"/>
        <v>7.1000000000000004E-3</v>
      </c>
      <c r="AJ315" s="5">
        <f t="shared" si="78"/>
        <v>4.9999999999999992E-3</v>
      </c>
      <c r="AL315" s="5">
        <f t="shared" si="79"/>
        <v>8.6999999999999994E-3</v>
      </c>
      <c r="AM315" s="4">
        <f>ROUND(('Levy Limit Base'!AD315*AL315),0)</f>
        <v>25955</v>
      </c>
      <c r="AN315" s="4"/>
      <c r="AO315" s="20"/>
      <c r="AP315" s="5"/>
    </row>
    <row r="316" spans="1:42" x14ac:dyDescent="0.2">
      <c r="A316" t="s">
        <v>321</v>
      </c>
      <c r="B316">
        <v>307</v>
      </c>
      <c r="C316" s="4">
        <v>44208471</v>
      </c>
      <c r="D316" s="4">
        <v>45921024</v>
      </c>
      <c r="E316" s="4">
        <f>'Levy Limit Base'!F316</f>
        <v>51006808</v>
      </c>
      <c r="F316" s="4">
        <f>'Levy Limit Base'!K316</f>
        <v>53087521</v>
      </c>
      <c r="G316" s="4">
        <f>'Levy Limit Base'!P316</f>
        <v>55436719</v>
      </c>
      <c r="H316" s="4">
        <f>'Levy Limit Base'!U316</f>
        <v>57997151</v>
      </c>
      <c r="J316" s="45" t="s">
        <v>459</v>
      </c>
      <c r="K316" s="45"/>
      <c r="M316" s="4">
        <v>607341</v>
      </c>
      <c r="N316" s="4">
        <v>819054</v>
      </c>
      <c r="O316" s="4">
        <v>805543</v>
      </c>
      <c r="P316" s="4">
        <v>1022010</v>
      </c>
      <c r="Q316" s="19">
        <v>1174514</v>
      </c>
      <c r="S316" s="4">
        <f t="shared" si="66"/>
        <v>607341</v>
      </c>
      <c r="T316" s="4">
        <f t="shared" si="67"/>
        <v>819054</v>
      </c>
      <c r="U316" s="4">
        <f t="shared" si="68"/>
        <v>805543</v>
      </c>
      <c r="V316" s="4">
        <f t="shared" si="69"/>
        <v>1022010</v>
      </c>
      <c r="W316" s="4">
        <f t="shared" si="70"/>
        <v>1174514</v>
      </c>
      <c r="Y316" s="5">
        <f t="shared" si="71"/>
        <v>1.37E-2</v>
      </c>
      <c r="Z316" s="5">
        <f t="shared" si="72"/>
        <v>1.78E-2</v>
      </c>
      <c r="AA316" s="5">
        <f t="shared" si="73"/>
        <v>1.5800000000000002E-2</v>
      </c>
      <c r="AB316" s="5">
        <f t="shared" si="74"/>
        <v>1.9300000000000001E-2</v>
      </c>
      <c r="AC316" s="5">
        <f t="shared" si="75"/>
        <v>2.12E-2</v>
      </c>
      <c r="AE316" s="5">
        <f t="shared" si="76"/>
        <v>1.8800000000000001E-2</v>
      </c>
      <c r="AF316" s="5">
        <f t="shared" si="64"/>
        <v>1.7600000000000001E-2</v>
      </c>
      <c r="AH316" s="5">
        <f t="shared" si="77"/>
        <v>2.12E-2</v>
      </c>
      <c r="AI316" s="5">
        <f t="shared" si="65"/>
        <v>1.7600000000000001E-2</v>
      </c>
      <c r="AJ316" s="5">
        <f t="shared" si="78"/>
        <v>3.599999999999999E-3</v>
      </c>
      <c r="AL316" s="5">
        <f t="shared" si="79"/>
        <v>1.8800000000000001E-2</v>
      </c>
      <c r="AM316" s="4">
        <f>ROUND(('Levy Limit Base'!AD316*AL316),0)</f>
        <v>1090346</v>
      </c>
      <c r="AN316" s="4"/>
      <c r="AO316" s="20"/>
      <c r="AP316" s="5"/>
    </row>
    <row r="317" spans="1:42" x14ac:dyDescent="0.2">
      <c r="A317" t="s">
        <v>322</v>
      </c>
      <c r="B317">
        <v>308</v>
      </c>
      <c r="C317" s="4">
        <v>150460083</v>
      </c>
      <c r="D317" s="4">
        <v>156854535</v>
      </c>
      <c r="E317" s="4">
        <f>'Levy Limit Base'!F317</f>
        <v>164093778</v>
      </c>
      <c r="F317" s="4">
        <f>'Levy Limit Base'!K317</f>
        <v>170708521</v>
      </c>
      <c r="G317" s="4">
        <f>'Levy Limit Base'!P317</f>
        <v>178285048</v>
      </c>
      <c r="H317" s="4">
        <f>'Levy Limit Base'!U317</f>
        <v>188477935</v>
      </c>
      <c r="J317" s="45"/>
      <c r="K317" s="45"/>
      <c r="M317" s="4">
        <v>2632950</v>
      </c>
      <c r="N317" s="4">
        <v>3317880</v>
      </c>
      <c r="O317" s="4">
        <v>2512399</v>
      </c>
      <c r="P317" s="4">
        <v>3308814</v>
      </c>
      <c r="Q317" s="19">
        <v>5735761</v>
      </c>
      <c r="S317" s="4">
        <f t="shared" si="66"/>
        <v>2632950</v>
      </c>
      <c r="T317" s="4">
        <f t="shared" si="67"/>
        <v>3317880</v>
      </c>
      <c r="U317" s="4">
        <f t="shared" si="68"/>
        <v>2512399</v>
      </c>
      <c r="V317" s="4">
        <f t="shared" si="69"/>
        <v>3308814</v>
      </c>
      <c r="W317" s="4">
        <f t="shared" si="70"/>
        <v>5735761</v>
      </c>
      <c r="Y317" s="5">
        <f t="shared" si="71"/>
        <v>1.7500000000000002E-2</v>
      </c>
      <c r="Z317" s="5">
        <f t="shared" si="72"/>
        <v>2.12E-2</v>
      </c>
      <c r="AA317" s="5">
        <f t="shared" si="73"/>
        <v>1.5299999999999999E-2</v>
      </c>
      <c r="AB317" s="5">
        <f t="shared" si="74"/>
        <v>1.9400000000000001E-2</v>
      </c>
      <c r="AC317" s="5">
        <f t="shared" si="75"/>
        <v>3.2199999999999999E-2</v>
      </c>
      <c r="AE317" s="5">
        <f t="shared" si="76"/>
        <v>2.23E-2</v>
      </c>
      <c r="AF317" s="5">
        <f t="shared" si="64"/>
        <v>1.8599999999999998E-2</v>
      </c>
      <c r="AH317" s="5">
        <f t="shared" si="77"/>
        <v>3.2199999999999999E-2</v>
      </c>
      <c r="AI317" s="5">
        <f t="shared" si="65"/>
        <v>1.7399999999999999E-2</v>
      </c>
      <c r="AJ317" s="5">
        <f t="shared" si="78"/>
        <v>1.4800000000000001E-2</v>
      </c>
      <c r="AL317" s="5">
        <f t="shared" si="79"/>
        <v>2.23E-2</v>
      </c>
      <c r="AM317" s="4">
        <f>ROUND(('Levy Limit Base'!AD317*AL317),0)</f>
        <v>4203058</v>
      </c>
      <c r="AN317" s="4"/>
      <c r="AO317" s="20"/>
      <c r="AP317" s="5"/>
    </row>
    <row r="318" spans="1:42" x14ac:dyDescent="0.2">
      <c r="A318" t="s">
        <v>323</v>
      </c>
      <c r="B318">
        <v>309</v>
      </c>
      <c r="C318" s="4">
        <v>11485113</v>
      </c>
      <c r="D318" s="4">
        <v>11847363</v>
      </c>
      <c r="E318" s="4">
        <f>'Levy Limit Base'!F318</f>
        <v>12214650</v>
      </c>
      <c r="F318" s="4">
        <f>'Levy Limit Base'!K318</f>
        <v>12620757</v>
      </c>
      <c r="G318" s="4">
        <f>'Levy Limit Base'!P318</f>
        <v>13020800</v>
      </c>
      <c r="H318" s="4">
        <f>'Levy Limit Base'!U318</f>
        <v>13582024</v>
      </c>
      <c r="J318" s="45" t="s">
        <v>456</v>
      </c>
      <c r="K318" s="45"/>
      <c r="M318" s="4">
        <v>71529</v>
      </c>
      <c r="N318" s="4">
        <v>71103</v>
      </c>
      <c r="O318" s="4">
        <v>100741</v>
      </c>
      <c r="P318" s="4">
        <v>82301</v>
      </c>
      <c r="Q318" s="19">
        <v>235704</v>
      </c>
      <c r="S318" s="4">
        <f t="shared" si="66"/>
        <v>71529</v>
      </c>
      <c r="T318" s="4">
        <f t="shared" si="67"/>
        <v>71103</v>
      </c>
      <c r="U318" s="4">
        <f t="shared" si="68"/>
        <v>100741</v>
      </c>
      <c r="V318" s="4">
        <f t="shared" si="69"/>
        <v>82301</v>
      </c>
      <c r="W318" s="4">
        <f t="shared" si="70"/>
        <v>235704</v>
      </c>
      <c r="Y318" s="5">
        <f t="shared" si="71"/>
        <v>6.1999999999999998E-3</v>
      </c>
      <c r="Z318" s="5">
        <f t="shared" si="72"/>
        <v>6.0000000000000001E-3</v>
      </c>
      <c r="AA318" s="5">
        <f t="shared" si="73"/>
        <v>8.2000000000000007E-3</v>
      </c>
      <c r="AB318" s="5">
        <f t="shared" si="74"/>
        <v>6.4999999999999997E-3</v>
      </c>
      <c r="AC318" s="5">
        <f t="shared" si="75"/>
        <v>1.8100000000000002E-2</v>
      </c>
      <c r="AE318" s="5">
        <f t="shared" si="76"/>
        <v>1.09E-2</v>
      </c>
      <c r="AF318" s="5">
        <f t="shared" si="64"/>
        <v>6.8999999999999999E-3</v>
      </c>
      <c r="AH318" s="5">
        <f t="shared" si="77"/>
        <v>1.8100000000000002E-2</v>
      </c>
      <c r="AI318" s="5">
        <f t="shared" si="65"/>
        <v>7.4000000000000003E-3</v>
      </c>
      <c r="AJ318" s="5">
        <f t="shared" si="78"/>
        <v>1.0700000000000001E-2</v>
      </c>
      <c r="AL318" s="5">
        <f t="shared" si="79"/>
        <v>1.09E-2</v>
      </c>
      <c r="AM318" s="4">
        <f>ROUND(('Levy Limit Base'!AD318*AL318),0)</f>
        <v>148044</v>
      </c>
      <c r="AN318" s="4"/>
      <c r="AO318" s="20"/>
      <c r="AP318" s="5"/>
    </row>
    <row r="319" spans="1:42" x14ac:dyDescent="0.2">
      <c r="A319" t="s">
        <v>324</v>
      </c>
      <c r="B319">
        <v>310</v>
      </c>
      <c r="C319" s="4">
        <v>30487856</v>
      </c>
      <c r="D319" s="4">
        <v>31597312</v>
      </c>
      <c r="E319" s="4">
        <f>'Levy Limit Base'!F319</f>
        <v>32635880</v>
      </c>
      <c r="F319" s="4">
        <f>'Levy Limit Base'!K319</f>
        <v>33899557</v>
      </c>
      <c r="G319" s="4">
        <f>'Levy Limit Base'!P319</f>
        <v>34981651</v>
      </c>
      <c r="H319" s="4">
        <f>'Levy Limit Base'!U319</f>
        <v>36344277</v>
      </c>
      <c r="J319" s="45" t="s">
        <v>458</v>
      </c>
      <c r="K319" s="45"/>
      <c r="M319" s="4">
        <v>347260</v>
      </c>
      <c r="N319" s="4">
        <v>248635</v>
      </c>
      <c r="O319" s="4">
        <v>433476</v>
      </c>
      <c r="P319" s="4">
        <v>234605</v>
      </c>
      <c r="Q319" s="19">
        <v>488085</v>
      </c>
      <c r="S319" s="4">
        <f t="shared" si="66"/>
        <v>347260</v>
      </c>
      <c r="T319" s="4">
        <f t="shared" si="67"/>
        <v>248635</v>
      </c>
      <c r="U319" s="4">
        <f t="shared" si="68"/>
        <v>433476</v>
      </c>
      <c r="V319" s="4">
        <f t="shared" si="69"/>
        <v>234605</v>
      </c>
      <c r="W319" s="4">
        <f t="shared" si="70"/>
        <v>488085</v>
      </c>
      <c r="Y319" s="5">
        <f t="shared" si="71"/>
        <v>1.14E-2</v>
      </c>
      <c r="Z319" s="5">
        <f t="shared" si="72"/>
        <v>7.9000000000000008E-3</v>
      </c>
      <c r="AA319" s="5">
        <f t="shared" si="73"/>
        <v>1.3299999999999999E-2</v>
      </c>
      <c r="AB319" s="5">
        <f t="shared" si="74"/>
        <v>6.8999999999999999E-3</v>
      </c>
      <c r="AC319" s="5">
        <f t="shared" si="75"/>
        <v>1.4E-2</v>
      </c>
      <c r="AE319" s="5">
        <f t="shared" si="76"/>
        <v>1.14E-2</v>
      </c>
      <c r="AF319" s="5">
        <f t="shared" si="64"/>
        <v>9.4000000000000004E-3</v>
      </c>
      <c r="AH319" s="5">
        <f t="shared" si="77"/>
        <v>1.4E-2</v>
      </c>
      <c r="AI319" s="5">
        <f t="shared" si="65"/>
        <v>1.01E-2</v>
      </c>
      <c r="AJ319" s="5">
        <f t="shared" si="78"/>
        <v>3.9000000000000007E-3</v>
      </c>
      <c r="AL319" s="5">
        <f t="shared" si="79"/>
        <v>1.14E-2</v>
      </c>
      <c r="AM319" s="4">
        <f>ROUND(('Levy Limit Base'!AD319*AL319),0)</f>
        <v>414325</v>
      </c>
      <c r="AN319" s="4"/>
      <c r="AO319" s="20"/>
      <c r="AP319" s="5"/>
    </row>
    <row r="320" spans="1:42" x14ac:dyDescent="0.2">
      <c r="A320" t="s">
        <v>325</v>
      </c>
      <c r="B320">
        <v>311</v>
      </c>
      <c r="C320" s="4">
        <v>5743011</v>
      </c>
      <c r="D320" s="4">
        <v>5940827</v>
      </c>
      <c r="E320" s="4">
        <f>'Levy Limit Base'!F320</f>
        <v>6110764</v>
      </c>
      <c r="F320" s="4">
        <f>'Levy Limit Base'!K320</f>
        <v>6308895</v>
      </c>
      <c r="G320" s="4">
        <f>'Levy Limit Base'!P320</f>
        <v>6673404</v>
      </c>
      <c r="H320" s="4">
        <f>'Levy Limit Base'!U320</f>
        <v>6891487</v>
      </c>
      <c r="J320" s="45"/>
      <c r="K320" s="45"/>
      <c r="M320" s="4">
        <v>54241</v>
      </c>
      <c r="N320" s="4">
        <v>21416</v>
      </c>
      <c r="O320" s="4">
        <v>45362</v>
      </c>
      <c r="P320" s="4">
        <v>206787</v>
      </c>
      <c r="Q320" s="19">
        <v>51248</v>
      </c>
      <c r="S320" s="4">
        <f t="shared" si="66"/>
        <v>54241</v>
      </c>
      <c r="T320" s="4">
        <f t="shared" si="67"/>
        <v>21416</v>
      </c>
      <c r="U320" s="4">
        <f t="shared" si="68"/>
        <v>45362</v>
      </c>
      <c r="V320" s="4">
        <f t="shared" si="69"/>
        <v>206787</v>
      </c>
      <c r="W320" s="4">
        <f t="shared" si="70"/>
        <v>51248</v>
      </c>
      <c r="Y320" s="5">
        <f t="shared" si="71"/>
        <v>9.4000000000000004E-3</v>
      </c>
      <c r="Z320" s="5">
        <f t="shared" si="72"/>
        <v>3.5999999999999999E-3</v>
      </c>
      <c r="AA320" s="5">
        <f t="shared" si="73"/>
        <v>7.4000000000000003E-3</v>
      </c>
      <c r="AB320" s="5">
        <f t="shared" si="74"/>
        <v>3.2800000000000003E-2</v>
      </c>
      <c r="AC320" s="5">
        <f t="shared" si="75"/>
        <v>7.7000000000000002E-3</v>
      </c>
      <c r="AE320" s="5">
        <f t="shared" si="76"/>
        <v>1.6E-2</v>
      </c>
      <c r="AF320" s="5">
        <f t="shared" si="64"/>
        <v>6.1999999999999998E-3</v>
      </c>
      <c r="AH320" s="5">
        <f t="shared" si="77"/>
        <v>3.2800000000000003E-2</v>
      </c>
      <c r="AI320" s="5">
        <f t="shared" si="65"/>
        <v>7.6E-3</v>
      </c>
      <c r="AJ320" s="5">
        <f t="shared" si="78"/>
        <v>2.5200000000000004E-2</v>
      </c>
      <c r="AL320" s="5">
        <f t="shared" si="79"/>
        <v>6.1999999999999998E-3</v>
      </c>
      <c r="AM320" s="4">
        <f>ROUND(('Levy Limit Base'!AD320*AL320),0)</f>
        <v>42727</v>
      </c>
      <c r="AN320" s="4"/>
      <c r="AO320" s="20"/>
      <c r="AP320" s="5"/>
    </row>
    <row r="321" spans="1:42" x14ac:dyDescent="0.2">
      <c r="A321" t="s">
        <v>326</v>
      </c>
      <c r="B321">
        <v>312</v>
      </c>
      <c r="C321" s="4">
        <v>1335296</v>
      </c>
      <c r="D321" s="4">
        <v>1386212</v>
      </c>
      <c r="E321" s="4">
        <f>'Levy Limit Base'!F321</f>
        <v>1439533</v>
      </c>
      <c r="F321" s="4">
        <f>'Levy Limit Base'!K321</f>
        <v>1484220</v>
      </c>
      <c r="G321" s="4">
        <f>'Levy Limit Base'!P321</f>
        <v>1525063</v>
      </c>
      <c r="H321" s="4">
        <f>'Levy Limit Base'!U321</f>
        <v>1579485</v>
      </c>
      <c r="J321" s="45"/>
      <c r="K321" s="45"/>
      <c r="M321" s="4">
        <v>17534</v>
      </c>
      <c r="N321" s="4">
        <v>18666</v>
      </c>
      <c r="O321" s="4">
        <v>8699</v>
      </c>
      <c r="P321" s="4">
        <v>3737</v>
      </c>
      <c r="Q321" s="19">
        <v>16295</v>
      </c>
      <c r="S321" s="4">
        <f t="shared" si="66"/>
        <v>17534</v>
      </c>
      <c r="T321" s="4">
        <f t="shared" si="67"/>
        <v>18666</v>
      </c>
      <c r="U321" s="4">
        <f t="shared" si="68"/>
        <v>8699</v>
      </c>
      <c r="V321" s="4">
        <f t="shared" si="69"/>
        <v>3737</v>
      </c>
      <c r="W321" s="4">
        <f t="shared" si="70"/>
        <v>16295</v>
      </c>
      <c r="Y321" s="5">
        <f t="shared" si="71"/>
        <v>1.3100000000000001E-2</v>
      </c>
      <c r="Z321" s="5">
        <f t="shared" si="72"/>
        <v>1.35E-2</v>
      </c>
      <c r="AA321" s="5">
        <f t="shared" si="73"/>
        <v>6.0000000000000001E-3</v>
      </c>
      <c r="AB321" s="5">
        <f t="shared" si="74"/>
        <v>2.5000000000000001E-3</v>
      </c>
      <c r="AC321" s="5">
        <f t="shared" si="75"/>
        <v>1.0699999999999999E-2</v>
      </c>
      <c r="AE321" s="5">
        <f t="shared" si="76"/>
        <v>6.4000000000000003E-3</v>
      </c>
      <c r="AF321" s="5">
        <f t="shared" si="64"/>
        <v>6.4000000000000003E-3</v>
      </c>
      <c r="AH321" s="5">
        <f t="shared" si="77"/>
        <v>1.0699999999999999E-2</v>
      </c>
      <c r="AI321" s="5">
        <f t="shared" si="65"/>
        <v>4.3E-3</v>
      </c>
      <c r="AJ321" s="5">
        <f t="shared" si="78"/>
        <v>6.3999999999999994E-3</v>
      </c>
      <c r="AL321" s="5">
        <f t="shared" si="79"/>
        <v>6.4000000000000003E-3</v>
      </c>
      <c r="AM321" s="4">
        <f>ROUND(('Levy Limit Base'!AD321*AL321),0)</f>
        <v>10109</v>
      </c>
      <c r="AN321" s="4"/>
      <c r="AO321" s="20"/>
      <c r="AP321" s="5"/>
    </row>
    <row r="322" spans="1:42" x14ac:dyDescent="0.2">
      <c r="A322" t="s">
        <v>327</v>
      </c>
      <c r="B322">
        <v>313</v>
      </c>
      <c r="C322" s="4">
        <v>769498</v>
      </c>
      <c r="D322" s="4">
        <v>800431</v>
      </c>
      <c r="E322" s="4">
        <f>'Levy Limit Base'!F322</f>
        <v>836289</v>
      </c>
      <c r="F322" s="4">
        <f>'Levy Limit Base'!K322</f>
        <v>878076</v>
      </c>
      <c r="G322" s="4">
        <f>'Levy Limit Base'!P322</f>
        <v>917125</v>
      </c>
      <c r="H322" s="4">
        <f>'Levy Limit Base'!U322</f>
        <v>954890</v>
      </c>
      <c r="J322" s="45"/>
      <c r="K322" s="45"/>
      <c r="M322" s="4">
        <v>11696</v>
      </c>
      <c r="N322" s="4">
        <v>13073</v>
      </c>
      <c r="O322" s="4">
        <v>20879</v>
      </c>
      <c r="P322" s="4">
        <v>15879</v>
      </c>
      <c r="Q322" s="19">
        <v>14837</v>
      </c>
      <c r="S322" s="4">
        <f t="shared" si="66"/>
        <v>11696</v>
      </c>
      <c r="T322" s="4">
        <f t="shared" si="67"/>
        <v>13073</v>
      </c>
      <c r="U322" s="4">
        <f t="shared" si="68"/>
        <v>20879</v>
      </c>
      <c r="V322" s="4">
        <f t="shared" si="69"/>
        <v>15879</v>
      </c>
      <c r="W322" s="4">
        <f t="shared" si="70"/>
        <v>14837</v>
      </c>
      <c r="Y322" s="5">
        <f t="shared" si="71"/>
        <v>1.52E-2</v>
      </c>
      <c r="Z322" s="5">
        <f t="shared" si="72"/>
        <v>1.6299999999999999E-2</v>
      </c>
      <c r="AA322" s="5">
        <f t="shared" si="73"/>
        <v>2.5000000000000001E-2</v>
      </c>
      <c r="AB322" s="5">
        <f t="shared" si="74"/>
        <v>1.8100000000000002E-2</v>
      </c>
      <c r="AC322" s="5">
        <f t="shared" si="75"/>
        <v>1.6199999999999999E-2</v>
      </c>
      <c r="AE322" s="5">
        <f t="shared" si="76"/>
        <v>1.9800000000000002E-2</v>
      </c>
      <c r="AF322" s="5">
        <f>IF(W322&gt;0,ROUND((SUM(Z322:AC322)-MAXA(Z322:AC322))/3,4),ROUND((SUM(Y322:AB322)-MAXA(Y322:AB322))/3,4))</f>
        <v>1.6899999999999998E-2</v>
      </c>
      <c r="AH322" s="5">
        <f t="shared" si="77"/>
        <v>2.5000000000000001E-2</v>
      </c>
      <c r="AI322" s="5">
        <f t="shared" si="65"/>
        <v>1.72E-2</v>
      </c>
      <c r="AJ322" s="5">
        <f t="shared" si="78"/>
        <v>7.8000000000000014E-3</v>
      </c>
      <c r="AL322" s="5">
        <f t="shared" si="79"/>
        <v>1.9800000000000002E-2</v>
      </c>
      <c r="AM322" s="4">
        <f>ROUND(('Levy Limit Base'!AD322*AL322),0)</f>
        <v>18907</v>
      </c>
      <c r="AN322" s="4"/>
      <c r="AO322" s="20"/>
      <c r="AP322" s="5"/>
    </row>
    <row r="323" spans="1:42" x14ac:dyDescent="0.2">
      <c r="A323" t="s">
        <v>328</v>
      </c>
      <c r="B323">
        <v>314</v>
      </c>
      <c r="C323" s="4">
        <v>71929016</v>
      </c>
      <c r="D323" s="4">
        <v>74716644</v>
      </c>
      <c r="E323" s="4">
        <f>'Levy Limit Base'!F323</f>
        <v>78070917</v>
      </c>
      <c r="F323" s="4">
        <f>'Levy Limit Base'!K323</f>
        <v>82314930</v>
      </c>
      <c r="G323" s="4">
        <f>'Levy Limit Base'!P323</f>
        <v>86488677</v>
      </c>
      <c r="H323" s="4">
        <f>'Levy Limit Base'!U323</f>
        <v>90873906</v>
      </c>
      <c r="J323" s="45" t="s">
        <v>456</v>
      </c>
      <c r="K323" s="45"/>
      <c r="M323" s="4">
        <v>989403</v>
      </c>
      <c r="N323" s="4">
        <v>1486357</v>
      </c>
      <c r="O323" s="4">
        <v>2292240</v>
      </c>
      <c r="P323" s="4">
        <v>2115874</v>
      </c>
      <c r="Q323" s="19">
        <v>2223012</v>
      </c>
      <c r="S323" s="4">
        <f t="shared" si="66"/>
        <v>989403</v>
      </c>
      <c r="T323" s="4">
        <f t="shared" si="67"/>
        <v>1486357</v>
      </c>
      <c r="U323" s="4">
        <f t="shared" si="68"/>
        <v>2292240</v>
      </c>
      <c r="V323" s="4">
        <f t="shared" si="69"/>
        <v>2115874</v>
      </c>
      <c r="W323" s="4">
        <f t="shared" si="70"/>
        <v>2223012</v>
      </c>
      <c r="Y323" s="5">
        <f t="shared" si="71"/>
        <v>1.38E-2</v>
      </c>
      <c r="Z323" s="5">
        <f t="shared" si="72"/>
        <v>1.9900000000000001E-2</v>
      </c>
      <c r="AA323" s="5">
        <f t="shared" si="73"/>
        <v>2.9399999999999999E-2</v>
      </c>
      <c r="AB323" s="5">
        <f t="shared" si="74"/>
        <v>2.5700000000000001E-2</v>
      </c>
      <c r="AC323" s="5">
        <f t="shared" si="75"/>
        <v>2.5700000000000001E-2</v>
      </c>
      <c r="AE323" s="5">
        <f t="shared" si="76"/>
        <v>2.69E-2</v>
      </c>
      <c r="AF323" s="5">
        <f t="shared" ref="AF323:AF360" si="80">IF(W323&gt;0,ROUND((SUM(Z323:AC323)-MAXA(Z323:AC323))/3,4),ROUND((SUM(Y323:AB323)-MAXA(Y323:AB323))/3,4))</f>
        <v>2.3800000000000002E-2</v>
      </c>
      <c r="AH323" s="5">
        <f t="shared" si="77"/>
        <v>2.9399999999999999E-2</v>
      </c>
      <c r="AI323" s="5">
        <f t="shared" si="65"/>
        <v>2.5700000000000001E-2</v>
      </c>
      <c r="AJ323" s="5">
        <f t="shared" si="78"/>
        <v>3.6999999999999984E-3</v>
      </c>
      <c r="AL323" s="5">
        <f t="shared" si="79"/>
        <v>2.69E-2</v>
      </c>
      <c r="AM323" s="4">
        <f>ROUND(('Levy Limit Base'!AD323*AL323),0)</f>
        <v>2444508</v>
      </c>
      <c r="AN323" s="4"/>
      <c r="AO323" s="20"/>
      <c r="AP323" s="5"/>
    </row>
    <row r="324" spans="1:42" x14ac:dyDescent="0.2">
      <c r="A324" t="s">
        <v>329</v>
      </c>
      <c r="B324">
        <v>315</v>
      </c>
      <c r="C324" s="4">
        <v>40959446</v>
      </c>
      <c r="D324" s="4">
        <v>42695879</v>
      </c>
      <c r="E324" s="4">
        <f>'Levy Limit Base'!F324</f>
        <v>44761456</v>
      </c>
      <c r="F324" s="4">
        <f>'Levy Limit Base'!K324</f>
        <v>46670141</v>
      </c>
      <c r="G324" s="4">
        <f>'Levy Limit Base'!P324</f>
        <v>48392560</v>
      </c>
      <c r="H324" s="4">
        <f>'Levy Limit Base'!U324</f>
        <v>50576294</v>
      </c>
      <c r="J324" s="45" t="s">
        <v>456</v>
      </c>
      <c r="K324" s="45"/>
      <c r="M324" s="4">
        <v>712447</v>
      </c>
      <c r="N324" s="4">
        <v>684120</v>
      </c>
      <c r="O324" s="4">
        <v>789648</v>
      </c>
      <c r="P324" s="4">
        <v>541216</v>
      </c>
      <c r="Q324" s="19">
        <v>973920</v>
      </c>
      <c r="S324" s="4">
        <f t="shared" si="66"/>
        <v>712447</v>
      </c>
      <c r="T324" s="4">
        <f t="shared" si="67"/>
        <v>684120</v>
      </c>
      <c r="U324" s="4">
        <f t="shared" si="68"/>
        <v>789648</v>
      </c>
      <c r="V324" s="4">
        <f t="shared" si="69"/>
        <v>541216</v>
      </c>
      <c r="W324" s="4">
        <f t="shared" si="70"/>
        <v>973920</v>
      </c>
      <c r="Y324" s="5">
        <f t="shared" si="71"/>
        <v>1.7399999999999999E-2</v>
      </c>
      <c r="Z324" s="5">
        <f t="shared" si="72"/>
        <v>1.6E-2</v>
      </c>
      <c r="AA324" s="5">
        <f t="shared" si="73"/>
        <v>1.7600000000000001E-2</v>
      </c>
      <c r="AB324" s="5">
        <f t="shared" si="74"/>
        <v>1.1599999999999999E-2</v>
      </c>
      <c r="AC324" s="5">
        <f t="shared" si="75"/>
        <v>2.01E-2</v>
      </c>
      <c r="AE324" s="5">
        <f t="shared" si="76"/>
        <v>1.6400000000000001E-2</v>
      </c>
      <c r="AF324" s="5">
        <f t="shared" si="80"/>
        <v>1.5100000000000001E-2</v>
      </c>
      <c r="AH324" s="5">
        <f t="shared" si="77"/>
        <v>2.01E-2</v>
      </c>
      <c r="AI324" s="5">
        <f t="shared" si="65"/>
        <v>1.46E-2</v>
      </c>
      <c r="AJ324" s="5">
        <f t="shared" si="78"/>
        <v>5.4999999999999997E-3</v>
      </c>
      <c r="AL324" s="5">
        <f t="shared" si="79"/>
        <v>1.6400000000000001E-2</v>
      </c>
      <c r="AM324" s="4">
        <f>ROUND(('Levy Limit Base'!AD324*AL324),0)</f>
        <v>829451</v>
      </c>
      <c r="AN324" s="4"/>
      <c r="AO324" s="20"/>
      <c r="AP324" s="5"/>
    </row>
    <row r="325" spans="1:42" x14ac:dyDescent="0.2">
      <c r="A325" t="s">
        <v>330</v>
      </c>
      <c r="B325">
        <v>316</v>
      </c>
      <c r="C325" s="4">
        <v>16601557</v>
      </c>
      <c r="D325" s="4">
        <v>17192084</v>
      </c>
      <c r="E325" s="4">
        <f>'Levy Limit Base'!F325</f>
        <v>17785688</v>
      </c>
      <c r="F325" s="4">
        <f>'Levy Limit Base'!K325</f>
        <v>18465235</v>
      </c>
      <c r="G325" s="4">
        <f>'Levy Limit Base'!P325</f>
        <v>19151781</v>
      </c>
      <c r="H325" s="4">
        <f>'Levy Limit Base'!U325</f>
        <v>19935117</v>
      </c>
      <c r="J325" s="45"/>
      <c r="K325" s="45"/>
      <c r="M325" s="4">
        <v>175488</v>
      </c>
      <c r="N325" s="4">
        <v>163802</v>
      </c>
      <c r="O325" s="4">
        <v>234905</v>
      </c>
      <c r="P325" s="4">
        <v>224915</v>
      </c>
      <c r="Q325" s="19">
        <v>304541</v>
      </c>
      <c r="S325" s="4">
        <f t="shared" si="66"/>
        <v>175488</v>
      </c>
      <c r="T325" s="4">
        <f t="shared" si="67"/>
        <v>163802</v>
      </c>
      <c r="U325" s="4">
        <f t="shared" si="68"/>
        <v>234905</v>
      </c>
      <c r="V325" s="4">
        <f t="shared" si="69"/>
        <v>224915</v>
      </c>
      <c r="W325" s="4">
        <f t="shared" si="70"/>
        <v>304541</v>
      </c>
      <c r="Y325" s="5">
        <f t="shared" si="71"/>
        <v>1.06E-2</v>
      </c>
      <c r="Z325" s="5">
        <f t="shared" si="72"/>
        <v>9.4999999999999998E-3</v>
      </c>
      <c r="AA325" s="5">
        <f t="shared" si="73"/>
        <v>1.32E-2</v>
      </c>
      <c r="AB325" s="5">
        <f t="shared" si="74"/>
        <v>1.2200000000000001E-2</v>
      </c>
      <c r="AC325" s="5">
        <f t="shared" si="75"/>
        <v>1.5900000000000001E-2</v>
      </c>
      <c r="AE325" s="5">
        <f t="shared" si="76"/>
        <v>1.38E-2</v>
      </c>
      <c r="AF325" s="5">
        <f t="shared" si="80"/>
        <v>1.1599999999999999E-2</v>
      </c>
      <c r="AH325" s="5">
        <f t="shared" si="77"/>
        <v>1.5900000000000001E-2</v>
      </c>
      <c r="AI325" s="5">
        <f t="shared" si="65"/>
        <v>1.2699999999999999E-2</v>
      </c>
      <c r="AJ325" s="5">
        <f t="shared" si="78"/>
        <v>3.2000000000000015E-3</v>
      </c>
      <c r="AL325" s="5">
        <f t="shared" si="79"/>
        <v>1.38E-2</v>
      </c>
      <c r="AM325" s="4">
        <f>ROUND(('Levy Limit Base'!AD325*AL325),0)</f>
        <v>275105</v>
      </c>
      <c r="AN325" s="4"/>
      <c r="AO325" s="20"/>
      <c r="AP325" s="5"/>
    </row>
    <row r="326" spans="1:42" x14ac:dyDescent="0.2">
      <c r="A326" t="s">
        <v>331</v>
      </c>
      <c r="B326">
        <v>317</v>
      </c>
      <c r="C326" s="4">
        <v>73043649</v>
      </c>
      <c r="D326" s="4">
        <v>76402137</v>
      </c>
      <c r="E326" s="4">
        <f>'Levy Limit Base'!F326</f>
        <v>80613929</v>
      </c>
      <c r="F326" s="4">
        <f>'Levy Limit Base'!K326</f>
        <v>84204305</v>
      </c>
      <c r="G326" s="4">
        <f>'Levy Limit Base'!P326</f>
        <v>88155189</v>
      </c>
      <c r="H326" s="4">
        <f>'Levy Limit Base'!U326</f>
        <v>92052400</v>
      </c>
      <c r="J326" s="45" t="s">
        <v>456</v>
      </c>
      <c r="K326" s="45"/>
      <c r="M326" s="4">
        <v>1532397</v>
      </c>
      <c r="N326" s="4">
        <v>1882059</v>
      </c>
      <c r="O326" s="4">
        <v>1575028</v>
      </c>
      <c r="P326" s="4">
        <v>1845776</v>
      </c>
      <c r="Q326" s="19">
        <v>1693331</v>
      </c>
      <c r="S326" s="4">
        <f t="shared" si="66"/>
        <v>1532397</v>
      </c>
      <c r="T326" s="4">
        <f t="shared" si="67"/>
        <v>1882059</v>
      </c>
      <c r="U326" s="4">
        <f t="shared" si="68"/>
        <v>1575028</v>
      </c>
      <c r="V326" s="4">
        <f t="shared" si="69"/>
        <v>1845776</v>
      </c>
      <c r="W326" s="4">
        <f t="shared" si="70"/>
        <v>1693331</v>
      </c>
      <c r="Y326" s="5">
        <f t="shared" si="71"/>
        <v>2.1000000000000001E-2</v>
      </c>
      <c r="Z326" s="5">
        <f t="shared" si="72"/>
        <v>2.46E-2</v>
      </c>
      <c r="AA326" s="5">
        <f t="shared" si="73"/>
        <v>1.95E-2</v>
      </c>
      <c r="AB326" s="5">
        <f t="shared" si="74"/>
        <v>2.1899999999999999E-2</v>
      </c>
      <c r="AC326" s="5">
        <f t="shared" si="75"/>
        <v>1.9199999999999998E-2</v>
      </c>
      <c r="AE326" s="5">
        <f t="shared" si="76"/>
        <v>2.0199999999999999E-2</v>
      </c>
      <c r="AF326" s="5">
        <f t="shared" si="80"/>
        <v>2.0199999999999999E-2</v>
      </c>
      <c r="AH326" s="5">
        <f t="shared" si="77"/>
        <v>2.1899999999999999E-2</v>
      </c>
      <c r="AI326" s="5">
        <f t="shared" si="65"/>
        <v>1.9400000000000001E-2</v>
      </c>
      <c r="AJ326" s="5">
        <f t="shared" si="78"/>
        <v>2.4999999999999988E-3</v>
      </c>
      <c r="AL326" s="5">
        <f t="shared" si="79"/>
        <v>2.0199999999999999E-2</v>
      </c>
      <c r="AM326" s="4">
        <f>ROUND(('Levy Limit Base'!AD326*AL326),0)</f>
        <v>1859458</v>
      </c>
      <c r="AN326" s="4"/>
      <c r="AO326" s="20"/>
      <c r="AP326" s="5"/>
    </row>
    <row r="327" spans="1:42" x14ac:dyDescent="0.2">
      <c r="A327" t="s">
        <v>332</v>
      </c>
      <c r="B327">
        <v>318</v>
      </c>
      <c r="C327" s="4">
        <v>9509950</v>
      </c>
      <c r="D327" s="4">
        <v>9800330</v>
      </c>
      <c r="E327" s="4">
        <f>'Levy Limit Base'!F327</f>
        <v>10186290</v>
      </c>
      <c r="F327" s="4">
        <f>'Levy Limit Base'!K327</f>
        <v>10514121</v>
      </c>
      <c r="G327" s="4">
        <f>'Levy Limit Base'!P327</f>
        <v>10872508</v>
      </c>
      <c r="H327" s="4">
        <f>'Levy Limit Base'!U327</f>
        <v>11253929</v>
      </c>
      <c r="J327" s="45"/>
      <c r="K327" s="45"/>
      <c r="M327" s="4">
        <v>52631</v>
      </c>
      <c r="N327" s="4">
        <v>76074</v>
      </c>
      <c r="O327" s="4">
        <v>73174</v>
      </c>
      <c r="P327" s="4">
        <v>95534</v>
      </c>
      <c r="Q327" s="19">
        <v>109608</v>
      </c>
      <c r="S327" s="4">
        <f t="shared" si="66"/>
        <v>52631</v>
      </c>
      <c r="T327" s="4">
        <f t="shared" si="67"/>
        <v>76074</v>
      </c>
      <c r="U327" s="4">
        <f t="shared" si="68"/>
        <v>73174</v>
      </c>
      <c r="V327" s="4">
        <f t="shared" si="69"/>
        <v>95534</v>
      </c>
      <c r="W327" s="4">
        <f t="shared" si="70"/>
        <v>109608</v>
      </c>
      <c r="Y327" s="5">
        <f t="shared" si="71"/>
        <v>5.4999999999999997E-3</v>
      </c>
      <c r="Z327" s="5">
        <f t="shared" si="72"/>
        <v>7.7999999999999996E-3</v>
      </c>
      <c r="AA327" s="5">
        <f t="shared" si="73"/>
        <v>7.1999999999999998E-3</v>
      </c>
      <c r="AB327" s="5">
        <f t="shared" si="74"/>
        <v>9.1000000000000004E-3</v>
      </c>
      <c r="AC327" s="5">
        <f t="shared" si="75"/>
        <v>1.01E-2</v>
      </c>
      <c r="AE327" s="5">
        <f t="shared" si="76"/>
        <v>8.8000000000000005E-3</v>
      </c>
      <c r="AF327" s="5">
        <f t="shared" si="80"/>
        <v>8.0000000000000002E-3</v>
      </c>
      <c r="AH327" s="5">
        <f t="shared" si="77"/>
        <v>1.01E-2</v>
      </c>
      <c r="AI327" s="5">
        <f t="shared" si="65"/>
        <v>8.2000000000000007E-3</v>
      </c>
      <c r="AJ327" s="5">
        <f t="shared" si="78"/>
        <v>1.8999999999999989E-3</v>
      </c>
      <c r="AL327" s="5">
        <f t="shared" si="79"/>
        <v>8.8000000000000005E-3</v>
      </c>
      <c r="AM327" s="4">
        <f>ROUND(('Levy Limit Base'!AD327*AL327),0)</f>
        <v>99035</v>
      </c>
      <c r="AN327" s="4"/>
      <c r="AO327" s="20"/>
      <c r="AP327" s="5"/>
    </row>
    <row r="328" spans="1:42" x14ac:dyDescent="0.2">
      <c r="A328" t="s">
        <v>333</v>
      </c>
      <c r="B328">
        <v>319</v>
      </c>
      <c r="C328" s="4">
        <v>1760071</v>
      </c>
      <c r="D328" s="4">
        <v>1887012</v>
      </c>
      <c r="E328" s="4">
        <f>'Levy Limit Base'!F328</f>
        <v>1976633</v>
      </c>
      <c r="F328" s="4">
        <f>'Levy Limit Base'!K328</f>
        <v>2062260</v>
      </c>
      <c r="G328" s="4">
        <f>'Levy Limit Base'!P328</f>
        <v>2147433</v>
      </c>
      <c r="H328" s="4">
        <f>'Levy Limit Base'!U328</f>
        <v>2240770</v>
      </c>
      <c r="J328" s="45"/>
      <c r="K328" s="45"/>
      <c r="M328" s="4">
        <v>78745</v>
      </c>
      <c r="N328" s="4">
        <v>42446</v>
      </c>
      <c r="O328" s="4">
        <v>36211</v>
      </c>
      <c r="P328" s="4">
        <v>33616</v>
      </c>
      <c r="Q328" s="19">
        <v>39651</v>
      </c>
      <c r="S328" s="4">
        <f t="shared" si="66"/>
        <v>78745</v>
      </c>
      <c r="T328" s="4">
        <f t="shared" si="67"/>
        <v>42446</v>
      </c>
      <c r="U328" s="4">
        <f t="shared" si="68"/>
        <v>36211</v>
      </c>
      <c r="V328" s="4">
        <f t="shared" si="69"/>
        <v>33616</v>
      </c>
      <c r="W328" s="4">
        <f t="shared" si="70"/>
        <v>39651</v>
      </c>
      <c r="Y328" s="5">
        <f t="shared" si="71"/>
        <v>4.4699999999999997E-2</v>
      </c>
      <c r="Z328" s="5">
        <f t="shared" si="72"/>
        <v>2.2499999999999999E-2</v>
      </c>
      <c r="AA328" s="5">
        <f t="shared" si="73"/>
        <v>1.83E-2</v>
      </c>
      <c r="AB328" s="5">
        <f t="shared" si="74"/>
        <v>1.6299999999999999E-2</v>
      </c>
      <c r="AC328" s="5">
        <f t="shared" si="75"/>
        <v>1.8499999999999999E-2</v>
      </c>
      <c r="AE328" s="5">
        <f t="shared" si="76"/>
        <v>1.77E-2</v>
      </c>
      <c r="AF328" s="5">
        <f t="shared" si="80"/>
        <v>1.77E-2</v>
      </c>
      <c r="AH328" s="5">
        <f t="shared" si="77"/>
        <v>1.8499999999999999E-2</v>
      </c>
      <c r="AI328" s="5">
        <f t="shared" si="65"/>
        <v>1.7299999999999999E-2</v>
      </c>
      <c r="AJ328" s="5">
        <f t="shared" si="78"/>
        <v>1.1999999999999997E-3</v>
      </c>
      <c r="AL328" s="5">
        <f t="shared" si="79"/>
        <v>1.77E-2</v>
      </c>
      <c r="AM328" s="4">
        <f>ROUND(('Levy Limit Base'!AD328*AL328),0)</f>
        <v>39662</v>
      </c>
      <c r="AN328" s="4"/>
      <c r="AO328" s="20"/>
      <c r="AP328" s="5"/>
    </row>
    <row r="329" spans="1:42" x14ac:dyDescent="0.2">
      <c r="A329" t="s">
        <v>334</v>
      </c>
      <c r="B329">
        <v>320</v>
      </c>
      <c r="C329" s="4">
        <v>8688050</v>
      </c>
      <c r="D329" s="4">
        <v>8965783</v>
      </c>
      <c r="E329" s="4">
        <f>'Levy Limit Base'!F329</f>
        <v>9357731</v>
      </c>
      <c r="F329" s="4">
        <f>'Levy Limit Base'!K329</f>
        <v>9722312</v>
      </c>
      <c r="G329" s="4">
        <f>'Levy Limit Base'!P329</f>
        <v>10073411</v>
      </c>
      <c r="H329" s="4">
        <f>'Levy Limit Base'!U329</f>
        <v>10402760</v>
      </c>
      <c r="J329" s="45"/>
      <c r="K329" s="45"/>
      <c r="M329" s="4">
        <v>60532</v>
      </c>
      <c r="N329" s="4">
        <v>103038</v>
      </c>
      <c r="O329" s="4">
        <v>130638</v>
      </c>
      <c r="P329" s="4">
        <v>108041</v>
      </c>
      <c r="Q329" s="19">
        <v>63095</v>
      </c>
      <c r="S329" s="4">
        <f t="shared" si="66"/>
        <v>60532</v>
      </c>
      <c r="T329" s="4">
        <f t="shared" si="67"/>
        <v>103038</v>
      </c>
      <c r="U329" s="4">
        <f t="shared" si="68"/>
        <v>130638</v>
      </c>
      <c r="V329" s="4">
        <f t="shared" si="69"/>
        <v>108041</v>
      </c>
      <c r="W329" s="4">
        <f t="shared" si="70"/>
        <v>63095</v>
      </c>
      <c r="Y329" s="5">
        <f t="shared" si="71"/>
        <v>7.0000000000000001E-3</v>
      </c>
      <c r="Z329" s="5">
        <f t="shared" si="72"/>
        <v>1.15E-2</v>
      </c>
      <c r="AA329" s="5">
        <f t="shared" si="73"/>
        <v>1.4E-2</v>
      </c>
      <c r="AB329" s="5">
        <f t="shared" si="74"/>
        <v>1.11E-2</v>
      </c>
      <c r="AC329" s="5">
        <f t="shared" si="75"/>
        <v>6.3E-3</v>
      </c>
      <c r="AE329" s="5">
        <f t="shared" si="76"/>
        <v>1.0500000000000001E-2</v>
      </c>
      <c r="AF329" s="5">
        <f t="shared" si="80"/>
        <v>9.5999999999999992E-3</v>
      </c>
      <c r="AH329" s="5">
        <f t="shared" si="77"/>
        <v>1.4E-2</v>
      </c>
      <c r="AI329" s="5">
        <f t="shared" si="65"/>
        <v>8.6999999999999994E-3</v>
      </c>
      <c r="AJ329" s="5">
        <f t="shared" si="78"/>
        <v>5.3000000000000009E-3</v>
      </c>
      <c r="AL329" s="5">
        <f t="shared" si="79"/>
        <v>1.0500000000000001E-2</v>
      </c>
      <c r="AM329" s="4">
        <f>ROUND(('Levy Limit Base'!AD329*AL329),0)</f>
        <v>109229</v>
      </c>
      <c r="AN329" s="4"/>
      <c r="AO329" s="20"/>
      <c r="AP329" s="5"/>
    </row>
    <row r="330" spans="1:42" x14ac:dyDescent="0.2">
      <c r="A330" t="s">
        <v>335</v>
      </c>
      <c r="B330">
        <v>321</v>
      </c>
      <c r="C330" s="4">
        <v>12743292</v>
      </c>
      <c r="D330" s="4">
        <v>13232304</v>
      </c>
      <c r="E330" s="4">
        <f>'Levy Limit Base'!F330</f>
        <v>13644212</v>
      </c>
      <c r="F330" s="4">
        <f>'Levy Limit Base'!K330</f>
        <v>14342022</v>
      </c>
      <c r="G330" s="4">
        <f>'Levy Limit Base'!P330</f>
        <v>14866552</v>
      </c>
      <c r="H330" s="4">
        <f>'Levy Limit Base'!U330</f>
        <v>15415087</v>
      </c>
      <c r="J330" s="45" t="s">
        <v>456</v>
      </c>
      <c r="K330" s="45"/>
      <c r="M330" s="4">
        <v>170430</v>
      </c>
      <c r="N330" s="4">
        <v>81100</v>
      </c>
      <c r="O330" s="4">
        <v>356705</v>
      </c>
      <c r="P330" s="4">
        <v>165979</v>
      </c>
      <c r="Q330" s="19">
        <v>176871</v>
      </c>
      <c r="S330" s="4">
        <f t="shared" si="66"/>
        <v>170430</v>
      </c>
      <c r="T330" s="4">
        <f t="shared" si="67"/>
        <v>81100</v>
      </c>
      <c r="U330" s="4">
        <f t="shared" si="68"/>
        <v>356705</v>
      </c>
      <c r="V330" s="4">
        <f t="shared" si="69"/>
        <v>165979</v>
      </c>
      <c r="W330" s="4">
        <f t="shared" si="70"/>
        <v>176871</v>
      </c>
      <c r="Y330" s="5">
        <f t="shared" si="71"/>
        <v>1.34E-2</v>
      </c>
      <c r="Z330" s="5">
        <f t="shared" si="72"/>
        <v>6.1000000000000004E-3</v>
      </c>
      <c r="AA330" s="5">
        <f t="shared" si="73"/>
        <v>2.6100000000000002E-2</v>
      </c>
      <c r="AB330" s="5">
        <f t="shared" si="74"/>
        <v>1.1599999999999999E-2</v>
      </c>
      <c r="AC330" s="5">
        <f t="shared" si="75"/>
        <v>1.1900000000000001E-2</v>
      </c>
      <c r="AE330" s="5">
        <f t="shared" si="76"/>
        <v>1.6500000000000001E-2</v>
      </c>
      <c r="AF330" s="5">
        <f t="shared" si="80"/>
        <v>9.9000000000000008E-3</v>
      </c>
      <c r="AH330" s="5">
        <f t="shared" si="77"/>
        <v>2.6100000000000002E-2</v>
      </c>
      <c r="AI330" s="5">
        <f t="shared" ref="AI330:AI356" si="81">IF(W330&gt;0,ROUND((AC330+AA330+AB330-AH330)/2,4),ROUND((AB330+Z330+AA330-AH330)/2,4))</f>
        <v>1.18E-2</v>
      </c>
      <c r="AJ330" s="5">
        <f t="shared" si="78"/>
        <v>1.4300000000000002E-2</v>
      </c>
      <c r="AL330" s="5">
        <f t="shared" si="79"/>
        <v>1.6500000000000001E-2</v>
      </c>
      <c r="AM330" s="4">
        <f>ROUND(('Levy Limit Base'!AD330*AL330),0)</f>
        <v>254349</v>
      </c>
      <c r="AN330" s="4"/>
      <c r="AO330" s="20"/>
      <c r="AP330" s="5"/>
    </row>
    <row r="331" spans="1:42" x14ac:dyDescent="0.2">
      <c r="A331" t="s">
        <v>382</v>
      </c>
      <c r="B331">
        <v>322</v>
      </c>
      <c r="C331" s="4">
        <v>16654239</v>
      </c>
      <c r="D331" s="4">
        <v>17220624</v>
      </c>
      <c r="E331" s="4">
        <f>'Levy Limit Base'!F331</f>
        <v>17854614</v>
      </c>
      <c r="F331" s="4">
        <f>'Levy Limit Base'!K331</f>
        <v>18792264</v>
      </c>
      <c r="G331" s="4">
        <f>'Levy Limit Base'!P331</f>
        <v>19853783</v>
      </c>
      <c r="H331" s="4">
        <f>'Levy Limit Base'!U331</f>
        <v>20759599</v>
      </c>
      <c r="J331" s="45" t="s">
        <v>456</v>
      </c>
      <c r="K331" s="45"/>
      <c r="M331" s="4">
        <v>148908</v>
      </c>
      <c r="N331" s="4">
        <v>201037</v>
      </c>
      <c r="O331" s="4">
        <v>491285</v>
      </c>
      <c r="P331" s="4">
        <v>591712</v>
      </c>
      <c r="Q331" s="19">
        <v>409471</v>
      </c>
      <c r="S331" s="4">
        <f t="shared" ref="S331:S360" si="82">IF($J331=2011,ROUND(M331*2/3,0),IF($K331=2011,ROUND(M331*2,0),M331))</f>
        <v>148908</v>
      </c>
      <c r="T331" s="4">
        <f t="shared" ref="T331:T360" si="83">IF($J331=2012,ROUND(N331*2/3,0),IF($K331=2012,ROUND(N331*2,0),N331))</f>
        <v>201037</v>
      </c>
      <c r="U331" s="4">
        <f t="shared" ref="U331:U360" si="84">IF($J331=2013,ROUND(O331*2/3,0),IF($K331=2013,ROUND(O331*2,0),O331))</f>
        <v>491285</v>
      </c>
      <c r="V331" s="4">
        <f t="shared" ref="V331:V360" si="85">IF($J331=2014,ROUND(P331*2/3,0),IF($K331=2014,ROUND(P331*2,0),P331))</f>
        <v>591712</v>
      </c>
      <c r="W331" s="4">
        <f t="shared" ref="W331:W360" si="86">IF($J331=2015,ROUND(Q331*2/3,0),IF($K331=2015,ROUND(Q331*2,0),Q331))</f>
        <v>409471</v>
      </c>
      <c r="Y331" s="5">
        <f t="shared" ref="Y331:Y360" si="87">IF(S331&gt;0,ROUND(S331/C331,4),0)</f>
        <v>8.8999999999999999E-3</v>
      </c>
      <c r="Z331" s="5">
        <f t="shared" ref="Z331:Z360" si="88">IF(T331&gt;0,ROUND(T331/D331,4),0)</f>
        <v>1.17E-2</v>
      </c>
      <c r="AA331" s="5">
        <f t="shared" ref="AA331:AA360" si="89">IF(U331&gt;0,ROUND(U331/E331,4),0)</f>
        <v>2.75E-2</v>
      </c>
      <c r="AB331" s="5">
        <f t="shared" ref="AB331:AB360" si="90">IF(V331&gt;0,ROUND(V331/F331,4),0)</f>
        <v>3.15E-2</v>
      </c>
      <c r="AC331" s="5">
        <f t="shared" ref="AC331:AC360" si="91">IF(W331&gt;0,ROUND(W331/G331,4),0)</f>
        <v>2.06E-2</v>
      </c>
      <c r="AE331" s="5">
        <f t="shared" ref="AE331:AE360" si="92">IF(W331&gt;0,ROUND(AVERAGEA(AA331:AC331),4),ROUND(AVERAGEA(Z331:AB331),4))</f>
        <v>2.6499999999999999E-2</v>
      </c>
      <c r="AF331" s="5">
        <f t="shared" si="80"/>
        <v>1.9900000000000001E-2</v>
      </c>
      <c r="AH331" s="5">
        <f t="shared" ref="AH331:AH360" si="93">IF(W331&gt;0,MAXA(AA331:AC331),MAXA(Z331:AB331))</f>
        <v>3.15E-2</v>
      </c>
      <c r="AI331" s="5">
        <f t="shared" si="81"/>
        <v>2.41E-2</v>
      </c>
      <c r="AJ331" s="5">
        <f t="shared" ref="AJ331:AJ360" si="94">(AH331-AI331)</f>
        <v>7.4000000000000003E-3</v>
      </c>
      <c r="AL331" s="5">
        <f t="shared" ref="AL331:AL360" si="95">IF(AJ331&gt;0.02,AF331,AE331)</f>
        <v>2.6499999999999999E-2</v>
      </c>
      <c r="AM331" s="4">
        <f>ROUND(('Levy Limit Base'!AD331*AL331),0)</f>
        <v>550129</v>
      </c>
      <c r="AN331" s="4"/>
      <c r="AO331" s="20"/>
      <c r="AP331" s="5"/>
    </row>
    <row r="332" spans="1:42" x14ac:dyDescent="0.2">
      <c r="A332" t="s">
        <v>383</v>
      </c>
      <c r="B332">
        <v>323</v>
      </c>
      <c r="C332" s="4">
        <v>4162549</v>
      </c>
      <c r="D332" s="4">
        <v>4334942</v>
      </c>
      <c r="E332" s="4">
        <f>'Levy Limit Base'!F332</f>
        <v>4462254</v>
      </c>
      <c r="F332" s="4">
        <f>'Levy Limit Base'!K332</f>
        <v>4716649</v>
      </c>
      <c r="G332" s="4">
        <f>'Levy Limit Base'!P332</f>
        <v>4886636</v>
      </c>
      <c r="H332" s="4">
        <f>'Levy Limit Base'!U332</f>
        <v>5161511</v>
      </c>
      <c r="J332" s="45"/>
      <c r="K332" s="45"/>
      <c r="M332" s="4">
        <v>68329</v>
      </c>
      <c r="N332" s="4">
        <v>18938</v>
      </c>
      <c r="O332" s="4">
        <v>142839</v>
      </c>
      <c r="P332" s="4">
        <v>52071</v>
      </c>
      <c r="Q332" s="19">
        <v>152709</v>
      </c>
      <c r="S332" s="4">
        <f t="shared" si="82"/>
        <v>68329</v>
      </c>
      <c r="T332" s="4">
        <f t="shared" si="83"/>
        <v>18938</v>
      </c>
      <c r="U332" s="4">
        <f t="shared" si="84"/>
        <v>142839</v>
      </c>
      <c r="V332" s="4">
        <f t="shared" si="85"/>
        <v>52071</v>
      </c>
      <c r="W332" s="4">
        <f t="shared" si="86"/>
        <v>152709</v>
      </c>
      <c r="Y332" s="5">
        <f t="shared" si="87"/>
        <v>1.6400000000000001E-2</v>
      </c>
      <c r="Z332" s="5">
        <f t="shared" si="88"/>
        <v>4.4000000000000003E-3</v>
      </c>
      <c r="AA332" s="5">
        <f t="shared" si="89"/>
        <v>3.2000000000000001E-2</v>
      </c>
      <c r="AB332" s="5">
        <f t="shared" si="90"/>
        <v>1.0999999999999999E-2</v>
      </c>
      <c r="AC332" s="5">
        <f t="shared" si="91"/>
        <v>3.1300000000000001E-2</v>
      </c>
      <c r="AE332" s="5">
        <f t="shared" si="92"/>
        <v>2.4799999999999999E-2</v>
      </c>
      <c r="AF332" s="5">
        <f t="shared" si="80"/>
        <v>1.5599999999999999E-2</v>
      </c>
      <c r="AH332" s="5">
        <f t="shared" si="93"/>
        <v>3.2000000000000001E-2</v>
      </c>
      <c r="AI332" s="5">
        <f t="shared" si="81"/>
        <v>2.12E-2</v>
      </c>
      <c r="AJ332" s="5">
        <f t="shared" si="94"/>
        <v>1.0800000000000001E-2</v>
      </c>
      <c r="AL332" s="5">
        <f t="shared" si="95"/>
        <v>2.4799999999999999E-2</v>
      </c>
      <c r="AM332" s="4">
        <f>ROUND(('Levy Limit Base'!AD332*AL332),0)</f>
        <v>128005</v>
      </c>
      <c r="AN332" s="4"/>
      <c r="AO332" s="20"/>
      <c r="AP332" s="5"/>
    </row>
    <row r="333" spans="1:42" x14ac:dyDescent="0.2">
      <c r="A333" t="s">
        <v>336</v>
      </c>
      <c r="B333">
        <v>324</v>
      </c>
      <c r="C333" s="4">
        <v>8204036</v>
      </c>
      <c r="D333" s="4">
        <v>8556691</v>
      </c>
      <c r="E333" s="4">
        <f>'Levy Limit Base'!F333</f>
        <v>8874544</v>
      </c>
      <c r="F333" s="4">
        <f>'Levy Limit Base'!K333</f>
        <v>9225873</v>
      </c>
      <c r="G333" s="4">
        <f>'Levy Limit Base'!P333</f>
        <v>9584947</v>
      </c>
      <c r="H333" s="4">
        <f>'Levy Limit Base'!U333</f>
        <v>10012852</v>
      </c>
      <c r="J333" s="45" t="s">
        <v>464</v>
      </c>
      <c r="K333" s="45"/>
      <c r="M333" s="4">
        <v>147554</v>
      </c>
      <c r="N333" s="4">
        <v>233322</v>
      </c>
      <c r="O333" s="4">
        <v>129296</v>
      </c>
      <c r="P333" s="4">
        <v>128427</v>
      </c>
      <c r="Q333" s="19">
        <v>188281</v>
      </c>
      <c r="S333" s="4">
        <f t="shared" si="82"/>
        <v>147554</v>
      </c>
      <c r="T333" s="4">
        <f t="shared" si="83"/>
        <v>233322</v>
      </c>
      <c r="U333" s="4">
        <f t="shared" si="84"/>
        <v>129296</v>
      </c>
      <c r="V333" s="4">
        <f t="shared" si="85"/>
        <v>128427</v>
      </c>
      <c r="W333" s="4">
        <f t="shared" si="86"/>
        <v>188281</v>
      </c>
      <c r="Y333" s="5">
        <f t="shared" si="87"/>
        <v>1.7999999999999999E-2</v>
      </c>
      <c r="Z333" s="5">
        <f t="shared" si="88"/>
        <v>2.7300000000000001E-2</v>
      </c>
      <c r="AA333" s="5">
        <f t="shared" si="89"/>
        <v>1.46E-2</v>
      </c>
      <c r="AB333" s="5">
        <f t="shared" si="90"/>
        <v>1.3899999999999999E-2</v>
      </c>
      <c r="AC333" s="5">
        <f t="shared" si="91"/>
        <v>1.9599999999999999E-2</v>
      </c>
      <c r="AE333" s="5">
        <f t="shared" si="92"/>
        <v>1.6E-2</v>
      </c>
      <c r="AF333" s="5">
        <f t="shared" si="80"/>
        <v>1.6E-2</v>
      </c>
      <c r="AH333" s="5">
        <f t="shared" si="93"/>
        <v>1.9599999999999999E-2</v>
      </c>
      <c r="AI333" s="5">
        <f t="shared" si="81"/>
        <v>1.43E-2</v>
      </c>
      <c r="AJ333" s="5">
        <f t="shared" si="94"/>
        <v>5.2999999999999992E-3</v>
      </c>
      <c r="AL333" s="5">
        <f t="shared" si="95"/>
        <v>1.6E-2</v>
      </c>
      <c r="AM333" s="4">
        <f>ROUND(('Levy Limit Base'!AD333*AL333),0)</f>
        <v>160206</v>
      </c>
      <c r="AN333" s="4"/>
      <c r="AO333" s="20"/>
      <c r="AP333" s="5"/>
    </row>
    <row r="334" spans="1:42" x14ac:dyDescent="0.2">
      <c r="A334" t="s">
        <v>384</v>
      </c>
      <c r="B334">
        <v>325</v>
      </c>
      <c r="C334" s="4">
        <v>57955422</v>
      </c>
      <c r="D334" s="4">
        <v>60897440</v>
      </c>
      <c r="E334" s="4">
        <f>'Levy Limit Base'!F334</f>
        <v>63970887</v>
      </c>
      <c r="F334" s="4">
        <f>'Levy Limit Base'!K334</f>
        <v>65935667</v>
      </c>
      <c r="G334" s="4">
        <f>'Levy Limit Base'!P334</f>
        <v>66190302</v>
      </c>
      <c r="H334" s="4">
        <f>'Levy Limit Base'!U334</f>
        <v>67898393</v>
      </c>
      <c r="J334" s="45"/>
      <c r="K334" s="45"/>
      <c r="M334" s="4">
        <v>1493132</v>
      </c>
      <c r="N334" s="4">
        <v>1551011</v>
      </c>
      <c r="O334" s="4">
        <v>1551154</v>
      </c>
      <c r="P334" s="4">
        <v>941606</v>
      </c>
      <c r="Q334" s="19">
        <v>1012016</v>
      </c>
      <c r="S334" s="4">
        <f t="shared" si="82"/>
        <v>1493132</v>
      </c>
      <c r="T334" s="4">
        <f t="shared" si="83"/>
        <v>1551011</v>
      </c>
      <c r="U334" s="4">
        <f t="shared" si="84"/>
        <v>1551154</v>
      </c>
      <c r="V334" s="4">
        <f t="shared" si="85"/>
        <v>941606</v>
      </c>
      <c r="W334" s="4">
        <f t="shared" si="86"/>
        <v>1012016</v>
      </c>
      <c r="Y334" s="5">
        <f t="shared" si="87"/>
        <v>2.58E-2</v>
      </c>
      <c r="Z334" s="5">
        <f t="shared" si="88"/>
        <v>2.5499999999999998E-2</v>
      </c>
      <c r="AA334" s="5">
        <f t="shared" si="89"/>
        <v>2.4199999999999999E-2</v>
      </c>
      <c r="AB334" s="5">
        <f t="shared" si="90"/>
        <v>1.43E-2</v>
      </c>
      <c r="AC334" s="5">
        <f t="shared" si="91"/>
        <v>1.5299999999999999E-2</v>
      </c>
      <c r="AE334" s="5">
        <f t="shared" si="92"/>
        <v>1.7899999999999999E-2</v>
      </c>
      <c r="AF334" s="5">
        <f t="shared" si="80"/>
        <v>1.7899999999999999E-2</v>
      </c>
      <c r="AH334" s="5">
        <f t="shared" si="93"/>
        <v>2.4199999999999999E-2</v>
      </c>
      <c r="AI334" s="5">
        <f t="shared" si="81"/>
        <v>1.4800000000000001E-2</v>
      </c>
      <c r="AJ334" s="5">
        <f t="shared" si="94"/>
        <v>9.3999999999999986E-3</v>
      </c>
      <c r="AL334" s="5">
        <f t="shared" si="95"/>
        <v>1.7899999999999999E-2</v>
      </c>
      <c r="AM334" s="4">
        <f>ROUND(('Levy Limit Base'!AD334*AL334),0)</f>
        <v>1215381</v>
      </c>
      <c r="AN334" s="4"/>
      <c r="AO334" s="20"/>
      <c r="AP334" s="5"/>
    </row>
    <row r="335" spans="1:42" x14ac:dyDescent="0.2">
      <c r="A335" t="s">
        <v>385</v>
      </c>
      <c r="B335">
        <v>326</v>
      </c>
      <c r="C335" s="4">
        <v>4629389</v>
      </c>
      <c r="D335" s="4">
        <v>4772736</v>
      </c>
      <c r="E335" s="4">
        <f>'Levy Limit Base'!F335</f>
        <v>4907303</v>
      </c>
      <c r="F335" s="4">
        <f>'Levy Limit Base'!K335</f>
        <v>5047007</v>
      </c>
      <c r="G335" s="4">
        <f>'Levy Limit Base'!P335</f>
        <v>5199928</v>
      </c>
      <c r="H335" s="4">
        <f>'Levy Limit Base'!U335</f>
        <v>5357302</v>
      </c>
      <c r="J335" s="45"/>
      <c r="K335" s="45"/>
      <c r="M335" s="4">
        <v>27612</v>
      </c>
      <c r="N335" s="4">
        <v>15249</v>
      </c>
      <c r="O335" s="4">
        <v>17021</v>
      </c>
      <c r="P335" s="4">
        <v>26746</v>
      </c>
      <c r="Q335" s="19">
        <v>27376</v>
      </c>
      <c r="S335" s="4">
        <f t="shared" si="82"/>
        <v>27612</v>
      </c>
      <c r="T335" s="4">
        <f t="shared" si="83"/>
        <v>15249</v>
      </c>
      <c r="U335" s="4">
        <f t="shared" si="84"/>
        <v>17021</v>
      </c>
      <c r="V335" s="4">
        <f t="shared" si="85"/>
        <v>26746</v>
      </c>
      <c r="W335" s="4">
        <f t="shared" si="86"/>
        <v>27376</v>
      </c>
      <c r="Y335" s="5">
        <f t="shared" si="87"/>
        <v>6.0000000000000001E-3</v>
      </c>
      <c r="Z335" s="5">
        <f t="shared" si="88"/>
        <v>3.2000000000000002E-3</v>
      </c>
      <c r="AA335" s="5">
        <f t="shared" si="89"/>
        <v>3.5000000000000001E-3</v>
      </c>
      <c r="AB335" s="5">
        <f t="shared" si="90"/>
        <v>5.3E-3</v>
      </c>
      <c r="AC335" s="5">
        <f t="shared" si="91"/>
        <v>5.3E-3</v>
      </c>
      <c r="AE335" s="5">
        <f t="shared" si="92"/>
        <v>4.7000000000000002E-3</v>
      </c>
      <c r="AF335" s="5">
        <f t="shared" si="80"/>
        <v>4.0000000000000001E-3</v>
      </c>
      <c r="AH335" s="5">
        <f t="shared" si="93"/>
        <v>5.3E-3</v>
      </c>
      <c r="AI335" s="5">
        <f t="shared" si="81"/>
        <v>4.4000000000000003E-3</v>
      </c>
      <c r="AJ335" s="5">
        <f t="shared" si="94"/>
        <v>8.9999999999999976E-4</v>
      </c>
      <c r="AL335" s="5">
        <f t="shared" si="95"/>
        <v>4.7000000000000002E-3</v>
      </c>
      <c r="AM335" s="4">
        <f>ROUND(('Levy Limit Base'!AD335*AL335),0)</f>
        <v>25179</v>
      </c>
      <c r="AN335" s="4"/>
      <c r="AO335" s="20"/>
      <c r="AP335" s="5"/>
    </row>
    <row r="336" spans="1:42" x14ac:dyDescent="0.2">
      <c r="A336" t="s">
        <v>337</v>
      </c>
      <c r="B336">
        <v>327</v>
      </c>
      <c r="C336" s="4">
        <v>8336936</v>
      </c>
      <c r="D336" s="4">
        <v>8595192</v>
      </c>
      <c r="E336" s="4">
        <f>'Levy Limit Base'!F336</f>
        <v>8984926</v>
      </c>
      <c r="F336" s="4">
        <f>'Levy Limit Base'!K336</f>
        <v>9278814</v>
      </c>
      <c r="G336" s="4">
        <f>'Levy Limit Base'!P336</f>
        <v>9652884</v>
      </c>
      <c r="H336" s="4">
        <f>'Levy Limit Base'!U336</f>
        <v>10046689</v>
      </c>
      <c r="J336" s="45"/>
      <c r="K336" s="45"/>
      <c r="M336" s="4">
        <v>49833</v>
      </c>
      <c r="N336" s="4">
        <v>89159</v>
      </c>
      <c r="O336" s="4">
        <v>69265</v>
      </c>
      <c r="P336" s="4">
        <v>142099</v>
      </c>
      <c r="Q336" s="19">
        <v>152483</v>
      </c>
      <c r="S336" s="4">
        <f t="shared" si="82"/>
        <v>49833</v>
      </c>
      <c r="T336" s="4">
        <f t="shared" si="83"/>
        <v>89159</v>
      </c>
      <c r="U336" s="4">
        <f t="shared" si="84"/>
        <v>69265</v>
      </c>
      <c r="V336" s="4">
        <f t="shared" si="85"/>
        <v>142099</v>
      </c>
      <c r="W336" s="4">
        <f t="shared" si="86"/>
        <v>152483</v>
      </c>
      <c r="Y336" s="5">
        <f t="shared" si="87"/>
        <v>6.0000000000000001E-3</v>
      </c>
      <c r="Z336" s="5">
        <f t="shared" si="88"/>
        <v>1.04E-2</v>
      </c>
      <c r="AA336" s="5">
        <f t="shared" si="89"/>
        <v>7.7000000000000002E-3</v>
      </c>
      <c r="AB336" s="5">
        <f t="shared" si="90"/>
        <v>1.5299999999999999E-2</v>
      </c>
      <c r="AC336" s="5">
        <f t="shared" si="91"/>
        <v>1.5800000000000002E-2</v>
      </c>
      <c r="AE336" s="5">
        <f t="shared" si="92"/>
        <v>1.29E-2</v>
      </c>
      <c r="AF336" s="5">
        <f t="shared" si="80"/>
        <v>1.11E-2</v>
      </c>
      <c r="AH336" s="5">
        <f t="shared" si="93"/>
        <v>1.5800000000000002E-2</v>
      </c>
      <c r="AI336" s="5">
        <f t="shared" si="81"/>
        <v>1.15E-2</v>
      </c>
      <c r="AJ336" s="5">
        <f t="shared" si="94"/>
        <v>4.3000000000000017E-3</v>
      </c>
      <c r="AL336" s="5">
        <f t="shared" si="95"/>
        <v>1.29E-2</v>
      </c>
      <c r="AM336" s="4">
        <f>ROUND(('Levy Limit Base'!AD336*AL336),0)</f>
        <v>129602</v>
      </c>
      <c r="AN336" s="4"/>
      <c r="AO336" s="20"/>
      <c r="AP336" s="5"/>
    </row>
    <row r="337" spans="1:42" x14ac:dyDescent="0.2">
      <c r="A337" t="s">
        <v>338</v>
      </c>
      <c r="B337">
        <v>328</v>
      </c>
      <c r="C337" s="4">
        <v>57155306</v>
      </c>
      <c r="D337" s="4">
        <v>60001702</v>
      </c>
      <c r="E337" s="4">
        <f>'Levy Limit Base'!F337</f>
        <v>63298845</v>
      </c>
      <c r="F337" s="4">
        <f>'Levy Limit Base'!K337</f>
        <v>66330436</v>
      </c>
      <c r="G337" s="4">
        <f>'Levy Limit Base'!P337</f>
        <v>69793544</v>
      </c>
      <c r="H337" s="4">
        <f>'Levy Limit Base'!U337</f>
        <v>73322434</v>
      </c>
      <c r="J337" s="45" t="s">
        <v>474</v>
      </c>
      <c r="K337" s="45"/>
      <c r="M337" s="4">
        <v>1417513</v>
      </c>
      <c r="N337" s="4">
        <v>1797100</v>
      </c>
      <c r="O337" s="4">
        <v>1449120</v>
      </c>
      <c r="P337" s="4">
        <v>1804847</v>
      </c>
      <c r="Q337" s="19">
        <v>1784051</v>
      </c>
      <c r="S337" s="4">
        <f t="shared" si="82"/>
        <v>1417513</v>
      </c>
      <c r="T337" s="4">
        <f t="shared" si="83"/>
        <v>1797100</v>
      </c>
      <c r="U337" s="4">
        <f t="shared" si="84"/>
        <v>1449120</v>
      </c>
      <c r="V337" s="4">
        <f t="shared" si="85"/>
        <v>1804847</v>
      </c>
      <c r="W337" s="4">
        <f t="shared" si="86"/>
        <v>1784051</v>
      </c>
      <c r="Y337" s="5">
        <f t="shared" si="87"/>
        <v>2.4799999999999999E-2</v>
      </c>
      <c r="Z337" s="5">
        <f t="shared" si="88"/>
        <v>0.03</v>
      </c>
      <c r="AA337" s="5">
        <f t="shared" si="89"/>
        <v>2.29E-2</v>
      </c>
      <c r="AB337" s="5">
        <f t="shared" si="90"/>
        <v>2.7199999999999998E-2</v>
      </c>
      <c r="AC337" s="5">
        <f t="shared" si="91"/>
        <v>2.5600000000000001E-2</v>
      </c>
      <c r="AE337" s="5">
        <f t="shared" si="92"/>
        <v>2.52E-2</v>
      </c>
      <c r="AF337" s="5">
        <f t="shared" si="80"/>
        <v>2.52E-2</v>
      </c>
      <c r="AH337" s="5">
        <f t="shared" si="93"/>
        <v>2.7199999999999998E-2</v>
      </c>
      <c r="AI337" s="5">
        <f t="shared" si="81"/>
        <v>2.4299999999999999E-2</v>
      </c>
      <c r="AJ337" s="5">
        <f t="shared" si="94"/>
        <v>2.8999999999999998E-3</v>
      </c>
      <c r="AL337" s="5">
        <f t="shared" si="95"/>
        <v>2.52E-2</v>
      </c>
      <c r="AM337" s="4">
        <f>ROUND(('Levy Limit Base'!AD337*AL337),0)</f>
        <v>1847725</v>
      </c>
      <c r="AN337" s="4"/>
      <c r="AO337" s="20"/>
      <c r="AP337" s="5"/>
    </row>
    <row r="338" spans="1:42" x14ac:dyDescent="0.2">
      <c r="A338" t="s">
        <v>339</v>
      </c>
      <c r="B338">
        <v>329</v>
      </c>
      <c r="C338" s="4">
        <v>56886216</v>
      </c>
      <c r="D338" s="4">
        <v>59138974</v>
      </c>
      <c r="E338" s="4">
        <f>'Levy Limit Base'!F338</f>
        <v>61391213</v>
      </c>
      <c r="F338" s="4">
        <f>'Levy Limit Base'!K338</f>
        <v>63571972</v>
      </c>
      <c r="G338" s="4">
        <f>'Levy Limit Base'!P338</f>
        <v>66178065</v>
      </c>
      <c r="H338" s="4">
        <f>'Levy Limit Base'!U338</f>
        <v>68967726</v>
      </c>
      <c r="J338" s="45" t="s">
        <v>456</v>
      </c>
      <c r="K338" s="45"/>
      <c r="M338" s="4">
        <v>830603</v>
      </c>
      <c r="N338" s="4">
        <v>773765</v>
      </c>
      <c r="O338" s="4">
        <v>642475</v>
      </c>
      <c r="P338" s="4">
        <v>1002407</v>
      </c>
      <c r="Q338" s="19">
        <v>1135209</v>
      </c>
      <c r="S338" s="4">
        <f t="shared" si="82"/>
        <v>830603</v>
      </c>
      <c r="T338" s="4">
        <f t="shared" si="83"/>
        <v>773765</v>
      </c>
      <c r="U338" s="4">
        <f t="shared" si="84"/>
        <v>642475</v>
      </c>
      <c r="V338" s="4">
        <f t="shared" si="85"/>
        <v>1002407</v>
      </c>
      <c r="W338" s="4">
        <f t="shared" si="86"/>
        <v>1135209</v>
      </c>
      <c r="Y338" s="5">
        <f t="shared" si="87"/>
        <v>1.46E-2</v>
      </c>
      <c r="Z338" s="5">
        <f t="shared" si="88"/>
        <v>1.3100000000000001E-2</v>
      </c>
      <c r="AA338" s="5">
        <f t="shared" si="89"/>
        <v>1.0500000000000001E-2</v>
      </c>
      <c r="AB338" s="5">
        <f t="shared" si="90"/>
        <v>1.5800000000000002E-2</v>
      </c>
      <c r="AC338" s="5">
        <f t="shared" si="91"/>
        <v>1.72E-2</v>
      </c>
      <c r="AE338" s="5">
        <f t="shared" si="92"/>
        <v>1.4500000000000001E-2</v>
      </c>
      <c r="AF338" s="5">
        <f t="shared" si="80"/>
        <v>1.3100000000000001E-2</v>
      </c>
      <c r="AH338" s="5">
        <f t="shared" si="93"/>
        <v>1.72E-2</v>
      </c>
      <c r="AI338" s="5">
        <f t="shared" si="81"/>
        <v>1.32E-2</v>
      </c>
      <c r="AJ338" s="5">
        <f t="shared" si="94"/>
        <v>4.0000000000000001E-3</v>
      </c>
      <c r="AL338" s="5">
        <f t="shared" si="95"/>
        <v>1.4500000000000001E-2</v>
      </c>
      <c r="AM338" s="4">
        <f>ROUND(('Levy Limit Base'!AD338*AL338),0)</f>
        <v>1000032</v>
      </c>
      <c r="AN338" s="4"/>
      <c r="AO338" s="20"/>
      <c r="AP338" s="5"/>
    </row>
    <row r="339" spans="1:42" x14ac:dyDescent="0.2">
      <c r="A339" t="s">
        <v>340</v>
      </c>
      <c r="B339">
        <v>330</v>
      </c>
      <c r="C339" s="4">
        <v>49067078</v>
      </c>
      <c r="D339" s="4">
        <v>51286426</v>
      </c>
      <c r="E339" s="4">
        <f>'Levy Limit Base'!F339</f>
        <v>53932380</v>
      </c>
      <c r="F339" s="4">
        <f>'Levy Limit Base'!K339</f>
        <v>57009367</v>
      </c>
      <c r="G339" s="4">
        <f>'Levy Limit Base'!P339</f>
        <v>60243961</v>
      </c>
      <c r="H339" s="4">
        <f>'Levy Limit Base'!U339</f>
        <v>62655841</v>
      </c>
      <c r="J339" s="45" t="s">
        <v>468</v>
      </c>
      <c r="K339" s="45"/>
      <c r="M339" s="4">
        <v>992490</v>
      </c>
      <c r="N339" s="4">
        <v>1210815</v>
      </c>
      <c r="O339" s="4">
        <v>1728677</v>
      </c>
      <c r="P339" s="4">
        <v>1808449</v>
      </c>
      <c r="Q339" s="19">
        <v>901454</v>
      </c>
      <c r="S339" s="4">
        <f t="shared" si="82"/>
        <v>992490</v>
      </c>
      <c r="T339" s="4">
        <f t="shared" si="83"/>
        <v>1210815</v>
      </c>
      <c r="U339" s="4">
        <f t="shared" si="84"/>
        <v>1728677</v>
      </c>
      <c r="V339" s="4">
        <f t="shared" si="85"/>
        <v>1808449</v>
      </c>
      <c r="W339" s="4">
        <f t="shared" si="86"/>
        <v>901454</v>
      </c>
      <c r="Y339" s="5">
        <f t="shared" si="87"/>
        <v>2.0199999999999999E-2</v>
      </c>
      <c r="Z339" s="5">
        <f t="shared" si="88"/>
        <v>2.3599999999999999E-2</v>
      </c>
      <c r="AA339" s="5">
        <f t="shared" si="89"/>
        <v>3.2099999999999997E-2</v>
      </c>
      <c r="AB339" s="5">
        <f t="shared" si="90"/>
        <v>3.1699999999999999E-2</v>
      </c>
      <c r="AC339" s="5">
        <f t="shared" si="91"/>
        <v>1.4999999999999999E-2</v>
      </c>
      <c r="AE339" s="5">
        <f t="shared" si="92"/>
        <v>2.63E-2</v>
      </c>
      <c r="AF339" s="5">
        <f t="shared" si="80"/>
        <v>2.3400000000000001E-2</v>
      </c>
      <c r="AH339" s="5">
        <f t="shared" si="93"/>
        <v>3.2099999999999997E-2</v>
      </c>
      <c r="AI339" s="5">
        <f t="shared" si="81"/>
        <v>2.3400000000000001E-2</v>
      </c>
      <c r="AJ339" s="5">
        <f t="shared" si="94"/>
        <v>8.6999999999999959E-3</v>
      </c>
      <c r="AL339" s="5">
        <f t="shared" si="95"/>
        <v>2.63E-2</v>
      </c>
      <c r="AM339" s="4">
        <f>ROUND(('Levy Limit Base'!AD339*AL339),0)</f>
        <v>1647849</v>
      </c>
      <c r="AN339" s="4"/>
      <c r="AO339" s="20"/>
      <c r="AP339" s="5"/>
    </row>
    <row r="340" spans="1:42" x14ac:dyDescent="0.2">
      <c r="A340" t="s">
        <v>341</v>
      </c>
      <c r="B340">
        <v>331</v>
      </c>
      <c r="C340" s="4">
        <v>2862720</v>
      </c>
      <c r="D340" s="4">
        <v>2958244</v>
      </c>
      <c r="E340" s="4">
        <f>'Levy Limit Base'!F340</f>
        <v>3074417</v>
      </c>
      <c r="F340" s="4">
        <f>'Levy Limit Base'!K340</f>
        <v>3186650</v>
      </c>
      <c r="G340" s="4">
        <f>'Levy Limit Base'!P340</f>
        <v>3324080</v>
      </c>
      <c r="H340" s="4">
        <f>'Levy Limit Base'!U340</f>
        <v>3455387</v>
      </c>
      <c r="J340" s="45"/>
      <c r="K340" s="45"/>
      <c r="M340" s="4">
        <v>23956</v>
      </c>
      <c r="N340" s="4">
        <v>33456</v>
      </c>
      <c r="O340" s="4">
        <v>35372</v>
      </c>
      <c r="P340" s="4">
        <v>57763</v>
      </c>
      <c r="Q340" s="19">
        <v>48205</v>
      </c>
      <c r="S340" s="4">
        <f t="shared" si="82"/>
        <v>23956</v>
      </c>
      <c r="T340" s="4">
        <f t="shared" si="83"/>
        <v>33456</v>
      </c>
      <c r="U340" s="4">
        <f t="shared" si="84"/>
        <v>35372</v>
      </c>
      <c r="V340" s="4">
        <f t="shared" si="85"/>
        <v>57763</v>
      </c>
      <c r="W340" s="4">
        <f t="shared" si="86"/>
        <v>48205</v>
      </c>
      <c r="Y340" s="5">
        <f t="shared" si="87"/>
        <v>8.3999999999999995E-3</v>
      </c>
      <c r="Z340" s="5">
        <f t="shared" si="88"/>
        <v>1.1299999999999999E-2</v>
      </c>
      <c r="AA340" s="5">
        <f t="shared" si="89"/>
        <v>1.15E-2</v>
      </c>
      <c r="AB340" s="5">
        <f t="shared" si="90"/>
        <v>1.8100000000000002E-2</v>
      </c>
      <c r="AC340" s="5">
        <f t="shared" si="91"/>
        <v>1.4500000000000001E-2</v>
      </c>
      <c r="AE340" s="5">
        <f t="shared" si="92"/>
        <v>1.47E-2</v>
      </c>
      <c r="AF340" s="5">
        <f t="shared" si="80"/>
        <v>1.24E-2</v>
      </c>
      <c r="AH340" s="5">
        <f t="shared" si="93"/>
        <v>1.8100000000000002E-2</v>
      </c>
      <c r="AI340" s="5">
        <f t="shared" si="81"/>
        <v>1.2999999999999999E-2</v>
      </c>
      <c r="AJ340" s="5">
        <f t="shared" si="94"/>
        <v>5.1000000000000021E-3</v>
      </c>
      <c r="AL340" s="5">
        <f t="shared" si="95"/>
        <v>1.47E-2</v>
      </c>
      <c r="AM340" s="4">
        <f>ROUND(('Levy Limit Base'!AD340*AL340),0)</f>
        <v>50794</v>
      </c>
      <c r="AN340" s="4"/>
      <c r="AO340" s="20"/>
      <c r="AP340" s="5"/>
    </row>
    <row r="341" spans="1:42" x14ac:dyDescent="0.2">
      <c r="A341" t="s">
        <v>342</v>
      </c>
      <c r="B341">
        <v>332</v>
      </c>
      <c r="C341" s="4">
        <v>11310885</v>
      </c>
      <c r="D341" s="4">
        <v>11726535</v>
      </c>
      <c r="E341" s="4">
        <f>'Levy Limit Base'!F341</f>
        <v>12274412</v>
      </c>
      <c r="F341" s="4">
        <f>'Levy Limit Base'!K341</f>
        <v>12856508</v>
      </c>
      <c r="G341" s="4">
        <f>'Levy Limit Base'!P341</f>
        <v>13384640</v>
      </c>
      <c r="H341" s="4">
        <f>'Levy Limit Base'!U341</f>
        <v>14074442</v>
      </c>
      <c r="J341" s="45"/>
      <c r="K341" s="45"/>
      <c r="M341" s="4">
        <v>132363</v>
      </c>
      <c r="N341" s="4">
        <v>202936</v>
      </c>
      <c r="O341" s="4">
        <v>275236</v>
      </c>
      <c r="P341" s="4">
        <v>206719</v>
      </c>
      <c r="Q341" s="19">
        <v>355186</v>
      </c>
      <c r="S341" s="4">
        <f t="shared" si="82"/>
        <v>132363</v>
      </c>
      <c r="T341" s="4">
        <f t="shared" si="83"/>
        <v>202936</v>
      </c>
      <c r="U341" s="4">
        <f t="shared" si="84"/>
        <v>275236</v>
      </c>
      <c r="V341" s="4">
        <f t="shared" si="85"/>
        <v>206719</v>
      </c>
      <c r="W341" s="4">
        <f t="shared" si="86"/>
        <v>355186</v>
      </c>
      <c r="Y341" s="5">
        <f t="shared" si="87"/>
        <v>1.17E-2</v>
      </c>
      <c r="Z341" s="5">
        <f t="shared" si="88"/>
        <v>1.7299999999999999E-2</v>
      </c>
      <c r="AA341" s="5">
        <f t="shared" si="89"/>
        <v>2.24E-2</v>
      </c>
      <c r="AB341" s="5">
        <f t="shared" si="90"/>
        <v>1.61E-2</v>
      </c>
      <c r="AC341" s="5">
        <f t="shared" si="91"/>
        <v>2.6499999999999999E-2</v>
      </c>
      <c r="AE341" s="5">
        <f t="shared" si="92"/>
        <v>2.1700000000000001E-2</v>
      </c>
      <c r="AF341" s="5">
        <f t="shared" si="80"/>
        <v>1.8599999999999998E-2</v>
      </c>
      <c r="AH341" s="5">
        <f t="shared" si="93"/>
        <v>2.6499999999999999E-2</v>
      </c>
      <c r="AI341" s="5">
        <f t="shared" si="81"/>
        <v>1.9300000000000001E-2</v>
      </c>
      <c r="AJ341" s="5">
        <f t="shared" si="94"/>
        <v>7.1999999999999981E-3</v>
      </c>
      <c r="AL341" s="5">
        <f t="shared" si="95"/>
        <v>2.1700000000000001E-2</v>
      </c>
      <c r="AM341" s="4">
        <f>ROUND(('Levy Limit Base'!AD341*AL341),0)</f>
        <v>305415</v>
      </c>
      <c r="AN341" s="4"/>
      <c r="AO341" s="20"/>
      <c r="AP341" s="5"/>
    </row>
    <row r="342" spans="1:42" x14ac:dyDescent="0.2">
      <c r="A342" t="s">
        <v>343</v>
      </c>
      <c r="B342">
        <v>333</v>
      </c>
      <c r="C342" s="4">
        <v>51147583</v>
      </c>
      <c r="D342" s="4">
        <v>53324024</v>
      </c>
      <c r="E342" s="4">
        <f>'Levy Limit Base'!F342</f>
        <v>55939008</v>
      </c>
      <c r="F342" s="4">
        <f>'Levy Limit Base'!K342</f>
        <v>58357750</v>
      </c>
      <c r="G342" s="4">
        <f>'Levy Limit Base'!P342</f>
        <v>61012902</v>
      </c>
      <c r="H342" s="4">
        <f>'Levy Limit Base'!U342</f>
        <v>63465401</v>
      </c>
      <c r="J342" s="45" t="s">
        <v>457</v>
      </c>
      <c r="K342" s="45"/>
      <c r="M342" s="4">
        <v>897752</v>
      </c>
      <c r="N342" s="4">
        <v>1156485</v>
      </c>
      <c r="O342" s="4">
        <v>1020267</v>
      </c>
      <c r="P342" s="4">
        <v>1196208</v>
      </c>
      <c r="Q342" s="19">
        <v>927176</v>
      </c>
      <c r="S342" s="4">
        <f t="shared" si="82"/>
        <v>897752</v>
      </c>
      <c r="T342" s="4">
        <f t="shared" si="83"/>
        <v>1156485</v>
      </c>
      <c r="U342" s="4">
        <f t="shared" si="84"/>
        <v>1020267</v>
      </c>
      <c r="V342" s="4">
        <f t="shared" si="85"/>
        <v>1196208</v>
      </c>
      <c r="W342" s="4">
        <f t="shared" si="86"/>
        <v>927176</v>
      </c>
      <c r="Y342" s="5">
        <f t="shared" si="87"/>
        <v>1.7600000000000001E-2</v>
      </c>
      <c r="Z342" s="5">
        <f t="shared" si="88"/>
        <v>2.1700000000000001E-2</v>
      </c>
      <c r="AA342" s="5">
        <f t="shared" si="89"/>
        <v>1.8200000000000001E-2</v>
      </c>
      <c r="AB342" s="5">
        <f t="shared" si="90"/>
        <v>2.0500000000000001E-2</v>
      </c>
      <c r="AC342" s="5">
        <f t="shared" si="91"/>
        <v>1.52E-2</v>
      </c>
      <c r="AE342" s="5">
        <f t="shared" si="92"/>
        <v>1.7999999999999999E-2</v>
      </c>
      <c r="AF342" s="5">
        <f t="shared" si="80"/>
        <v>1.7999999999999999E-2</v>
      </c>
      <c r="AH342" s="5">
        <f t="shared" si="93"/>
        <v>2.0500000000000001E-2</v>
      </c>
      <c r="AI342" s="5">
        <f t="shared" si="81"/>
        <v>1.67E-2</v>
      </c>
      <c r="AJ342" s="5">
        <f t="shared" si="94"/>
        <v>3.8000000000000013E-3</v>
      </c>
      <c r="AL342" s="5">
        <f t="shared" si="95"/>
        <v>1.7999999999999999E-2</v>
      </c>
      <c r="AM342" s="4">
        <f>ROUND(('Levy Limit Base'!AD342*AL342),0)</f>
        <v>1142377</v>
      </c>
      <c r="AN342" s="4"/>
      <c r="AO342" s="20"/>
      <c r="AP342" s="5"/>
    </row>
    <row r="343" spans="1:42" x14ac:dyDescent="0.2">
      <c r="A343" t="s">
        <v>344</v>
      </c>
      <c r="B343">
        <v>334</v>
      </c>
      <c r="C343" s="4">
        <v>19445464</v>
      </c>
      <c r="D343" s="4">
        <v>20108242</v>
      </c>
      <c r="E343" s="4">
        <f>'Levy Limit Base'!F343</f>
        <v>20872302</v>
      </c>
      <c r="F343" s="4">
        <f>'Levy Limit Base'!K343</f>
        <v>21668734</v>
      </c>
      <c r="G343" s="4">
        <f>'Levy Limit Base'!P343</f>
        <v>22447879</v>
      </c>
      <c r="H343" s="4">
        <f>'Levy Limit Base'!U343</f>
        <v>0</v>
      </c>
      <c r="J343" s="45"/>
      <c r="K343" s="45"/>
      <c r="M343" s="4">
        <v>176642</v>
      </c>
      <c r="N343" s="4">
        <v>255210</v>
      </c>
      <c r="O343" s="4">
        <v>274625</v>
      </c>
      <c r="P343" s="4">
        <v>237426</v>
      </c>
      <c r="Q343" s="19">
        <v>0</v>
      </c>
      <c r="S343" s="4">
        <f t="shared" si="82"/>
        <v>176642</v>
      </c>
      <c r="T343" s="4">
        <f t="shared" si="83"/>
        <v>255210</v>
      </c>
      <c r="U343" s="4">
        <f t="shared" si="84"/>
        <v>274625</v>
      </c>
      <c r="V343" s="4">
        <f t="shared" si="85"/>
        <v>237426</v>
      </c>
      <c r="W343" s="4">
        <f t="shared" si="86"/>
        <v>0</v>
      </c>
      <c r="Y343" s="5">
        <f t="shared" si="87"/>
        <v>9.1000000000000004E-3</v>
      </c>
      <c r="Z343" s="5">
        <f t="shared" si="88"/>
        <v>1.2699999999999999E-2</v>
      </c>
      <c r="AA343" s="5">
        <f t="shared" si="89"/>
        <v>1.32E-2</v>
      </c>
      <c r="AB343" s="5">
        <f t="shared" si="90"/>
        <v>1.0999999999999999E-2</v>
      </c>
      <c r="AC343" s="5">
        <f t="shared" si="91"/>
        <v>0</v>
      </c>
      <c r="AE343" s="5">
        <f t="shared" si="92"/>
        <v>1.23E-2</v>
      </c>
      <c r="AF343" s="5">
        <f t="shared" si="80"/>
        <v>1.09E-2</v>
      </c>
      <c r="AH343" s="5">
        <f t="shared" si="93"/>
        <v>1.32E-2</v>
      </c>
      <c r="AI343" s="5">
        <f t="shared" si="81"/>
        <v>1.1900000000000001E-2</v>
      </c>
      <c r="AJ343" s="5">
        <f t="shared" si="94"/>
        <v>1.2999999999999991E-3</v>
      </c>
      <c r="AL343" s="5">
        <f t="shared" si="95"/>
        <v>1.23E-2</v>
      </c>
      <c r="AM343" s="4">
        <f>ROUND(('Levy Limit Base'!AD343*AL343),0)</f>
        <v>286408</v>
      </c>
      <c r="AN343" s="4"/>
      <c r="AO343" s="20"/>
      <c r="AP343" s="5"/>
    </row>
    <row r="344" spans="1:42" x14ac:dyDescent="0.2">
      <c r="A344" t="s">
        <v>345</v>
      </c>
      <c r="B344">
        <v>335</v>
      </c>
      <c r="C344" s="4">
        <v>44879343</v>
      </c>
      <c r="D344" s="4">
        <v>46455302</v>
      </c>
      <c r="E344" s="4">
        <f>'Levy Limit Base'!F344</f>
        <v>48507408</v>
      </c>
      <c r="F344" s="4">
        <f>'Levy Limit Base'!K344</f>
        <v>50333615</v>
      </c>
      <c r="G344" s="4">
        <f>'Levy Limit Base'!P344</f>
        <v>53127070</v>
      </c>
      <c r="H344" s="4">
        <f>'Levy Limit Base'!U344</f>
        <v>58617511</v>
      </c>
      <c r="J344" s="45" t="s">
        <v>460</v>
      </c>
      <c r="K344" s="45"/>
      <c r="M344" s="4">
        <v>453976</v>
      </c>
      <c r="N344" s="4">
        <v>709259</v>
      </c>
      <c r="O344" s="4">
        <v>613522</v>
      </c>
      <c r="P344" s="4">
        <v>1535114</v>
      </c>
      <c r="Q344" s="19">
        <v>4162264</v>
      </c>
      <c r="S344" s="4">
        <f t="shared" si="82"/>
        <v>453976</v>
      </c>
      <c r="T344" s="4">
        <f t="shared" si="83"/>
        <v>709259</v>
      </c>
      <c r="U344" s="4">
        <f t="shared" si="84"/>
        <v>613522</v>
      </c>
      <c r="V344" s="4">
        <f t="shared" si="85"/>
        <v>1535114</v>
      </c>
      <c r="W344" s="4">
        <f t="shared" si="86"/>
        <v>4162264</v>
      </c>
      <c r="Y344" s="5">
        <f t="shared" si="87"/>
        <v>1.01E-2</v>
      </c>
      <c r="Z344" s="5">
        <f t="shared" si="88"/>
        <v>1.5299999999999999E-2</v>
      </c>
      <c r="AA344" s="5">
        <f t="shared" si="89"/>
        <v>1.26E-2</v>
      </c>
      <c r="AB344" s="5">
        <f t="shared" si="90"/>
        <v>3.0499999999999999E-2</v>
      </c>
      <c r="AC344" s="5">
        <f t="shared" si="91"/>
        <v>7.8299999999999995E-2</v>
      </c>
      <c r="AE344" s="5">
        <f t="shared" si="92"/>
        <v>4.0500000000000001E-2</v>
      </c>
      <c r="AF344" s="5">
        <f t="shared" si="80"/>
        <v>1.95E-2</v>
      </c>
      <c r="AH344" s="5">
        <f t="shared" si="93"/>
        <v>7.8299999999999995E-2</v>
      </c>
      <c r="AI344" s="5">
        <f t="shared" si="81"/>
        <v>2.1600000000000001E-2</v>
      </c>
      <c r="AJ344" s="5">
        <f t="shared" si="94"/>
        <v>5.6699999999999993E-2</v>
      </c>
      <c r="AL344" s="5">
        <f t="shared" si="95"/>
        <v>1.95E-2</v>
      </c>
      <c r="AM344" s="4">
        <f>ROUND(('Levy Limit Base'!AD344*AL344),0)</f>
        <v>1143041</v>
      </c>
      <c r="AN344" s="4"/>
      <c r="AO344" s="20"/>
      <c r="AP344" s="5"/>
    </row>
    <row r="345" spans="1:42" x14ac:dyDescent="0.2">
      <c r="A345" t="s">
        <v>346</v>
      </c>
      <c r="B345">
        <v>336</v>
      </c>
      <c r="C345" s="4">
        <v>78006372</v>
      </c>
      <c r="D345" s="4">
        <v>80601512</v>
      </c>
      <c r="E345" s="4">
        <f>'Levy Limit Base'!F345</f>
        <v>83323832</v>
      </c>
      <c r="F345" s="4">
        <f>'Levy Limit Base'!K345</f>
        <v>86083778</v>
      </c>
      <c r="G345" s="4">
        <f>'Levy Limit Base'!P345</f>
        <v>88986186</v>
      </c>
      <c r="H345" s="4">
        <f>'Levy Limit Base'!U345</f>
        <v>94099739</v>
      </c>
      <c r="J345" s="45"/>
      <c r="K345" s="45"/>
      <c r="M345" s="4">
        <v>644981</v>
      </c>
      <c r="N345" s="4">
        <v>707282</v>
      </c>
      <c r="O345" s="4">
        <v>672844</v>
      </c>
      <c r="P345" s="4">
        <v>750314</v>
      </c>
      <c r="Q345" s="19">
        <v>2888898</v>
      </c>
      <c r="S345" s="4">
        <f t="shared" si="82"/>
        <v>644981</v>
      </c>
      <c r="T345" s="4">
        <f t="shared" si="83"/>
        <v>707282</v>
      </c>
      <c r="U345" s="4">
        <f t="shared" si="84"/>
        <v>672844</v>
      </c>
      <c r="V345" s="4">
        <f t="shared" si="85"/>
        <v>750314</v>
      </c>
      <c r="W345" s="4">
        <f t="shared" si="86"/>
        <v>2888898</v>
      </c>
      <c r="Y345" s="5">
        <f t="shared" si="87"/>
        <v>8.3000000000000001E-3</v>
      </c>
      <c r="Z345" s="5">
        <f t="shared" si="88"/>
        <v>8.8000000000000005E-3</v>
      </c>
      <c r="AA345" s="5">
        <f t="shared" si="89"/>
        <v>8.0999999999999996E-3</v>
      </c>
      <c r="AB345" s="5">
        <f t="shared" si="90"/>
        <v>8.6999999999999994E-3</v>
      </c>
      <c r="AC345" s="5">
        <f t="shared" si="91"/>
        <v>3.2500000000000001E-2</v>
      </c>
      <c r="AE345" s="5">
        <f t="shared" si="92"/>
        <v>1.6400000000000001E-2</v>
      </c>
      <c r="AF345" s="5">
        <f t="shared" si="80"/>
        <v>8.5000000000000006E-3</v>
      </c>
      <c r="AH345" s="5">
        <f t="shared" si="93"/>
        <v>3.2500000000000001E-2</v>
      </c>
      <c r="AI345" s="5">
        <f t="shared" si="81"/>
        <v>8.3999999999999995E-3</v>
      </c>
      <c r="AJ345" s="5">
        <f t="shared" si="94"/>
        <v>2.4100000000000003E-2</v>
      </c>
      <c r="AL345" s="5">
        <f t="shared" si="95"/>
        <v>8.5000000000000006E-3</v>
      </c>
      <c r="AM345" s="4">
        <f>ROUND(('Levy Limit Base'!AD345*AL345),0)</f>
        <v>799848</v>
      </c>
      <c r="AN345" s="4"/>
      <c r="AO345" s="20"/>
      <c r="AP345" s="5"/>
    </row>
    <row r="346" spans="1:42" x14ac:dyDescent="0.2">
      <c r="A346" t="s">
        <v>347</v>
      </c>
      <c r="B346">
        <v>337</v>
      </c>
      <c r="C346" s="4">
        <v>3037411</v>
      </c>
      <c r="D346" s="4">
        <v>3405114</v>
      </c>
      <c r="E346" s="4">
        <f>'Levy Limit Base'!F346</f>
        <v>3558072</v>
      </c>
      <c r="F346" s="4">
        <f>'Levy Limit Base'!K346</f>
        <v>3716168</v>
      </c>
      <c r="G346" s="4">
        <f>'Levy Limit Base'!P346</f>
        <v>3870742</v>
      </c>
      <c r="H346" s="4">
        <f>'Levy Limit Base'!U346</f>
        <v>4123265</v>
      </c>
      <c r="J346" s="45"/>
      <c r="K346" s="45"/>
      <c r="M346" s="4">
        <v>291767</v>
      </c>
      <c r="N346" s="4">
        <v>61232</v>
      </c>
      <c r="O346" s="4">
        <v>69144</v>
      </c>
      <c r="P346" s="4">
        <v>61670</v>
      </c>
      <c r="Q346" s="19">
        <v>155754</v>
      </c>
      <c r="S346" s="4">
        <f t="shared" si="82"/>
        <v>291767</v>
      </c>
      <c r="T346" s="4">
        <f t="shared" si="83"/>
        <v>61232</v>
      </c>
      <c r="U346" s="4">
        <f t="shared" si="84"/>
        <v>69144</v>
      </c>
      <c r="V346" s="4">
        <f t="shared" si="85"/>
        <v>61670</v>
      </c>
      <c r="W346" s="4">
        <f t="shared" si="86"/>
        <v>155754</v>
      </c>
      <c r="Y346" s="5">
        <f t="shared" si="87"/>
        <v>9.6100000000000005E-2</v>
      </c>
      <c r="Z346" s="5">
        <f t="shared" si="88"/>
        <v>1.7999999999999999E-2</v>
      </c>
      <c r="AA346" s="5">
        <f t="shared" si="89"/>
        <v>1.9400000000000001E-2</v>
      </c>
      <c r="AB346" s="5">
        <f t="shared" si="90"/>
        <v>1.66E-2</v>
      </c>
      <c r="AC346" s="5">
        <f t="shared" si="91"/>
        <v>4.02E-2</v>
      </c>
      <c r="AE346" s="5">
        <f t="shared" si="92"/>
        <v>2.5399999999999999E-2</v>
      </c>
      <c r="AF346" s="5">
        <f t="shared" si="80"/>
        <v>1.7999999999999999E-2</v>
      </c>
      <c r="AH346" s="5">
        <f t="shared" si="93"/>
        <v>4.02E-2</v>
      </c>
      <c r="AI346" s="5">
        <f t="shared" si="81"/>
        <v>1.7999999999999999E-2</v>
      </c>
      <c r="AJ346" s="5">
        <f t="shared" si="94"/>
        <v>2.2200000000000001E-2</v>
      </c>
      <c r="AL346" s="5">
        <f t="shared" si="95"/>
        <v>1.7999999999999999E-2</v>
      </c>
      <c r="AM346" s="4">
        <f>ROUND(('Levy Limit Base'!AD346*AL346),0)</f>
        <v>74219</v>
      </c>
      <c r="AN346" s="4"/>
      <c r="AO346" s="20"/>
      <c r="AP346" s="5"/>
    </row>
    <row r="347" spans="1:42" x14ac:dyDescent="0.2">
      <c r="A347" t="s">
        <v>348</v>
      </c>
      <c r="B347">
        <v>338</v>
      </c>
      <c r="C347" s="4">
        <v>17402557</v>
      </c>
      <c r="D347" s="4">
        <v>18022454</v>
      </c>
      <c r="E347" s="4">
        <f>'Levy Limit Base'!F347</f>
        <v>19001201</v>
      </c>
      <c r="F347" s="4">
        <f>'Levy Limit Base'!K347</f>
        <v>19681461</v>
      </c>
      <c r="G347" s="4">
        <f>'Levy Limit Base'!P347</f>
        <v>20466110</v>
      </c>
      <c r="H347" s="4">
        <f>'Levy Limit Base'!U347</f>
        <v>22306055</v>
      </c>
      <c r="J347" s="45"/>
      <c r="K347" s="45"/>
      <c r="M347" s="4">
        <v>184833</v>
      </c>
      <c r="N347" s="4">
        <v>88026</v>
      </c>
      <c r="O347" s="4">
        <v>205230</v>
      </c>
      <c r="P347" s="4">
        <v>292612</v>
      </c>
      <c r="Q347" s="19">
        <v>1328292</v>
      </c>
      <c r="S347" s="4">
        <f t="shared" si="82"/>
        <v>184833</v>
      </c>
      <c r="T347" s="4">
        <f t="shared" si="83"/>
        <v>88026</v>
      </c>
      <c r="U347" s="4">
        <f t="shared" si="84"/>
        <v>205230</v>
      </c>
      <c r="V347" s="4">
        <f t="shared" si="85"/>
        <v>292612</v>
      </c>
      <c r="W347" s="4">
        <f t="shared" si="86"/>
        <v>1328292</v>
      </c>
      <c r="Y347" s="5">
        <f t="shared" si="87"/>
        <v>1.06E-2</v>
      </c>
      <c r="Z347" s="5">
        <f t="shared" si="88"/>
        <v>4.8999999999999998E-3</v>
      </c>
      <c r="AA347" s="5">
        <f t="shared" si="89"/>
        <v>1.0800000000000001E-2</v>
      </c>
      <c r="AB347" s="5">
        <f t="shared" si="90"/>
        <v>1.49E-2</v>
      </c>
      <c r="AC347" s="5">
        <f t="shared" si="91"/>
        <v>6.4899999999999999E-2</v>
      </c>
      <c r="AE347" s="5">
        <f t="shared" si="92"/>
        <v>3.0200000000000001E-2</v>
      </c>
      <c r="AF347" s="5">
        <f t="shared" si="80"/>
        <v>1.0200000000000001E-2</v>
      </c>
      <c r="AH347" s="5">
        <f t="shared" si="93"/>
        <v>6.4899999999999999E-2</v>
      </c>
      <c r="AI347" s="5">
        <f t="shared" si="81"/>
        <v>1.29E-2</v>
      </c>
      <c r="AJ347" s="5">
        <f t="shared" si="94"/>
        <v>5.1999999999999998E-2</v>
      </c>
      <c r="AL347" s="5">
        <f t="shared" si="95"/>
        <v>1.0200000000000001E-2</v>
      </c>
      <c r="AM347" s="4">
        <f>ROUND(('Levy Limit Base'!AD347*AL347),0)</f>
        <v>227522</v>
      </c>
      <c r="AN347" s="4"/>
      <c r="AO347" s="20"/>
      <c r="AP347" s="5"/>
    </row>
    <row r="348" spans="1:42" x14ac:dyDescent="0.2">
      <c r="A348" t="s">
        <v>349</v>
      </c>
      <c r="B348">
        <v>339</v>
      </c>
      <c r="C348" s="4">
        <v>25490841</v>
      </c>
      <c r="D348" s="4">
        <v>26308511</v>
      </c>
      <c r="E348" s="4">
        <f>'Levy Limit Base'!F348</f>
        <v>27410417</v>
      </c>
      <c r="F348" s="4">
        <f>'Levy Limit Base'!K348</f>
        <v>28457092</v>
      </c>
      <c r="G348" s="4">
        <f>'Levy Limit Base'!P348</f>
        <v>29524748</v>
      </c>
      <c r="H348" s="4">
        <f>'Levy Limit Base'!U348</f>
        <v>30592125</v>
      </c>
      <c r="J348" s="45" t="s">
        <v>458</v>
      </c>
      <c r="K348" s="45"/>
      <c r="M348" s="4">
        <v>180399</v>
      </c>
      <c r="N348" s="4">
        <v>374830</v>
      </c>
      <c r="O348" s="4">
        <v>361414</v>
      </c>
      <c r="P348" s="4">
        <v>356228</v>
      </c>
      <c r="Q348" s="19">
        <v>329258</v>
      </c>
      <c r="S348" s="4">
        <f t="shared" si="82"/>
        <v>180399</v>
      </c>
      <c r="T348" s="4">
        <f t="shared" si="83"/>
        <v>374830</v>
      </c>
      <c r="U348" s="4">
        <f t="shared" si="84"/>
        <v>361414</v>
      </c>
      <c r="V348" s="4">
        <f t="shared" si="85"/>
        <v>356228</v>
      </c>
      <c r="W348" s="4">
        <f t="shared" si="86"/>
        <v>329258</v>
      </c>
      <c r="Y348" s="5">
        <f t="shared" si="87"/>
        <v>7.1000000000000004E-3</v>
      </c>
      <c r="Z348" s="5">
        <f t="shared" si="88"/>
        <v>1.4200000000000001E-2</v>
      </c>
      <c r="AA348" s="5">
        <f t="shared" si="89"/>
        <v>1.32E-2</v>
      </c>
      <c r="AB348" s="5">
        <f t="shared" si="90"/>
        <v>1.2500000000000001E-2</v>
      </c>
      <c r="AC348" s="5">
        <f t="shared" si="91"/>
        <v>1.12E-2</v>
      </c>
      <c r="AE348" s="5">
        <f t="shared" si="92"/>
        <v>1.23E-2</v>
      </c>
      <c r="AF348" s="5">
        <f t="shared" si="80"/>
        <v>1.23E-2</v>
      </c>
      <c r="AH348" s="5">
        <f t="shared" si="93"/>
        <v>1.32E-2</v>
      </c>
      <c r="AI348" s="5">
        <f t="shared" si="81"/>
        <v>1.1900000000000001E-2</v>
      </c>
      <c r="AJ348" s="5">
        <f t="shared" si="94"/>
        <v>1.2999999999999991E-3</v>
      </c>
      <c r="AL348" s="5">
        <f t="shared" si="95"/>
        <v>1.23E-2</v>
      </c>
      <c r="AM348" s="4">
        <f>ROUND(('Levy Limit Base'!AD348*AL348),0)</f>
        <v>376283</v>
      </c>
      <c r="AN348" s="4"/>
      <c r="AO348" s="20"/>
      <c r="AP348" s="5"/>
    </row>
    <row r="349" spans="1:42" x14ac:dyDescent="0.2">
      <c r="A349" t="s">
        <v>350</v>
      </c>
      <c r="B349">
        <v>340</v>
      </c>
      <c r="C349" s="4">
        <v>3776360</v>
      </c>
      <c r="D349" s="4">
        <v>3929464</v>
      </c>
      <c r="E349" s="4">
        <f>'Levy Limit Base'!F349</f>
        <v>4088401</v>
      </c>
      <c r="F349" s="4">
        <f>'Levy Limit Base'!K349</f>
        <v>4263895</v>
      </c>
      <c r="G349" s="4">
        <f>'Levy Limit Base'!P349</f>
        <v>4424970</v>
      </c>
      <c r="H349" s="4">
        <f>'Levy Limit Base'!U349</f>
        <v>4596358</v>
      </c>
      <c r="J349" s="45"/>
      <c r="K349" s="45"/>
      <c r="M349" s="4">
        <v>58695</v>
      </c>
      <c r="N349" s="4">
        <v>42991</v>
      </c>
      <c r="O349" s="4">
        <v>65009</v>
      </c>
      <c r="P349" s="4">
        <v>54478</v>
      </c>
      <c r="Q349" s="19">
        <v>60763</v>
      </c>
      <c r="S349" s="4">
        <f t="shared" si="82"/>
        <v>58695</v>
      </c>
      <c r="T349" s="4">
        <f t="shared" si="83"/>
        <v>42991</v>
      </c>
      <c r="U349" s="4">
        <f t="shared" si="84"/>
        <v>65009</v>
      </c>
      <c r="V349" s="4">
        <f t="shared" si="85"/>
        <v>54478</v>
      </c>
      <c r="W349" s="4">
        <f t="shared" si="86"/>
        <v>60763</v>
      </c>
      <c r="Y349" s="5">
        <f t="shared" si="87"/>
        <v>1.55E-2</v>
      </c>
      <c r="Z349" s="5">
        <f t="shared" si="88"/>
        <v>1.09E-2</v>
      </c>
      <c r="AA349" s="5">
        <f t="shared" si="89"/>
        <v>1.5900000000000001E-2</v>
      </c>
      <c r="AB349" s="5">
        <f t="shared" si="90"/>
        <v>1.2800000000000001E-2</v>
      </c>
      <c r="AC349" s="5">
        <f t="shared" si="91"/>
        <v>1.37E-2</v>
      </c>
      <c r="AE349" s="5">
        <f t="shared" si="92"/>
        <v>1.41E-2</v>
      </c>
      <c r="AF349" s="5">
        <f t="shared" si="80"/>
        <v>1.2500000000000001E-2</v>
      </c>
      <c r="AH349" s="5">
        <f t="shared" si="93"/>
        <v>1.5900000000000001E-2</v>
      </c>
      <c r="AI349" s="5">
        <f t="shared" si="81"/>
        <v>1.3299999999999999E-2</v>
      </c>
      <c r="AJ349" s="5">
        <f t="shared" si="94"/>
        <v>2.6000000000000016E-3</v>
      </c>
      <c r="AL349" s="5">
        <f t="shared" si="95"/>
        <v>1.41E-2</v>
      </c>
      <c r="AM349" s="4">
        <f>ROUND(('Levy Limit Base'!AD349*AL349),0)</f>
        <v>64809</v>
      </c>
      <c r="AN349" s="4"/>
      <c r="AO349" s="20"/>
      <c r="AP349" s="5"/>
    </row>
    <row r="350" spans="1:42" x14ac:dyDescent="0.2">
      <c r="A350" t="s">
        <v>351</v>
      </c>
      <c r="B350">
        <v>341</v>
      </c>
      <c r="C350" s="4">
        <v>11913314</v>
      </c>
      <c r="D350" s="4">
        <v>12510605</v>
      </c>
      <c r="E350" s="4">
        <f>'Levy Limit Base'!F350</f>
        <v>12967738</v>
      </c>
      <c r="F350" s="4">
        <f>'Levy Limit Base'!K350</f>
        <v>13349588</v>
      </c>
      <c r="G350" s="4">
        <f>'Levy Limit Base'!P350</f>
        <v>13741523</v>
      </c>
      <c r="H350" s="4">
        <f>'Levy Limit Base'!U350</f>
        <v>14164826</v>
      </c>
      <c r="J350" s="45"/>
      <c r="K350" s="45"/>
      <c r="M350" s="4">
        <v>299458</v>
      </c>
      <c r="N350" s="4">
        <v>107282</v>
      </c>
      <c r="O350" s="4">
        <v>57656</v>
      </c>
      <c r="P350" s="4">
        <v>58195</v>
      </c>
      <c r="Q350" s="19">
        <v>79765</v>
      </c>
      <c r="S350" s="4">
        <f t="shared" si="82"/>
        <v>299458</v>
      </c>
      <c r="T350" s="4">
        <f t="shared" si="83"/>
        <v>107282</v>
      </c>
      <c r="U350" s="4">
        <f t="shared" si="84"/>
        <v>57656</v>
      </c>
      <c r="V350" s="4">
        <f t="shared" si="85"/>
        <v>58195</v>
      </c>
      <c r="W350" s="4">
        <f t="shared" si="86"/>
        <v>79765</v>
      </c>
      <c r="Y350" s="5">
        <f t="shared" si="87"/>
        <v>2.5100000000000001E-2</v>
      </c>
      <c r="Z350" s="5">
        <f t="shared" si="88"/>
        <v>8.6E-3</v>
      </c>
      <c r="AA350" s="5">
        <f t="shared" si="89"/>
        <v>4.4000000000000003E-3</v>
      </c>
      <c r="AB350" s="5">
        <f t="shared" si="90"/>
        <v>4.4000000000000003E-3</v>
      </c>
      <c r="AC350" s="5">
        <f t="shared" si="91"/>
        <v>5.7999999999999996E-3</v>
      </c>
      <c r="AE350" s="5">
        <f t="shared" si="92"/>
        <v>4.8999999999999998E-3</v>
      </c>
      <c r="AF350" s="5">
        <f t="shared" si="80"/>
        <v>4.8999999999999998E-3</v>
      </c>
      <c r="AH350" s="5">
        <f t="shared" si="93"/>
        <v>5.7999999999999996E-3</v>
      </c>
      <c r="AI350" s="5">
        <f t="shared" si="81"/>
        <v>4.4000000000000003E-3</v>
      </c>
      <c r="AJ350" s="5">
        <f t="shared" si="94"/>
        <v>1.3999999999999993E-3</v>
      </c>
      <c r="AL350" s="5">
        <f t="shared" si="95"/>
        <v>4.8999999999999998E-3</v>
      </c>
      <c r="AM350" s="4">
        <f>ROUND(('Levy Limit Base'!AD350*AL350),0)</f>
        <v>69408</v>
      </c>
      <c r="AN350" s="4"/>
      <c r="AO350" s="20"/>
      <c r="AP350" s="5"/>
    </row>
    <row r="351" spans="1:42" x14ac:dyDescent="0.2">
      <c r="A351" t="s">
        <v>352</v>
      </c>
      <c r="B351">
        <v>342</v>
      </c>
      <c r="C351" s="4">
        <v>55558304</v>
      </c>
      <c r="D351" s="4">
        <v>57790113</v>
      </c>
      <c r="E351" s="4">
        <f>'Levy Limit Base'!F351</f>
        <v>60355931</v>
      </c>
      <c r="F351" s="4">
        <f>'Levy Limit Base'!K351</f>
        <v>63139716</v>
      </c>
      <c r="G351" s="4">
        <f>'Levy Limit Base'!P351</f>
        <v>66056442</v>
      </c>
      <c r="H351" s="4">
        <f>'Levy Limit Base'!U351</f>
        <v>69555446</v>
      </c>
      <c r="J351" s="45" t="s">
        <v>456</v>
      </c>
      <c r="K351" s="45"/>
      <c r="M351" s="4">
        <v>842851</v>
      </c>
      <c r="N351" s="4">
        <v>1121065</v>
      </c>
      <c r="O351" s="4">
        <v>1051292</v>
      </c>
      <c r="P351" s="4">
        <v>1338233</v>
      </c>
      <c r="Q351" s="19">
        <v>1847593</v>
      </c>
      <c r="S351" s="4">
        <f t="shared" si="82"/>
        <v>842851</v>
      </c>
      <c r="T351" s="4">
        <f t="shared" si="83"/>
        <v>1121065</v>
      </c>
      <c r="U351" s="4">
        <f t="shared" si="84"/>
        <v>1051292</v>
      </c>
      <c r="V351" s="4">
        <f t="shared" si="85"/>
        <v>1338233</v>
      </c>
      <c r="W351" s="4">
        <f t="shared" si="86"/>
        <v>1847593</v>
      </c>
      <c r="Y351" s="5">
        <f t="shared" si="87"/>
        <v>1.52E-2</v>
      </c>
      <c r="Z351" s="5">
        <f t="shared" si="88"/>
        <v>1.9400000000000001E-2</v>
      </c>
      <c r="AA351" s="5">
        <f t="shared" si="89"/>
        <v>1.7399999999999999E-2</v>
      </c>
      <c r="AB351" s="5">
        <f t="shared" si="90"/>
        <v>2.12E-2</v>
      </c>
      <c r="AC351" s="5">
        <f t="shared" si="91"/>
        <v>2.8000000000000001E-2</v>
      </c>
      <c r="AE351" s="5">
        <f t="shared" si="92"/>
        <v>2.2200000000000001E-2</v>
      </c>
      <c r="AF351" s="5">
        <f t="shared" si="80"/>
        <v>1.9300000000000001E-2</v>
      </c>
      <c r="AH351" s="5">
        <f t="shared" si="93"/>
        <v>2.8000000000000001E-2</v>
      </c>
      <c r="AI351" s="5">
        <f t="shared" si="81"/>
        <v>1.9300000000000001E-2</v>
      </c>
      <c r="AJ351" s="5">
        <f t="shared" si="94"/>
        <v>8.6999999999999994E-3</v>
      </c>
      <c r="AL351" s="5">
        <f t="shared" si="95"/>
        <v>2.2200000000000001E-2</v>
      </c>
      <c r="AM351" s="4">
        <f>ROUND(('Levy Limit Base'!AD351*AL351),0)</f>
        <v>1544131</v>
      </c>
      <c r="AN351" s="4"/>
      <c r="AO351" s="20"/>
      <c r="AP351" s="5"/>
    </row>
    <row r="352" spans="1:42" x14ac:dyDescent="0.2">
      <c r="A352" t="s">
        <v>353</v>
      </c>
      <c r="B352">
        <v>343</v>
      </c>
      <c r="C352" s="4">
        <v>8743759</v>
      </c>
      <c r="D352" s="4">
        <v>9023171</v>
      </c>
      <c r="E352" s="4">
        <f>'Levy Limit Base'!F352</f>
        <v>9315662</v>
      </c>
      <c r="F352" s="4">
        <f>'Levy Limit Base'!K352</f>
        <v>9616991</v>
      </c>
      <c r="G352" s="4">
        <f>'Levy Limit Base'!P352</f>
        <v>9930528</v>
      </c>
      <c r="H352" s="4">
        <f>'Levy Limit Base'!U352</f>
        <v>10243614</v>
      </c>
      <c r="J352" s="45"/>
      <c r="K352" s="45"/>
      <c r="M352" s="4">
        <v>60818</v>
      </c>
      <c r="N352" s="4">
        <v>63222</v>
      </c>
      <c r="O352" s="4">
        <v>68437</v>
      </c>
      <c r="P352" s="4">
        <v>73112</v>
      </c>
      <c r="Q352" s="19">
        <v>64823</v>
      </c>
      <c r="S352" s="4">
        <f t="shared" si="82"/>
        <v>60818</v>
      </c>
      <c r="T352" s="4">
        <f t="shared" si="83"/>
        <v>63222</v>
      </c>
      <c r="U352" s="4">
        <f t="shared" si="84"/>
        <v>68437</v>
      </c>
      <c r="V352" s="4">
        <f t="shared" si="85"/>
        <v>73112</v>
      </c>
      <c r="W352" s="4">
        <f t="shared" si="86"/>
        <v>64823</v>
      </c>
      <c r="Y352" s="5">
        <f t="shared" si="87"/>
        <v>7.0000000000000001E-3</v>
      </c>
      <c r="Z352" s="5">
        <f t="shared" si="88"/>
        <v>7.0000000000000001E-3</v>
      </c>
      <c r="AA352" s="5">
        <f t="shared" si="89"/>
        <v>7.3000000000000001E-3</v>
      </c>
      <c r="AB352" s="5">
        <f t="shared" si="90"/>
        <v>7.6E-3</v>
      </c>
      <c r="AC352" s="5">
        <f t="shared" si="91"/>
        <v>6.4999999999999997E-3</v>
      </c>
      <c r="AE352" s="5">
        <f t="shared" si="92"/>
        <v>7.1000000000000004E-3</v>
      </c>
      <c r="AF352" s="5">
        <f t="shared" si="80"/>
        <v>6.8999999999999999E-3</v>
      </c>
      <c r="AH352" s="5">
        <f t="shared" si="93"/>
        <v>7.6E-3</v>
      </c>
      <c r="AI352" s="5">
        <f t="shared" si="81"/>
        <v>6.8999999999999999E-3</v>
      </c>
      <c r="AJ352" s="5">
        <f t="shared" si="94"/>
        <v>7.000000000000001E-4</v>
      </c>
      <c r="AL352" s="5">
        <f t="shared" si="95"/>
        <v>7.1000000000000004E-3</v>
      </c>
      <c r="AM352" s="4">
        <f>ROUND(('Levy Limit Base'!AD352*AL352),0)</f>
        <v>72730</v>
      </c>
      <c r="AN352" s="4"/>
      <c r="AO352" s="20"/>
      <c r="AP352" s="5"/>
    </row>
    <row r="353" spans="1:42" x14ac:dyDescent="0.2">
      <c r="A353" t="s">
        <v>354</v>
      </c>
      <c r="B353">
        <v>344</v>
      </c>
      <c r="C353" s="4">
        <v>51904155</v>
      </c>
      <c r="D353" s="4">
        <v>53737823</v>
      </c>
      <c r="E353" s="4">
        <f>'Levy Limit Base'!F353</f>
        <v>56025300</v>
      </c>
      <c r="F353" s="4">
        <f>'Levy Limit Base'!K353</f>
        <v>58188845</v>
      </c>
      <c r="G353" s="4">
        <f>'Levy Limit Base'!P353</f>
        <v>60341350</v>
      </c>
      <c r="H353" s="4">
        <f>'Levy Limit Base'!U353</f>
        <v>62587995</v>
      </c>
      <c r="J353" s="45" t="s">
        <v>457</v>
      </c>
      <c r="K353" s="45"/>
      <c r="M353" s="4">
        <v>536064</v>
      </c>
      <c r="N353" s="4">
        <v>764802</v>
      </c>
      <c r="O353" s="4">
        <v>753264</v>
      </c>
      <c r="P353" s="4">
        <v>697784</v>
      </c>
      <c r="Q353" s="19">
        <v>738112</v>
      </c>
      <c r="S353" s="4">
        <f t="shared" si="82"/>
        <v>536064</v>
      </c>
      <c r="T353" s="4">
        <f t="shared" si="83"/>
        <v>764802</v>
      </c>
      <c r="U353" s="4">
        <f t="shared" si="84"/>
        <v>753264</v>
      </c>
      <c r="V353" s="4">
        <f t="shared" si="85"/>
        <v>697784</v>
      </c>
      <c r="W353" s="4">
        <f t="shared" si="86"/>
        <v>738112</v>
      </c>
      <c r="Y353" s="5">
        <f t="shared" si="87"/>
        <v>1.03E-2</v>
      </c>
      <c r="Z353" s="5">
        <f t="shared" si="88"/>
        <v>1.4200000000000001E-2</v>
      </c>
      <c r="AA353" s="5">
        <f t="shared" si="89"/>
        <v>1.34E-2</v>
      </c>
      <c r="AB353" s="5">
        <f t="shared" si="90"/>
        <v>1.2E-2</v>
      </c>
      <c r="AC353" s="5">
        <f t="shared" si="91"/>
        <v>1.2200000000000001E-2</v>
      </c>
      <c r="AE353" s="5">
        <f t="shared" si="92"/>
        <v>1.2500000000000001E-2</v>
      </c>
      <c r="AF353" s="5">
        <f t="shared" si="80"/>
        <v>1.2500000000000001E-2</v>
      </c>
      <c r="AH353" s="5">
        <f t="shared" si="93"/>
        <v>1.34E-2</v>
      </c>
      <c r="AI353" s="5">
        <f t="shared" si="81"/>
        <v>1.21E-2</v>
      </c>
      <c r="AJ353" s="5">
        <f t="shared" si="94"/>
        <v>1.3000000000000008E-3</v>
      </c>
      <c r="AL353" s="5">
        <f t="shared" si="95"/>
        <v>1.2500000000000001E-2</v>
      </c>
      <c r="AM353" s="4">
        <f>ROUND(('Levy Limit Base'!AD353*AL353),0)</f>
        <v>782350</v>
      </c>
      <c r="AN353" s="4"/>
      <c r="AO353" s="20"/>
      <c r="AP353" s="5"/>
    </row>
    <row r="354" spans="1:42" x14ac:dyDescent="0.2">
      <c r="A354" t="s">
        <v>355</v>
      </c>
      <c r="B354">
        <v>345</v>
      </c>
      <c r="C354" s="4">
        <v>1269055</v>
      </c>
      <c r="D354" s="4">
        <v>1320340</v>
      </c>
      <c r="E354" s="4">
        <f>'Levy Limit Base'!F354</f>
        <v>1373986</v>
      </c>
      <c r="F354" s="4">
        <f>'Levy Limit Base'!K354</f>
        <v>1418504</v>
      </c>
      <c r="G354" s="4">
        <f>'Levy Limit Base'!P354</f>
        <v>1473013</v>
      </c>
      <c r="H354" s="4">
        <f>'Levy Limit Base'!U354</f>
        <v>1535766</v>
      </c>
      <c r="J354" s="45"/>
      <c r="K354" s="45"/>
      <c r="M354" s="4">
        <v>19559</v>
      </c>
      <c r="N354" s="4">
        <v>19515</v>
      </c>
      <c r="O354" s="4">
        <v>10168</v>
      </c>
      <c r="P354" s="4">
        <v>19046</v>
      </c>
      <c r="Q354" s="19">
        <v>25927</v>
      </c>
      <c r="S354" s="4">
        <f t="shared" si="82"/>
        <v>19559</v>
      </c>
      <c r="T354" s="4">
        <f t="shared" si="83"/>
        <v>19515</v>
      </c>
      <c r="U354" s="4">
        <f t="shared" si="84"/>
        <v>10168</v>
      </c>
      <c r="V354" s="4">
        <f t="shared" si="85"/>
        <v>19046</v>
      </c>
      <c r="W354" s="4">
        <f t="shared" si="86"/>
        <v>25927</v>
      </c>
      <c r="Y354" s="5">
        <f t="shared" si="87"/>
        <v>1.54E-2</v>
      </c>
      <c r="Z354" s="5">
        <f t="shared" si="88"/>
        <v>1.4800000000000001E-2</v>
      </c>
      <c r="AA354" s="5">
        <f t="shared" si="89"/>
        <v>7.4000000000000003E-3</v>
      </c>
      <c r="AB354" s="5">
        <f t="shared" si="90"/>
        <v>1.34E-2</v>
      </c>
      <c r="AC354" s="5">
        <f t="shared" si="91"/>
        <v>1.7600000000000001E-2</v>
      </c>
      <c r="AE354" s="5">
        <f t="shared" si="92"/>
        <v>1.2800000000000001E-2</v>
      </c>
      <c r="AF354" s="5">
        <f t="shared" si="80"/>
        <v>1.1900000000000001E-2</v>
      </c>
      <c r="AH354" s="5">
        <f t="shared" si="93"/>
        <v>1.7600000000000001E-2</v>
      </c>
      <c r="AI354" s="5">
        <f t="shared" si="81"/>
        <v>1.04E-2</v>
      </c>
      <c r="AJ354" s="5">
        <f t="shared" si="94"/>
        <v>7.2000000000000015E-3</v>
      </c>
      <c r="AL354" s="5">
        <f t="shared" si="95"/>
        <v>1.2800000000000001E-2</v>
      </c>
      <c r="AM354" s="4">
        <f>ROUND(('Levy Limit Base'!AD354*AL354),0)</f>
        <v>19658</v>
      </c>
      <c r="AN354" s="4"/>
      <c r="AO354" s="20"/>
      <c r="AP354" s="5"/>
    </row>
    <row r="355" spans="1:42" x14ac:dyDescent="0.2">
      <c r="A355" t="s">
        <v>356</v>
      </c>
      <c r="B355">
        <v>346</v>
      </c>
      <c r="C355" s="4">
        <v>17022548</v>
      </c>
      <c r="D355" s="4">
        <v>17516494</v>
      </c>
      <c r="E355" s="4">
        <f>'Levy Limit Base'!F355</f>
        <v>18192759</v>
      </c>
      <c r="F355" s="4">
        <f>'Levy Limit Base'!K355</f>
        <v>18786723</v>
      </c>
      <c r="G355" s="4">
        <f>'Levy Limit Base'!P355</f>
        <v>19435531</v>
      </c>
      <c r="H355" s="4">
        <f>'Levy Limit Base'!U355</f>
        <v>20120731</v>
      </c>
      <c r="J355" s="45"/>
      <c r="K355" s="45"/>
      <c r="M355" s="4">
        <v>68382</v>
      </c>
      <c r="N355" s="4">
        <v>92660</v>
      </c>
      <c r="O355" s="4">
        <v>139145</v>
      </c>
      <c r="P355" s="4">
        <v>179140</v>
      </c>
      <c r="Q355" s="19">
        <v>192132</v>
      </c>
      <c r="S355" s="4">
        <f t="shared" si="82"/>
        <v>68382</v>
      </c>
      <c r="T355" s="4">
        <f t="shared" si="83"/>
        <v>92660</v>
      </c>
      <c r="U355" s="4">
        <f t="shared" si="84"/>
        <v>139145</v>
      </c>
      <c r="V355" s="4">
        <f t="shared" si="85"/>
        <v>179140</v>
      </c>
      <c r="W355" s="4">
        <f t="shared" si="86"/>
        <v>192132</v>
      </c>
      <c r="Y355" s="5">
        <f t="shared" si="87"/>
        <v>4.0000000000000001E-3</v>
      </c>
      <c r="Z355" s="5">
        <f t="shared" si="88"/>
        <v>5.3E-3</v>
      </c>
      <c r="AA355" s="5">
        <f t="shared" si="89"/>
        <v>7.6E-3</v>
      </c>
      <c r="AB355" s="5">
        <f t="shared" si="90"/>
        <v>9.4999999999999998E-3</v>
      </c>
      <c r="AC355" s="5">
        <f t="shared" si="91"/>
        <v>9.9000000000000008E-3</v>
      </c>
      <c r="AE355" s="5">
        <f t="shared" si="92"/>
        <v>8.9999999999999993E-3</v>
      </c>
      <c r="AF355" s="5">
        <f t="shared" si="80"/>
        <v>7.4999999999999997E-3</v>
      </c>
      <c r="AH355" s="5">
        <f t="shared" si="93"/>
        <v>9.9000000000000008E-3</v>
      </c>
      <c r="AI355" s="5">
        <f t="shared" si="81"/>
        <v>8.6E-3</v>
      </c>
      <c r="AJ355" s="5">
        <f t="shared" si="94"/>
        <v>1.3000000000000008E-3</v>
      </c>
      <c r="AL355" s="5">
        <f t="shared" si="95"/>
        <v>8.9999999999999993E-3</v>
      </c>
      <c r="AM355" s="4">
        <f>ROUND(('Levy Limit Base'!AD355*AL355),0)</f>
        <v>181087</v>
      </c>
      <c r="AN355" s="4"/>
      <c r="AO355" s="20"/>
      <c r="AP355" s="5"/>
    </row>
    <row r="356" spans="1:42" x14ac:dyDescent="0.2">
      <c r="A356" t="s">
        <v>357</v>
      </c>
      <c r="B356">
        <v>347</v>
      </c>
      <c r="C356" s="4">
        <v>85732199</v>
      </c>
      <c r="D356" s="4">
        <v>89873366</v>
      </c>
      <c r="E356" s="4">
        <f>'Levy Limit Base'!F356</f>
        <v>93963879</v>
      </c>
      <c r="F356" s="4">
        <f>'Levy Limit Base'!K356</f>
        <v>98385122</v>
      </c>
      <c r="G356" s="4">
        <f>'Levy Limit Base'!P356</f>
        <v>103272336</v>
      </c>
      <c r="H356" s="4">
        <f>'Levy Limit Base'!U356</f>
        <v>108244066</v>
      </c>
      <c r="J356" s="45"/>
      <c r="K356" s="45"/>
      <c r="M356" s="4">
        <v>1997862</v>
      </c>
      <c r="N356" s="4">
        <v>1817262</v>
      </c>
      <c r="O356" s="4">
        <v>2052274</v>
      </c>
      <c r="P356" s="4">
        <v>2425276</v>
      </c>
      <c r="Q356" s="19">
        <v>2389922</v>
      </c>
      <c r="S356" s="4">
        <f t="shared" si="82"/>
        <v>1997862</v>
      </c>
      <c r="T356" s="4">
        <f t="shared" si="83"/>
        <v>1817262</v>
      </c>
      <c r="U356" s="4">
        <f t="shared" si="84"/>
        <v>2052274</v>
      </c>
      <c r="V356" s="4">
        <f t="shared" si="85"/>
        <v>2425276</v>
      </c>
      <c r="W356" s="4">
        <f t="shared" si="86"/>
        <v>2389922</v>
      </c>
      <c r="Y356" s="5">
        <f t="shared" si="87"/>
        <v>2.3300000000000001E-2</v>
      </c>
      <c r="Z356" s="5">
        <f t="shared" si="88"/>
        <v>2.0199999999999999E-2</v>
      </c>
      <c r="AA356" s="5">
        <f t="shared" si="89"/>
        <v>2.18E-2</v>
      </c>
      <c r="AB356" s="5">
        <f t="shared" si="90"/>
        <v>2.47E-2</v>
      </c>
      <c r="AC356" s="5">
        <f t="shared" si="91"/>
        <v>2.3099999999999999E-2</v>
      </c>
      <c r="AE356" s="5">
        <f t="shared" si="92"/>
        <v>2.3199999999999998E-2</v>
      </c>
      <c r="AF356" s="5">
        <f t="shared" si="80"/>
        <v>2.1700000000000001E-2</v>
      </c>
      <c r="AH356" s="5">
        <f t="shared" si="93"/>
        <v>2.47E-2</v>
      </c>
      <c r="AI356" s="5">
        <f t="shared" si="81"/>
        <v>2.2499999999999999E-2</v>
      </c>
      <c r="AJ356" s="5">
        <f t="shared" si="94"/>
        <v>2.2000000000000006E-3</v>
      </c>
      <c r="AL356" s="5">
        <f t="shared" si="95"/>
        <v>2.3199999999999998E-2</v>
      </c>
      <c r="AM356" s="4">
        <f>ROUND(('Levy Limit Base'!AD356*AL356),0)</f>
        <v>2511262</v>
      </c>
      <c r="AN356" s="4"/>
      <c r="AO356" s="20"/>
      <c r="AP356" s="5"/>
    </row>
    <row r="357" spans="1:42" x14ac:dyDescent="0.2">
      <c r="A357" t="s">
        <v>358</v>
      </c>
      <c r="B357">
        <v>348</v>
      </c>
      <c r="C357" s="4">
        <v>228293315</v>
      </c>
      <c r="D357" s="4">
        <v>239679557</v>
      </c>
      <c r="E357" s="4">
        <f>'Levy Limit Base'!F357</f>
        <v>250134942</v>
      </c>
      <c r="F357" s="4">
        <f>'Levy Limit Base'!K357</f>
        <v>260880705</v>
      </c>
      <c r="G357" s="4">
        <f>'Levy Limit Base'!P357</f>
        <v>271963069</v>
      </c>
      <c r="H357" s="4">
        <f>'Levy Limit Base'!U357</f>
        <v>280922031</v>
      </c>
      <c r="J357" s="45" t="s">
        <v>464</v>
      </c>
      <c r="K357" s="45"/>
      <c r="M357" s="4">
        <v>5678909</v>
      </c>
      <c r="N357" s="4">
        <v>4463396</v>
      </c>
      <c r="O357" s="4">
        <v>4492389</v>
      </c>
      <c r="P357" s="4">
        <v>4560346</v>
      </c>
      <c r="Q357" s="19">
        <v>6177865</v>
      </c>
      <c r="S357" s="4">
        <f t="shared" si="82"/>
        <v>5678909</v>
      </c>
      <c r="T357" s="4">
        <f t="shared" si="83"/>
        <v>4463396</v>
      </c>
      <c r="U357" s="4">
        <f t="shared" si="84"/>
        <v>4492389</v>
      </c>
      <c r="V357" s="4">
        <f t="shared" si="85"/>
        <v>4560346</v>
      </c>
      <c r="W357" s="4">
        <f t="shared" si="86"/>
        <v>6177865</v>
      </c>
      <c r="Y357" s="5">
        <f t="shared" si="87"/>
        <v>2.4899999999999999E-2</v>
      </c>
      <c r="Z357" s="5">
        <f t="shared" si="88"/>
        <v>1.8599999999999998E-2</v>
      </c>
      <c r="AA357" s="5">
        <f t="shared" si="89"/>
        <v>1.7999999999999999E-2</v>
      </c>
      <c r="AB357" s="5">
        <f t="shared" si="90"/>
        <v>1.7500000000000002E-2</v>
      </c>
      <c r="AC357" s="5">
        <f t="shared" si="91"/>
        <v>2.2700000000000001E-2</v>
      </c>
      <c r="AE357" s="5">
        <f t="shared" si="92"/>
        <v>1.9400000000000001E-2</v>
      </c>
      <c r="AF357" s="5">
        <f t="shared" si="80"/>
        <v>1.7999999999999999E-2</v>
      </c>
      <c r="AH357" s="5">
        <f t="shared" si="93"/>
        <v>2.2700000000000001E-2</v>
      </c>
      <c r="AI357" s="5">
        <f>IF(W357&gt;0,ROUND((AC357+AA357+AB357-AH357)/2,4),ROUND((AB357+Z357+AA357-AH357)/2,4))</f>
        <v>1.78E-2</v>
      </c>
      <c r="AJ357" s="5">
        <f t="shared" si="94"/>
        <v>4.9000000000000016E-3</v>
      </c>
      <c r="AL357" s="5">
        <f t="shared" si="95"/>
        <v>1.9400000000000001E-2</v>
      </c>
      <c r="AM357" s="4">
        <f>ROUND(('Levy Limit Base'!AD357*AL357),0)</f>
        <v>5449887</v>
      </c>
      <c r="AN357" s="4"/>
      <c r="AO357" s="20"/>
      <c r="AP357" s="5"/>
    </row>
    <row r="358" spans="1:42" x14ac:dyDescent="0.2">
      <c r="A358" t="s">
        <v>359</v>
      </c>
      <c r="B358">
        <v>349</v>
      </c>
      <c r="C358" s="4">
        <v>2044849</v>
      </c>
      <c r="D358" s="4">
        <v>2122444</v>
      </c>
      <c r="E358" s="4">
        <f>'Levy Limit Base'!F358</f>
        <v>2197439</v>
      </c>
      <c r="F358" s="4">
        <f>'Levy Limit Base'!K358</f>
        <v>2268634</v>
      </c>
      <c r="G358" s="4">
        <f>'Levy Limit Base'!P358</f>
        <v>2347916</v>
      </c>
      <c r="H358" s="4">
        <f>'Levy Limit Base'!U358</f>
        <v>2419324</v>
      </c>
      <c r="J358" s="45"/>
      <c r="K358" s="45"/>
      <c r="M358" s="4">
        <v>26474</v>
      </c>
      <c r="N358" s="4">
        <v>17998</v>
      </c>
      <c r="O358" s="4">
        <v>16259</v>
      </c>
      <c r="P358" s="4">
        <v>22566</v>
      </c>
      <c r="Q358" s="19">
        <v>12710</v>
      </c>
      <c r="S358" s="4">
        <f t="shared" si="82"/>
        <v>26474</v>
      </c>
      <c r="T358" s="4">
        <f t="shared" si="83"/>
        <v>17998</v>
      </c>
      <c r="U358" s="4">
        <f t="shared" si="84"/>
        <v>16259</v>
      </c>
      <c r="V358" s="4">
        <f t="shared" si="85"/>
        <v>22566</v>
      </c>
      <c r="W358" s="4">
        <f t="shared" si="86"/>
        <v>12710</v>
      </c>
      <c r="Y358" s="5">
        <f t="shared" si="87"/>
        <v>1.29E-2</v>
      </c>
      <c r="Z358" s="5">
        <f t="shared" si="88"/>
        <v>8.5000000000000006E-3</v>
      </c>
      <c r="AA358" s="5">
        <f t="shared" si="89"/>
        <v>7.4000000000000003E-3</v>
      </c>
      <c r="AB358" s="5">
        <f t="shared" si="90"/>
        <v>9.9000000000000008E-3</v>
      </c>
      <c r="AC358" s="5">
        <f t="shared" si="91"/>
        <v>5.4000000000000003E-3</v>
      </c>
      <c r="AE358" s="5">
        <f t="shared" si="92"/>
        <v>7.6E-3</v>
      </c>
      <c r="AF358" s="5">
        <f t="shared" si="80"/>
        <v>7.1000000000000004E-3</v>
      </c>
      <c r="AH358" s="5">
        <f t="shared" si="93"/>
        <v>9.9000000000000008E-3</v>
      </c>
      <c r="AI358" s="5">
        <f>IF(W358&gt;0,ROUND((AC358+AA358+AB358-AH358)/2,4),ROUND((AB358+Z358+AA358-AH358)/2,4))</f>
        <v>6.4000000000000003E-3</v>
      </c>
      <c r="AJ358" s="5">
        <f t="shared" si="94"/>
        <v>3.5000000000000005E-3</v>
      </c>
      <c r="AL358" s="5">
        <f t="shared" si="95"/>
        <v>7.6E-3</v>
      </c>
      <c r="AM358" s="4">
        <f>ROUND(('Levy Limit Base'!AD358*AL358),0)</f>
        <v>18387</v>
      </c>
      <c r="AN358" s="4"/>
      <c r="AO358" s="20"/>
      <c r="AP358" s="5"/>
    </row>
    <row r="359" spans="1:42" x14ac:dyDescent="0.2">
      <c r="A359" t="s">
        <v>360</v>
      </c>
      <c r="B359">
        <v>350</v>
      </c>
      <c r="C359" s="4">
        <v>23337870</v>
      </c>
      <c r="D359" s="4">
        <v>24211228</v>
      </c>
      <c r="E359" s="4">
        <f>'Levy Limit Base'!F359</f>
        <v>25206548</v>
      </c>
      <c r="F359" s="4">
        <f>'Levy Limit Base'!K359</f>
        <v>26385216</v>
      </c>
      <c r="G359" s="4">
        <f>'Levy Limit Base'!P359</f>
        <v>27609043</v>
      </c>
      <c r="H359" s="4">
        <f>'Levy Limit Base'!U359</f>
        <v>28715299</v>
      </c>
      <c r="J359" s="45" t="s">
        <v>464</v>
      </c>
      <c r="K359" s="45"/>
      <c r="M359" s="4">
        <v>289911</v>
      </c>
      <c r="N359" s="4">
        <v>390039</v>
      </c>
      <c r="O359" s="4">
        <v>423163</v>
      </c>
      <c r="P359" s="4">
        <v>564197</v>
      </c>
      <c r="Q359" s="19">
        <v>416030</v>
      </c>
      <c r="S359" s="4">
        <f t="shared" si="82"/>
        <v>289911</v>
      </c>
      <c r="T359" s="4">
        <f t="shared" si="83"/>
        <v>390039</v>
      </c>
      <c r="U359" s="4">
        <f t="shared" si="84"/>
        <v>423163</v>
      </c>
      <c r="V359" s="4">
        <f t="shared" si="85"/>
        <v>564197</v>
      </c>
      <c r="W359" s="4">
        <f t="shared" si="86"/>
        <v>416030</v>
      </c>
      <c r="Y359" s="5">
        <f t="shared" si="87"/>
        <v>1.24E-2</v>
      </c>
      <c r="Z359" s="5">
        <f t="shared" si="88"/>
        <v>1.61E-2</v>
      </c>
      <c r="AA359" s="5">
        <f t="shared" si="89"/>
        <v>1.6799999999999999E-2</v>
      </c>
      <c r="AB359" s="5">
        <f t="shared" si="90"/>
        <v>2.1399999999999999E-2</v>
      </c>
      <c r="AC359" s="5">
        <f t="shared" si="91"/>
        <v>1.5100000000000001E-2</v>
      </c>
      <c r="AE359" s="5">
        <f t="shared" si="92"/>
        <v>1.78E-2</v>
      </c>
      <c r="AF359" s="5">
        <f t="shared" si="80"/>
        <v>1.6E-2</v>
      </c>
      <c r="AH359" s="5">
        <f t="shared" si="93"/>
        <v>2.1399999999999999E-2</v>
      </c>
      <c r="AI359" s="5">
        <f>IF(W359&gt;0,ROUND((AC359+AA359+AB359-AH359)/2,4),ROUND((AB359+Z359+AA359-AH359)/2,4))</f>
        <v>1.6E-2</v>
      </c>
      <c r="AJ359" s="5">
        <f t="shared" si="94"/>
        <v>5.3999999999999986E-3</v>
      </c>
      <c r="AL359" s="5">
        <f t="shared" si="95"/>
        <v>1.78E-2</v>
      </c>
      <c r="AM359" s="4">
        <f>ROUND(('Levy Limit Base'!AD359*AL359),0)</f>
        <v>511132</v>
      </c>
      <c r="AN359" s="4"/>
      <c r="AO359" s="20"/>
      <c r="AP359" s="5"/>
    </row>
    <row r="360" spans="1:42" x14ac:dyDescent="0.2">
      <c r="A360" t="s">
        <v>361</v>
      </c>
      <c r="B360">
        <v>351</v>
      </c>
      <c r="C360" s="4">
        <v>39170903</v>
      </c>
      <c r="D360" s="4">
        <v>40367404</v>
      </c>
      <c r="E360" s="4">
        <f>'Levy Limit Base'!F360</f>
        <v>41700968</v>
      </c>
      <c r="F360" s="4">
        <f>'Levy Limit Base'!K360</f>
        <v>42973663</v>
      </c>
      <c r="G360" s="4">
        <f>'Levy Limit Base'!P360</f>
        <v>44488112</v>
      </c>
      <c r="H360" s="4">
        <f>'Levy Limit Base'!U360</f>
        <v>45808396</v>
      </c>
      <c r="J360" s="45"/>
      <c r="K360" s="45"/>
      <c r="M360" s="4">
        <v>214341</v>
      </c>
      <c r="N360" s="4">
        <v>198446</v>
      </c>
      <c r="O360" s="4">
        <v>230171</v>
      </c>
      <c r="P360" s="4">
        <v>440107</v>
      </c>
      <c r="Q360" s="19">
        <v>208081</v>
      </c>
      <c r="S360" s="4">
        <f t="shared" si="82"/>
        <v>214341</v>
      </c>
      <c r="T360" s="4">
        <f t="shared" si="83"/>
        <v>198446</v>
      </c>
      <c r="U360" s="4">
        <f t="shared" si="84"/>
        <v>230171</v>
      </c>
      <c r="V360" s="4">
        <f t="shared" si="85"/>
        <v>440107</v>
      </c>
      <c r="W360" s="4">
        <f t="shared" si="86"/>
        <v>208081</v>
      </c>
      <c r="Y360" s="5">
        <f t="shared" si="87"/>
        <v>5.4999999999999997E-3</v>
      </c>
      <c r="Z360" s="5">
        <f t="shared" si="88"/>
        <v>4.8999999999999998E-3</v>
      </c>
      <c r="AA360" s="5">
        <f t="shared" si="89"/>
        <v>5.4999999999999997E-3</v>
      </c>
      <c r="AB360" s="5">
        <f t="shared" si="90"/>
        <v>1.0200000000000001E-2</v>
      </c>
      <c r="AC360" s="5">
        <f t="shared" si="91"/>
        <v>4.7000000000000002E-3</v>
      </c>
      <c r="AE360" s="5">
        <f t="shared" si="92"/>
        <v>6.7999999999999996E-3</v>
      </c>
      <c r="AF360" s="5">
        <f t="shared" si="80"/>
        <v>5.0000000000000001E-3</v>
      </c>
      <c r="AH360" s="5">
        <f t="shared" si="93"/>
        <v>1.0200000000000001E-2</v>
      </c>
      <c r="AI360" s="5">
        <f>IF(W360&gt;0,ROUND((AC360+AA360+AB360-AH360)/2,4),ROUND((AB360+Z360+AA360-AH360)/2,4))</f>
        <v>5.1000000000000004E-3</v>
      </c>
      <c r="AJ360" s="5">
        <f t="shared" si="94"/>
        <v>5.1000000000000004E-3</v>
      </c>
      <c r="AL360" s="5">
        <f t="shared" si="95"/>
        <v>6.7999999999999996E-3</v>
      </c>
      <c r="AM360" s="4">
        <f>ROUND(('Levy Limit Base'!AD360*AL360),0)</f>
        <v>311497</v>
      </c>
      <c r="AN360" s="4"/>
      <c r="AO360" s="20"/>
      <c r="AP360" s="5"/>
    </row>
    <row r="361" spans="1:42" x14ac:dyDescent="0.2">
      <c r="S361" s="4"/>
      <c r="T361" s="4"/>
      <c r="U361" s="4"/>
      <c r="V361" s="4"/>
      <c r="W361" s="4"/>
    </row>
    <row r="362" spans="1:42" x14ac:dyDescent="0.2">
      <c r="A362" t="s">
        <v>372</v>
      </c>
      <c r="C362" s="4">
        <f>SUM(C10:C360)</f>
        <v>11879391815</v>
      </c>
      <c r="D362" s="4">
        <f>SUM(D10:D360)</f>
        <v>12355981869</v>
      </c>
      <c r="E362" s="4">
        <f>SUM(E10:E360)</f>
        <v>12869035483</v>
      </c>
      <c r="F362" s="4">
        <f>SUM(F10:F360)</f>
        <v>13413985529</v>
      </c>
      <c r="G362" s="4">
        <f>SUM(G10:G360)</f>
        <v>13991635222</v>
      </c>
      <c r="H362" s="4"/>
      <c r="M362" s="4">
        <f>SUM(M10:M360)</f>
        <v>188379786</v>
      </c>
      <c r="N362" s="4">
        <f>SUM(N10:N360)</f>
        <v>195310490</v>
      </c>
      <c r="O362" s="4">
        <f>SUM(O10:O360)</f>
        <v>237487194</v>
      </c>
      <c r="P362" s="4">
        <f>SUM(P10:P360)</f>
        <v>256404448</v>
      </c>
      <c r="Q362" s="17">
        <f>SUM(Q10:Q360)</f>
        <v>278777142</v>
      </c>
      <c r="S362" s="4">
        <f>SUM(S10:S360)</f>
        <v>188379786</v>
      </c>
      <c r="T362" s="4">
        <f>SUM(T10:T360)</f>
        <v>195310490</v>
      </c>
      <c r="U362" s="4">
        <f>SUM(U10:U360)</f>
        <v>237487194</v>
      </c>
      <c r="V362" s="4">
        <f>SUM(V10:V360)</f>
        <v>256404448</v>
      </c>
      <c r="W362" s="4">
        <f>SUM(W10:W360)</f>
        <v>278777142</v>
      </c>
      <c r="Y362" s="5">
        <f>IF(S362&gt;0,ROUND(S362/C362,4)," ")</f>
        <v>1.5900000000000001E-2</v>
      </c>
      <c r="Z362" s="5">
        <f>IF(T362&gt;0,ROUND(T362/D362,4)," ")</f>
        <v>1.5800000000000002E-2</v>
      </c>
      <c r="AA362" s="5">
        <f>IF(U362&gt;0,ROUND(U362/E362,4)," ")</f>
        <v>1.8499999999999999E-2</v>
      </c>
      <c r="AB362" s="5">
        <f>IF(V362&gt;0,ROUND(V362/F362,4)," ")</f>
        <v>1.9099999999999999E-2</v>
      </c>
      <c r="AC362" s="5">
        <f>IF(W362&gt;0,ROUND(W362/G362,4)," ")</f>
        <v>1.9900000000000001E-2</v>
      </c>
      <c r="AE362" s="5">
        <f>IF(W362&gt;0,ROUND(AVERAGEA(AA362:AC362),4),ROUND(AVERAGEA(Z362:AB362),4))</f>
        <v>1.9199999999999998E-2</v>
      </c>
      <c r="AF362" s="5">
        <f>IF(W362&gt;0,ROUND((SUM(Z362:AC362)-MAXA(Z362:AC362))/3,4),ROUND((SUM(Z362:AB362)-MAXA(Z362:AB362))/3,4))</f>
        <v>1.78E-2</v>
      </c>
      <c r="AH362" s="5">
        <f>IF(W362&gt;0,MAXA(AA362:AC362),MAXA(Z362:AB362))</f>
        <v>1.9900000000000001E-2</v>
      </c>
      <c r="AI362" s="5">
        <f>IF(W362&gt;0,ROUND((AC362+AA362+AB362-AH362)/2,4),ROUND((AC362+Z362+AA362-AH362)/2,4))</f>
        <v>1.8800000000000001E-2</v>
      </c>
      <c r="AJ362" s="5">
        <f>(AH362-AI362)</f>
        <v>1.1000000000000003E-3</v>
      </c>
      <c r="AK362" t="s">
        <v>370</v>
      </c>
      <c r="AL362" s="5">
        <f>IF(AJ362&gt;0.02,AF362,AE362)</f>
        <v>1.9199999999999998E-2</v>
      </c>
      <c r="AM362" s="4">
        <f>SUM(AM10:AM360)</f>
        <v>276042227</v>
      </c>
    </row>
    <row r="363" spans="1:42" x14ac:dyDescent="0.2">
      <c r="Q363" s="17">
        <f>COUNTIF(Q10:Q360,"&gt;0")</f>
        <v>340</v>
      </c>
    </row>
    <row r="364" spans="1:42" x14ac:dyDescent="0.2">
      <c r="C364" s="4"/>
      <c r="D364" s="4"/>
      <c r="E364" s="4"/>
      <c r="F364" s="4"/>
      <c r="G364" s="4"/>
      <c r="H364" s="4"/>
      <c r="I364" s="4"/>
    </row>
    <row r="366" spans="1:42" x14ac:dyDescent="0.2">
      <c r="C366" s="4"/>
      <c r="D366" s="4"/>
      <c r="E366" s="4"/>
      <c r="F366" s="4"/>
      <c r="G366" s="4"/>
      <c r="H366" s="4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theme="3" tint="0.79998168889431442"/>
  </sheetPr>
  <dimension ref="A1:AF364"/>
  <sheetViews>
    <sheetView tabSelected="1" workbookViewId="0">
      <pane xSplit="2" ySplit="9" topLeftCell="C319" activePane="bottomRight" state="frozen"/>
      <selection activeCell="CI10" sqref="CI10"/>
      <selection pane="topRight" activeCell="CI10" sqref="CI10"/>
      <selection pane="bottomLeft" activeCell="CI10" sqref="CI10"/>
      <selection pane="bottomRight" activeCell="C8" sqref="C8:F360"/>
    </sheetView>
  </sheetViews>
  <sheetFormatPr defaultRowHeight="12.75" x14ac:dyDescent="0.2"/>
  <cols>
    <col min="1" max="1" width="24.7109375" customWidth="1"/>
    <col min="2" max="2" width="5.7109375" customWidth="1"/>
    <col min="3" max="6" width="13.7109375" customWidth="1"/>
    <col min="7" max="7" width="2.7109375" customWidth="1"/>
    <col min="8" max="11" width="13.7109375" customWidth="1"/>
    <col min="12" max="12" width="2.7109375" customWidth="1"/>
    <col min="13" max="16" width="13.7109375" customWidth="1"/>
    <col min="17" max="17" width="2.7109375" customWidth="1"/>
    <col min="18" max="22" width="13.7109375" customWidth="1"/>
    <col min="23" max="23" width="4.42578125" customWidth="1"/>
    <col min="24" max="27" width="13.7109375" customWidth="1"/>
    <col min="28" max="28" width="13.7109375" style="15" customWidth="1"/>
    <col min="29" max="29" width="2.7109375" customWidth="1"/>
    <col min="30" max="31" width="13.85546875" bestFit="1" customWidth="1"/>
    <col min="32" max="40" width="12.7109375" customWidth="1"/>
  </cols>
  <sheetData>
    <row r="1" spans="1:32" x14ac:dyDescent="0.2">
      <c r="A1" t="s">
        <v>364</v>
      </c>
    </row>
    <row r="2" spans="1:32" x14ac:dyDescent="0.2">
      <c r="A2" t="s">
        <v>365</v>
      </c>
    </row>
    <row r="3" spans="1:32" x14ac:dyDescent="0.2">
      <c r="A3" t="s">
        <v>366</v>
      </c>
    </row>
    <row r="5" spans="1:32" x14ac:dyDescent="0.2">
      <c r="A5" t="s">
        <v>394</v>
      </c>
    </row>
    <row r="6" spans="1:32" x14ac:dyDescent="0.2">
      <c r="X6" t="s">
        <v>370</v>
      </c>
      <c r="Y6" t="s">
        <v>370</v>
      </c>
      <c r="Z6" t="s">
        <v>370</v>
      </c>
      <c r="AA6" t="s">
        <v>370</v>
      </c>
      <c r="AB6" s="15" t="s">
        <v>370</v>
      </c>
    </row>
    <row r="7" spans="1:32" x14ac:dyDescent="0.2">
      <c r="X7" s="35"/>
    </row>
    <row r="8" spans="1:32" ht="63.75" x14ac:dyDescent="0.2">
      <c r="A8" t="s">
        <v>371</v>
      </c>
      <c r="B8" s="3" t="s">
        <v>363</v>
      </c>
      <c r="C8" s="46" t="s">
        <v>439</v>
      </c>
      <c r="D8" s="47" t="s">
        <v>449</v>
      </c>
      <c r="E8" s="47" t="s">
        <v>452</v>
      </c>
      <c r="F8" s="46" t="s">
        <v>445</v>
      </c>
      <c r="G8" s="3"/>
      <c r="H8" s="46" t="s">
        <v>451</v>
      </c>
      <c r="I8" s="47" t="s">
        <v>450</v>
      </c>
      <c r="J8" s="47" t="s">
        <v>487</v>
      </c>
      <c r="K8" s="46" t="s">
        <v>453</v>
      </c>
      <c r="L8" s="3"/>
      <c r="M8" s="46" t="s">
        <v>488</v>
      </c>
      <c r="N8" s="47" t="s">
        <v>489</v>
      </c>
      <c r="O8" s="47" t="s">
        <v>490</v>
      </c>
      <c r="P8" s="46" t="s">
        <v>491</v>
      </c>
      <c r="Q8" s="3"/>
      <c r="R8" s="46" t="s">
        <v>1217</v>
      </c>
      <c r="S8" s="47" t="s">
        <v>1218</v>
      </c>
      <c r="T8" s="47" t="s">
        <v>1219</v>
      </c>
      <c r="U8" s="46" t="s">
        <v>1220</v>
      </c>
      <c r="V8" s="47" t="s">
        <v>1221</v>
      </c>
      <c r="W8" s="3"/>
      <c r="X8" s="41" t="s">
        <v>440</v>
      </c>
      <c r="Y8" s="41" t="s">
        <v>454</v>
      </c>
      <c r="Z8" s="41" t="s">
        <v>492</v>
      </c>
      <c r="AA8" s="47" t="s">
        <v>1222</v>
      </c>
      <c r="AB8" s="47" t="s">
        <v>1223</v>
      </c>
      <c r="AC8" s="3"/>
      <c r="AD8" s="41" t="s">
        <v>1224</v>
      </c>
    </row>
    <row r="10" spans="1:32" x14ac:dyDescent="0.2">
      <c r="A10" t="s">
        <v>23</v>
      </c>
      <c r="B10">
        <v>1</v>
      </c>
      <c r="C10" s="4">
        <v>25886789</v>
      </c>
      <c r="D10" s="4">
        <f>Overrides!V10</f>
        <v>0</v>
      </c>
      <c r="E10" s="4">
        <v>699979</v>
      </c>
      <c r="F10" s="4">
        <f>IF(C10&gt;0,C10-E10,0)</f>
        <v>25186810</v>
      </c>
      <c r="G10" s="4"/>
      <c r="H10" s="4">
        <v>26885225</v>
      </c>
      <c r="I10" s="4">
        <f>Overrides!W10</f>
        <v>0</v>
      </c>
      <c r="J10" s="4">
        <f t="shared" ref="J10:J18" si="0">ROUND((E10*1.025)+I10,0)</f>
        <v>717478</v>
      </c>
      <c r="K10" s="4">
        <f>IF(H10&gt;0,H10-J10,0)</f>
        <v>26167747</v>
      </c>
      <c r="L10" s="4"/>
      <c r="M10" s="4">
        <v>27820086</v>
      </c>
      <c r="N10" s="4">
        <f>Overrides!X10</f>
        <v>0</v>
      </c>
      <c r="O10" s="4">
        <f>ROUND((J10*1.025)+N10,0)</f>
        <v>735415</v>
      </c>
      <c r="P10" s="4">
        <f>IF(M10&gt;0,M10-O10,0)</f>
        <v>27084671</v>
      </c>
      <c r="Q10" s="4"/>
      <c r="R10" s="4">
        <v>28825953</v>
      </c>
      <c r="S10" s="4">
        <f>Overrides!Y10</f>
        <v>0</v>
      </c>
      <c r="T10" s="4">
        <f>ROUND((O10*1.025)+S10,0)</f>
        <v>753800</v>
      </c>
      <c r="U10" s="4">
        <f>IF(R10&gt;0,R10-T10,0)</f>
        <v>28072153</v>
      </c>
      <c r="V10" s="4">
        <f>ROUND((P10*1.025)+'New Growth'!$AL10*P10,0)</f>
        <v>28081387</v>
      </c>
      <c r="W10" s="12"/>
      <c r="X10" s="4">
        <v>42357318</v>
      </c>
      <c r="Y10" s="4">
        <v>41368820</v>
      </c>
      <c r="Z10" s="4">
        <v>43146660</v>
      </c>
      <c r="AA10" s="4">
        <v>44054528</v>
      </c>
      <c r="AB10" s="17">
        <f t="shared" ref="AB10:AB73" si="1">IF(AA10&gt;0,AA10,IF(Z10&gt;0,Z10,AA10))</f>
        <v>44054528</v>
      </c>
      <c r="AC10" s="4"/>
      <c r="AD10" s="4">
        <f>MINA(IF(U10&gt;0,U10,V10),AB10)</f>
        <v>28072153</v>
      </c>
      <c r="AE10" s="4"/>
      <c r="AF10" s="4"/>
    </row>
    <row r="11" spans="1:32" x14ac:dyDescent="0.2">
      <c r="A11" t="s">
        <v>24</v>
      </c>
      <c r="B11">
        <v>2</v>
      </c>
      <c r="C11" s="4">
        <v>67239740</v>
      </c>
      <c r="D11" s="4">
        <f>Overrides!V11</f>
        <v>0</v>
      </c>
      <c r="E11" s="4">
        <v>8062043</v>
      </c>
      <c r="F11" s="4">
        <f t="shared" ref="F11:F74" si="2">IF(C11&gt;0,C11-E11,0)</f>
        <v>59177697</v>
      </c>
      <c r="G11" s="4"/>
      <c r="H11" s="4">
        <v>69827344</v>
      </c>
      <c r="I11" s="4">
        <f>Overrides!W11</f>
        <v>0</v>
      </c>
      <c r="J11" s="4">
        <f t="shared" si="0"/>
        <v>8263594</v>
      </c>
      <c r="K11" s="4">
        <f t="shared" ref="K11:K74" si="3">IF(H11&gt;0,H11-J11,0)</f>
        <v>61563750</v>
      </c>
      <c r="L11" s="4"/>
      <c r="M11" s="4">
        <v>72521489</v>
      </c>
      <c r="N11" s="4">
        <f>Overrides!X11</f>
        <v>0</v>
      </c>
      <c r="O11" s="4">
        <f t="shared" ref="O11:O74" si="4">ROUND((J11*1.025)+N11,0)</f>
        <v>8470184</v>
      </c>
      <c r="P11" s="4">
        <f t="shared" ref="P11:P74" si="5">IF(M11&gt;0,M11-O11,0)</f>
        <v>64051305</v>
      </c>
      <c r="Q11" s="4"/>
      <c r="R11" s="4">
        <v>75741772</v>
      </c>
      <c r="S11" s="4">
        <f>Overrides!Y11</f>
        <v>0</v>
      </c>
      <c r="T11" s="4">
        <f t="shared" ref="T11:T74" si="6">ROUND((O11*1.025)+S11,0)</f>
        <v>8681939</v>
      </c>
      <c r="U11" s="4">
        <f t="shared" ref="U11:U74" si="7">IF(R11&gt;0,R11-T11,0)</f>
        <v>67059833</v>
      </c>
      <c r="V11" s="4">
        <f>ROUND((P11*1.025)+'New Growth'!$AL11*P11,0)</f>
        <v>66779891</v>
      </c>
      <c r="W11" s="12"/>
      <c r="X11" s="4">
        <v>91977913</v>
      </c>
      <c r="Y11" s="4">
        <v>92906656</v>
      </c>
      <c r="Z11" s="4">
        <v>97643854</v>
      </c>
      <c r="AA11" s="4">
        <v>100854584</v>
      </c>
      <c r="AB11" s="17">
        <f t="shared" si="1"/>
        <v>100854584</v>
      </c>
      <c r="AC11" s="4"/>
      <c r="AD11" s="4">
        <f t="shared" ref="AD11:AD74" si="8">MINA(IF(U11&gt;0,U11,V11),AB11)</f>
        <v>67059833</v>
      </c>
      <c r="AE11" s="4"/>
      <c r="AF11" s="4"/>
    </row>
    <row r="12" spans="1:32" x14ac:dyDescent="0.2">
      <c r="A12" t="s">
        <v>25</v>
      </c>
      <c r="B12">
        <v>3</v>
      </c>
      <c r="C12" s="4">
        <v>13775939</v>
      </c>
      <c r="D12" s="4">
        <f>Overrides!V12</f>
        <v>0</v>
      </c>
      <c r="E12" s="4">
        <v>0</v>
      </c>
      <c r="F12" s="4">
        <f t="shared" si="2"/>
        <v>13775939</v>
      </c>
      <c r="G12" s="4"/>
      <c r="H12" s="4">
        <v>14274695</v>
      </c>
      <c r="I12" s="4">
        <f>Overrides!W12</f>
        <v>0</v>
      </c>
      <c r="J12" s="4">
        <f t="shared" si="0"/>
        <v>0</v>
      </c>
      <c r="K12" s="4">
        <f t="shared" si="3"/>
        <v>14274695</v>
      </c>
      <c r="L12" s="4"/>
      <c r="M12" s="4">
        <v>14748893</v>
      </c>
      <c r="N12" s="4">
        <f>Overrides!X12</f>
        <v>0</v>
      </c>
      <c r="O12" s="4">
        <f t="shared" si="4"/>
        <v>0</v>
      </c>
      <c r="P12" s="4">
        <f t="shared" si="5"/>
        <v>14748893</v>
      </c>
      <c r="Q12" s="4"/>
      <c r="R12" s="4">
        <v>15350126</v>
      </c>
      <c r="S12" s="4">
        <f>Overrides!Y12</f>
        <v>0</v>
      </c>
      <c r="T12" s="4">
        <f t="shared" si="6"/>
        <v>0</v>
      </c>
      <c r="U12" s="4">
        <f t="shared" si="7"/>
        <v>15350126</v>
      </c>
      <c r="V12" s="4">
        <f>ROUND((P12*1.025)+'New Growth'!$AL12*P12,0)</f>
        <v>15290177</v>
      </c>
      <c r="W12" s="12"/>
      <c r="X12" s="4">
        <v>25895524</v>
      </c>
      <c r="Y12" s="4">
        <v>25295722</v>
      </c>
      <c r="Z12" s="4">
        <v>25571866</v>
      </c>
      <c r="AA12" s="4">
        <v>26560608</v>
      </c>
      <c r="AB12" s="17">
        <f t="shared" si="1"/>
        <v>26560608</v>
      </c>
      <c r="AC12" s="4"/>
      <c r="AD12" s="4">
        <f t="shared" si="8"/>
        <v>15350126</v>
      </c>
      <c r="AE12" s="4"/>
      <c r="AF12" s="4"/>
    </row>
    <row r="13" spans="1:32" x14ac:dyDescent="0.2">
      <c r="A13" t="s">
        <v>26</v>
      </c>
      <c r="B13">
        <v>4</v>
      </c>
      <c r="C13" s="4">
        <v>9139002</v>
      </c>
      <c r="D13" s="4">
        <f>Overrides!V13</f>
        <v>0</v>
      </c>
      <c r="E13" s="4">
        <v>0</v>
      </c>
      <c r="F13" s="4">
        <f t="shared" si="2"/>
        <v>9139002</v>
      </c>
      <c r="G13" s="4"/>
      <c r="H13" s="4">
        <v>9472445</v>
      </c>
      <c r="I13" s="4">
        <f>Overrides!W13</f>
        <v>0</v>
      </c>
      <c r="J13" s="4">
        <f t="shared" si="0"/>
        <v>0</v>
      </c>
      <c r="K13" s="4">
        <f t="shared" si="3"/>
        <v>9472445</v>
      </c>
      <c r="L13" s="4"/>
      <c r="M13" s="4">
        <v>9812474</v>
      </c>
      <c r="N13" s="4">
        <f>Overrides!X13</f>
        <v>0</v>
      </c>
      <c r="O13" s="4">
        <f t="shared" si="4"/>
        <v>0</v>
      </c>
      <c r="P13" s="4">
        <f t="shared" si="5"/>
        <v>9812474</v>
      </c>
      <c r="Q13" s="4"/>
      <c r="R13" s="4">
        <v>10226727</v>
      </c>
      <c r="S13" s="4">
        <f>Overrides!Y13</f>
        <v>0</v>
      </c>
      <c r="T13" s="4">
        <f t="shared" si="6"/>
        <v>0</v>
      </c>
      <c r="U13" s="4">
        <f t="shared" si="7"/>
        <v>10226727</v>
      </c>
      <c r="V13" s="4">
        <f>ROUND((P13*1.025)+'New Growth'!$AL13*P13,0)</f>
        <v>10179461</v>
      </c>
      <c r="W13" s="12"/>
      <c r="X13" s="4">
        <v>11638961</v>
      </c>
      <c r="Y13" s="4">
        <v>11657561</v>
      </c>
      <c r="Z13" s="4">
        <v>11755526</v>
      </c>
      <c r="AA13" s="4">
        <v>12072058</v>
      </c>
      <c r="AB13" s="17">
        <f t="shared" si="1"/>
        <v>12072058</v>
      </c>
      <c r="AC13" s="4"/>
      <c r="AD13" s="4">
        <f t="shared" si="8"/>
        <v>10226727</v>
      </c>
      <c r="AE13" s="4"/>
      <c r="AF13" s="4"/>
    </row>
    <row r="14" spans="1:32" x14ac:dyDescent="0.2">
      <c r="A14" t="s">
        <v>27</v>
      </c>
      <c r="B14">
        <v>5</v>
      </c>
      <c r="C14" s="4">
        <v>57478209</v>
      </c>
      <c r="D14" s="4">
        <f>Overrides!V14</f>
        <v>0</v>
      </c>
      <c r="E14" s="4">
        <v>0</v>
      </c>
      <c r="F14" s="4">
        <f t="shared" si="2"/>
        <v>57478209</v>
      </c>
      <c r="G14" s="4"/>
      <c r="H14" s="4">
        <v>60906611</v>
      </c>
      <c r="I14" s="4">
        <f>Overrides!W14</f>
        <v>0</v>
      </c>
      <c r="J14" s="4">
        <f t="shared" si="0"/>
        <v>0</v>
      </c>
      <c r="K14" s="4">
        <f t="shared" si="3"/>
        <v>60906611</v>
      </c>
      <c r="L14" s="4"/>
      <c r="M14" s="4">
        <v>63784154</v>
      </c>
      <c r="N14" s="4">
        <f>Overrides!X14</f>
        <v>0</v>
      </c>
      <c r="O14" s="4">
        <f t="shared" si="4"/>
        <v>0</v>
      </c>
      <c r="P14" s="4">
        <f t="shared" si="5"/>
        <v>63784154</v>
      </c>
      <c r="Q14" s="4"/>
      <c r="R14" s="4">
        <v>65929345</v>
      </c>
      <c r="S14" s="4">
        <f>Overrides!Y14</f>
        <v>0</v>
      </c>
      <c r="T14" s="4">
        <f t="shared" si="6"/>
        <v>0</v>
      </c>
      <c r="U14" s="4">
        <f t="shared" si="7"/>
        <v>65929345</v>
      </c>
      <c r="V14" s="4">
        <f>ROUND((P14*1.025)+'New Growth'!$AL14*P14,0)</f>
        <v>66718225</v>
      </c>
      <c r="W14" s="12"/>
      <c r="X14" s="4">
        <v>67537900</v>
      </c>
      <c r="Y14" s="4">
        <v>69012715</v>
      </c>
      <c r="Z14" s="4">
        <v>70319032</v>
      </c>
      <c r="AA14" s="4">
        <v>70189468</v>
      </c>
      <c r="AB14" s="17">
        <f t="shared" si="1"/>
        <v>70189468</v>
      </c>
      <c r="AC14" s="4"/>
      <c r="AD14" s="4">
        <f t="shared" si="8"/>
        <v>65929345</v>
      </c>
      <c r="AE14" s="4"/>
      <c r="AF14" s="4"/>
    </row>
    <row r="15" spans="1:32" x14ac:dyDescent="0.2">
      <c r="A15" t="s">
        <v>28</v>
      </c>
      <c r="B15">
        <v>6</v>
      </c>
      <c r="C15" s="4">
        <v>1340967</v>
      </c>
      <c r="D15" s="4">
        <f>Overrides!V15</f>
        <v>0</v>
      </c>
      <c r="E15" s="4">
        <v>0</v>
      </c>
      <c r="F15" s="4">
        <f t="shared" si="2"/>
        <v>1340967</v>
      </c>
      <c r="G15" s="4"/>
      <c r="H15" s="4">
        <v>1398930</v>
      </c>
      <c r="I15" s="4">
        <f>Overrides!W15</f>
        <v>0</v>
      </c>
      <c r="J15" s="4">
        <f t="shared" si="0"/>
        <v>0</v>
      </c>
      <c r="K15" s="4">
        <f t="shared" si="3"/>
        <v>1398930</v>
      </c>
      <c r="L15" s="4"/>
      <c r="M15" s="4">
        <v>1446267</v>
      </c>
      <c r="N15" s="4">
        <f>Overrides!X15</f>
        <v>0</v>
      </c>
      <c r="O15" s="4">
        <f t="shared" si="4"/>
        <v>0</v>
      </c>
      <c r="P15" s="4">
        <f t="shared" si="5"/>
        <v>1446267</v>
      </c>
      <c r="Q15" s="4"/>
      <c r="R15" s="4">
        <v>1493722</v>
      </c>
      <c r="S15" s="4">
        <f>Overrides!Y15</f>
        <v>0</v>
      </c>
      <c r="T15" s="4">
        <f t="shared" si="6"/>
        <v>0</v>
      </c>
      <c r="U15" s="4">
        <f t="shared" si="7"/>
        <v>1493722</v>
      </c>
      <c r="V15" s="4">
        <f>ROUND((P15*1.025)+'New Growth'!$AL15*P15,0)</f>
        <v>1499200</v>
      </c>
      <c r="W15" s="12"/>
      <c r="X15" s="4">
        <v>6551829</v>
      </c>
      <c r="Y15" s="4">
        <v>6726033</v>
      </c>
      <c r="Z15" s="4">
        <v>6776003</v>
      </c>
      <c r="AA15" s="4">
        <v>6835718</v>
      </c>
      <c r="AB15" s="17">
        <f t="shared" si="1"/>
        <v>6835718</v>
      </c>
      <c r="AC15" s="4"/>
      <c r="AD15" s="4">
        <f t="shared" si="8"/>
        <v>1493722</v>
      </c>
      <c r="AE15" s="4"/>
      <c r="AF15" s="4"/>
    </row>
    <row r="16" spans="1:32" x14ac:dyDescent="0.2">
      <c r="A16" t="s">
        <v>29</v>
      </c>
      <c r="B16">
        <v>7</v>
      </c>
      <c r="C16" s="4">
        <v>36591777</v>
      </c>
      <c r="D16" s="4">
        <f>Overrides!V16</f>
        <v>0</v>
      </c>
      <c r="E16" s="4">
        <v>0</v>
      </c>
      <c r="F16" s="4">
        <f t="shared" si="2"/>
        <v>36591777</v>
      </c>
      <c r="G16" s="4"/>
      <c r="H16" s="4">
        <v>37866711</v>
      </c>
      <c r="I16" s="4">
        <f>Overrides!W16</f>
        <v>0</v>
      </c>
      <c r="J16" s="4">
        <f t="shared" si="0"/>
        <v>0</v>
      </c>
      <c r="K16" s="4">
        <f t="shared" si="3"/>
        <v>37866711</v>
      </c>
      <c r="L16" s="4"/>
      <c r="M16" s="4">
        <v>39136754</v>
      </c>
      <c r="N16" s="4">
        <f>Overrides!X16</f>
        <v>0</v>
      </c>
      <c r="O16" s="4">
        <f t="shared" si="4"/>
        <v>0</v>
      </c>
      <c r="P16" s="4">
        <f t="shared" si="5"/>
        <v>39136754</v>
      </c>
      <c r="Q16" s="4"/>
      <c r="R16" s="4">
        <v>40582205</v>
      </c>
      <c r="S16" s="4">
        <f>Overrides!Y16</f>
        <v>0</v>
      </c>
      <c r="T16" s="4">
        <f t="shared" si="6"/>
        <v>0</v>
      </c>
      <c r="U16" s="4">
        <f t="shared" si="7"/>
        <v>40582205</v>
      </c>
      <c r="V16" s="4">
        <f>ROUND((P16*1.025)+'New Growth'!$AL16*P16,0)</f>
        <v>40510454</v>
      </c>
      <c r="W16" s="12"/>
      <c r="X16" s="4">
        <v>44373036</v>
      </c>
      <c r="Y16" s="4">
        <v>43975359</v>
      </c>
      <c r="Z16" s="4">
        <v>46102071</v>
      </c>
      <c r="AA16" s="4">
        <v>47929629</v>
      </c>
      <c r="AB16" s="17">
        <f t="shared" si="1"/>
        <v>47929629</v>
      </c>
      <c r="AC16" s="4"/>
      <c r="AD16" s="4">
        <f t="shared" si="8"/>
        <v>40582205</v>
      </c>
      <c r="AE16" s="4"/>
      <c r="AF16" s="4"/>
    </row>
    <row r="17" spans="1:32" x14ac:dyDescent="0.2">
      <c r="A17" t="s">
        <v>30</v>
      </c>
      <c r="B17">
        <v>8</v>
      </c>
      <c r="C17" s="4">
        <v>41550978</v>
      </c>
      <c r="D17" s="4">
        <f>Overrides!V17</f>
        <v>0</v>
      </c>
      <c r="E17" s="4">
        <v>4099824</v>
      </c>
      <c r="F17" s="4">
        <f t="shared" si="2"/>
        <v>37451154</v>
      </c>
      <c r="G17" s="4"/>
      <c r="H17" s="4">
        <v>43044827</v>
      </c>
      <c r="I17" s="4">
        <f>Overrides!W17</f>
        <v>0</v>
      </c>
      <c r="J17" s="4">
        <f t="shared" si="0"/>
        <v>4202320</v>
      </c>
      <c r="K17" s="4">
        <f t="shared" si="3"/>
        <v>38842507</v>
      </c>
      <c r="L17" s="4"/>
      <c r="M17" s="4">
        <v>44828489</v>
      </c>
      <c r="N17" s="4">
        <f>Overrides!X17</f>
        <v>0</v>
      </c>
      <c r="O17" s="4">
        <f t="shared" si="4"/>
        <v>4307378</v>
      </c>
      <c r="P17" s="4">
        <f t="shared" si="5"/>
        <v>40521111</v>
      </c>
      <c r="Q17" s="4"/>
      <c r="R17" s="4">
        <v>46573832</v>
      </c>
      <c r="S17" s="4">
        <f>Overrides!Y17</f>
        <v>0</v>
      </c>
      <c r="T17" s="4">
        <f t="shared" si="6"/>
        <v>4415062</v>
      </c>
      <c r="U17" s="4">
        <f t="shared" si="7"/>
        <v>42158770</v>
      </c>
      <c r="V17" s="4">
        <f>ROUND((P17*1.025)+'New Growth'!$AL17*P17,0)</f>
        <v>42154112</v>
      </c>
      <c r="W17" s="12"/>
      <c r="X17" s="4">
        <v>51250277</v>
      </c>
      <c r="Y17" s="4">
        <v>51566593</v>
      </c>
      <c r="Z17" s="4">
        <v>54763188</v>
      </c>
      <c r="AA17" s="4">
        <v>55011658</v>
      </c>
      <c r="AB17" s="17">
        <f t="shared" si="1"/>
        <v>55011658</v>
      </c>
      <c r="AC17" s="4"/>
      <c r="AD17" s="4">
        <f t="shared" si="8"/>
        <v>42158770</v>
      </c>
      <c r="AE17" s="4"/>
      <c r="AF17" s="4"/>
    </row>
    <row r="18" spans="1:32" x14ac:dyDescent="0.2">
      <c r="A18" t="s">
        <v>31</v>
      </c>
      <c r="B18">
        <v>9</v>
      </c>
      <c r="C18" s="4">
        <v>110260239</v>
      </c>
      <c r="D18" s="4">
        <f>Overrides!V18</f>
        <v>0</v>
      </c>
      <c r="E18" s="4">
        <v>0</v>
      </c>
      <c r="F18" s="4">
        <f t="shared" si="2"/>
        <v>110260239</v>
      </c>
      <c r="G18" s="4"/>
      <c r="H18" s="4">
        <v>114580485</v>
      </c>
      <c r="I18" s="4">
        <f>Overrides!W18</f>
        <v>0</v>
      </c>
      <c r="J18" s="4">
        <f t="shared" si="0"/>
        <v>0</v>
      </c>
      <c r="K18" s="4">
        <f t="shared" si="3"/>
        <v>114580485</v>
      </c>
      <c r="L18" s="4"/>
      <c r="M18" s="4">
        <v>119797140</v>
      </c>
      <c r="N18" s="4">
        <f>Overrides!X18</f>
        <v>0</v>
      </c>
      <c r="O18" s="4">
        <f t="shared" si="4"/>
        <v>0</v>
      </c>
      <c r="P18" s="4">
        <f t="shared" si="5"/>
        <v>119797140</v>
      </c>
      <c r="Q18" s="4"/>
      <c r="R18" s="4">
        <v>124996152</v>
      </c>
      <c r="S18" s="4">
        <f>Overrides!Y18</f>
        <v>0</v>
      </c>
      <c r="T18" s="4">
        <f t="shared" si="6"/>
        <v>0</v>
      </c>
      <c r="U18" s="4">
        <f t="shared" si="7"/>
        <v>124996152</v>
      </c>
      <c r="V18" s="4">
        <f>ROUND((P18*1.025)+'New Growth'!$AL18*P18,0)</f>
        <v>124912478</v>
      </c>
      <c r="W18" s="12"/>
      <c r="X18" s="4">
        <v>170067998</v>
      </c>
      <c r="Y18" s="4">
        <v>171013153</v>
      </c>
      <c r="Z18" s="4">
        <v>180748668</v>
      </c>
      <c r="AA18" s="4">
        <v>188561905</v>
      </c>
      <c r="AB18" s="17">
        <f t="shared" si="1"/>
        <v>188561905</v>
      </c>
      <c r="AC18" s="4"/>
      <c r="AD18" s="4">
        <f t="shared" si="8"/>
        <v>124996152</v>
      </c>
      <c r="AE18" s="4"/>
      <c r="AF18" s="4"/>
    </row>
    <row r="19" spans="1:32" x14ac:dyDescent="0.2">
      <c r="A19" t="s">
        <v>32</v>
      </c>
      <c r="B19">
        <v>10</v>
      </c>
      <c r="C19" s="4">
        <v>91310473</v>
      </c>
      <c r="D19" s="4">
        <f>Overrides!V19</f>
        <v>0</v>
      </c>
      <c r="E19" s="4">
        <v>13448161</v>
      </c>
      <c r="F19" s="4">
        <f t="shared" si="2"/>
        <v>77862312</v>
      </c>
      <c r="G19" s="4"/>
      <c r="H19" s="4">
        <v>94987188</v>
      </c>
      <c r="I19" s="4">
        <f>Overrides!W19</f>
        <v>0</v>
      </c>
      <c r="J19" s="4">
        <f>ROUND((E19*1.025)+I19,0)</f>
        <v>13784365</v>
      </c>
      <c r="K19" s="4">
        <f t="shared" si="3"/>
        <v>81202823</v>
      </c>
      <c r="L19" s="4"/>
      <c r="M19" s="4">
        <v>98617161</v>
      </c>
      <c r="N19" s="4">
        <f>Overrides!X19</f>
        <v>0</v>
      </c>
      <c r="O19" s="4">
        <f t="shared" si="4"/>
        <v>14128974</v>
      </c>
      <c r="P19" s="4">
        <f t="shared" si="5"/>
        <v>84488187</v>
      </c>
      <c r="Q19" s="4"/>
      <c r="R19" s="4">
        <v>102420256</v>
      </c>
      <c r="S19" s="4">
        <f>Overrides!Y19</f>
        <v>0</v>
      </c>
      <c r="T19" s="4">
        <f t="shared" si="6"/>
        <v>14482198</v>
      </c>
      <c r="U19" s="4">
        <f t="shared" si="7"/>
        <v>87938058</v>
      </c>
      <c r="V19" s="4">
        <f>ROUND((P19*1.025)+'New Growth'!$AL19*P19,0)</f>
        <v>87985998</v>
      </c>
      <c r="W19" s="12"/>
      <c r="X19" s="4">
        <v>180031927</v>
      </c>
      <c r="Y19" s="4">
        <v>184440736</v>
      </c>
      <c r="Z19" s="4">
        <v>194252807</v>
      </c>
      <c r="AA19" s="4">
        <v>212847464</v>
      </c>
      <c r="AB19" s="17">
        <f t="shared" si="1"/>
        <v>212847464</v>
      </c>
      <c r="AC19" s="4"/>
      <c r="AD19" s="4">
        <f t="shared" si="8"/>
        <v>87938058</v>
      </c>
      <c r="AE19" s="4"/>
      <c r="AF19" s="4"/>
    </row>
    <row r="20" spans="1:32" x14ac:dyDescent="0.2">
      <c r="A20" t="s">
        <v>33</v>
      </c>
      <c r="B20">
        <v>11</v>
      </c>
      <c r="C20" s="4">
        <v>9695008</v>
      </c>
      <c r="D20" s="4">
        <f>Overrides!V20</f>
        <v>0</v>
      </c>
      <c r="E20" s="4">
        <v>2084899</v>
      </c>
      <c r="F20" s="4">
        <f t="shared" si="2"/>
        <v>7610109</v>
      </c>
      <c r="G20" s="4"/>
      <c r="H20" s="4">
        <v>9993807</v>
      </c>
      <c r="I20" s="4">
        <f>Overrides!W20</f>
        <v>0</v>
      </c>
      <c r="J20" s="4">
        <f t="shared" ref="J20:J83" si="9">ROUND((E20*1.025)+I20,0)</f>
        <v>2137021</v>
      </c>
      <c r="K20" s="4">
        <f t="shared" si="3"/>
        <v>7856786</v>
      </c>
      <c r="L20" s="4"/>
      <c r="M20" s="4">
        <v>10410137</v>
      </c>
      <c r="N20" s="4">
        <f>Overrides!X20</f>
        <v>0</v>
      </c>
      <c r="O20" s="4">
        <f t="shared" si="4"/>
        <v>2190447</v>
      </c>
      <c r="P20" s="4">
        <f t="shared" si="5"/>
        <v>8219690</v>
      </c>
      <c r="Q20" s="4"/>
      <c r="R20" s="4">
        <v>10754306</v>
      </c>
      <c r="S20" s="4">
        <f>Overrides!Y20</f>
        <v>0</v>
      </c>
      <c r="T20" s="4">
        <f t="shared" si="6"/>
        <v>2245208</v>
      </c>
      <c r="U20" s="4">
        <f t="shared" si="7"/>
        <v>8509098</v>
      </c>
      <c r="V20" s="4">
        <f>ROUND((P20*1.025)+'New Growth'!$AL20*P20,0)</f>
        <v>8531216</v>
      </c>
      <c r="W20" s="12"/>
      <c r="X20" s="4">
        <v>14319542</v>
      </c>
      <c r="Y20" s="4">
        <v>14010683</v>
      </c>
      <c r="Z20" s="4">
        <v>14098137</v>
      </c>
      <c r="AA20" s="4">
        <v>14146154</v>
      </c>
      <c r="AB20" s="17">
        <f t="shared" si="1"/>
        <v>14146154</v>
      </c>
      <c r="AC20" s="4"/>
      <c r="AD20" s="4">
        <f t="shared" si="8"/>
        <v>8509098</v>
      </c>
      <c r="AE20" s="4"/>
      <c r="AF20" s="4"/>
    </row>
    <row r="21" spans="1:32" x14ac:dyDescent="0.2">
      <c r="A21" t="s">
        <v>34</v>
      </c>
      <c r="B21">
        <v>12</v>
      </c>
      <c r="C21" s="4">
        <v>4943874</v>
      </c>
      <c r="D21" s="4">
        <f>Overrides!V21</f>
        <v>159439.67000000001</v>
      </c>
      <c r="E21" s="4">
        <v>273540</v>
      </c>
      <c r="F21" s="4">
        <f t="shared" si="2"/>
        <v>4670334</v>
      </c>
      <c r="G21" s="4"/>
      <c r="H21" s="4">
        <v>5104061</v>
      </c>
      <c r="I21" s="4">
        <f>Overrides!W21</f>
        <v>0</v>
      </c>
      <c r="J21" s="4">
        <f t="shared" si="9"/>
        <v>280379</v>
      </c>
      <c r="K21" s="4">
        <f t="shared" si="3"/>
        <v>4823682</v>
      </c>
      <c r="L21" s="4"/>
      <c r="M21" s="4">
        <v>5263267</v>
      </c>
      <c r="N21" s="4">
        <f>Overrides!X21</f>
        <v>0</v>
      </c>
      <c r="O21" s="4">
        <f t="shared" si="4"/>
        <v>287388</v>
      </c>
      <c r="P21" s="4">
        <f t="shared" si="5"/>
        <v>4975879</v>
      </c>
      <c r="Q21" s="4"/>
      <c r="R21" s="4">
        <v>5425757</v>
      </c>
      <c r="S21" s="4">
        <f>Overrides!Y21</f>
        <v>0</v>
      </c>
      <c r="T21" s="4">
        <f t="shared" si="6"/>
        <v>294573</v>
      </c>
      <c r="U21" s="4">
        <f t="shared" si="7"/>
        <v>5131184</v>
      </c>
      <c r="V21" s="4">
        <f>ROUND((P21*1.025)+'New Growth'!$AL21*P21,0)</f>
        <v>5134610</v>
      </c>
      <c r="W21" s="12"/>
      <c r="X21" s="4">
        <v>7073009</v>
      </c>
      <c r="Y21" s="4">
        <v>6679841</v>
      </c>
      <c r="Z21" s="4">
        <v>6684524</v>
      </c>
      <c r="AA21" s="4">
        <v>6745278</v>
      </c>
      <c r="AB21" s="17">
        <f t="shared" si="1"/>
        <v>6745278</v>
      </c>
      <c r="AC21" s="4"/>
      <c r="AD21" s="4">
        <f t="shared" si="8"/>
        <v>5131184</v>
      </c>
      <c r="AE21" s="4"/>
      <c r="AF21" s="4"/>
    </row>
    <row r="22" spans="1:32" x14ac:dyDescent="0.2">
      <c r="A22" t="s">
        <v>35</v>
      </c>
      <c r="B22">
        <v>13</v>
      </c>
      <c r="C22" s="4">
        <v>3109944</v>
      </c>
      <c r="D22" s="4">
        <f>Overrides!V22</f>
        <v>0</v>
      </c>
      <c r="E22" s="4">
        <v>124773</v>
      </c>
      <c r="F22" s="4">
        <f t="shared" si="2"/>
        <v>2985171</v>
      </c>
      <c r="G22" s="4"/>
      <c r="H22" s="4">
        <v>3215653</v>
      </c>
      <c r="I22" s="4">
        <f>Overrides!W22</f>
        <v>0</v>
      </c>
      <c r="J22" s="4">
        <f t="shared" si="9"/>
        <v>127892</v>
      </c>
      <c r="K22" s="4">
        <f t="shared" si="3"/>
        <v>3087761</v>
      </c>
      <c r="L22" s="4"/>
      <c r="M22" s="4">
        <v>3371036</v>
      </c>
      <c r="N22" s="4">
        <f>Overrides!X22</f>
        <v>0</v>
      </c>
      <c r="O22" s="4">
        <f t="shared" si="4"/>
        <v>131089</v>
      </c>
      <c r="P22" s="4">
        <f t="shared" si="5"/>
        <v>3239947</v>
      </c>
      <c r="Q22" s="4"/>
      <c r="R22" s="4">
        <v>3491202</v>
      </c>
      <c r="S22" s="4">
        <f>Overrides!Y22</f>
        <v>0</v>
      </c>
      <c r="T22" s="4">
        <f t="shared" si="6"/>
        <v>134366</v>
      </c>
      <c r="U22" s="4">
        <f t="shared" si="7"/>
        <v>3356836</v>
      </c>
      <c r="V22" s="4">
        <f>ROUND((P22*1.025)+'New Growth'!$AL22*P22,0)</f>
        <v>3369221</v>
      </c>
      <c r="W22" s="12"/>
      <c r="X22" s="4">
        <v>5509735</v>
      </c>
      <c r="Y22" s="4">
        <v>5391828</v>
      </c>
      <c r="Z22" s="4">
        <v>5600892</v>
      </c>
      <c r="AA22" s="4">
        <v>5627865</v>
      </c>
      <c r="AB22" s="17">
        <f t="shared" si="1"/>
        <v>5627865</v>
      </c>
      <c r="AC22" s="4"/>
      <c r="AD22" s="4">
        <f t="shared" si="8"/>
        <v>3356836</v>
      </c>
      <c r="AE22" s="4"/>
      <c r="AF22" s="4"/>
    </row>
    <row r="23" spans="1:32" x14ac:dyDescent="0.2">
      <c r="A23" t="s">
        <v>36</v>
      </c>
      <c r="B23">
        <v>14</v>
      </c>
      <c r="C23" s="4">
        <v>33936602</v>
      </c>
      <c r="D23" s="4">
        <f>Overrides!V23</f>
        <v>0</v>
      </c>
      <c r="E23" s="4">
        <v>0</v>
      </c>
      <c r="F23" s="4">
        <f t="shared" si="2"/>
        <v>33936602</v>
      </c>
      <c r="G23" s="4"/>
      <c r="H23" s="4">
        <v>35141908</v>
      </c>
      <c r="I23" s="4">
        <f>Overrides!W23</f>
        <v>0</v>
      </c>
      <c r="J23" s="4">
        <f t="shared" si="9"/>
        <v>0</v>
      </c>
      <c r="K23" s="4">
        <f t="shared" si="3"/>
        <v>35141908</v>
      </c>
      <c r="L23" s="4"/>
      <c r="M23" s="4">
        <v>36554361</v>
      </c>
      <c r="N23" s="4">
        <f>Overrides!X23</f>
        <v>0</v>
      </c>
      <c r="O23" s="4">
        <f t="shared" si="4"/>
        <v>0</v>
      </c>
      <c r="P23" s="4">
        <f t="shared" si="5"/>
        <v>36554361</v>
      </c>
      <c r="Q23" s="4"/>
      <c r="R23" s="4">
        <v>38227209</v>
      </c>
      <c r="S23" s="4">
        <f>Overrides!Y23</f>
        <v>0</v>
      </c>
      <c r="T23" s="4">
        <f t="shared" si="6"/>
        <v>0</v>
      </c>
      <c r="U23" s="4">
        <f t="shared" si="7"/>
        <v>38227209</v>
      </c>
      <c r="V23" s="4">
        <f>ROUND((P23*1.025)+'New Growth'!$AL23*P23,0)</f>
        <v>38034813</v>
      </c>
      <c r="W23" s="12"/>
      <c r="X23" s="4">
        <v>52526402</v>
      </c>
      <c r="Y23" s="4">
        <v>53470663</v>
      </c>
      <c r="Z23" s="4">
        <v>55607844</v>
      </c>
      <c r="AA23" s="4">
        <v>58805635</v>
      </c>
      <c r="AB23" s="17">
        <f t="shared" si="1"/>
        <v>58805635</v>
      </c>
      <c r="AC23" s="4"/>
      <c r="AD23" s="4">
        <f t="shared" si="8"/>
        <v>38227209</v>
      </c>
      <c r="AE23" s="4"/>
      <c r="AF23" s="4"/>
    </row>
    <row r="24" spans="1:32" x14ac:dyDescent="0.2">
      <c r="A24" t="s">
        <v>37</v>
      </c>
      <c r="B24">
        <v>15</v>
      </c>
      <c r="C24" s="4">
        <v>9889772</v>
      </c>
      <c r="D24" s="4">
        <f>Overrides!V24</f>
        <v>0</v>
      </c>
      <c r="E24" s="4">
        <v>1270006</v>
      </c>
      <c r="F24" s="4">
        <f t="shared" si="2"/>
        <v>8619766</v>
      </c>
      <c r="G24" s="4"/>
      <c r="H24" s="4">
        <v>10270890</v>
      </c>
      <c r="I24" s="4">
        <f>Overrides!W24</f>
        <v>0</v>
      </c>
      <c r="J24" s="4">
        <f t="shared" si="9"/>
        <v>1301756</v>
      </c>
      <c r="K24" s="4">
        <f t="shared" si="3"/>
        <v>8969134</v>
      </c>
      <c r="L24" s="4"/>
      <c r="M24" s="4">
        <v>10700883</v>
      </c>
      <c r="N24" s="4">
        <f>Overrides!X24</f>
        <v>0</v>
      </c>
      <c r="O24" s="4">
        <f t="shared" si="4"/>
        <v>1334300</v>
      </c>
      <c r="P24" s="4">
        <f t="shared" si="5"/>
        <v>9366583</v>
      </c>
      <c r="Q24" s="4"/>
      <c r="R24" s="4">
        <v>11074888</v>
      </c>
      <c r="S24" s="4">
        <f>Overrides!Y24</f>
        <v>0</v>
      </c>
      <c r="T24" s="4">
        <f t="shared" si="6"/>
        <v>1367658</v>
      </c>
      <c r="U24" s="4">
        <f t="shared" si="7"/>
        <v>9707230</v>
      </c>
      <c r="V24" s="4">
        <f>ROUND((P24*1.025)+'New Growth'!$AL24*P24,0)</f>
        <v>9744993</v>
      </c>
      <c r="W24" s="12"/>
      <c r="X24" s="4">
        <v>15865465</v>
      </c>
      <c r="Y24" s="4">
        <v>15390918</v>
      </c>
      <c r="Z24" s="4">
        <v>15557061</v>
      </c>
      <c r="AA24" s="4">
        <v>15618883</v>
      </c>
      <c r="AB24" s="17">
        <f t="shared" si="1"/>
        <v>15618883</v>
      </c>
      <c r="AC24" s="4"/>
      <c r="AD24" s="4">
        <f t="shared" si="8"/>
        <v>9707230</v>
      </c>
      <c r="AE24" s="4"/>
      <c r="AF24" s="4"/>
    </row>
    <row r="25" spans="1:32" x14ac:dyDescent="0.2">
      <c r="A25" t="s">
        <v>38</v>
      </c>
      <c r="B25">
        <v>16</v>
      </c>
      <c r="C25" s="4">
        <v>58634251</v>
      </c>
      <c r="D25" s="4">
        <f>Overrides!V25</f>
        <v>0</v>
      </c>
      <c r="E25" s="4">
        <v>0</v>
      </c>
      <c r="F25" s="4">
        <f t="shared" si="2"/>
        <v>58634251</v>
      </c>
      <c r="G25" s="4"/>
      <c r="H25" s="4">
        <v>60517159</v>
      </c>
      <c r="I25" s="4">
        <f>Overrides!W25</f>
        <v>0</v>
      </c>
      <c r="J25" s="4">
        <f t="shared" si="9"/>
        <v>0</v>
      </c>
      <c r="K25" s="4">
        <f t="shared" si="3"/>
        <v>60517159</v>
      </c>
      <c r="L25" s="4"/>
      <c r="M25" s="4">
        <v>62607068</v>
      </c>
      <c r="N25" s="4">
        <f>Overrides!X25</f>
        <v>0</v>
      </c>
      <c r="O25" s="4">
        <f t="shared" si="4"/>
        <v>0</v>
      </c>
      <c r="P25" s="4">
        <f t="shared" si="5"/>
        <v>62607068</v>
      </c>
      <c r="Q25" s="4"/>
      <c r="R25" s="4">
        <v>64673256</v>
      </c>
      <c r="S25" s="4">
        <f>Overrides!Y25</f>
        <v>0</v>
      </c>
      <c r="T25" s="4">
        <f t="shared" si="6"/>
        <v>0</v>
      </c>
      <c r="U25" s="4">
        <f t="shared" si="7"/>
        <v>64673256</v>
      </c>
      <c r="V25" s="4">
        <f>ROUND((P25*1.025)+'New Growth'!$AL25*P25,0)</f>
        <v>64673101</v>
      </c>
      <c r="W25" s="12"/>
      <c r="X25" s="4">
        <v>96671748</v>
      </c>
      <c r="Y25" s="4">
        <v>93528267</v>
      </c>
      <c r="Z25" s="4">
        <v>98011805</v>
      </c>
      <c r="AA25" s="4">
        <v>100746269</v>
      </c>
      <c r="AB25" s="17">
        <f t="shared" si="1"/>
        <v>100746269</v>
      </c>
      <c r="AC25" s="4"/>
      <c r="AD25" s="4">
        <f t="shared" si="8"/>
        <v>64673256</v>
      </c>
      <c r="AE25" s="4"/>
      <c r="AF25" s="4"/>
    </row>
    <row r="26" spans="1:32" x14ac:dyDescent="0.2">
      <c r="A26" t="s">
        <v>39</v>
      </c>
      <c r="B26">
        <v>17</v>
      </c>
      <c r="C26" s="4">
        <v>34879313</v>
      </c>
      <c r="D26" s="4">
        <f>Overrides!V26</f>
        <v>0</v>
      </c>
      <c r="E26" s="4">
        <v>2340264</v>
      </c>
      <c r="F26" s="4">
        <f t="shared" si="2"/>
        <v>32539049</v>
      </c>
      <c r="G26" s="4"/>
      <c r="H26" s="4">
        <v>36339247</v>
      </c>
      <c r="I26" s="4">
        <f>Overrides!W26</f>
        <v>0</v>
      </c>
      <c r="J26" s="4">
        <f t="shared" si="9"/>
        <v>2398771</v>
      </c>
      <c r="K26" s="4">
        <f t="shared" si="3"/>
        <v>33940476</v>
      </c>
      <c r="L26" s="4"/>
      <c r="M26" s="4">
        <v>37777573</v>
      </c>
      <c r="N26" s="4">
        <f>Overrides!X26</f>
        <v>0</v>
      </c>
      <c r="O26" s="4">
        <f t="shared" si="4"/>
        <v>2458740</v>
      </c>
      <c r="P26" s="4">
        <f t="shared" si="5"/>
        <v>35318833</v>
      </c>
      <c r="Q26" s="4"/>
      <c r="R26" s="4">
        <v>39586671</v>
      </c>
      <c r="S26" s="4">
        <f>Overrides!Y26</f>
        <v>0</v>
      </c>
      <c r="T26" s="4">
        <f t="shared" si="6"/>
        <v>2520209</v>
      </c>
      <c r="U26" s="4">
        <f t="shared" si="7"/>
        <v>37066462</v>
      </c>
      <c r="V26" s="4">
        <f>ROUND((P26*1.025)+'New Growth'!$AL26*P26,0)</f>
        <v>36886989</v>
      </c>
      <c r="W26" s="12"/>
      <c r="X26" s="4">
        <v>45317502</v>
      </c>
      <c r="Y26" s="4">
        <v>45652453</v>
      </c>
      <c r="Z26" s="4">
        <v>47070081</v>
      </c>
      <c r="AA26" s="4">
        <v>48279590</v>
      </c>
      <c r="AB26" s="17">
        <f t="shared" si="1"/>
        <v>48279590</v>
      </c>
      <c r="AC26" s="4"/>
      <c r="AD26" s="4">
        <f t="shared" si="8"/>
        <v>37066462</v>
      </c>
      <c r="AE26" s="4"/>
      <c r="AF26" s="4"/>
    </row>
    <row r="27" spans="1:32" x14ac:dyDescent="0.2">
      <c r="A27" t="s">
        <v>40</v>
      </c>
      <c r="B27">
        <v>18</v>
      </c>
      <c r="C27" s="4">
        <v>15046232</v>
      </c>
      <c r="D27" s="4">
        <f>Overrides!V27</f>
        <v>0</v>
      </c>
      <c r="E27" s="4">
        <v>1232227</v>
      </c>
      <c r="F27" s="4">
        <f t="shared" si="2"/>
        <v>13814005</v>
      </c>
      <c r="G27" s="4"/>
      <c r="H27" s="4">
        <v>15974828</v>
      </c>
      <c r="I27" s="4">
        <f>Overrides!W27</f>
        <v>0</v>
      </c>
      <c r="J27" s="4">
        <f t="shared" si="9"/>
        <v>1263033</v>
      </c>
      <c r="K27" s="4">
        <f t="shared" si="3"/>
        <v>14711795</v>
      </c>
      <c r="L27" s="4"/>
      <c r="M27" s="4">
        <v>16806085</v>
      </c>
      <c r="N27" s="4">
        <f>Overrides!X27</f>
        <v>0</v>
      </c>
      <c r="O27" s="4">
        <f t="shared" si="4"/>
        <v>1294609</v>
      </c>
      <c r="P27" s="4">
        <f t="shared" si="5"/>
        <v>15511476</v>
      </c>
      <c r="Q27" s="4"/>
      <c r="R27" s="4">
        <v>17483680</v>
      </c>
      <c r="S27" s="4">
        <f>Overrides!Y27</f>
        <v>0</v>
      </c>
      <c r="T27" s="4">
        <f t="shared" si="6"/>
        <v>1326974</v>
      </c>
      <c r="U27" s="4">
        <f t="shared" si="7"/>
        <v>16156706</v>
      </c>
      <c r="V27" s="4">
        <f>ROUND((P27*1.025)+'New Growth'!$AL27*P27,0)</f>
        <v>16344442</v>
      </c>
      <c r="W27" s="12"/>
      <c r="X27" s="4">
        <v>19059814</v>
      </c>
      <c r="Y27" s="4">
        <v>18727576</v>
      </c>
      <c r="Z27" s="4">
        <v>18888770</v>
      </c>
      <c r="AA27" s="4">
        <v>19090678</v>
      </c>
      <c r="AB27" s="17">
        <f t="shared" si="1"/>
        <v>19090678</v>
      </c>
      <c r="AC27" s="4"/>
      <c r="AD27" s="4">
        <f t="shared" si="8"/>
        <v>16156706</v>
      </c>
      <c r="AE27" s="4"/>
      <c r="AF27" s="4"/>
    </row>
    <row r="28" spans="1:32" x14ac:dyDescent="0.2">
      <c r="A28" t="s">
        <v>41</v>
      </c>
      <c r="B28">
        <v>19</v>
      </c>
      <c r="C28" s="4">
        <v>17077983</v>
      </c>
      <c r="D28" s="4">
        <f>Overrides!V28</f>
        <v>0</v>
      </c>
      <c r="E28" s="4">
        <v>682075</v>
      </c>
      <c r="F28" s="4">
        <f t="shared" si="2"/>
        <v>16395908</v>
      </c>
      <c r="G28" s="4"/>
      <c r="H28" s="4">
        <v>17940301</v>
      </c>
      <c r="I28" s="4">
        <f>Overrides!W28</f>
        <v>0</v>
      </c>
      <c r="J28" s="4">
        <f t="shared" si="9"/>
        <v>699127</v>
      </c>
      <c r="K28" s="4">
        <f t="shared" si="3"/>
        <v>17241174</v>
      </c>
      <c r="L28" s="4"/>
      <c r="M28" s="4">
        <v>19351784</v>
      </c>
      <c r="N28" s="4">
        <f>Overrides!X28</f>
        <v>0</v>
      </c>
      <c r="O28" s="4">
        <f t="shared" si="4"/>
        <v>716605</v>
      </c>
      <c r="P28" s="4">
        <f t="shared" si="5"/>
        <v>18635179</v>
      </c>
      <c r="Q28" s="4"/>
      <c r="R28" s="4">
        <v>20282289</v>
      </c>
      <c r="S28" s="4">
        <f>Overrides!Y28</f>
        <v>0</v>
      </c>
      <c r="T28" s="4">
        <f t="shared" si="6"/>
        <v>734520</v>
      </c>
      <c r="U28" s="4">
        <f t="shared" si="7"/>
        <v>19547769</v>
      </c>
      <c r="V28" s="4">
        <f>ROUND((P28*1.025)+'New Growth'!$AL28*P28,0)</f>
        <v>19594891</v>
      </c>
      <c r="W28" s="12"/>
      <c r="X28" s="4">
        <v>24231587</v>
      </c>
      <c r="Y28" s="4">
        <v>24570292</v>
      </c>
      <c r="Z28" s="4">
        <v>25395260</v>
      </c>
      <c r="AA28" s="4">
        <v>26152892</v>
      </c>
      <c r="AB28" s="17">
        <f t="shared" si="1"/>
        <v>26152892</v>
      </c>
      <c r="AC28" s="4"/>
      <c r="AD28" s="4">
        <f t="shared" si="8"/>
        <v>19547769</v>
      </c>
      <c r="AE28" s="4"/>
      <c r="AF28" s="4"/>
    </row>
    <row r="29" spans="1:32" x14ac:dyDescent="0.2">
      <c r="A29" t="s">
        <v>42</v>
      </c>
      <c r="B29">
        <v>20</v>
      </c>
      <c r="C29" s="4">
        <v>97982651</v>
      </c>
      <c r="D29" s="4">
        <f>Overrides!V29</f>
        <v>0</v>
      </c>
      <c r="E29" s="4">
        <v>0</v>
      </c>
      <c r="F29" s="4">
        <f t="shared" si="2"/>
        <v>97982651</v>
      </c>
      <c r="G29" s="4"/>
      <c r="H29" s="4">
        <v>101225604</v>
      </c>
      <c r="I29" s="4">
        <f>Overrides!W29</f>
        <v>0</v>
      </c>
      <c r="J29" s="4">
        <f t="shared" si="9"/>
        <v>0</v>
      </c>
      <c r="K29" s="4">
        <f t="shared" si="3"/>
        <v>101225604</v>
      </c>
      <c r="L29" s="4"/>
      <c r="M29" s="4">
        <v>104892708</v>
      </c>
      <c r="N29" s="4">
        <f>Overrides!X29</f>
        <v>0</v>
      </c>
      <c r="O29" s="4">
        <f t="shared" si="4"/>
        <v>0</v>
      </c>
      <c r="P29" s="4">
        <f t="shared" si="5"/>
        <v>104892708</v>
      </c>
      <c r="Q29" s="4"/>
      <c r="R29" s="4">
        <v>108645163</v>
      </c>
      <c r="S29" s="4">
        <f>Overrides!Y29</f>
        <v>0</v>
      </c>
      <c r="T29" s="4">
        <f t="shared" si="6"/>
        <v>0</v>
      </c>
      <c r="U29" s="4">
        <f t="shared" si="7"/>
        <v>108645163</v>
      </c>
      <c r="V29" s="4">
        <f>ROUND((P29*1.025)+'New Growth'!$AL29*P29,0)</f>
        <v>108563953</v>
      </c>
      <c r="W29" s="12"/>
      <c r="X29" s="4">
        <v>318035338</v>
      </c>
      <c r="Y29" s="4">
        <v>314852500</v>
      </c>
      <c r="Z29" s="4">
        <v>317569588</v>
      </c>
      <c r="AA29" s="4">
        <v>328572284</v>
      </c>
      <c r="AB29" s="17">
        <f t="shared" si="1"/>
        <v>328572284</v>
      </c>
      <c r="AC29" s="4"/>
      <c r="AD29" s="4">
        <f t="shared" si="8"/>
        <v>108645163</v>
      </c>
      <c r="AE29" s="4"/>
      <c r="AF29" s="4"/>
    </row>
    <row r="30" spans="1:32" x14ac:dyDescent="0.2">
      <c r="A30" t="s">
        <v>43</v>
      </c>
      <c r="B30">
        <v>21</v>
      </c>
      <c r="C30" s="4">
        <v>6160458</v>
      </c>
      <c r="D30" s="4">
        <f>Overrides!V30</f>
        <v>0</v>
      </c>
      <c r="E30" s="4">
        <v>0</v>
      </c>
      <c r="F30" s="4">
        <f t="shared" si="2"/>
        <v>6160458</v>
      </c>
      <c r="G30" s="4"/>
      <c r="H30" s="4">
        <v>6480821</v>
      </c>
      <c r="I30" s="4">
        <f>Overrides!W30</f>
        <v>0</v>
      </c>
      <c r="J30" s="4">
        <f t="shared" si="9"/>
        <v>0</v>
      </c>
      <c r="K30" s="4">
        <f t="shared" si="3"/>
        <v>6480821</v>
      </c>
      <c r="L30" s="4"/>
      <c r="M30" s="4">
        <v>6754811</v>
      </c>
      <c r="N30" s="4">
        <f>Overrides!X30</f>
        <v>0</v>
      </c>
      <c r="O30" s="4">
        <f t="shared" si="4"/>
        <v>0</v>
      </c>
      <c r="P30" s="4">
        <f t="shared" si="5"/>
        <v>6754811</v>
      </c>
      <c r="Q30" s="4"/>
      <c r="R30" s="4">
        <v>7191587</v>
      </c>
      <c r="S30" s="4">
        <f>Overrides!Y30</f>
        <v>0</v>
      </c>
      <c r="T30" s="4">
        <f t="shared" si="6"/>
        <v>0</v>
      </c>
      <c r="U30" s="4">
        <f t="shared" si="7"/>
        <v>7191587</v>
      </c>
      <c r="V30" s="4">
        <f>ROUND((P30*1.025)+'New Growth'!$AL30*P30,0)</f>
        <v>7111465</v>
      </c>
      <c r="W30" s="12"/>
      <c r="X30" s="4">
        <v>10015666</v>
      </c>
      <c r="Y30" s="4">
        <v>9660767</v>
      </c>
      <c r="Z30" s="4">
        <v>9651471</v>
      </c>
      <c r="AA30" s="4">
        <v>10011998</v>
      </c>
      <c r="AB30" s="17">
        <f t="shared" si="1"/>
        <v>10011998</v>
      </c>
      <c r="AC30" s="4"/>
      <c r="AD30" s="4">
        <f t="shared" si="8"/>
        <v>7191587</v>
      </c>
      <c r="AE30" s="4"/>
      <c r="AF30" s="4"/>
    </row>
    <row r="31" spans="1:32" x14ac:dyDescent="0.2">
      <c r="A31" t="s">
        <v>44</v>
      </c>
      <c r="B31">
        <v>22</v>
      </c>
      <c r="C31" s="4">
        <v>4820234</v>
      </c>
      <c r="D31" s="4">
        <f>Overrides!V31</f>
        <v>0</v>
      </c>
      <c r="E31" s="4">
        <v>401636</v>
      </c>
      <c r="F31" s="4">
        <f t="shared" si="2"/>
        <v>4418598</v>
      </c>
      <c r="G31" s="4"/>
      <c r="H31" s="4">
        <v>5041308</v>
      </c>
      <c r="I31" s="4">
        <f>Overrides!W31</f>
        <v>0</v>
      </c>
      <c r="J31" s="4">
        <f t="shared" si="9"/>
        <v>411677</v>
      </c>
      <c r="K31" s="4">
        <f t="shared" si="3"/>
        <v>4629631</v>
      </c>
      <c r="L31" s="4"/>
      <c r="M31" s="4">
        <v>5238149</v>
      </c>
      <c r="N31" s="4">
        <f>Overrides!X31</f>
        <v>0</v>
      </c>
      <c r="O31" s="4">
        <f t="shared" si="4"/>
        <v>421969</v>
      </c>
      <c r="P31" s="4">
        <f t="shared" si="5"/>
        <v>4816180</v>
      </c>
      <c r="Q31" s="4"/>
      <c r="R31" s="4">
        <v>5412540</v>
      </c>
      <c r="S31" s="4">
        <f>Overrides!Y31</f>
        <v>0</v>
      </c>
      <c r="T31" s="4">
        <f t="shared" si="6"/>
        <v>432518</v>
      </c>
      <c r="U31" s="4">
        <f t="shared" si="7"/>
        <v>4980022</v>
      </c>
      <c r="V31" s="4">
        <f>ROUND((P31*1.025)+'New Growth'!$AL31*P31,0)</f>
        <v>5012199</v>
      </c>
      <c r="W31" s="12"/>
      <c r="X31" s="4">
        <v>13091938</v>
      </c>
      <c r="Y31" s="4">
        <v>12433128</v>
      </c>
      <c r="Z31" s="4">
        <v>12508077</v>
      </c>
      <c r="AA31" s="4">
        <v>12550721</v>
      </c>
      <c r="AB31" s="17">
        <f t="shared" si="1"/>
        <v>12550721</v>
      </c>
      <c r="AC31" s="4"/>
      <c r="AD31" s="4">
        <f t="shared" si="8"/>
        <v>4980022</v>
      </c>
      <c r="AE31" s="4"/>
      <c r="AF31" s="4"/>
    </row>
    <row r="32" spans="1:32" x14ac:dyDescent="0.2">
      <c r="A32" t="s">
        <v>45</v>
      </c>
      <c r="B32">
        <v>23</v>
      </c>
      <c r="C32" s="4">
        <v>51076688</v>
      </c>
      <c r="D32" s="4">
        <f>Overrides!V32</f>
        <v>0</v>
      </c>
      <c r="E32" s="4">
        <v>0</v>
      </c>
      <c r="F32" s="4">
        <f t="shared" si="2"/>
        <v>51076688</v>
      </c>
      <c r="G32" s="4"/>
      <c r="H32" s="4">
        <v>53411608</v>
      </c>
      <c r="I32" s="4">
        <f>Overrides!W32</f>
        <v>0</v>
      </c>
      <c r="J32" s="4">
        <f t="shared" si="9"/>
        <v>0</v>
      </c>
      <c r="K32" s="4">
        <f t="shared" si="3"/>
        <v>53411608</v>
      </c>
      <c r="L32" s="4"/>
      <c r="M32" s="4">
        <v>56898024</v>
      </c>
      <c r="N32" s="4">
        <f>Overrides!X32</f>
        <v>0</v>
      </c>
      <c r="O32" s="4">
        <f t="shared" si="4"/>
        <v>0</v>
      </c>
      <c r="P32" s="4">
        <f t="shared" si="5"/>
        <v>56898024</v>
      </c>
      <c r="Q32" s="4"/>
      <c r="R32" s="4">
        <v>59955561</v>
      </c>
      <c r="S32" s="4">
        <f>Overrides!Y32</f>
        <v>0</v>
      </c>
      <c r="T32" s="4">
        <f t="shared" si="6"/>
        <v>0</v>
      </c>
      <c r="U32" s="4">
        <f t="shared" si="7"/>
        <v>59955561</v>
      </c>
      <c r="V32" s="4">
        <f>ROUND((P32*1.025)+'New Growth'!$AL32*P32,0)</f>
        <v>60016036</v>
      </c>
      <c r="W32" s="12"/>
      <c r="X32" s="4">
        <v>69296384</v>
      </c>
      <c r="Y32" s="4">
        <v>71590553</v>
      </c>
      <c r="Z32" s="4">
        <v>78927298</v>
      </c>
      <c r="AA32" s="4">
        <v>79867323</v>
      </c>
      <c r="AB32" s="17">
        <f t="shared" si="1"/>
        <v>79867323</v>
      </c>
      <c r="AC32" s="4"/>
      <c r="AD32" s="4">
        <f t="shared" si="8"/>
        <v>59955561</v>
      </c>
      <c r="AE32" s="4"/>
      <c r="AF32" s="4"/>
    </row>
    <row r="33" spans="1:32" x14ac:dyDescent="0.2">
      <c r="A33" t="s">
        <v>46</v>
      </c>
      <c r="B33">
        <v>24</v>
      </c>
      <c r="C33" s="4">
        <v>21672014</v>
      </c>
      <c r="D33" s="4">
        <f>Overrides!V33</f>
        <v>0</v>
      </c>
      <c r="E33" s="4">
        <v>0</v>
      </c>
      <c r="F33" s="4">
        <f t="shared" si="2"/>
        <v>21672014</v>
      </c>
      <c r="G33" s="4"/>
      <c r="H33" s="4">
        <v>22472124</v>
      </c>
      <c r="I33" s="4">
        <f>Overrides!W33</f>
        <v>0</v>
      </c>
      <c r="J33" s="4">
        <f t="shared" si="9"/>
        <v>0</v>
      </c>
      <c r="K33" s="4">
        <f t="shared" si="3"/>
        <v>22472124</v>
      </c>
      <c r="L33" s="4"/>
      <c r="M33" s="4">
        <v>23301205</v>
      </c>
      <c r="N33" s="4">
        <f>Overrides!X33</f>
        <v>0</v>
      </c>
      <c r="O33" s="4">
        <f t="shared" si="4"/>
        <v>0</v>
      </c>
      <c r="P33" s="4">
        <f t="shared" si="5"/>
        <v>23301205</v>
      </c>
      <c r="Q33" s="4"/>
      <c r="R33" s="4">
        <v>24227554</v>
      </c>
      <c r="S33" s="4">
        <f>Overrides!Y33</f>
        <v>0</v>
      </c>
      <c r="T33" s="4">
        <f t="shared" si="6"/>
        <v>0</v>
      </c>
      <c r="U33" s="4">
        <f t="shared" si="7"/>
        <v>24227554</v>
      </c>
      <c r="V33" s="4">
        <f>ROUND((P33*1.025)+'New Growth'!$AL33*P33,0)</f>
        <v>24184321</v>
      </c>
      <c r="W33" s="12"/>
      <c r="X33" s="4">
        <v>32950733</v>
      </c>
      <c r="Y33" s="4">
        <v>32905053</v>
      </c>
      <c r="Z33" s="4">
        <v>33666519</v>
      </c>
      <c r="AA33" s="4">
        <v>34248140</v>
      </c>
      <c r="AB33" s="17">
        <f t="shared" si="1"/>
        <v>34248140</v>
      </c>
      <c r="AC33" s="4"/>
      <c r="AD33" s="4">
        <f t="shared" si="8"/>
        <v>24227554</v>
      </c>
      <c r="AE33" s="4"/>
      <c r="AF33" s="4"/>
    </row>
    <row r="34" spans="1:32" x14ac:dyDescent="0.2">
      <c r="A34" t="s">
        <v>47</v>
      </c>
      <c r="B34">
        <v>25</v>
      </c>
      <c r="C34" s="4">
        <v>31509064</v>
      </c>
      <c r="D34" s="4">
        <f>Overrides!V34</f>
        <v>0</v>
      </c>
      <c r="E34" s="4">
        <v>0</v>
      </c>
      <c r="F34" s="4">
        <f t="shared" si="2"/>
        <v>31509064</v>
      </c>
      <c r="G34" s="4"/>
      <c r="H34" s="4">
        <v>32569181</v>
      </c>
      <c r="I34" s="4">
        <f>Overrides!W34</f>
        <v>0</v>
      </c>
      <c r="J34" s="4">
        <f t="shared" si="9"/>
        <v>0</v>
      </c>
      <c r="K34" s="4">
        <f t="shared" si="3"/>
        <v>32569181</v>
      </c>
      <c r="L34" s="4"/>
      <c r="M34" s="4">
        <v>33703797</v>
      </c>
      <c r="N34" s="4">
        <f>Overrides!X34</f>
        <v>0</v>
      </c>
      <c r="O34" s="4">
        <f t="shared" si="4"/>
        <v>0</v>
      </c>
      <c r="P34" s="4">
        <f t="shared" si="5"/>
        <v>33703797</v>
      </c>
      <c r="Q34" s="4"/>
      <c r="R34" s="4">
        <v>35170174</v>
      </c>
      <c r="S34" s="4">
        <f>Overrides!Y34</f>
        <v>0</v>
      </c>
      <c r="T34" s="4">
        <f t="shared" si="6"/>
        <v>0</v>
      </c>
      <c r="U34" s="4">
        <f t="shared" si="7"/>
        <v>35170174</v>
      </c>
      <c r="V34" s="4">
        <f>ROUND((P34*1.025)+'New Growth'!$AL34*P34,0)</f>
        <v>34960949</v>
      </c>
      <c r="W34" s="12"/>
      <c r="X34" s="4">
        <v>52284650</v>
      </c>
      <c r="Y34" s="4">
        <v>52558729</v>
      </c>
      <c r="Z34" s="4">
        <v>53239504</v>
      </c>
      <c r="AA34" s="4">
        <v>55181394</v>
      </c>
      <c r="AB34" s="17">
        <f t="shared" si="1"/>
        <v>55181394</v>
      </c>
      <c r="AC34" s="4"/>
      <c r="AD34" s="4">
        <f t="shared" si="8"/>
        <v>35170174</v>
      </c>
      <c r="AE34" s="4"/>
      <c r="AF34" s="4"/>
    </row>
    <row r="35" spans="1:32" x14ac:dyDescent="0.2">
      <c r="A35" t="s">
        <v>48</v>
      </c>
      <c r="B35">
        <v>26</v>
      </c>
      <c r="C35" s="4">
        <v>67493704</v>
      </c>
      <c r="D35" s="4">
        <f>Overrides!V35</f>
        <v>0</v>
      </c>
      <c r="E35" s="4">
        <v>6837523</v>
      </c>
      <c r="F35" s="4">
        <f t="shared" si="2"/>
        <v>60656181</v>
      </c>
      <c r="G35" s="4"/>
      <c r="H35" s="4">
        <v>69920766</v>
      </c>
      <c r="I35" s="4">
        <f>Overrides!W35</f>
        <v>0</v>
      </c>
      <c r="J35" s="4">
        <f t="shared" si="9"/>
        <v>7008461</v>
      </c>
      <c r="K35" s="4">
        <f t="shared" si="3"/>
        <v>62912305</v>
      </c>
      <c r="L35" s="4"/>
      <c r="M35" s="4">
        <v>72323062</v>
      </c>
      <c r="N35" s="4">
        <f>Overrides!X35</f>
        <v>0</v>
      </c>
      <c r="O35" s="4">
        <f t="shared" si="4"/>
        <v>7183673</v>
      </c>
      <c r="P35" s="4">
        <f t="shared" si="5"/>
        <v>65139389</v>
      </c>
      <c r="Q35" s="4"/>
      <c r="R35" s="4">
        <v>79245918</v>
      </c>
      <c r="S35" s="4">
        <f>Overrides!Y35</f>
        <v>4500000</v>
      </c>
      <c r="T35" s="4">
        <f t="shared" si="6"/>
        <v>11863265</v>
      </c>
      <c r="U35" s="4">
        <f t="shared" si="7"/>
        <v>67382653</v>
      </c>
      <c r="V35" s="4">
        <f>ROUND((P35*1.025)+'New Growth'!$AL35*P35,0)</f>
        <v>67464865</v>
      </c>
      <c r="W35" s="12"/>
      <c r="X35" s="4">
        <v>135141639</v>
      </c>
      <c r="Y35" s="4">
        <v>137025379</v>
      </c>
      <c r="Z35" s="4">
        <v>148193482</v>
      </c>
      <c r="AA35" s="4">
        <v>164959200</v>
      </c>
      <c r="AB35" s="17">
        <f t="shared" si="1"/>
        <v>164959200</v>
      </c>
      <c r="AC35" s="4"/>
      <c r="AD35" s="4">
        <f t="shared" si="8"/>
        <v>67382653</v>
      </c>
      <c r="AE35" s="4"/>
      <c r="AF35" s="4"/>
    </row>
    <row r="36" spans="1:32" x14ac:dyDescent="0.2">
      <c r="A36" t="s">
        <v>49</v>
      </c>
      <c r="B36">
        <v>27</v>
      </c>
      <c r="C36" s="4">
        <v>7497155</v>
      </c>
      <c r="D36" s="4">
        <f>Overrides!V36</f>
        <v>0</v>
      </c>
      <c r="E36" s="4">
        <v>794375</v>
      </c>
      <c r="F36" s="4">
        <f t="shared" si="2"/>
        <v>6702780</v>
      </c>
      <c r="G36" s="4"/>
      <c r="H36" s="4">
        <v>7763009</v>
      </c>
      <c r="I36" s="4">
        <f>Overrides!W36</f>
        <v>0</v>
      </c>
      <c r="J36" s="4">
        <f t="shared" si="9"/>
        <v>814234</v>
      </c>
      <c r="K36" s="4">
        <f t="shared" si="3"/>
        <v>6948775</v>
      </c>
      <c r="L36" s="4"/>
      <c r="M36" s="4">
        <v>8071495</v>
      </c>
      <c r="N36" s="4">
        <f>Overrides!X36</f>
        <v>0</v>
      </c>
      <c r="O36" s="4">
        <f t="shared" si="4"/>
        <v>834590</v>
      </c>
      <c r="P36" s="4">
        <f t="shared" si="5"/>
        <v>7236905</v>
      </c>
      <c r="Q36" s="4"/>
      <c r="R36" s="4">
        <v>8347814</v>
      </c>
      <c r="S36" s="4">
        <f>Overrides!Y36</f>
        <v>0</v>
      </c>
      <c r="T36" s="4">
        <f t="shared" si="6"/>
        <v>855455</v>
      </c>
      <c r="U36" s="4">
        <f t="shared" si="7"/>
        <v>7492359</v>
      </c>
      <c r="V36" s="4">
        <f>ROUND((P36*1.025)+'New Growth'!$AL36*P36,0)</f>
        <v>7509736</v>
      </c>
      <c r="W36" s="12"/>
      <c r="X36" s="4">
        <v>19099855</v>
      </c>
      <c r="Y36" s="4">
        <v>18560477</v>
      </c>
      <c r="Z36" s="4">
        <v>18417790</v>
      </c>
      <c r="AA36" s="4">
        <v>18765860</v>
      </c>
      <c r="AB36" s="17">
        <f t="shared" si="1"/>
        <v>18765860</v>
      </c>
      <c r="AC36" s="4"/>
      <c r="AD36" s="4">
        <f t="shared" si="8"/>
        <v>7492359</v>
      </c>
      <c r="AE36" s="4"/>
      <c r="AF36" s="4"/>
    </row>
    <row r="37" spans="1:32" x14ac:dyDescent="0.2">
      <c r="A37" t="s">
        <v>50</v>
      </c>
      <c r="B37">
        <v>28</v>
      </c>
      <c r="C37" s="4">
        <v>8183513</v>
      </c>
      <c r="D37" s="4">
        <f>Overrides!V37</f>
        <v>0</v>
      </c>
      <c r="E37" s="4">
        <v>17632</v>
      </c>
      <c r="F37" s="4">
        <f t="shared" si="2"/>
        <v>8165881</v>
      </c>
      <c r="G37" s="4"/>
      <c r="H37" s="4">
        <v>8534839</v>
      </c>
      <c r="I37" s="4">
        <f>Overrides!W37</f>
        <v>0</v>
      </c>
      <c r="J37" s="4">
        <f t="shared" si="9"/>
        <v>18073</v>
      </c>
      <c r="K37" s="4">
        <f t="shared" si="3"/>
        <v>8516766</v>
      </c>
      <c r="L37" s="4"/>
      <c r="M37" s="4">
        <v>9174984</v>
      </c>
      <c r="N37" s="4">
        <f>Overrides!X37</f>
        <v>0</v>
      </c>
      <c r="O37" s="4">
        <f t="shared" si="4"/>
        <v>18525</v>
      </c>
      <c r="P37" s="4">
        <f t="shared" si="5"/>
        <v>9156459</v>
      </c>
      <c r="Q37" s="4"/>
      <c r="R37" s="4">
        <v>9933637</v>
      </c>
      <c r="S37" s="4">
        <f>Overrides!Y37</f>
        <v>0</v>
      </c>
      <c r="T37" s="4">
        <f t="shared" si="6"/>
        <v>18988</v>
      </c>
      <c r="U37" s="4">
        <f t="shared" si="7"/>
        <v>9914649</v>
      </c>
      <c r="V37" s="4">
        <f>ROUND((P37*1.025)+'New Growth'!$AL37*P37,0)</f>
        <v>9628932</v>
      </c>
      <c r="W37" s="12"/>
      <c r="X37" s="4">
        <v>12985735</v>
      </c>
      <c r="Y37" s="4">
        <v>12511708</v>
      </c>
      <c r="Z37" s="4">
        <v>12961549</v>
      </c>
      <c r="AA37" s="4">
        <v>13950505</v>
      </c>
      <c r="AB37" s="17">
        <f t="shared" si="1"/>
        <v>13950505</v>
      </c>
      <c r="AC37" s="4"/>
      <c r="AD37" s="4">
        <f t="shared" si="8"/>
        <v>9914649</v>
      </c>
      <c r="AE37" s="4"/>
      <c r="AF37" s="4"/>
    </row>
    <row r="38" spans="1:32" x14ac:dyDescent="0.2">
      <c r="A38" t="s">
        <v>51</v>
      </c>
      <c r="B38">
        <v>29</v>
      </c>
      <c r="C38" s="4">
        <v>3529567</v>
      </c>
      <c r="D38" s="4">
        <f>Overrides!V38</f>
        <v>0</v>
      </c>
      <c r="E38" s="4">
        <v>0</v>
      </c>
      <c r="F38" s="4">
        <f t="shared" si="2"/>
        <v>3529567</v>
      </c>
      <c r="G38" s="4"/>
      <c r="H38" s="4">
        <v>3655573</v>
      </c>
      <c r="I38" s="4">
        <f>Overrides!W38</f>
        <v>0</v>
      </c>
      <c r="J38" s="4">
        <f t="shared" si="9"/>
        <v>0</v>
      </c>
      <c r="K38" s="4">
        <f t="shared" si="3"/>
        <v>3655573</v>
      </c>
      <c r="L38" s="4"/>
      <c r="M38" s="4">
        <v>3774155</v>
      </c>
      <c r="N38" s="4">
        <f>Overrides!X38</f>
        <v>0</v>
      </c>
      <c r="O38" s="4">
        <f t="shared" si="4"/>
        <v>0</v>
      </c>
      <c r="P38" s="4">
        <f t="shared" si="5"/>
        <v>3774155</v>
      </c>
      <c r="Q38" s="4"/>
      <c r="R38" s="4">
        <v>3950186</v>
      </c>
      <c r="S38" s="4">
        <f>Overrides!Y38</f>
        <v>0</v>
      </c>
      <c r="T38" s="4">
        <f t="shared" si="6"/>
        <v>0</v>
      </c>
      <c r="U38" s="4">
        <f t="shared" si="7"/>
        <v>3950186</v>
      </c>
      <c r="V38" s="4">
        <f>ROUND((P38*1.025)+'New Growth'!$AL38*P38,0)</f>
        <v>3918328</v>
      </c>
      <c r="W38" s="12"/>
      <c r="X38" s="4">
        <v>5278706</v>
      </c>
      <c r="Y38" s="4">
        <v>5340942</v>
      </c>
      <c r="Z38" s="4">
        <v>5381550</v>
      </c>
      <c r="AA38" s="4">
        <v>5254353</v>
      </c>
      <c r="AB38" s="17">
        <f t="shared" si="1"/>
        <v>5254353</v>
      </c>
      <c r="AC38" s="4"/>
      <c r="AD38" s="4">
        <f t="shared" si="8"/>
        <v>3950186</v>
      </c>
      <c r="AE38" s="4"/>
      <c r="AF38" s="4"/>
    </row>
    <row r="39" spans="1:32" x14ac:dyDescent="0.2">
      <c r="A39" t="s">
        <v>52</v>
      </c>
      <c r="B39">
        <v>30</v>
      </c>
      <c r="C39" s="4">
        <v>81590844</v>
      </c>
      <c r="D39" s="4">
        <f>Overrides!V39</f>
        <v>0</v>
      </c>
      <c r="E39" s="4">
        <v>0</v>
      </c>
      <c r="F39" s="4">
        <f t="shared" si="2"/>
        <v>81590844</v>
      </c>
      <c r="G39" s="4"/>
      <c r="H39" s="4">
        <v>84691590</v>
      </c>
      <c r="I39" s="4">
        <f>Overrides!W39</f>
        <v>0</v>
      </c>
      <c r="J39" s="4">
        <f t="shared" si="9"/>
        <v>0</v>
      </c>
      <c r="K39" s="4">
        <f t="shared" si="3"/>
        <v>84691590</v>
      </c>
      <c r="L39" s="4"/>
      <c r="M39" s="4">
        <v>88212708</v>
      </c>
      <c r="N39" s="4">
        <f>Overrides!X39</f>
        <v>0</v>
      </c>
      <c r="O39" s="4">
        <f t="shared" si="4"/>
        <v>0</v>
      </c>
      <c r="P39" s="4">
        <f t="shared" si="5"/>
        <v>88212708</v>
      </c>
      <c r="Q39" s="4"/>
      <c r="R39" s="4">
        <v>91261034</v>
      </c>
      <c r="S39" s="4">
        <f>Overrides!Y39</f>
        <v>0</v>
      </c>
      <c r="T39" s="4">
        <f t="shared" si="6"/>
        <v>0</v>
      </c>
      <c r="U39" s="4">
        <f t="shared" si="7"/>
        <v>91261034</v>
      </c>
      <c r="V39" s="4">
        <f>ROUND((P39*1.025)+'New Growth'!$AL39*P39,0)</f>
        <v>91573612</v>
      </c>
      <c r="W39" s="12"/>
      <c r="X39" s="4">
        <v>133713152</v>
      </c>
      <c r="Y39" s="4">
        <v>133776271</v>
      </c>
      <c r="Z39" s="4">
        <v>139777330</v>
      </c>
      <c r="AA39" s="4">
        <v>141636391</v>
      </c>
      <c r="AB39" s="17">
        <f t="shared" si="1"/>
        <v>141636391</v>
      </c>
      <c r="AC39" s="4"/>
      <c r="AD39" s="4">
        <f t="shared" si="8"/>
        <v>91261034</v>
      </c>
      <c r="AE39" s="4"/>
      <c r="AF39" s="4"/>
    </row>
    <row r="40" spans="1:32" x14ac:dyDescent="0.2">
      <c r="A40" t="s">
        <v>53</v>
      </c>
      <c r="B40">
        <v>31</v>
      </c>
      <c r="C40" s="4">
        <v>100913852</v>
      </c>
      <c r="D40" s="4">
        <f>Overrides!V40</f>
        <v>0</v>
      </c>
      <c r="E40" s="4">
        <v>0</v>
      </c>
      <c r="F40" s="4">
        <f t="shared" si="2"/>
        <v>100913852</v>
      </c>
      <c r="G40" s="4"/>
      <c r="H40" s="4">
        <v>106511700</v>
      </c>
      <c r="I40" s="4">
        <f>Overrides!W40</f>
        <v>0</v>
      </c>
      <c r="J40" s="4">
        <f t="shared" si="9"/>
        <v>0</v>
      </c>
      <c r="K40" s="4">
        <f t="shared" si="3"/>
        <v>106511700</v>
      </c>
      <c r="L40" s="4"/>
      <c r="M40" s="4">
        <v>111794698</v>
      </c>
      <c r="N40" s="4">
        <f>Overrides!X40</f>
        <v>0</v>
      </c>
      <c r="O40" s="4">
        <f t="shared" si="4"/>
        <v>0</v>
      </c>
      <c r="P40" s="4">
        <f t="shared" si="5"/>
        <v>111794698</v>
      </c>
      <c r="Q40" s="4"/>
      <c r="R40" s="4">
        <v>117139310</v>
      </c>
      <c r="S40" s="4">
        <f>Overrides!Y40</f>
        <v>0</v>
      </c>
      <c r="T40" s="4">
        <f t="shared" si="6"/>
        <v>0</v>
      </c>
      <c r="U40" s="4">
        <f t="shared" si="7"/>
        <v>117139310</v>
      </c>
      <c r="V40" s="4">
        <f>ROUND((P40*1.025)+'New Growth'!$AL40*P40,0)</f>
        <v>117183202</v>
      </c>
      <c r="W40" s="12"/>
      <c r="X40" s="4">
        <v>132044286</v>
      </c>
      <c r="Y40" s="4">
        <v>136477262</v>
      </c>
      <c r="Z40" s="4">
        <v>139614460</v>
      </c>
      <c r="AA40" s="4">
        <v>144568481</v>
      </c>
      <c r="AB40" s="17">
        <f t="shared" si="1"/>
        <v>144568481</v>
      </c>
      <c r="AC40" s="4"/>
      <c r="AD40" s="4">
        <f t="shared" si="8"/>
        <v>117139310</v>
      </c>
      <c r="AE40" s="4"/>
      <c r="AF40" s="4"/>
    </row>
    <row r="41" spans="1:32" x14ac:dyDescent="0.2">
      <c r="A41" t="s">
        <v>54</v>
      </c>
      <c r="B41">
        <v>32</v>
      </c>
      <c r="C41" s="4">
        <v>14744957</v>
      </c>
      <c r="D41" s="4">
        <f>Overrides!V41</f>
        <v>0</v>
      </c>
      <c r="E41" s="4">
        <v>0</v>
      </c>
      <c r="F41" s="4">
        <f t="shared" si="2"/>
        <v>14744957</v>
      </c>
      <c r="G41" s="4"/>
      <c r="H41" s="4">
        <v>15331583</v>
      </c>
      <c r="I41" s="4">
        <f>Overrides!W41</f>
        <v>0</v>
      </c>
      <c r="J41" s="4">
        <f t="shared" si="9"/>
        <v>0</v>
      </c>
      <c r="K41" s="4">
        <f t="shared" si="3"/>
        <v>15331583</v>
      </c>
      <c r="L41" s="4"/>
      <c r="M41" s="4">
        <v>15939467</v>
      </c>
      <c r="N41" s="4">
        <f>Overrides!X41</f>
        <v>0</v>
      </c>
      <c r="O41" s="4">
        <f t="shared" si="4"/>
        <v>0</v>
      </c>
      <c r="P41" s="4">
        <f t="shared" si="5"/>
        <v>15939467</v>
      </c>
      <c r="Q41" s="4"/>
      <c r="R41" s="4">
        <v>16530730</v>
      </c>
      <c r="S41" s="4">
        <f>Overrides!Y41</f>
        <v>0</v>
      </c>
      <c r="T41" s="4">
        <f t="shared" si="6"/>
        <v>0</v>
      </c>
      <c r="U41" s="4">
        <f t="shared" si="7"/>
        <v>16530730</v>
      </c>
      <c r="V41" s="4">
        <f>ROUND((P41*1.025)+'New Growth'!$AL41*P41,0)</f>
        <v>16557918</v>
      </c>
      <c r="W41" s="12"/>
      <c r="X41" s="4">
        <v>20376285</v>
      </c>
      <c r="Y41" s="4">
        <v>20194776</v>
      </c>
      <c r="Z41" s="4">
        <v>20373812</v>
      </c>
      <c r="AA41" s="4">
        <v>21313769</v>
      </c>
      <c r="AB41" s="17">
        <f t="shared" si="1"/>
        <v>21313769</v>
      </c>
      <c r="AC41" s="4"/>
      <c r="AD41" s="4">
        <f t="shared" si="8"/>
        <v>16530730</v>
      </c>
      <c r="AE41" s="4"/>
      <c r="AF41" s="4"/>
    </row>
    <row r="42" spans="1:32" x14ac:dyDescent="0.2">
      <c r="A42" t="s">
        <v>55</v>
      </c>
      <c r="B42">
        <v>33</v>
      </c>
      <c r="C42" s="4">
        <v>2297700</v>
      </c>
      <c r="D42" s="4">
        <f>Overrides!V42</f>
        <v>0</v>
      </c>
      <c r="E42" s="4">
        <v>380613</v>
      </c>
      <c r="F42" s="4">
        <f t="shared" si="2"/>
        <v>1917087</v>
      </c>
      <c r="G42" s="4"/>
      <c r="H42" s="4">
        <v>2405739</v>
      </c>
      <c r="I42" s="4">
        <f>Overrides!W42</f>
        <v>0</v>
      </c>
      <c r="J42" s="4">
        <f t="shared" si="9"/>
        <v>390128</v>
      </c>
      <c r="K42" s="4">
        <f t="shared" si="3"/>
        <v>2015611</v>
      </c>
      <c r="L42" s="4"/>
      <c r="M42" s="4">
        <v>2488177</v>
      </c>
      <c r="N42" s="4">
        <f>Overrides!X42</f>
        <v>0</v>
      </c>
      <c r="O42" s="4">
        <f t="shared" si="4"/>
        <v>399881</v>
      </c>
      <c r="P42" s="4">
        <f t="shared" si="5"/>
        <v>2088296</v>
      </c>
      <c r="Q42" s="4"/>
      <c r="R42" s="4">
        <v>2672611</v>
      </c>
      <c r="S42" s="4">
        <f>Overrides!Y42</f>
        <v>0</v>
      </c>
      <c r="T42" s="4">
        <f t="shared" si="6"/>
        <v>409878</v>
      </c>
      <c r="U42" s="4">
        <f t="shared" si="7"/>
        <v>2262733</v>
      </c>
      <c r="V42" s="4">
        <f>ROUND((P42*1.025)+'New Growth'!$AL42*P42,0)</f>
        <v>2199602</v>
      </c>
      <c r="W42" s="12"/>
      <c r="X42" s="4">
        <v>4119948</v>
      </c>
      <c r="Y42" s="4">
        <v>4135657</v>
      </c>
      <c r="Z42" s="4">
        <v>4145736</v>
      </c>
      <c r="AA42" s="4">
        <v>4297717</v>
      </c>
      <c r="AB42" s="17">
        <f t="shared" si="1"/>
        <v>4297717</v>
      </c>
      <c r="AC42" s="4"/>
      <c r="AD42" s="4">
        <f t="shared" si="8"/>
        <v>2262733</v>
      </c>
      <c r="AE42" s="4"/>
      <c r="AF42" s="4"/>
    </row>
    <row r="43" spans="1:32" x14ac:dyDescent="0.2">
      <c r="A43" t="s">
        <v>56</v>
      </c>
      <c r="B43">
        <v>34</v>
      </c>
      <c r="C43" s="4">
        <v>16199260</v>
      </c>
      <c r="D43" s="4">
        <f>Overrides!V43</f>
        <v>0</v>
      </c>
      <c r="E43" s="4">
        <v>1333492</v>
      </c>
      <c r="F43" s="4">
        <f t="shared" si="2"/>
        <v>14865768</v>
      </c>
      <c r="G43" s="4"/>
      <c r="H43" s="4">
        <v>16911914</v>
      </c>
      <c r="I43" s="4">
        <f>Overrides!W43</f>
        <v>0</v>
      </c>
      <c r="J43" s="4">
        <f t="shared" si="9"/>
        <v>1366829</v>
      </c>
      <c r="K43" s="4">
        <f t="shared" si="3"/>
        <v>15545085</v>
      </c>
      <c r="L43" s="4"/>
      <c r="M43" s="4">
        <v>17641669</v>
      </c>
      <c r="N43" s="4">
        <f>Overrides!X43</f>
        <v>0</v>
      </c>
      <c r="O43" s="4">
        <f t="shared" si="4"/>
        <v>1401000</v>
      </c>
      <c r="P43" s="4">
        <f t="shared" si="5"/>
        <v>16240669</v>
      </c>
      <c r="Q43" s="4"/>
      <c r="R43" s="4">
        <v>18282010</v>
      </c>
      <c r="S43" s="4">
        <f>Overrides!Y43</f>
        <v>0</v>
      </c>
      <c r="T43" s="4">
        <f t="shared" si="6"/>
        <v>1436025</v>
      </c>
      <c r="U43" s="4">
        <f t="shared" si="7"/>
        <v>16845985</v>
      </c>
      <c r="V43" s="4">
        <f>ROUND((P43*1.025)+'New Growth'!$AL43*P43,0)</f>
        <v>16932521</v>
      </c>
      <c r="W43" s="12"/>
      <c r="X43" s="4">
        <v>21493610</v>
      </c>
      <c r="Y43" s="4">
        <v>21842191</v>
      </c>
      <c r="Z43" s="4">
        <v>22470037</v>
      </c>
      <c r="AA43" s="4">
        <v>23365174</v>
      </c>
      <c r="AB43" s="17">
        <f t="shared" si="1"/>
        <v>23365174</v>
      </c>
      <c r="AC43" s="4"/>
      <c r="AD43" s="4">
        <f t="shared" si="8"/>
        <v>16845985</v>
      </c>
      <c r="AE43" s="4"/>
      <c r="AF43" s="4"/>
    </row>
    <row r="44" spans="1:32" x14ac:dyDescent="0.2">
      <c r="A44" t="s">
        <v>57</v>
      </c>
      <c r="B44">
        <v>35</v>
      </c>
      <c r="C44" s="4">
        <v>1683779342</v>
      </c>
      <c r="D44" s="4">
        <f>Overrides!V44</f>
        <v>0</v>
      </c>
      <c r="E44" s="4">
        <v>0</v>
      </c>
      <c r="F44" s="4">
        <f t="shared" si="2"/>
        <v>1683779342</v>
      </c>
      <c r="G44" s="4"/>
      <c r="H44" s="4">
        <v>1778951549</v>
      </c>
      <c r="I44" s="4">
        <f>Overrides!W44</f>
        <v>0</v>
      </c>
      <c r="J44" s="4">
        <f t="shared" si="9"/>
        <v>0</v>
      </c>
      <c r="K44" s="4">
        <f t="shared" si="3"/>
        <v>1778951549</v>
      </c>
      <c r="L44" s="4"/>
      <c r="M44" s="4">
        <v>1867957148</v>
      </c>
      <c r="N44" s="4">
        <f>Overrides!X44</f>
        <v>0</v>
      </c>
      <c r="O44" s="4">
        <f t="shared" si="4"/>
        <v>0</v>
      </c>
      <c r="P44" s="4">
        <f t="shared" si="5"/>
        <v>1867957148</v>
      </c>
      <c r="Q44" s="4"/>
      <c r="R44" s="4">
        <v>1962273860</v>
      </c>
      <c r="S44" s="4">
        <f>Overrides!Y44</f>
        <v>0</v>
      </c>
      <c r="T44" s="4">
        <f t="shared" si="6"/>
        <v>0</v>
      </c>
      <c r="U44" s="4">
        <f t="shared" si="7"/>
        <v>1962273860</v>
      </c>
      <c r="V44" s="4">
        <f>ROUND((P44*1.025)+'New Growth'!$AL44*P44,0)</f>
        <v>1965651307</v>
      </c>
      <c r="W44" s="12"/>
      <c r="X44" s="4">
        <v>2304981792</v>
      </c>
      <c r="Y44" s="4">
        <v>2495820314</v>
      </c>
      <c r="Z44" s="4">
        <v>2768421556</v>
      </c>
      <c r="AA44" s="4">
        <v>3201177018</v>
      </c>
      <c r="AB44" s="17">
        <f t="shared" si="1"/>
        <v>3201177018</v>
      </c>
      <c r="AC44" s="4"/>
      <c r="AD44" s="4">
        <f t="shared" si="8"/>
        <v>1962273860</v>
      </c>
      <c r="AE44" s="4"/>
      <c r="AF44" s="4"/>
    </row>
    <row r="45" spans="1:32" x14ac:dyDescent="0.2">
      <c r="A45" t="s">
        <v>58</v>
      </c>
      <c r="B45">
        <v>36</v>
      </c>
      <c r="C45" s="4">
        <v>37314238</v>
      </c>
      <c r="D45" s="4">
        <f>Overrides!V45</f>
        <v>0</v>
      </c>
      <c r="E45" s="4">
        <v>2138528</v>
      </c>
      <c r="F45" s="4">
        <f t="shared" si="2"/>
        <v>35175710</v>
      </c>
      <c r="G45" s="4"/>
      <c r="H45" s="4">
        <v>38469899</v>
      </c>
      <c r="I45" s="4">
        <f>Overrides!W45</f>
        <v>0</v>
      </c>
      <c r="J45" s="4">
        <f t="shared" si="9"/>
        <v>2191991</v>
      </c>
      <c r="K45" s="4">
        <f t="shared" si="3"/>
        <v>36277908</v>
      </c>
      <c r="L45" s="4"/>
      <c r="M45" s="4">
        <v>40007800</v>
      </c>
      <c r="N45" s="4">
        <f>Overrides!X45</f>
        <v>0</v>
      </c>
      <c r="O45" s="4">
        <f t="shared" si="4"/>
        <v>2246791</v>
      </c>
      <c r="P45" s="4">
        <f t="shared" si="5"/>
        <v>37761009</v>
      </c>
      <c r="Q45" s="4"/>
      <c r="R45" s="4">
        <v>41659479</v>
      </c>
      <c r="S45" s="4">
        <f>Overrides!Y45</f>
        <v>0</v>
      </c>
      <c r="T45" s="4">
        <f t="shared" si="6"/>
        <v>2302961</v>
      </c>
      <c r="U45" s="4">
        <f t="shared" si="7"/>
        <v>39356518</v>
      </c>
      <c r="V45" s="4">
        <f>ROUND((P45*1.025)+'New Growth'!$AL45*P45,0)</f>
        <v>39203480</v>
      </c>
      <c r="W45" s="12"/>
      <c r="X45" s="4">
        <v>102072275</v>
      </c>
      <c r="Y45" s="4">
        <v>102650124</v>
      </c>
      <c r="Z45" s="4">
        <v>102388049</v>
      </c>
      <c r="AA45" s="4">
        <v>105487855</v>
      </c>
      <c r="AB45" s="17">
        <f t="shared" si="1"/>
        <v>105487855</v>
      </c>
      <c r="AC45" s="4"/>
      <c r="AD45" s="4">
        <f t="shared" si="8"/>
        <v>39356518</v>
      </c>
      <c r="AE45" s="4"/>
      <c r="AF45" s="4"/>
    </row>
    <row r="46" spans="1:32" x14ac:dyDescent="0.2">
      <c r="A46" t="s">
        <v>59</v>
      </c>
      <c r="B46">
        <v>37</v>
      </c>
      <c r="C46" s="4">
        <v>16628924</v>
      </c>
      <c r="D46" s="4">
        <f>Overrides!V46</f>
        <v>0</v>
      </c>
      <c r="E46" s="4">
        <v>1189104</v>
      </c>
      <c r="F46" s="4">
        <f t="shared" si="2"/>
        <v>15439820</v>
      </c>
      <c r="G46" s="4"/>
      <c r="H46" s="4">
        <v>17199968</v>
      </c>
      <c r="I46" s="4">
        <f>Overrides!W46</f>
        <v>0</v>
      </c>
      <c r="J46" s="4">
        <f t="shared" si="9"/>
        <v>1218832</v>
      </c>
      <c r="K46" s="4">
        <f t="shared" si="3"/>
        <v>15981136</v>
      </c>
      <c r="L46" s="4"/>
      <c r="M46" s="4">
        <v>17823559</v>
      </c>
      <c r="N46" s="4">
        <f>Overrides!X46</f>
        <v>0</v>
      </c>
      <c r="O46" s="4">
        <f t="shared" si="4"/>
        <v>1249303</v>
      </c>
      <c r="P46" s="4">
        <f t="shared" si="5"/>
        <v>16574256</v>
      </c>
      <c r="Q46" s="4"/>
      <c r="R46" s="4">
        <v>18468545</v>
      </c>
      <c r="S46" s="4">
        <f>Overrides!Y46</f>
        <v>0</v>
      </c>
      <c r="T46" s="4">
        <f t="shared" si="6"/>
        <v>1280536</v>
      </c>
      <c r="U46" s="4">
        <f t="shared" si="7"/>
        <v>17188009</v>
      </c>
      <c r="V46" s="4">
        <f>ROUND((P46*1.025)+'New Growth'!$AL46*P46,0)</f>
        <v>17177559</v>
      </c>
      <c r="W46" s="12"/>
      <c r="X46" s="4">
        <v>23623736</v>
      </c>
      <c r="Y46" s="4">
        <v>23518316</v>
      </c>
      <c r="Z46" s="4">
        <v>24424983</v>
      </c>
      <c r="AA46" s="4">
        <v>25452560</v>
      </c>
      <c r="AB46" s="17">
        <f t="shared" si="1"/>
        <v>25452560</v>
      </c>
      <c r="AC46" s="4"/>
      <c r="AD46" s="4">
        <f t="shared" si="8"/>
        <v>17188009</v>
      </c>
      <c r="AE46" s="4"/>
      <c r="AF46" s="4"/>
    </row>
    <row r="47" spans="1:32" x14ac:dyDescent="0.2">
      <c r="A47" t="s">
        <v>60</v>
      </c>
      <c r="B47">
        <v>38</v>
      </c>
      <c r="C47" s="4">
        <v>23091789</v>
      </c>
      <c r="D47" s="4">
        <f>Overrides!V47</f>
        <v>238000</v>
      </c>
      <c r="E47" s="4">
        <v>3620805</v>
      </c>
      <c r="F47" s="4">
        <f t="shared" si="2"/>
        <v>19470984</v>
      </c>
      <c r="G47" s="4"/>
      <c r="H47" s="4">
        <v>23809461</v>
      </c>
      <c r="I47" s="4">
        <f>Overrides!W47</f>
        <v>0</v>
      </c>
      <c r="J47" s="4">
        <f t="shared" si="9"/>
        <v>3711325</v>
      </c>
      <c r="K47" s="4">
        <f t="shared" si="3"/>
        <v>20098136</v>
      </c>
      <c r="L47" s="4"/>
      <c r="M47" s="4">
        <v>25421100</v>
      </c>
      <c r="N47" s="4">
        <f>Overrides!X47</f>
        <v>808915</v>
      </c>
      <c r="O47" s="4">
        <f t="shared" si="4"/>
        <v>4613023</v>
      </c>
      <c r="P47" s="4">
        <f t="shared" si="5"/>
        <v>20808077</v>
      </c>
      <c r="Q47" s="4"/>
      <c r="R47" s="4">
        <v>26836376</v>
      </c>
      <c r="S47" s="4">
        <f>Overrides!Y47</f>
        <v>605129</v>
      </c>
      <c r="T47" s="4">
        <f t="shared" si="6"/>
        <v>5333478</v>
      </c>
      <c r="U47" s="4">
        <f t="shared" si="7"/>
        <v>21502898</v>
      </c>
      <c r="V47" s="4">
        <f>ROUND((P47*1.025)+'New Growth'!$AL47*P47,0)</f>
        <v>21507228</v>
      </c>
      <c r="W47" s="12"/>
      <c r="X47" s="4">
        <v>39465466</v>
      </c>
      <c r="Y47" s="4">
        <v>38909675</v>
      </c>
      <c r="Z47" s="4">
        <v>40632456</v>
      </c>
      <c r="AA47" s="4">
        <v>41715444</v>
      </c>
      <c r="AB47" s="17">
        <f t="shared" si="1"/>
        <v>41715444</v>
      </c>
      <c r="AC47" s="4"/>
      <c r="AD47" s="4">
        <f t="shared" si="8"/>
        <v>21502898</v>
      </c>
      <c r="AE47" s="4"/>
      <c r="AF47" s="4"/>
    </row>
    <row r="48" spans="1:32" x14ac:dyDescent="0.2">
      <c r="A48" t="s">
        <v>61</v>
      </c>
      <c r="B48">
        <v>39</v>
      </c>
      <c r="C48" s="4">
        <v>9462074</v>
      </c>
      <c r="D48" s="4">
        <f>Overrides!V48</f>
        <v>0</v>
      </c>
      <c r="E48" s="4">
        <v>866395</v>
      </c>
      <c r="F48" s="4">
        <f t="shared" si="2"/>
        <v>8595679</v>
      </c>
      <c r="G48" s="4"/>
      <c r="H48" s="4">
        <v>9818508</v>
      </c>
      <c r="I48" s="4">
        <f>Overrides!W48</f>
        <v>0</v>
      </c>
      <c r="J48" s="4">
        <f t="shared" si="9"/>
        <v>888055</v>
      </c>
      <c r="K48" s="4">
        <f t="shared" si="3"/>
        <v>8930453</v>
      </c>
      <c r="L48" s="4"/>
      <c r="M48" s="4">
        <v>10242634</v>
      </c>
      <c r="N48" s="4">
        <f>Overrides!X48</f>
        <v>0</v>
      </c>
      <c r="O48" s="4">
        <f t="shared" si="4"/>
        <v>910256</v>
      </c>
      <c r="P48" s="4">
        <f t="shared" si="5"/>
        <v>9332378</v>
      </c>
      <c r="Q48" s="4"/>
      <c r="R48" s="4">
        <v>10747241</v>
      </c>
      <c r="S48" s="4">
        <f>Overrides!Y48</f>
        <v>0</v>
      </c>
      <c r="T48" s="4">
        <f t="shared" si="6"/>
        <v>933012</v>
      </c>
      <c r="U48" s="4">
        <f t="shared" si="7"/>
        <v>9814229</v>
      </c>
      <c r="V48" s="4">
        <f>ROUND((P48*1.025)+'New Growth'!$AL48*P48,0)</f>
        <v>9754201</v>
      </c>
      <c r="W48" s="12"/>
      <c r="X48" s="4">
        <v>14873985</v>
      </c>
      <c r="Y48" s="4">
        <v>14853678</v>
      </c>
      <c r="Z48" s="4">
        <v>15007385</v>
      </c>
      <c r="AA48" s="4">
        <v>16205668</v>
      </c>
      <c r="AB48" s="17">
        <f t="shared" si="1"/>
        <v>16205668</v>
      </c>
      <c r="AC48" s="4"/>
      <c r="AD48" s="4">
        <f t="shared" si="8"/>
        <v>9814229</v>
      </c>
      <c r="AE48" s="4"/>
      <c r="AF48" s="4"/>
    </row>
    <row r="49" spans="1:32" x14ac:dyDescent="0.2">
      <c r="A49" t="s">
        <v>62</v>
      </c>
      <c r="B49">
        <v>40</v>
      </c>
      <c r="C49" s="4">
        <v>74428465</v>
      </c>
      <c r="D49" s="4">
        <f>Overrides!V49</f>
        <v>0</v>
      </c>
      <c r="E49" s="4">
        <v>0</v>
      </c>
      <c r="F49" s="4">
        <f t="shared" si="2"/>
        <v>74428465</v>
      </c>
      <c r="G49" s="4"/>
      <c r="H49" s="4">
        <v>77077760</v>
      </c>
      <c r="I49" s="4">
        <f>Overrides!W49</f>
        <v>0</v>
      </c>
      <c r="J49" s="4">
        <f t="shared" si="9"/>
        <v>0</v>
      </c>
      <c r="K49" s="4">
        <f t="shared" si="3"/>
        <v>77077760</v>
      </c>
      <c r="L49" s="4"/>
      <c r="M49" s="4">
        <v>80058826</v>
      </c>
      <c r="N49" s="4">
        <f>Overrides!X49</f>
        <v>0</v>
      </c>
      <c r="O49" s="4">
        <f t="shared" si="4"/>
        <v>0</v>
      </c>
      <c r="P49" s="4">
        <f t="shared" si="5"/>
        <v>80058826</v>
      </c>
      <c r="Q49" s="4"/>
      <c r="R49" s="4">
        <v>82954706</v>
      </c>
      <c r="S49" s="4">
        <f>Overrides!Y49</f>
        <v>0</v>
      </c>
      <c r="T49" s="4">
        <f t="shared" si="6"/>
        <v>0</v>
      </c>
      <c r="U49" s="4">
        <f t="shared" si="7"/>
        <v>82954706</v>
      </c>
      <c r="V49" s="4">
        <f>ROUND((P49*1.025)+'New Growth'!$AL49*P49,0)</f>
        <v>83004991</v>
      </c>
      <c r="W49" s="12"/>
      <c r="X49" s="4">
        <v>128598500</v>
      </c>
      <c r="Y49" s="4">
        <v>130023193</v>
      </c>
      <c r="Z49" s="4">
        <v>140710485</v>
      </c>
      <c r="AA49" s="4">
        <v>147811664</v>
      </c>
      <c r="AB49" s="17">
        <f t="shared" si="1"/>
        <v>147811664</v>
      </c>
      <c r="AC49" s="4"/>
      <c r="AD49" s="4">
        <f t="shared" si="8"/>
        <v>82954706</v>
      </c>
      <c r="AE49" s="4"/>
      <c r="AF49" s="4"/>
    </row>
    <row r="50" spans="1:32" x14ac:dyDescent="0.2">
      <c r="A50" t="s">
        <v>63</v>
      </c>
      <c r="B50">
        <v>41</v>
      </c>
      <c r="C50" s="4">
        <v>25889558</v>
      </c>
      <c r="D50" s="4">
        <f>Overrides!V50</f>
        <v>199000</v>
      </c>
      <c r="E50" s="4">
        <v>3407498</v>
      </c>
      <c r="F50" s="4">
        <f t="shared" si="2"/>
        <v>22482060</v>
      </c>
      <c r="G50" s="4"/>
      <c r="H50" s="4">
        <v>26761163</v>
      </c>
      <c r="I50" s="4">
        <f>Overrides!W50</f>
        <v>0</v>
      </c>
      <c r="J50" s="4">
        <f t="shared" si="9"/>
        <v>3492685</v>
      </c>
      <c r="K50" s="4">
        <f t="shared" si="3"/>
        <v>23268478</v>
      </c>
      <c r="L50" s="4"/>
      <c r="M50" s="4">
        <v>27622908</v>
      </c>
      <c r="N50" s="4">
        <f>Overrides!X50</f>
        <v>0</v>
      </c>
      <c r="O50" s="4">
        <f t="shared" si="4"/>
        <v>3580002</v>
      </c>
      <c r="P50" s="4">
        <f t="shared" si="5"/>
        <v>24042906</v>
      </c>
      <c r="Q50" s="4"/>
      <c r="R50" s="4">
        <v>28517123</v>
      </c>
      <c r="S50" s="4">
        <f>Overrides!Y50</f>
        <v>0</v>
      </c>
      <c r="T50" s="4">
        <f t="shared" si="6"/>
        <v>3669502</v>
      </c>
      <c r="U50" s="4">
        <f t="shared" si="7"/>
        <v>24847621</v>
      </c>
      <c r="V50" s="4">
        <f>ROUND((P50*1.025)+'New Growth'!$AL50*P50,0)</f>
        <v>24848343</v>
      </c>
      <c r="W50" s="12"/>
      <c r="X50" s="4">
        <v>81299178</v>
      </c>
      <c r="Y50" s="4">
        <v>82827864</v>
      </c>
      <c r="Z50" s="4">
        <v>84493617</v>
      </c>
      <c r="AA50" s="4">
        <v>86866342</v>
      </c>
      <c r="AB50" s="17">
        <f t="shared" si="1"/>
        <v>86866342</v>
      </c>
      <c r="AC50" s="4"/>
      <c r="AD50" s="4">
        <f t="shared" si="8"/>
        <v>24847621</v>
      </c>
      <c r="AE50" s="4"/>
      <c r="AF50" s="4"/>
    </row>
    <row r="51" spans="1:32" x14ac:dyDescent="0.2">
      <c r="A51" t="s">
        <v>64</v>
      </c>
      <c r="B51">
        <v>42</v>
      </c>
      <c r="C51" s="4">
        <v>32606276</v>
      </c>
      <c r="D51" s="4">
        <f>Overrides!V51</f>
        <v>0</v>
      </c>
      <c r="E51" s="4">
        <v>2870000</v>
      </c>
      <c r="F51" s="4">
        <f t="shared" si="2"/>
        <v>29736276</v>
      </c>
      <c r="G51" s="4"/>
      <c r="H51" s="4">
        <v>33710653</v>
      </c>
      <c r="I51" s="4">
        <f>Overrides!W51</f>
        <v>0</v>
      </c>
      <c r="J51" s="4">
        <f t="shared" si="9"/>
        <v>2941750</v>
      </c>
      <c r="K51" s="4">
        <f t="shared" si="3"/>
        <v>30768903</v>
      </c>
      <c r="L51" s="4"/>
      <c r="M51" s="4">
        <v>35376523</v>
      </c>
      <c r="N51" s="4">
        <f>Overrides!X51</f>
        <v>0</v>
      </c>
      <c r="O51" s="4">
        <f t="shared" si="4"/>
        <v>3015294</v>
      </c>
      <c r="P51" s="4">
        <f t="shared" si="5"/>
        <v>32361229</v>
      </c>
      <c r="Q51" s="4"/>
      <c r="R51" s="4">
        <v>37003580</v>
      </c>
      <c r="S51" s="4">
        <f>Overrides!Y51</f>
        <v>0</v>
      </c>
      <c r="T51" s="4">
        <f t="shared" si="6"/>
        <v>3090676</v>
      </c>
      <c r="U51" s="4">
        <f t="shared" si="7"/>
        <v>33912904</v>
      </c>
      <c r="V51" s="4">
        <f>ROUND((P51*1.025)+'New Growth'!$AL51*P51,0)</f>
        <v>33811012</v>
      </c>
      <c r="W51" s="12"/>
      <c r="X51" s="4">
        <v>56730512</v>
      </c>
      <c r="Y51" s="4">
        <v>56822248</v>
      </c>
      <c r="Z51" s="4">
        <v>59224862</v>
      </c>
      <c r="AA51" s="4">
        <v>62824716</v>
      </c>
      <c r="AB51" s="17">
        <f t="shared" si="1"/>
        <v>62824716</v>
      </c>
      <c r="AC51" s="4"/>
      <c r="AD51" s="4">
        <f t="shared" si="8"/>
        <v>33912904</v>
      </c>
      <c r="AE51" s="4"/>
      <c r="AF51" s="4"/>
    </row>
    <row r="52" spans="1:32" x14ac:dyDescent="0.2">
      <c r="A52" t="s">
        <v>65</v>
      </c>
      <c r="B52">
        <v>43</v>
      </c>
      <c r="C52" s="4">
        <v>5923947</v>
      </c>
      <c r="D52" s="4">
        <f>Overrides!V52</f>
        <v>0</v>
      </c>
      <c r="E52" s="4">
        <v>0</v>
      </c>
      <c r="F52" s="4">
        <f t="shared" si="2"/>
        <v>5923947</v>
      </c>
      <c r="G52" s="4"/>
      <c r="H52" s="4">
        <v>6182643</v>
      </c>
      <c r="I52" s="4">
        <f>Overrides!W52</f>
        <v>0</v>
      </c>
      <c r="J52" s="4">
        <f t="shared" si="9"/>
        <v>0</v>
      </c>
      <c r="K52" s="4">
        <f t="shared" si="3"/>
        <v>6182643</v>
      </c>
      <c r="L52" s="4"/>
      <c r="M52" s="4">
        <v>6485219</v>
      </c>
      <c r="N52" s="4">
        <f>Overrides!X52</f>
        <v>0</v>
      </c>
      <c r="O52" s="4">
        <f t="shared" si="4"/>
        <v>0</v>
      </c>
      <c r="P52" s="4">
        <f t="shared" si="5"/>
        <v>6485219</v>
      </c>
      <c r="Q52" s="4"/>
      <c r="R52" s="4">
        <v>6730522</v>
      </c>
      <c r="S52" s="4">
        <f>Overrides!Y52</f>
        <v>0</v>
      </c>
      <c r="T52" s="4">
        <f t="shared" si="6"/>
        <v>0</v>
      </c>
      <c r="U52" s="4">
        <f t="shared" si="7"/>
        <v>6730522</v>
      </c>
      <c r="V52" s="4">
        <f>ROUND((P52*1.025)+'New Growth'!$AL52*P52,0)</f>
        <v>6767326</v>
      </c>
      <c r="W52" s="12"/>
      <c r="X52" s="4">
        <v>10148927</v>
      </c>
      <c r="Y52" s="4">
        <v>9618037</v>
      </c>
      <c r="Z52" s="4">
        <v>9816471</v>
      </c>
      <c r="AA52" s="4">
        <v>9865924</v>
      </c>
      <c r="AB52" s="17">
        <f t="shared" si="1"/>
        <v>9865924</v>
      </c>
      <c r="AC52" s="4"/>
      <c r="AD52" s="4">
        <f t="shared" si="8"/>
        <v>6730522</v>
      </c>
      <c r="AE52" s="4"/>
      <c r="AF52" s="4"/>
    </row>
    <row r="53" spans="1:32" x14ac:dyDescent="0.2">
      <c r="A53" t="s">
        <v>66</v>
      </c>
      <c r="B53">
        <v>44</v>
      </c>
      <c r="C53" s="4">
        <v>112506174</v>
      </c>
      <c r="D53" s="4">
        <f>Overrides!V53</f>
        <v>0</v>
      </c>
      <c r="E53" s="4">
        <v>0</v>
      </c>
      <c r="F53" s="4">
        <f t="shared" si="2"/>
        <v>112506174</v>
      </c>
      <c r="G53" s="4"/>
      <c r="H53" s="4">
        <v>116744636</v>
      </c>
      <c r="I53" s="4">
        <f>Overrides!W53</f>
        <v>0</v>
      </c>
      <c r="J53" s="4">
        <f t="shared" si="9"/>
        <v>0</v>
      </c>
      <c r="K53" s="4">
        <f t="shared" si="3"/>
        <v>116744636</v>
      </c>
      <c r="L53" s="4"/>
      <c r="M53" s="4">
        <v>121079995</v>
      </c>
      <c r="N53" s="4">
        <f>Overrides!X53</f>
        <v>0</v>
      </c>
      <c r="O53" s="4">
        <f t="shared" si="4"/>
        <v>0</v>
      </c>
      <c r="P53" s="4">
        <f t="shared" si="5"/>
        <v>121079995</v>
      </c>
      <c r="Q53" s="4"/>
      <c r="R53" s="4">
        <v>127045434</v>
      </c>
      <c r="S53" s="4">
        <f>Overrides!Y53</f>
        <v>0</v>
      </c>
      <c r="T53" s="4">
        <f t="shared" si="6"/>
        <v>0</v>
      </c>
      <c r="U53" s="4">
        <f t="shared" si="7"/>
        <v>127045434</v>
      </c>
      <c r="V53" s="4">
        <f>ROUND((P53*1.025)+'New Growth'!$AL53*P53,0)</f>
        <v>126092707</v>
      </c>
      <c r="W53" s="12"/>
      <c r="X53" s="4">
        <v>137155997</v>
      </c>
      <c r="Y53" s="4">
        <v>134054472</v>
      </c>
      <c r="Z53" s="4">
        <v>136574203</v>
      </c>
      <c r="AA53" s="4">
        <v>152607598</v>
      </c>
      <c r="AB53" s="17">
        <f t="shared" si="1"/>
        <v>152607598</v>
      </c>
      <c r="AC53" s="4"/>
      <c r="AD53" s="4">
        <f t="shared" si="8"/>
        <v>127045434</v>
      </c>
      <c r="AE53" s="4"/>
      <c r="AF53" s="4"/>
    </row>
    <row r="54" spans="1:32" x14ac:dyDescent="0.2">
      <c r="A54" t="s">
        <v>67</v>
      </c>
      <c r="B54">
        <v>45</v>
      </c>
      <c r="C54" s="4">
        <v>4301893</v>
      </c>
      <c r="D54" s="4">
        <f>Overrides!V54</f>
        <v>0</v>
      </c>
      <c r="E54" s="4">
        <v>0</v>
      </c>
      <c r="F54" s="4">
        <f t="shared" si="2"/>
        <v>4301893</v>
      </c>
      <c r="G54" s="4"/>
      <c r="H54" s="4">
        <v>4446777</v>
      </c>
      <c r="I54" s="4">
        <f>Overrides!W54</f>
        <v>0</v>
      </c>
      <c r="J54" s="4">
        <f t="shared" si="9"/>
        <v>0</v>
      </c>
      <c r="K54" s="4">
        <f t="shared" si="3"/>
        <v>4446777</v>
      </c>
      <c r="L54" s="4"/>
      <c r="M54" s="4">
        <v>4621597</v>
      </c>
      <c r="N54" s="4">
        <f>Overrides!X54</f>
        <v>0</v>
      </c>
      <c r="O54" s="4">
        <f t="shared" si="4"/>
        <v>0</v>
      </c>
      <c r="P54" s="4">
        <f t="shared" si="5"/>
        <v>4621597</v>
      </c>
      <c r="Q54" s="4"/>
      <c r="R54" s="4">
        <v>4792162</v>
      </c>
      <c r="S54" s="4">
        <f>Overrides!Y54</f>
        <v>0</v>
      </c>
      <c r="T54" s="4">
        <f t="shared" si="6"/>
        <v>0</v>
      </c>
      <c r="U54" s="4">
        <f t="shared" si="7"/>
        <v>4792162</v>
      </c>
      <c r="V54" s="4">
        <f>ROUND((P54*1.025)+'New Growth'!$AL54*P54,0)</f>
        <v>4789823</v>
      </c>
      <c r="W54" s="12"/>
      <c r="X54" s="4">
        <v>6338096</v>
      </c>
      <c r="Y54" s="4">
        <v>6149950</v>
      </c>
      <c r="Z54" s="4">
        <v>6197563</v>
      </c>
      <c r="AA54" s="4">
        <v>6226773</v>
      </c>
      <c r="AB54" s="17">
        <f t="shared" si="1"/>
        <v>6226773</v>
      </c>
      <c r="AC54" s="4"/>
      <c r="AD54" s="4">
        <f t="shared" si="8"/>
        <v>4792162</v>
      </c>
      <c r="AE54" s="4"/>
      <c r="AF54" s="4"/>
    </row>
    <row r="55" spans="1:32" x14ac:dyDescent="0.2">
      <c r="A55" t="s">
        <v>68</v>
      </c>
      <c r="B55">
        <v>46</v>
      </c>
      <c r="C55" s="4">
        <v>168537755</v>
      </c>
      <c r="D55" s="4">
        <f>Overrides!V55</f>
        <v>0</v>
      </c>
      <c r="E55" s="4">
        <v>11180711</v>
      </c>
      <c r="F55" s="4">
        <f t="shared" si="2"/>
        <v>157357044</v>
      </c>
      <c r="G55" s="4"/>
      <c r="H55" s="4">
        <v>174686607</v>
      </c>
      <c r="I55" s="4">
        <f>Overrides!W55</f>
        <v>0</v>
      </c>
      <c r="J55" s="4">
        <f t="shared" si="9"/>
        <v>11460229</v>
      </c>
      <c r="K55" s="4">
        <f t="shared" si="3"/>
        <v>163226378</v>
      </c>
      <c r="L55" s="4"/>
      <c r="M55" s="4">
        <v>181154338</v>
      </c>
      <c r="N55" s="4">
        <f>Overrides!X55</f>
        <v>0</v>
      </c>
      <c r="O55" s="4">
        <f t="shared" si="4"/>
        <v>11746735</v>
      </c>
      <c r="P55" s="4">
        <f t="shared" si="5"/>
        <v>169407603</v>
      </c>
      <c r="Q55" s="4"/>
      <c r="R55" s="4">
        <v>195438922</v>
      </c>
      <c r="S55" s="4">
        <f>Overrides!Y55</f>
        <v>7665000</v>
      </c>
      <c r="T55" s="4">
        <f t="shared" si="6"/>
        <v>19705403</v>
      </c>
      <c r="U55" s="4">
        <f t="shared" si="7"/>
        <v>175733519</v>
      </c>
      <c r="V55" s="4">
        <f>ROUND((P55*1.025)+'New Growth'!$AL55*P55,0)</f>
        <v>175760388</v>
      </c>
      <c r="W55" s="12"/>
      <c r="X55" s="4">
        <v>387980735</v>
      </c>
      <c r="Y55" s="4">
        <v>408566549</v>
      </c>
      <c r="Z55" s="4">
        <v>449351371</v>
      </c>
      <c r="AA55" s="4">
        <v>492288214</v>
      </c>
      <c r="AB55" s="17">
        <f t="shared" si="1"/>
        <v>492288214</v>
      </c>
      <c r="AC55" s="4"/>
      <c r="AD55" s="4">
        <f t="shared" si="8"/>
        <v>175733519</v>
      </c>
      <c r="AE55" s="4"/>
      <c r="AF55" s="4"/>
    </row>
    <row r="56" spans="1:32" x14ac:dyDescent="0.2">
      <c r="A56" t="s">
        <v>69</v>
      </c>
      <c r="B56">
        <v>47</v>
      </c>
      <c r="C56" s="4">
        <v>3142219</v>
      </c>
      <c r="D56" s="4">
        <f>Overrides!V56</f>
        <v>0</v>
      </c>
      <c r="E56" s="4">
        <v>222880</v>
      </c>
      <c r="F56" s="4">
        <f t="shared" si="2"/>
        <v>2919339</v>
      </c>
      <c r="G56" s="4"/>
      <c r="H56" s="4">
        <v>3284768</v>
      </c>
      <c r="I56" s="4">
        <f>Overrides!W56</f>
        <v>0</v>
      </c>
      <c r="J56" s="4">
        <f t="shared" si="9"/>
        <v>228452</v>
      </c>
      <c r="K56" s="4">
        <f t="shared" si="3"/>
        <v>3056316</v>
      </c>
      <c r="L56" s="4"/>
      <c r="M56" s="4">
        <v>3386729</v>
      </c>
      <c r="N56" s="4">
        <f>Overrides!X56</f>
        <v>0</v>
      </c>
      <c r="O56" s="4">
        <f t="shared" si="4"/>
        <v>234163</v>
      </c>
      <c r="P56" s="4">
        <f t="shared" si="5"/>
        <v>3152566</v>
      </c>
      <c r="Q56" s="4"/>
      <c r="R56" s="4">
        <v>3521519</v>
      </c>
      <c r="S56" s="4">
        <f>Overrides!Y56</f>
        <v>0</v>
      </c>
      <c r="T56" s="4">
        <f t="shared" si="6"/>
        <v>240017</v>
      </c>
      <c r="U56" s="4">
        <f t="shared" si="7"/>
        <v>3281502</v>
      </c>
      <c r="V56" s="4">
        <f>ROUND((P56*1.025)+'New Growth'!$AL56*P56,0)</f>
        <v>3278038</v>
      </c>
      <c r="W56" s="12"/>
      <c r="X56" s="4">
        <v>5321037</v>
      </c>
      <c r="Y56" s="4">
        <v>5218409</v>
      </c>
      <c r="Z56" s="4">
        <v>5204385</v>
      </c>
      <c r="AA56" s="4">
        <v>5247829</v>
      </c>
      <c r="AB56" s="17">
        <f t="shared" si="1"/>
        <v>5247829</v>
      </c>
      <c r="AC56" s="4"/>
      <c r="AD56" s="4">
        <f t="shared" si="8"/>
        <v>3281502</v>
      </c>
      <c r="AE56" s="4"/>
      <c r="AF56" s="4"/>
    </row>
    <row r="57" spans="1:32" x14ac:dyDescent="0.2">
      <c r="A57" t="s">
        <v>70</v>
      </c>
      <c r="B57">
        <v>48</v>
      </c>
      <c r="C57" s="4">
        <v>91145754</v>
      </c>
      <c r="D57" s="4">
        <f>Overrides!V57</f>
        <v>0</v>
      </c>
      <c r="E57" s="4">
        <v>0</v>
      </c>
      <c r="F57" s="4">
        <f t="shared" si="2"/>
        <v>91145754</v>
      </c>
      <c r="G57" s="4"/>
      <c r="H57" s="4">
        <v>95436150</v>
      </c>
      <c r="I57" s="4">
        <f>Overrides!W57</f>
        <v>0</v>
      </c>
      <c r="J57" s="4">
        <f t="shared" si="9"/>
        <v>0</v>
      </c>
      <c r="K57" s="4">
        <f t="shared" si="3"/>
        <v>95436150</v>
      </c>
      <c r="L57" s="4"/>
      <c r="M57" s="4">
        <v>99908178</v>
      </c>
      <c r="N57" s="4">
        <f>Overrides!X57</f>
        <v>0</v>
      </c>
      <c r="O57" s="4">
        <f t="shared" si="4"/>
        <v>0</v>
      </c>
      <c r="P57" s="4">
        <f t="shared" si="5"/>
        <v>99908178</v>
      </c>
      <c r="Q57" s="4"/>
      <c r="R57" s="4">
        <v>105612937</v>
      </c>
      <c r="S57" s="4">
        <f>Overrides!Y57</f>
        <v>0</v>
      </c>
      <c r="T57" s="4">
        <f t="shared" si="6"/>
        <v>0</v>
      </c>
      <c r="U57" s="4">
        <f t="shared" si="7"/>
        <v>105612937</v>
      </c>
      <c r="V57" s="4">
        <f>ROUND((P57*1.025)+'New Growth'!$AL57*P57,0)</f>
        <v>104943550</v>
      </c>
      <c r="W57" s="12"/>
      <c r="X57" s="4">
        <v>116582220</v>
      </c>
      <c r="Y57" s="4">
        <v>119182376</v>
      </c>
      <c r="Z57" s="4">
        <v>132242718</v>
      </c>
      <c r="AA57" s="4">
        <v>138369997</v>
      </c>
      <c r="AB57" s="17">
        <f t="shared" si="1"/>
        <v>138369997</v>
      </c>
      <c r="AC57" s="4"/>
      <c r="AD57" s="4">
        <f t="shared" si="8"/>
        <v>105612937</v>
      </c>
      <c r="AE57" s="4"/>
      <c r="AF57" s="4"/>
    </row>
    <row r="58" spans="1:32" x14ac:dyDescent="0.2">
      <c r="A58" t="s">
        <v>71</v>
      </c>
      <c r="B58">
        <v>49</v>
      </c>
      <c r="C58" s="4">
        <v>421051728</v>
      </c>
      <c r="D58" s="4">
        <f>Overrides!V58</f>
        <v>0</v>
      </c>
      <c r="E58" s="4">
        <v>0</v>
      </c>
      <c r="F58" s="4">
        <f t="shared" si="2"/>
        <v>421051728</v>
      </c>
      <c r="G58" s="4"/>
      <c r="H58" s="4">
        <v>446045872</v>
      </c>
      <c r="I58" s="4">
        <f>Overrides!W58</f>
        <v>0</v>
      </c>
      <c r="J58" s="4">
        <f t="shared" si="9"/>
        <v>0</v>
      </c>
      <c r="K58" s="4">
        <f t="shared" si="3"/>
        <v>446045872</v>
      </c>
      <c r="L58" s="4"/>
      <c r="M58" s="4">
        <v>475410995</v>
      </c>
      <c r="N58" s="4">
        <f>Overrides!X58</f>
        <v>0</v>
      </c>
      <c r="O58" s="4">
        <f t="shared" si="4"/>
        <v>0</v>
      </c>
      <c r="P58" s="4">
        <f t="shared" si="5"/>
        <v>475410995</v>
      </c>
      <c r="Q58" s="4"/>
      <c r="R58" s="4">
        <v>509472549</v>
      </c>
      <c r="S58" s="4">
        <f>Overrides!Y58</f>
        <v>0</v>
      </c>
      <c r="T58" s="4">
        <f t="shared" si="6"/>
        <v>0</v>
      </c>
      <c r="U58" s="4">
        <f t="shared" si="7"/>
        <v>509472549</v>
      </c>
      <c r="V58" s="4">
        <f>ROUND((P58*1.025)+'New Growth'!$AL58*P58,0)</f>
        <v>506075004</v>
      </c>
      <c r="W58" s="12"/>
      <c r="X58" s="4">
        <v>630349313</v>
      </c>
      <c r="Y58" s="4">
        <v>679041220</v>
      </c>
      <c r="Z58" s="4">
        <v>753579513</v>
      </c>
      <c r="AA58" s="4">
        <v>867001517</v>
      </c>
      <c r="AB58" s="17">
        <f t="shared" si="1"/>
        <v>867001517</v>
      </c>
      <c r="AC58" s="4"/>
      <c r="AD58" s="4">
        <f t="shared" si="8"/>
        <v>509472549</v>
      </c>
      <c r="AE58" s="4"/>
      <c r="AF58" s="4"/>
    </row>
    <row r="59" spans="1:32" x14ac:dyDescent="0.2">
      <c r="A59" t="s">
        <v>72</v>
      </c>
      <c r="B59">
        <v>50</v>
      </c>
      <c r="C59" s="4">
        <v>58592286</v>
      </c>
      <c r="D59" s="4">
        <f>Overrides!V59</f>
        <v>0</v>
      </c>
      <c r="E59" s="4">
        <v>4836453</v>
      </c>
      <c r="F59" s="4">
        <f t="shared" si="2"/>
        <v>53755833</v>
      </c>
      <c r="G59" s="4"/>
      <c r="H59" s="4">
        <v>61056233</v>
      </c>
      <c r="I59" s="4">
        <f>Overrides!W59</f>
        <v>0</v>
      </c>
      <c r="J59" s="4">
        <f t="shared" si="9"/>
        <v>4957364</v>
      </c>
      <c r="K59" s="4">
        <f t="shared" si="3"/>
        <v>56098869</v>
      </c>
      <c r="L59" s="4"/>
      <c r="M59" s="4">
        <v>64150473</v>
      </c>
      <c r="N59" s="4">
        <f>Overrides!X59</f>
        <v>0</v>
      </c>
      <c r="O59" s="4">
        <f t="shared" si="4"/>
        <v>5081298</v>
      </c>
      <c r="P59" s="4">
        <f t="shared" si="5"/>
        <v>59069175</v>
      </c>
      <c r="Q59" s="4"/>
      <c r="R59" s="4">
        <v>67067280</v>
      </c>
      <c r="S59" s="4">
        <f>Overrides!Y59</f>
        <v>0</v>
      </c>
      <c r="T59" s="4">
        <f t="shared" si="6"/>
        <v>5208330</v>
      </c>
      <c r="U59" s="4">
        <f t="shared" si="7"/>
        <v>61858950</v>
      </c>
      <c r="V59" s="4">
        <f>ROUND((P59*1.025)+'New Growth'!$AL59*P59,0)</f>
        <v>61898588</v>
      </c>
      <c r="W59" s="12"/>
      <c r="X59" s="4">
        <v>99291587</v>
      </c>
      <c r="Y59" s="4">
        <v>97115478</v>
      </c>
      <c r="Z59" s="4">
        <v>101746788</v>
      </c>
      <c r="AA59" s="4">
        <v>108017808</v>
      </c>
      <c r="AB59" s="17">
        <f t="shared" si="1"/>
        <v>108017808</v>
      </c>
      <c r="AC59" s="4"/>
      <c r="AD59" s="4">
        <f t="shared" si="8"/>
        <v>61858950</v>
      </c>
      <c r="AE59" s="4"/>
      <c r="AF59" s="4"/>
    </row>
    <row r="60" spans="1:32" x14ac:dyDescent="0.2">
      <c r="A60" t="s">
        <v>73</v>
      </c>
      <c r="B60">
        <v>51</v>
      </c>
      <c r="C60" s="4">
        <v>21437006</v>
      </c>
      <c r="D60" s="4">
        <f>Overrides!V60</f>
        <v>0</v>
      </c>
      <c r="E60" s="4">
        <v>2972026</v>
      </c>
      <c r="F60" s="4">
        <f t="shared" si="2"/>
        <v>18464980</v>
      </c>
      <c r="G60" s="4"/>
      <c r="H60" s="4">
        <v>22201285</v>
      </c>
      <c r="I60" s="4">
        <f>Overrides!W60</f>
        <v>0</v>
      </c>
      <c r="J60" s="4">
        <f t="shared" si="9"/>
        <v>3046327</v>
      </c>
      <c r="K60" s="4">
        <f t="shared" si="3"/>
        <v>19154958</v>
      </c>
      <c r="L60" s="4"/>
      <c r="M60" s="4">
        <v>23215359</v>
      </c>
      <c r="N60" s="4">
        <f>Overrides!X60</f>
        <v>0</v>
      </c>
      <c r="O60" s="4">
        <f t="shared" si="4"/>
        <v>3122485</v>
      </c>
      <c r="P60" s="4">
        <f t="shared" si="5"/>
        <v>20092874</v>
      </c>
      <c r="Q60" s="4"/>
      <c r="R60" s="4">
        <v>24127690</v>
      </c>
      <c r="S60" s="4">
        <f>Overrides!Y60</f>
        <v>0</v>
      </c>
      <c r="T60" s="4">
        <f t="shared" si="6"/>
        <v>3200547</v>
      </c>
      <c r="U60" s="4">
        <f t="shared" si="7"/>
        <v>20927143</v>
      </c>
      <c r="V60" s="4">
        <f>ROUND((P60*1.025)+'New Growth'!$AL60*P60,0)</f>
        <v>20948830</v>
      </c>
      <c r="W60" s="12"/>
      <c r="X60" s="4">
        <v>30696193</v>
      </c>
      <c r="Y60" s="4">
        <v>30973050</v>
      </c>
      <c r="Z60" s="4">
        <v>31533454</v>
      </c>
      <c r="AA60" s="4">
        <v>35898560</v>
      </c>
      <c r="AB60" s="17">
        <f t="shared" si="1"/>
        <v>35898560</v>
      </c>
      <c r="AC60" s="4"/>
      <c r="AD60" s="4">
        <f t="shared" si="8"/>
        <v>20927143</v>
      </c>
      <c r="AE60" s="4"/>
      <c r="AF60" s="4"/>
    </row>
    <row r="61" spans="1:32" x14ac:dyDescent="0.2">
      <c r="A61" t="s">
        <v>74</v>
      </c>
      <c r="B61">
        <v>52</v>
      </c>
      <c r="C61" s="4">
        <v>19142608</v>
      </c>
      <c r="D61" s="4">
        <f>Overrides!V61</f>
        <v>0</v>
      </c>
      <c r="E61" s="4">
        <v>0</v>
      </c>
      <c r="F61" s="4">
        <f t="shared" si="2"/>
        <v>19142608</v>
      </c>
      <c r="G61" s="4"/>
      <c r="H61" s="4">
        <v>20069906</v>
      </c>
      <c r="I61" s="4">
        <f>Overrides!W61</f>
        <v>0</v>
      </c>
      <c r="J61" s="4">
        <f t="shared" si="9"/>
        <v>0</v>
      </c>
      <c r="K61" s="4">
        <f t="shared" si="3"/>
        <v>20069906</v>
      </c>
      <c r="L61" s="4"/>
      <c r="M61" s="4">
        <v>21085057</v>
      </c>
      <c r="N61" s="4">
        <f>Overrides!X61</f>
        <v>0</v>
      </c>
      <c r="O61" s="4">
        <f t="shared" si="4"/>
        <v>0</v>
      </c>
      <c r="P61" s="4">
        <f t="shared" si="5"/>
        <v>21085057</v>
      </c>
      <c r="Q61" s="4"/>
      <c r="R61" s="4">
        <v>21899430</v>
      </c>
      <c r="S61" s="4">
        <f>Overrides!Y61</f>
        <v>0</v>
      </c>
      <c r="T61" s="4">
        <f t="shared" si="6"/>
        <v>0</v>
      </c>
      <c r="U61" s="4">
        <f t="shared" si="7"/>
        <v>21899430</v>
      </c>
      <c r="V61" s="4">
        <f>ROUND((P61*1.025)+'New Growth'!$AL61*P61,0)</f>
        <v>22046536</v>
      </c>
      <c r="W61" s="12"/>
      <c r="X61" s="4">
        <v>27389915</v>
      </c>
      <c r="Y61" s="4">
        <v>27524507</v>
      </c>
      <c r="Z61" s="4">
        <v>28053588</v>
      </c>
      <c r="AA61" s="4">
        <v>29171972</v>
      </c>
      <c r="AB61" s="17">
        <f t="shared" si="1"/>
        <v>29171972</v>
      </c>
      <c r="AC61" s="4"/>
      <c r="AD61" s="4">
        <f t="shared" si="8"/>
        <v>21899430</v>
      </c>
      <c r="AE61" s="4"/>
      <c r="AF61" s="4"/>
    </row>
    <row r="62" spans="1:32" x14ac:dyDescent="0.2">
      <c r="A62" t="s">
        <v>75</v>
      </c>
      <c r="B62">
        <v>53</v>
      </c>
      <c r="C62" s="4">
        <v>2376166</v>
      </c>
      <c r="D62" s="4">
        <f>Overrides!V62</f>
        <v>0</v>
      </c>
      <c r="E62" s="4">
        <v>0</v>
      </c>
      <c r="F62" s="4">
        <f t="shared" si="2"/>
        <v>2376166</v>
      </c>
      <c r="G62" s="4"/>
      <c r="H62" s="4">
        <v>2467047</v>
      </c>
      <c r="I62" s="4">
        <f>Overrides!W62</f>
        <v>0</v>
      </c>
      <c r="J62" s="4">
        <f t="shared" si="9"/>
        <v>0</v>
      </c>
      <c r="K62" s="4">
        <f t="shared" si="3"/>
        <v>2467047</v>
      </c>
      <c r="L62" s="4"/>
      <c r="M62" s="4">
        <v>2579666</v>
      </c>
      <c r="N62" s="4">
        <f>Overrides!X62</f>
        <v>0</v>
      </c>
      <c r="O62" s="4">
        <f t="shared" si="4"/>
        <v>0</v>
      </c>
      <c r="P62" s="4">
        <f t="shared" si="5"/>
        <v>2579666</v>
      </c>
      <c r="Q62" s="4"/>
      <c r="R62" s="4">
        <v>2716985</v>
      </c>
      <c r="S62" s="4">
        <f>Overrides!Y62</f>
        <v>0</v>
      </c>
      <c r="T62" s="4">
        <f t="shared" si="6"/>
        <v>0</v>
      </c>
      <c r="U62" s="4">
        <f t="shared" si="7"/>
        <v>2716985</v>
      </c>
      <c r="V62" s="4">
        <f>ROUND((P62*1.025)+'New Growth'!$AL62*P62,0)</f>
        <v>2697557</v>
      </c>
      <c r="W62" s="12"/>
      <c r="X62" s="4">
        <v>3200877</v>
      </c>
      <c r="Y62" s="4">
        <v>3096632</v>
      </c>
      <c r="Z62" s="4">
        <v>3149573</v>
      </c>
      <c r="AA62" s="4">
        <v>3226307</v>
      </c>
      <c r="AB62" s="17">
        <f t="shared" si="1"/>
        <v>3226307</v>
      </c>
      <c r="AC62" s="4"/>
      <c r="AD62" s="4">
        <f t="shared" si="8"/>
        <v>2716985</v>
      </c>
      <c r="AE62" s="4"/>
      <c r="AF62" s="4"/>
    </row>
    <row r="63" spans="1:32" x14ac:dyDescent="0.2">
      <c r="A63" t="s">
        <v>76</v>
      </c>
      <c r="B63">
        <v>54</v>
      </c>
      <c r="C63" s="4">
        <v>15531183</v>
      </c>
      <c r="D63" s="4">
        <f>Overrides!V63</f>
        <v>0</v>
      </c>
      <c r="E63" s="4">
        <v>337010</v>
      </c>
      <c r="F63" s="4">
        <f t="shared" si="2"/>
        <v>15194173</v>
      </c>
      <c r="G63" s="4"/>
      <c r="H63" s="4">
        <v>16100831</v>
      </c>
      <c r="I63" s="4">
        <f>Overrides!W63</f>
        <v>0</v>
      </c>
      <c r="J63" s="4">
        <f t="shared" si="9"/>
        <v>345435</v>
      </c>
      <c r="K63" s="4">
        <f t="shared" si="3"/>
        <v>15755396</v>
      </c>
      <c r="L63" s="4"/>
      <c r="M63" s="4">
        <v>16764566</v>
      </c>
      <c r="N63" s="4">
        <f>Overrides!X63</f>
        <v>0</v>
      </c>
      <c r="O63" s="4">
        <f t="shared" si="4"/>
        <v>354071</v>
      </c>
      <c r="P63" s="4">
        <f t="shared" si="5"/>
        <v>16410495</v>
      </c>
      <c r="Q63" s="4"/>
      <c r="R63" s="4">
        <v>17640783</v>
      </c>
      <c r="S63" s="4">
        <f>Overrides!Y63</f>
        <v>0</v>
      </c>
      <c r="T63" s="4">
        <f t="shared" si="6"/>
        <v>362923</v>
      </c>
      <c r="U63" s="4">
        <f t="shared" si="7"/>
        <v>17277860</v>
      </c>
      <c r="V63" s="4">
        <f>ROUND((P63*1.025)+'New Growth'!$AL63*P63,0)</f>
        <v>17129275</v>
      </c>
      <c r="W63" s="12"/>
      <c r="X63" s="4">
        <v>34758188</v>
      </c>
      <c r="Y63" s="4">
        <v>34929808</v>
      </c>
      <c r="Z63" s="4">
        <v>34533589</v>
      </c>
      <c r="AA63" s="4">
        <v>35197583</v>
      </c>
      <c r="AB63" s="17">
        <f t="shared" si="1"/>
        <v>35197583</v>
      </c>
      <c r="AC63" s="4"/>
      <c r="AD63" s="4">
        <f t="shared" si="8"/>
        <v>17277860</v>
      </c>
      <c r="AE63" s="4"/>
      <c r="AF63" s="4"/>
    </row>
    <row r="64" spans="1:32" x14ac:dyDescent="0.2">
      <c r="A64" t="s">
        <v>77</v>
      </c>
      <c r="B64">
        <v>55</v>
      </c>
      <c r="C64" s="4">
        <v>23981139</v>
      </c>
      <c r="D64" s="4">
        <f>Overrides!V64</f>
        <v>0</v>
      </c>
      <c r="E64" s="4">
        <v>2773293</v>
      </c>
      <c r="F64" s="4">
        <f t="shared" si="2"/>
        <v>21207846</v>
      </c>
      <c r="G64" s="4"/>
      <c r="H64" s="4">
        <v>24792310</v>
      </c>
      <c r="I64" s="4">
        <f>Overrides!W64</f>
        <v>0</v>
      </c>
      <c r="J64" s="4">
        <f t="shared" si="9"/>
        <v>2842625</v>
      </c>
      <c r="K64" s="4">
        <f t="shared" si="3"/>
        <v>21949685</v>
      </c>
      <c r="L64" s="4"/>
      <c r="M64" s="4">
        <v>25719013</v>
      </c>
      <c r="N64" s="4">
        <f>Overrides!X64</f>
        <v>0</v>
      </c>
      <c r="O64" s="4">
        <f t="shared" si="4"/>
        <v>2913691</v>
      </c>
      <c r="P64" s="4">
        <f t="shared" si="5"/>
        <v>22805322</v>
      </c>
      <c r="Q64" s="4"/>
      <c r="R64" s="4">
        <v>26663869</v>
      </c>
      <c r="S64" s="4">
        <f>Overrides!Y64</f>
        <v>0</v>
      </c>
      <c r="T64" s="4">
        <f t="shared" si="6"/>
        <v>2986533</v>
      </c>
      <c r="U64" s="4">
        <f t="shared" si="7"/>
        <v>23677336</v>
      </c>
      <c r="V64" s="4">
        <f>ROUND((P64*1.025)+'New Growth'!$AL64*P64,0)</f>
        <v>23658241</v>
      </c>
      <c r="W64" s="12"/>
      <c r="X64" s="4">
        <v>144797226</v>
      </c>
      <c r="Y64" s="4">
        <v>144456583</v>
      </c>
      <c r="Z64" s="4">
        <v>148734925</v>
      </c>
      <c r="AA64" s="4">
        <v>155082912</v>
      </c>
      <c r="AB64" s="17">
        <f t="shared" si="1"/>
        <v>155082912</v>
      </c>
      <c r="AC64" s="4"/>
      <c r="AD64" s="4">
        <f t="shared" si="8"/>
        <v>23677336</v>
      </c>
      <c r="AE64" s="4"/>
      <c r="AF64" s="4"/>
    </row>
    <row r="65" spans="1:32" x14ac:dyDescent="0.2">
      <c r="A65" t="s">
        <v>78</v>
      </c>
      <c r="B65">
        <v>56</v>
      </c>
      <c r="C65" s="4">
        <v>75816615</v>
      </c>
      <c r="D65" s="4">
        <f>Overrides!V65</f>
        <v>0</v>
      </c>
      <c r="E65" s="4">
        <v>0</v>
      </c>
      <c r="F65" s="4">
        <f t="shared" si="2"/>
        <v>75816615</v>
      </c>
      <c r="G65" s="4"/>
      <c r="H65" s="4">
        <v>78644500</v>
      </c>
      <c r="I65" s="4">
        <f>Overrides!W65</f>
        <v>0</v>
      </c>
      <c r="J65" s="4">
        <f t="shared" si="9"/>
        <v>0</v>
      </c>
      <c r="K65" s="4">
        <f t="shared" si="3"/>
        <v>78644500</v>
      </c>
      <c r="L65" s="4"/>
      <c r="M65" s="4">
        <v>82024358</v>
      </c>
      <c r="N65" s="4">
        <f>Overrides!X65</f>
        <v>0</v>
      </c>
      <c r="O65" s="4">
        <f t="shared" si="4"/>
        <v>0</v>
      </c>
      <c r="P65" s="4">
        <f t="shared" si="5"/>
        <v>82024358</v>
      </c>
      <c r="Q65" s="4"/>
      <c r="R65" s="4">
        <v>85490204</v>
      </c>
      <c r="S65" s="4">
        <f>Overrides!Y65</f>
        <v>0</v>
      </c>
      <c r="T65" s="4">
        <f t="shared" si="6"/>
        <v>0</v>
      </c>
      <c r="U65" s="4">
        <f t="shared" si="7"/>
        <v>85490204</v>
      </c>
      <c r="V65" s="4">
        <f>ROUND((P65*1.025)+'New Growth'!$AL65*P65,0)</f>
        <v>85379154</v>
      </c>
      <c r="W65" s="12"/>
      <c r="X65" s="4">
        <v>111966737</v>
      </c>
      <c r="Y65" s="4">
        <v>110927853</v>
      </c>
      <c r="Z65" s="4">
        <v>116310848</v>
      </c>
      <c r="AA65" s="4">
        <v>124401325</v>
      </c>
      <c r="AB65" s="17">
        <f t="shared" si="1"/>
        <v>124401325</v>
      </c>
      <c r="AC65" s="4"/>
      <c r="AD65" s="4">
        <f t="shared" si="8"/>
        <v>85490204</v>
      </c>
      <c r="AE65" s="4"/>
      <c r="AF65" s="4"/>
    </row>
    <row r="66" spans="1:32" x14ac:dyDescent="0.2">
      <c r="A66" t="s">
        <v>79</v>
      </c>
      <c r="B66">
        <v>57</v>
      </c>
      <c r="C66" s="4">
        <v>41218501</v>
      </c>
      <c r="D66" s="4">
        <f>Overrides!V66</f>
        <v>0</v>
      </c>
      <c r="E66" s="4">
        <v>0</v>
      </c>
      <c r="F66" s="4">
        <f t="shared" si="2"/>
        <v>41218501</v>
      </c>
      <c r="G66" s="4"/>
      <c r="H66" s="4">
        <v>43652141</v>
      </c>
      <c r="I66" s="4">
        <f>Overrides!W66</f>
        <v>0</v>
      </c>
      <c r="J66" s="4">
        <f t="shared" si="9"/>
        <v>0</v>
      </c>
      <c r="K66" s="4">
        <f t="shared" si="3"/>
        <v>43652141</v>
      </c>
      <c r="L66" s="4"/>
      <c r="M66" s="4">
        <v>45869995</v>
      </c>
      <c r="N66" s="4">
        <f>Overrides!X66</f>
        <v>0</v>
      </c>
      <c r="O66" s="4">
        <f t="shared" si="4"/>
        <v>0</v>
      </c>
      <c r="P66" s="4">
        <f t="shared" si="5"/>
        <v>45869995</v>
      </c>
      <c r="Q66" s="4"/>
      <c r="R66" s="4">
        <v>48322835</v>
      </c>
      <c r="S66" s="4">
        <f>Overrides!Y66</f>
        <v>0</v>
      </c>
      <c r="T66" s="4">
        <f t="shared" si="6"/>
        <v>0</v>
      </c>
      <c r="U66" s="4">
        <f t="shared" si="7"/>
        <v>48322835</v>
      </c>
      <c r="V66" s="4">
        <f>ROUND((P66*1.025)+'New Growth'!$AL66*P66,0)</f>
        <v>48365323</v>
      </c>
      <c r="W66" s="12"/>
      <c r="X66" s="4">
        <v>52716587</v>
      </c>
      <c r="Y66" s="4">
        <v>52982648</v>
      </c>
      <c r="Z66" s="4">
        <v>59984344</v>
      </c>
      <c r="AA66" s="4">
        <v>65556136</v>
      </c>
      <c r="AB66" s="17">
        <f t="shared" si="1"/>
        <v>65556136</v>
      </c>
      <c r="AC66" s="4"/>
      <c r="AD66" s="4">
        <f t="shared" si="8"/>
        <v>48322835</v>
      </c>
      <c r="AE66" s="4"/>
      <c r="AF66" s="4"/>
    </row>
    <row r="67" spans="1:32" x14ac:dyDescent="0.2">
      <c r="A67" t="s">
        <v>80</v>
      </c>
      <c r="B67">
        <v>58</v>
      </c>
      <c r="C67" s="4">
        <v>2979000</v>
      </c>
      <c r="D67" s="4">
        <f>Overrides!V67</f>
        <v>0</v>
      </c>
      <c r="E67" s="4">
        <v>102304</v>
      </c>
      <c r="F67" s="4">
        <f t="shared" si="2"/>
        <v>2876696</v>
      </c>
      <c r="G67" s="4"/>
      <c r="H67" s="4">
        <v>3072264</v>
      </c>
      <c r="I67" s="4">
        <f>Overrides!W67</f>
        <v>0</v>
      </c>
      <c r="J67" s="4">
        <f t="shared" si="9"/>
        <v>104862</v>
      </c>
      <c r="K67" s="4">
        <f t="shared" si="3"/>
        <v>2967402</v>
      </c>
      <c r="L67" s="4"/>
      <c r="M67" s="4">
        <v>3175294</v>
      </c>
      <c r="N67" s="4">
        <f>Overrides!X67</f>
        <v>0</v>
      </c>
      <c r="O67" s="4">
        <f t="shared" si="4"/>
        <v>107484</v>
      </c>
      <c r="P67" s="4">
        <f t="shared" si="5"/>
        <v>3067810</v>
      </c>
      <c r="Q67" s="4"/>
      <c r="R67" s="4">
        <v>3373826</v>
      </c>
      <c r="S67" s="4">
        <f>Overrides!Y67</f>
        <v>90000</v>
      </c>
      <c r="T67" s="4">
        <f t="shared" si="6"/>
        <v>200171</v>
      </c>
      <c r="U67" s="4">
        <f t="shared" si="7"/>
        <v>3173655</v>
      </c>
      <c r="V67" s="4">
        <f>ROUND((P67*1.025)+'New Growth'!$AL67*P67,0)</f>
        <v>3168741</v>
      </c>
      <c r="W67" s="12"/>
      <c r="X67" s="4">
        <v>7370396</v>
      </c>
      <c r="Y67" s="4">
        <v>7372761</v>
      </c>
      <c r="Z67" s="4">
        <v>7388526</v>
      </c>
      <c r="AA67" s="4">
        <v>7569137</v>
      </c>
      <c r="AB67" s="17">
        <f t="shared" si="1"/>
        <v>7569137</v>
      </c>
      <c r="AC67" s="4"/>
      <c r="AD67" s="4">
        <f t="shared" si="8"/>
        <v>3173655</v>
      </c>
      <c r="AE67" s="4"/>
      <c r="AF67" s="4"/>
    </row>
    <row r="68" spans="1:32" x14ac:dyDescent="0.2">
      <c r="A68" t="s">
        <v>81</v>
      </c>
      <c r="B68">
        <v>59</v>
      </c>
      <c r="C68" s="4">
        <v>2219230</v>
      </c>
      <c r="D68" s="4">
        <f>Overrides!V68</f>
        <v>0</v>
      </c>
      <c r="E68" s="4">
        <v>149038</v>
      </c>
      <c r="F68" s="4">
        <f t="shared" si="2"/>
        <v>2070192</v>
      </c>
      <c r="G68" s="4"/>
      <c r="H68" s="4">
        <v>2312330</v>
      </c>
      <c r="I68" s="4">
        <f>Overrides!W68</f>
        <v>0</v>
      </c>
      <c r="J68" s="4">
        <f t="shared" si="9"/>
        <v>152764</v>
      </c>
      <c r="K68" s="4">
        <f t="shared" si="3"/>
        <v>2159566</v>
      </c>
      <c r="L68" s="4"/>
      <c r="M68" s="4">
        <v>2394909</v>
      </c>
      <c r="N68" s="4">
        <f>Overrides!X68</f>
        <v>0</v>
      </c>
      <c r="O68" s="4">
        <f t="shared" si="4"/>
        <v>156583</v>
      </c>
      <c r="P68" s="4">
        <f t="shared" si="5"/>
        <v>2238326</v>
      </c>
      <c r="Q68" s="4"/>
      <c r="R68" s="4">
        <v>0</v>
      </c>
      <c r="S68" s="4">
        <f>Overrides!Y68</f>
        <v>0</v>
      </c>
      <c r="T68" s="4">
        <f t="shared" si="6"/>
        <v>160498</v>
      </c>
      <c r="U68" s="4">
        <f t="shared" si="7"/>
        <v>0</v>
      </c>
      <c r="V68" s="4">
        <f>ROUND((P68*1.025)+'New Growth'!$AL68*P68,0)</f>
        <v>2327411</v>
      </c>
      <c r="W68" s="12"/>
      <c r="X68" s="4">
        <v>2916703</v>
      </c>
      <c r="Y68" s="4">
        <v>2943963</v>
      </c>
      <c r="Z68" s="4">
        <v>2946071</v>
      </c>
      <c r="AA68" s="4">
        <v>0</v>
      </c>
      <c r="AB68" s="17">
        <f t="shared" si="1"/>
        <v>2946071</v>
      </c>
      <c r="AC68" s="4"/>
      <c r="AD68" s="4">
        <f t="shared" si="8"/>
        <v>2327411</v>
      </c>
      <c r="AE68" s="4"/>
      <c r="AF68" s="4"/>
    </row>
    <row r="69" spans="1:32" x14ac:dyDescent="0.2">
      <c r="A69" t="s">
        <v>82</v>
      </c>
      <c r="B69">
        <v>60</v>
      </c>
      <c r="C69" s="4">
        <v>2557626</v>
      </c>
      <c r="D69" s="4">
        <f>Overrides!V69</f>
        <v>0</v>
      </c>
      <c r="E69" s="4">
        <v>0</v>
      </c>
      <c r="F69" s="4">
        <f t="shared" si="2"/>
        <v>2557626</v>
      </c>
      <c r="G69" s="4"/>
      <c r="H69" s="4">
        <v>2662982</v>
      </c>
      <c r="I69" s="4">
        <f>Overrides!W69</f>
        <v>0</v>
      </c>
      <c r="J69" s="4">
        <f t="shared" si="9"/>
        <v>0</v>
      </c>
      <c r="K69" s="4">
        <f t="shared" si="3"/>
        <v>2662982</v>
      </c>
      <c r="L69" s="4"/>
      <c r="M69" s="4">
        <v>2762555</v>
      </c>
      <c r="N69" s="4">
        <f>Overrides!X69</f>
        <v>0</v>
      </c>
      <c r="O69" s="4">
        <f t="shared" si="4"/>
        <v>0</v>
      </c>
      <c r="P69" s="4">
        <f t="shared" si="5"/>
        <v>2762555</v>
      </c>
      <c r="Q69" s="4"/>
      <c r="R69" s="4">
        <v>2857402</v>
      </c>
      <c r="S69" s="4">
        <f>Overrides!Y69</f>
        <v>0</v>
      </c>
      <c r="T69" s="4">
        <f t="shared" si="6"/>
        <v>0</v>
      </c>
      <c r="U69" s="4">
        <f t="shared" si="7"/>
        <v>2857402</v>
      </c>
      <c r="V69" s="4">
        <f>ROUND((P69*1.025)+'New Growth'!$AL69*P69,0)</f>
        <v>2866427</v>
      </c>
      <c r="W69" s="12"/>
      <c r="X69" s="4">
        <v>3461179</v>
      </c>
      <c r="Y69" s="4">
        <v>3493773</v>
      </c>
      <c r="Z69" s="4">
        <v>3502642</v>
      </c>
      <c r="AA69" s="4">
        <v>3653612</v>
      </c>
      <c r="AB69" s="17">
        <f t="shared" si="1"/>
        <v>3653612</v>
      </c>
      <c r="AC69" s="4"/>
      <c r="AD69" s="4">
        <f t="shared" si="8"/>
        <v>2857402</v>
      </c>
      <c r="AE69" s="4"/>
      <c r="AF69" s="4"/>
    </row>
    <row r="70" spans="1:32" x14ac:dyDescent="0.2">
      <c r="A70" t="s">
        <v>83</v>
      </c>
      <c r="B70">
        <v>61</v>
      </c>
      <c r="C70" s="4">
        <v>71126184</v>
      </c>
      <c r="D70" s="4">
        <f>Overrides!V70</f>
        <v>0</v>
      </c>
      <c r="E70" s="4">
        <v>0</v>
      </c>
      <c r="F70" s="4">
        <f t="shared" si="2"/>
        <v>71126184</v>
      </c>
      <c r="G70" s="4"/>
      <c r="H70" s="4">
        <v>75456812</v>
      </c>
      <c r="I70" s="4">
        <f>Overrides!W70</f>
        <v>0</v>
      </c>
      <c r="J70" s="4">
        <f t="shared" si="9"/>
        <v>0</v>
      </c>
      <c r="K70" s="4">
        <f t="shared" si="3"/>
        <v>75456812</v>
      </c>
      <c r="L70" s="4"/>
      <c r="M70" s="4">
        <v>78940863</v>
      </c>
      <c r="N70" s="4">
        <f>Overrides!X70</f>
        <v>0</v>
      </c>
      <c r="O70" s="4">
        <f t="shared" si="4"/>
        <v>0</v>
      </c>
      <c r="P70" s="4">
        <f t="shared" si="5"/>
        <v>78940863</v>
      </c>
      <c r="Q70" s="4"/>
      <c r="R70" s="4">
        <v>82085653</v>
      </c>
      <c r="S70" s="4">
        <f>Overrides!Y70</f>
        <v>0</v>
      </c>
      <c r="T70" s="4">
        <f t="shared" si="6"/>
        <v>0</v>
      </c>
      <c r="U70" s="4">
        <f t="shared" si="7"/>
        <v>82085653</v>
      </c>
      <c r="V70" s="4">
        <f>ROUND((P70*1.025)+'New Growth'!$AL70*P70,0)</f>
        <v>82808965</v>
      </c>
      <c r="W70" s="12"/>
      <c r="X70" s="4">
        <v>89621146</v>
      </c>
      <c r="Y70" s="4">
        <v>90596960</v>
      </c>
      <c r="Z70" s="4">
        <v>91753105</v>
      </c>
      <c r="AA70" s="4">
        <v>93226020</v>
      </c>
      <c r="AB70" s="17">
        <f t="shared" si="1"/>
        <v>93226020</v>
      </c>
      <c r="AC70" s="4"/>
      <c r="AD70" s="4">
        <f t="shared" si="8"/>
        <v>82085653</v>
      </c>
      <c r="AE70" s="4"/>
      <c r="AF70" s="4"/>
    </row>
    <row r="71" spans="1:32" x14ac:dyDescent="0.2">
      <c r="A71" t="s">
        <v>84</v>
      </c>
      <c r="B71">
        <v>62</v>
      </c>
      <c r="C71" s="4">
        <v>6435728</v>
      </c>
      <c r="D71" s="4">
        <f>Overrides!V71</f>
        <v>86267</v>
      </c>
      <c r="E71" s="4">
        <v>1861669</v>
      </c>
      <c r="F71" s="4">
        <f t="shared" si="2"/>
        <v>4574059</v>
      </c>
      <c r="G71" s="4"/>
      <c r="H71" s="4">
        <v>7052780</v>
      </c>
      <c r="I71" s="4">
        <f>Overrides!W71</f>
        <v>380000</v>
      </c>
      <c r="J71" s="4">
        <f t="shared" si="9"/>
        <v>2288211</v>
      </c>
      <c r="K71" s="4">
        <f t="shared" si="3"/>
        <v>4764569</v>
      </c>
      <c r="L71" s="4"/>
      <c r="M71" s="4">
        <v>7505688</v>
      </c>
      <c r="N71" s="4">
        <f>Overrides!X71</f>
        <v>193000</v>
      </c>
      <c r="O71" s="4">
        <f t="shared" si="4"/>
        <v>2538416</v>
      </c>
      <c r="P71" s="4">
        <f t="shared" si="5"/>
        <v>4967272</v>
      </c>
      <c r="Q71" s="4"/>
      <c r="R71" s="4">
        <v>7780619</v>
      </c>
      <c r="S71" s="4">
        <f>Overrides!Y71</f>
        <v>0</v>
      </c>
      <c r="T71" s="4">
        <f t="shared" si="6"/>
        <v>2601876</v>
      </c>
      <c r="U71" s="4">
        <f t="shared" si="7"/>
        <v>5178743</v>
      </c>
      <c r="V71" s="4">
        <f>ROUND((P71*1.025)+'New Growth'!$AL71*P71,0)</f>
        <v>5177388</v>
      </c>
      <c r="W71" s="12"/>
      <c r="X71" s="4">
        <v>78607520</v>
      </c>
      <c r="Y71" s="4">
        <v>78468344</v>
      </c>
      <c r="Z71" s="4">
        <v>77862392</v>
      </c>
      <c r="AA71" s="4">
        <v>78173921</v>
      </c>
      <c r="AB71" s="17">
        <f t="shared" si="1"/>
        <v>78173921</v>
      </c>
      <c r="AC71" s="4"/>
      <c r="AD71" s="4">
        <f t="shared" si="8"/>
        <v>5178743</v>
      </c>
      <c r="AE71" s="4"/>
      <c r="AF71" s="4"/>
    </row>
    <row r="72" spans="1:32" x14ac:dyDescent="0.2">
      <c r="A72" t="s">
        <v>85</v>
      </c>
      <c r="B72">
        <v>63</v>
      </c>
      <c r="C72" s="4">
        <v>1545110</v>
      </c>
      <c r="D72" s="4">
        <f>Overrides!V72</f>
        <v>0</v>
      </c>
      <c r="E72" s="4">
        <v>0</v>
      </c>
      <c r="F72" s="4">
        <f t="shared" si="2"/>
        <v>1545110</v>
      </c>
      <c r="G72" s="4"/>
      <c r="H72" s="4">
        <v>1590782</v>
      </c>
      <c r="I72" s="4">
        <f>Overrides!W72</f>
        <v>0</v>
      </c>
      <c r="J72" s="4">
        <f t="shared" si="9"/>
        <v>0</v>
      </c>
      <c r="K72" s="4">
        <f t="shared" si="3"/>
        <v>1590782</v>
      </c>
      <c r="L72" s="4"/>
      <c r="M72" s="4">
        <v>1680025</v>
      </c>
      <c r="N72" s="4">
        <f>Overrides!X72</f>
        <v>0</v>
      </c>
      <c r="O72" s="4">
        <f t="shared" si="4"/>
        <v>0</v>
      </c>
      <c r="P72" s="4">
        <f t="shared" si="5"/>
        <v>1680025</v>
      </c>
      <c r="Q72" s="4"/>
      <c r="R72" s="4">
        <v>1736349</v>
      </c>
      <c r="S72" s="4">
        <f>Overrides!Y72</f>
        <v>0</v>
      </c>
      <c r="T72" s="4">
        <f t="shared" si="6"/>
        <v>0</v>
      </c>
      <c r="U72" s="4">
        <f t="shared" si="7"/>
        <v>1736349</v>
      </c>
      <c r="V72" s="4">
        <f>ROUND((P72*1.025)+'New Growth'!$AL72*P72,0)</f>
        <v>1732610</v>
      </c>
      <c r="W72" s="12"/>
      <c r="X72" s="4">
        <v>2967888</v>
      </c>
      <c r="Y72" s="4">
        <v>2969475</v>
      </c>
      <c r="Z72" s="4">
        <v>3024664</v>
      </c>
      <c r="AA72" s="4">
        <v>2804236</v>
      </c>
      <c r="AB72" s="17">
        <f t="shared" si="1"/>
        <v>2804236</v>
      </c>
      <c r="AC72" s="4"/>
      <c r="AD72" s="4">
        <f t="shared" si="8"/>
        <v>1736349</v>
      </c>
      <c r="AE72" s="4"/>
      <c r="AF72" s="4"/>
    </row>
    <row r="73" spans="1:32" x14ac:dyDescent="0.2">
      <c r="A73" t="s">
        <v>86</v>
      </c>
      <c r="B73">
        <v>64</v>
      </c>
      <c r="C73" s="4">
        <v>18367965</v>
      </c>
      <c r="D73" s="4">
        <f>Overrides!V73</f>
        <v>0</v>
      </c>
      <c r="E73" s="4">
        <v>0</v>
      </c>
      <c r="F73" s="4">
        <f t="shared" si="2"/>
        <v>18367965</v>
      </c>
      <c r="G73" s="4"/>
      <c r="H73" s="4">
        <v>19055389</v>
      </c>
      <c r="I73" s="4">
        <f>Overrides!W73</f>
        <v>0</v>
      </c>
      <c r="J73" s="4">
        <f t="shared" si="9"/>
        <v>0</v>
      </c>
      <c r="K73" s="4">
        <f t="shared" si="3"/>
        <v>19055389</v>
      </c>
      <c r="L73" s="4"/>
      <c r="M73" s="4">
        <v>19869665</v>
      </c>
      <c r="N73" s="4">
        <f>Overrides!X73</f>
        <v>0</v>
      </c>
      <c r="O73" s="4">
        <f t="shared" si="4"/>
        <v>0</v>
      </c>
      <c r="P73" s="4">
        <f t="shared" si="5"/>
        <v>19869665</v>
      </c>
      <c r="Q73" s="4"/>
      <c r="R73" s="4">
        <v>21835696</v>
      </c>
      <c r="S73" s="4">
        <f>Overrides!Y73</f>
        <v>1070000</v>
      </c>
      <c r="T73" s="4">
        <f t="shared" si="6"/>
        <v>1070000</v>
      </c>
      <c r="U73" s="4">
        <f t="shared" si="7"/>
        <v>20765696</v>
      </c>
      <c r="V73" s="4">
        <f>ROUND((P73*1.025)+'New Growth'!$AL73*P73,0)</f>
        <v>20698230</v>
      </c>
      <c r="W73" s="12"/>
      <c r="X73" s="4">
        <v>26736652</v>
      </c>
      <c r="Y73" s="4">
        <v>26859835</v>
      </c>
      <c r="Z73" s="4">
        <v>27206219</v>
      </c>
      <c r="AA73" s="4">
        <v>28932678</v>
      </c>
      <c r="AB73" s="17">
        <f t="shared" si="1"/>
        <v>28932678</v>
      </c>
      <c r="AC73" s="4"/>
      <c r="AD73" s="4">
        <f t="shared" si="8"/>
        <v>20765696</v>
      </c>
      <c r="AE73" s="4"/>
      <c r="AF73" s="4"/>
    </row>
    <row r="74" spans="1:32" x14ac:dyDescent="0.2">
      <c r="A74" t="s">
        <v>87</v>
      </c>
      <c r="B74">
        <v>65</v>
      </c>
      <c r="C74" s="4">
        <v>28738052</v>
      </c>
      <c r="D74" s="4">
        <f>Overrides!V74</f>
        <v>0</v>
      </c>
      <c r="E74" s="4">
        <v>2328452</v>
      </c>
      <c r="F74" s="4">
        <f t="shared" si="2"/>
        <v>26409600</v>
      </c>
      <c r="G74" s="4"/>
      <c r="H74" s="4">
        <v>29892201</v>
      </c>
      <c r="I74" s="4">
        <f>Overrides!W74</f>
        <v>0</v>
      </c>
      <c r="J74" s="4">
        <f t="shared" si="9"/>
        <v>2386663</v>
      </c>
      <c r="K74" s="4">
        <f t="shared" si="3"/>
        <v>27505538</v>
      </c>
      <c r="L74" s="4"/>
      <c r="M74" s="4">
        <v>31253234</v>
      </c>
      <c r="N74" s="4">
        <f>Overrides!X74</f>
        <v>0</v>
      </c>
      <c r="O74" s="4">
        <f t="shared" si="4"/>
        <v>2446330</v>
      </c>
      <c r="P74" s="4">
        <f t="shared" si="5"/>
        <v>28806904</v>
      </c>
      <c r="Q74" s="4"/>
      <c r="R74" s="4">
        <v>32556397</v>
      </c>
      <c r="S74" s="4">
        <f>Overrides!Y74</f>
        <v>0</v>
      </c>
      <c r="T74" s="4">
        <f t="shared" si="6"/>
        <v>2507488</v>
      </c>
      <c r="U74" s="4">
        <f t="shared" si="7"/>
        <v>30048909</v>
      </c>
      <c r="V74" s="4">
        <f>ROUND((P74*1.025)+'New Growth'!$AL74*P74,0)</f>
        <v>30074408</v>
      </c>
      <c r="W74" s="12"/>
      <c r="X74" s="4">
        <v>63038156</v>
      </c>
      <c r="Y74" s="4">
        <v>63556937</v>
      </c>
      <c r="Z74" s="4">
        <v>65337427</v>
      </c>
      <c r="AA74" s="4">
        <v>66890026</v>
      </c>
      <c r="AB74" s="17">
        <f t="shared" ref="AB74:AB137" si="10">IF(AA74&gt;0,AA74,IF(Z74&gt;0,Z74,AA74))</f>
        <v>66890026</v>
      </c>
      <c r="AC74" s="4"/>
      <c r="AD74" s="4">
        <f t="shared" si="8"/>
        <v>30048909</v>
      </c>
      <c r="AE74" s="4"/>
      <c r="AF74" s="4"/>
    </row>
    <row r="75" spans="1:32" x14ac:dyDescent="0.2">
      <c r="A75" t="s">
        <v>88</v>
      </c>
      <c r="B75">
        <v>66</v>
      </c>
      <c r="C75" s="4">
        <v>2791269</v>
      </c>
      <c r="D75" s="4">
        <f>Overrides!V75</f>
        <v>0</v>
      </c>
      <c r="E75" s="4">
        <v>0</v>
      </c>
      <c r="F75" s="4">
        <f t="shared" ref="F75:F138" si="11">IF(C75&gt;0,C75-E75,0)</f>
        <v>2791269</v>
      </c>
      <c r="G75" s="4"/>
      <c r="H75" s="4">
        <v>2914599</v>
      </c>
      <c r="I75" s="4">
        <f>Overrides!W75</f>
        <v>0</v>
      </c>
      <c r="J75" s="4">
        <f t="shared" si="9"/>
        <v>0</v>
      </c>
      <c r="K75" s="4">
        <f t="shared" ref="K75:K138" si="12">IF(H75&gt;0,H75-J75,0)</f>
        <v>2914599</v>
      </c>
      <c r="L75" s="4"/>
      <c r="M75" s="4">
        <v>3095132</v>
      </c>
      <c r="N75" s="4">
        <f>Overrides!X75</f>
        <v>0</v>
      </c>
      <c r="O75" s="4">
        <f t="shared" ref="O75:O138" si="13">ROUND((J75*1.025)+N75,0)</f>
        <v>0</v>
      </c>
      <c r="P75" s="4">
        <f t="shared" ref="P75:P138" si="14">IF(M75&gt;0,M75-O75,0)</f>
        <v>3095132</v>
      </c>
      <c r="Q75" s="4"/>
      <c r="R75" s="4">
        <v>3256677</v>
      </c>
      <c r="S75" s="4">
        <f>Overrides!Y75</f>
        <v>0</v>
      </c>
      <c r="T75" s="4">
        <f t="shared" ref="T75:T138" si="15">ROUND((O75*1.025)+S75,0)</f>
        <v>0</v>
      </c>
      <c r="U75" s="4">
        <f t="shared" ref="U75:U138" si="16">IF(R75&gt;0,R75-T75,0)</f>
        <v>3256677</v>
      </c>
      <c r="V75" s="4">
        <f>ROUND((P75*1.025)+'New Growth'!$AL75*P75,0)</f>
        <v>3258555</v>
      </c>
      <c r="W75" s="12"/>
      <c r="X75" s="4">
        <v>4097065</v>
      </c>
      <c r="Y75" s="4">
        <v>4032717</v>
      </c>
      <c r="Z75" s="4">
        <v>4142096</v>
      </c>
      <c r="AA75" s="4">
        <v>4203063</v>
      </c>
      <c r="AB75" s="17">
        <f t="shared" si="10"/>
        <v>4203063</v>
      </c>
      <c r="AC75" s="4"/>
      <c r="AD75" s="4">
        <f t="shared" ref="AD75:AD138" si="17">MINA(IF(U75&gt;0,U75,V75),AB75)</f>
        <v>3256677</v>
      </c>
      <c r="AE75" s="4"/>
      <c r="AF75" s="4"/>
    </row>
    <row r="76" spans="1:32" x14ac:dyDescent="0.2">
      <c r="A76" t="s">
        <v>89</v>
      </c>
      <c r="B76">
        <v>67</v>
      </c>
      <c r="C76" s="4">
        <v>69911104</v>
      </c>
      <c r="D76" s="4">
        <f>Overrides!V76</f>
        <v>0</v>
      </c>
      <c r="E76" s="4">
        <v>10418375</v>
      </c>
      <c r="F76" s="4">
        <f t="shared" si="11"/>
        <v>59492729</v>
      </c>
      <c r="G76" s="4"/>
      <c r="H76" s="4">
        <v>72879506</v>
      </c>
      <c r="I76" s="4">
        <f>Overrides!W76</f>
        <v>0</v>
      </c>
      <c r="J76" s="4">
        <f t="shared" si="9"/>
        <v>10678834</v>
      </c>
      <c r="K76" s="4">
        <f t="shared" si="12"/>
        <v>62200672</v>
      </c>
      <c r="L76" s="4"/>
      <c r="M76" s="4">
        <v>75539516</v>
      </c>
      <c r="N76" s="4">
        <f>Overrides!X76</f>
        <v>0</v>
      </c>
      <c r="O76" s="4">
        <f t="shared" si="13"/>
        <v>10945805</v>
      </c>
      <c r="P76" s="4">
        <f t="shared" si="14"/>
        <v>64593711</v>
      </c>
      <c r="Q76" s="4"/>
      <c r="R76" s="4">
        <v>78712008</v>
      </c>
      <c r="S76" s="4">
        <f>Overrides!Y76</f>
        <v>0</v>
      </c>
      <c r="T76" s="4">
        <f t="shared" si="15"/>
        <v>11219450</v>
      </c>
      <c r="U76" s="4">
        <f t="shared" si="16"/>
        <v>67492558</v>
      </c>
      <c r="V76" s="4">
        <f>ROUND((P76*1.025)+'New Growth'!$AL76*P76,0)</f>
        <v>67364781</v>
      </c>
      <c r="W76" s="12"/>
      <c r="X76" s="4">
        <v>126374252</v>
      </c>
      <c r="Y76" s="4">
        <v>128262342</v>
      </c>
      <c r="Z76" s="4">
        <v>135307464</v>
      </c>
      <c r="AA76" s="4">
        <v>146047232</v>
      </c>
      <c r="AB76" s="17">
        <f t="shared" si="10"/>
        <v>146047232</v>
      </c>
      <c r="AC76" s="4"/>
      <c r="AD76" s="4">
        <f t="shared" si="17"/>
        <v>67492558</v>
      </c>
      <c r="AE76" s="4"/>
      <c r="AF76" s="4"/>
    </row>
    <row r="77" spans="1:32" x14ac:dyDescent="0.2">
      <c r="A77" t="s">
        <v>90</v>
      </c>
      <c r="B77">
        <v>68</v>
      </c>
      <c r="C77" s="4">
        <v>3927641</v>
      </c>
      <c r="D77" s="4">
        <f>Overrides!V77</f>
        <v>0</v>
      </c>
      <c r="E77" s="4">
        <v>230096</v>
      </c>
      <c r="F77" s="4">
        <f t="shared" si="11"/>
        <v>3697545</v>
      </c>
      <c r="G77" s="4"/>
      <c r="H77" s="4">
        <v>4077680</v>
      </c>
      <c r="I77" s="4">
        <f>Overrides!W77</f>
        <v>0</v>
      </c>
      <c r="J77" s="4">
        <f t="shared" si="9"/>
        <v>235848</v>
      </c>
      <c r="K77" s="4">
        <f t="shared" si="12"/>
        <v>3841832</v>
      </c>
      <c r="L77" s="4"/>
      <c r="M77" s="4">
        <v>4254689</v>
      </c>
      <c r="N77" s="4">
        <f>Overrides!X77</f>
        <v>0</v>
      </c>
      <c r="O77" s="4">
        <f t="shared" si="13"/>
        <v>241744</v>
      </c>
      <c r="P77" s="4">
        <f t="shared" si="14"/>
        <v>4012945</v>
      </c>
      <c r="Q77" s="4"/>
      <c r="R77" s="4">
        <v>4388072</v>
      </c>
      <c r="S77" s="4">
        <f>Overrides!Y77</f>
        <v>0</v>
      </c>
      <c r="T77" s="4">
        <f t="shared" si="15"/>
        <v>247788</v>
      </c>
      <c r="U77" s="4">
        <f t="shared" si="16"/>
        <v>4140284</v>
      </c>
      <c r="V77" s="4">
        <f>ROUND((P77*1.025)+'New Growth'!$AL77*P77,0)</f>
        <v>4167042</v>
      </c>
      <c r="W77" s="12"/>
      <c r="X77" s="4">
        <v>6357315</v>
      </c>
      <c r="Y77" s="4">
        <v>6102082</v>
      </c>
      <c r="Z77" s="4">
        <v>6147922</v>
      </c>
      <c r="AA77" s="4">
        <v>6141177</v>
      </c>
      <c r="AB77" s="17">
        <f t="shared" si="10"/>
        <v>6141177</v>
      </c>
      <c r="AC77" s="4"/>
      <c r="AD77" s="4">
        <f t="shared" si="17"/>
        <v>4140284</v>
      </c>
      <c r="AE77" s="4"/>
      <c r="AF77" s="4"/>
    </row>
    <row r="78" spans="1:32" x14ac:dyDescent="0.2">
      <c r="A78" t="s">
        <v>91</v>
      </c>
      <c r="B78">
        <v>69</v>
      </c>
      <c r="C78" s="4">
        <v>1575746</v>
      </c>
      <c r="D78" s="4">
        <f>Overrides!V78</f>
        <v>0</v>
      </c>
      <c r="E78" s="4">
        <v>37691</v>
      </c>
      <c r="F78" s="4">
        <f t="shared" si="11"/>
        <v>1538055</v>
      </c>
      <c r="G78" s="4"/>
      <c r="H78" s="4">
        <v>1627647</v>
      </c>
      <c r="I78" s="4">
        <f>Overrides!W78</f>
        <v>0</v>
      </c>
      <c r="J78" s="4">
        <f t="shared" si="9"/>
        <v>38633</v>
      </c>
      <c r="K78" s="4">
        <f t="shared" si="12"/>
        <v>1589014</v>
      </c>
      <c r="L78" s="4"/>
      <c r="M78" s="4">
        <v>1684674</v>
      </c>
      <c r="N78" s="4">
        <f>Overrides!X78</f>
        <v>0</v>
      </c>
      <c r="O78" s="4">
        <f t="shared" si="13"/>
        <v>39599</v>
      </c>
      <c r="P78" s="4">
        <f t="shared" si="14"/>
        <v>1645075</v>
      </c>
      <c r="Q78" s="4"/>
      <c r="R78" s="4">
        <v>1746343</v>
      </c>
      <c r="S78" s="4">
        <f>Overrides!Y78</f>
        <v>0</v>
      </c>
      <c r="T78" s="4">
        <f t="shared" si="15"/>
        <v>40589</v>
      </c>
      <c r="U78" s="4">
        <f t="shared" si="16"/>
        <v>1705754</v>
      </c>
      <c r="V78" s="4">
        <f>ROUND((P78*1.025)+'New Growth'!$AL78*P78,0)</f>
        <v>1702817</v>
      </c>
      <c r="W78" s="12"/>
      <c r="X78" s="4">
        <v>3266183</v>
      </c>
      <c r="Y78" s="4">
        <v>3228974</v>
      </c>
      <c r="Z78" s="4">
        <v>3246620</v>
      </c>
      <c r="AA78" s="4">
        <v>3239645</v>
      </c>
      <c r="AB78" s="17">
        <f t="shared" si="10"/>
        <v>3239645</v>
      </c>
      <c r="AC78" s="4"/>
      <c r="AD78" s="4">
        <f t="shared" si="17"/>
        <v>1705754</v>
      </c>
      <c r="AE78" s="4"/>
      <c r="AF78" s="4"/>
    </row>
    <row r="79" spans="1:32" x14ac:dyDescent="0.2">
      <c r="A79" t="s">
        <v>92</v>
      </c>
      <c r="B79">
        <v>70</v>
      </c>
      <c r="C79" s="4">
        <v>10351538</v>
      </c>
      <c r="D79" s="4">
        <f>Overrides!V79</f>
        <v>0</v>
      </c>
      <c r="E79" s="4">
        <v>0</v>
      </c>
      <c r="F79" s="4">
        <f t="shared" si="11"/>
        <v>10351538</v>
      </c>
      <c r="G79" s="4"/>
      <c r="H79" s="4">
        <v>10669451</v>
      </c>
      <c r="I79" s="4">
        <f>Overrides!W79</f>
        <v>0</v>
      </c>
      <c r="J79" s="4">
        <f t="shared" si="9"/>
        <v>0</v>
      </c>
      <c r="K79" s="4">
        <f t="shared" si="12"/>
        <v>10669451</v>
      </c>
      <c r="L79" s="4"/>
      <c r="M79" s="4">
        <v>10993339</v>
      </c>
      <c r="N79" s="4">
        <f>Overrides!X79</f>
        <v>0</v>
      </c>
      <c r="O79" s="4">
        <f t="shared" si="13"/>
        <v>0</v>
      </c>
      <c r="P79" s="4">
        <f t="shared" si="14"/>
        <v>10993339</v>
      </c>
      <c r="Q79" s="4"/>
      <c r="R79" s="4">
        <v>11329558</v>
      </c>
      <c r="S79" s="4">
        <f>Overrides!Y79</f>
        <v>0</v>
      </c>
      <c r="T79" s="4">
        <f t="shared" si="15"/>
        <v>0</v>
      </c>
      <c r="U79" s="4">
        <f t="shared" si="16"/>
        <v>11329558</v>
      </c>
      <c r="V79" s="4">
        <f>ROUND((P79*1.025)+'New Growth'!$AL79*P79,0)</f>
        <v>11329735</v>
      </c>
      <c r="W79" s="12"/>
      <c r="X79" s="4">
        <v>14848400</v>
      </c>
      <c r="Y79" s="4">
        <v>14834955</v>
      </c>
      <c r="Z79" s="4">
        <v>14752283</v>
      </c>
      <c r="AA79" s="4">
        <v>14886862</v>
      </c>
      <c r="AB79" s="17">
        <f t="shared" si="10"/>
        <v>14886862</v>
      </c>
      <c r="AC79" s="4"/>
      <c r="AD79" s="4">
        <f t="shared" si="17"/>
        <v>11329558</v>
      </c>
      <c r="AE79" s="4"/>
      <c r="AF79" s="4"/>
    </row>
    <row r="80" spans="1:32" x14ac:dyDescent="0.2">
      <c r="A80" t="s">
        <v>93</v>
      </c>
      <c r="B80">
        <v>71</v>
      </c>
      <c r="C80" s="4">
        <v>62546370</v>
      </c>
      <c r="D80" s="4">
        <f>Overrides!V80</f>
        <v>0</v>
      </c>
      <c r="E80" s="4">
        <v>0</v>
      </c>
      <c r="F80" s="4">
        <f t="shared" si="11"/>
        <v>62546370</v>
      </c>
      <c r="G80" s="4"/>
      <c r="H80" s="4">
        <v>65016430</v>
      </c>
      <c r="I80" s="4">
        <f>Overrides!W80</f>
        <v>0</v>
      </c>
      <c r="J80" s="4">
        <f t="shared" si="9"/>
        <v>0</v>
      </c>
      <c r="K80" s="4">
        <f t="shared" si="12"/>
        <v>65016430</v>
      </c>
      <c r="L80" s="4"/>
      <c r="M80" s="4">
        <v>67839074</v>
      </c>
      <c r="N80" s="4">
        <f>Overrides!X80</f>
        <v>0</v>
      </c>
      <c r="O80" s="4">
        <f t="shared" si="13"/>
        <v>0</v>
      </c>
      <c r="P80" s="4">
        <f t="shared" si="14"/>
        <v>67839074</v>
      </c>
      <c r="Q80" s="4"/>
      <c r="R80" s="4">
        <v>70394408</v>
      </c>
      <c r="S80" s="4">
        <f>Overrides!Y80</f>
        <v>0</v>
      </c>
      <c r="T80" s="4">
        <f t="shared" si="15"/>
        <v>0</v>
      </c>
      <c r="U80" s="4">
        <f t="shared" si="16"/>
        <v>70394408</v>
      </c>
      <c r="V80" s="4">
        <f>ROUND((P80*1.025)+'New Growth'!$AL80*P80,0)</f>
        <v>70566205</v>
      </c>
      <c r="W80" s="12"/>
      <c r="X80" s="4">
        <v>97370180</v>
      </c>
      <c r="Y80" s="4">
        <v>98355264</v>
      </c>
      <c r="Z80" s="4">
        <v>101422000</v>
      </c>
      <c r="AA80" s="4">
        <v>109792510</v>
      </c>
      <c r="AB80" s="17">
        <f t="shared" si="10"/>
        <v>109792510</v>
      </c>
      <c r="AC80" s="4"/>
      <c r="AD80" s="4">
        <f t="shared" si="17"/>
        <v>70394408</v>
      </c>
      <c r="AE80" s="4"/>
      <c r="AF80" s="4"/>
    </row>
    <row r="81" spans="1:32" x14ac:dyDescent="0.2">
      <c r="A81" t="s">
        <v>94</v>
      </c>
      <c r="B81">
        <v>72</v>
      </c>
      <c r="C81" s="4">
        <v>48520459</v>
      </c>
      <c r="D81" s="4">
        <f>Overrides!V81</f>
        <v>0</v>
      </c>
      <c r="E81" s="4">
        <v>2284558</v>
      </c>
      <c r="F81" s="4">
        <f t="shared" si="11"/>
        <v>46235901</v>
      </c>
      <c r="G81" s="4"/>
      <c r="H81" s="4">
        <v>50439338</v>
      </c>
      <c r="I81" s="4">
        <f>Overrides!W81</f>
        <v>0</v>
      </c>
      <c r="J81" s="4">
        <f t="shared" si="9"/>
        <v>2341672</v>
      </c>
      <c r="K81" s="4">
        <f t="shared" si="12"/>
        <v>48097666</v>
      </c>
      <c r="L81" s="4"/>
      <c r="M81" s="4">
        <v>52724383</v>
      </c>
      <c r="N81" s="4">
        <f>Overrides!X81</f>
        <v>0</v>
      </c>
      <c r="O81" s="4">
        <f t="shared" si="13"/>
        <v>2400214</v>
      </c>
      <c r="P81" s="4">
        <f t="shared" si="14"/>
        <v>50324169</v>
      </c>
      <c r="Q81" s="4"/>
      <c r="R81" s="4">
        <v>55422338</v>
      </c>
      <c r="S81" s="4">
        <f>Overrides!Y81</f>
        <v>0</v>
      </c>
      <c r="T81" s="4">
        <f t="shared" si="15"/>
        <v>2460219</v>
      </c>
      <c r="U81" s="4">
        <f t="shared" si="16"/>
        <v>52962119</v>
      </c>
      <c r="V81" s="4">
        <f>ROUND((P81*1.025)+'New Growth'!$AL81*P81,0)</f>
        <v>52654178</v>
      </c>
      <c r="W81" s="12"/>
      <c r="X81" s="4">
        <v>122308872</v>
      </c>
      <c r="Y81" s="4">
        <v>119678515</v>
      </c>
      <c r="Z81" s="4">
        <v>125269616</v>
      </c>
      <c r="AA81" s="4">
        <v>130626744</v>
      </c>
      <c r="AB81" s="17">
        <f t="shared" si="10"/>
        <v>130626744</v>
      </c>
      <c r="AC81" s="4"/>
      <c r="AD81" s="4">
        <f t="shared" si="17"/>
        <v>52962119</v>
      </c>
      <c r="AE81" s="4"/>
      <c r="AF81" s="4"/>
    </row>
    <row r="82" spans="1:32" x14ac:dyDescent="0.2">
      <c r="A82" t="s">
        <v>95</v>
      </c>
      <c r="B82">
        <v>73</v>
      </c>
      <c r="C82" s="4">
        <v>73915450</v>
      </c>
      <c r="D82" s="4">
        <f>Overrides!V82</f>
        <v>0</v>
      </c>
      <c r="E82" s="4">
        <v>0</v>
      </c>
      <c r="F82" s="4">
        <f t="shared" si="11"/>
        <v>73915450</v>
      </c>
      <c r="G82" s="4"/>
      <c r="H82" s="4">
        <v>76698653</v>
      </c>
      <c r="I82" s="4">
        <f>Overrides!W82</f>
        <v>0</v>
      </c>
      <c r="J82" s="4">
        <f t="shared" si="9"/>
        <v>0</v>
      </c>
      <c r="K82" s="4">
        <f t="shared" si="12"/>
        <v>76698653</v>
      </c>
      <c r="L82" s="4"/>
      <c r="M82" s="4">
        <v>79745732</v>
      </c>
      <c r="N82" s="4">
        <f>Overrides!X82</f>
        <v>0</v>
      </c>
      <c r="O82" s="4">
        <f t="shared" si="13"/>
        <v>0</v>
      </c>
      <c r="P82" s="4">
        <f t="shared" si="14"/>
        <v>79745732</v>
      </c>
      <c r="Q82" s="4"/>
      <c r="R82" s="4">
        <v>82788288</v>
      </c>
      <c r="S82" s="4">
        <f>Overrides!Y82</f>
        <v>0</v>
      </c>
      <c r="T82" s="4">
        <f t="shared" si="15"/>
        <v>0</v>
      </c>
      <c r="U82" s="4">
        <f t="shared" si="16"/>
        <v>82788288</v>
      </c>
      <c r="V82" s="4">
        <f>ROUND((P82*1.025)+'New Growth'!$AL82*P82,0)</f>
        <v>82911638</v>
      </c>
      <c r="W82" s="12"/>
      <c r="X82" s="4">
        <v>98830185</v>
      </c>
      <c r="Y82" s="4">
        <v>100650733</v>
      </c>
      <c r="Z82" s="4">
        <v>103450825</v>
      </c>
      <c r="AA82" s="4">
        <v>108004144</v>
      </c>
      <c r="AB82" s="17">
        <f t="shared" si="10"/>
        <v>108004144</v>
      </c>
      <c r="AC82" s="4"/>
      <c r="AD82" s="4">
        <f t="shared" si="17"/>
        <v>82788288</v>
      </c>
      <c r="AE82" s="4"/>
      <c r="AF82" s="4"/>
    </row>
    <row r="83" spans="1:32" x14ac:dyDescent="0.2">
      <c r="A83" t="s">
        <v>96</v>
      </c>
      <c r="B83">
        <v>74</v>
      </c>
      <c r="C83" s="4">
        <v>8649281</v>
      </c>
      <c r="D83" s="4">
        <f>Overrides!V83</f>
        <v>0</v>
      </c>
      <c r="E83" s="4">
        <v>894436</v>
      </c>
      <c r="F83" s="4">
        <f t="shared" si="11"/>
        <v>7754845</v>
      </c>
      <c r="G83" s="4"/>
      <c r="H83" s="4">
        <v>8972984</v>
      </c>
      <c r="I83" s="4">
        <f>Overrides!W83</f>
        <v>0</v>
      </c>
      <c r="J83" s="4">
        <f t="shared" si="9"/>
        <v>916797</v>
      </c>
      <c r="K83" s="4">
        <f t="shared" si="12"/>
        <v>8056187</v>
      </c>
      <c r="L83" s="4"/>
      <c r="M83" s="4">
        <v>9317198</v>
      </c>
      <c r="N83" s="4">
        <f>Overrides!X83</f>
        <v>0</v>
      </c>
      <c r="O83" s="4">
        <f t="shared" si="13"/>
        <v>939717</v>
      </c>
      <c r="P83" s="4">
        <f t="shared" si="14"/>
        <v>8377481</v>
      </c>
      <c r="Q83" s="4"/>
      <c r="R83" s="4">
        <v>9656328</v>
      </c>
      <c r="S83" s="4">
        <f>Overrides!Y83</f>
        <v>0</v>
      </c>
      <c r="T83" s="4">
        <f t="shared" si="15"/>
        <v>963210</v>
      </c>
      <c r="U83" s="4">
        <f t="shared" si="16"/>
        <v>8693118</v>
      </c>
      <c r="V83" s="4">
        <f>ROUND((P83*1.025)+'New Growth'!$AL83*P83,0)</f>
        <v>8702527</v>
      </c>
      <c r="W83" s="12"/>
      <c r="X83" s="4">
        <v>16281432</v>
      </c>
      <c r="Y83" s="4">
        <v>16494560</v>
      </c>
      <c r="Z83" s="4">
        <v>16511060</v>
      </c>
      <c r="AA83" s="4">
        <v>16497839</v>
      </c>
      <c r="AB83" s="17">
        <f t="shared" si="10"/>
        <v>16497839</v>
      </c>
      <c r="AC83" s="4"/>
      <c r="AD83" s="4">
        <f t="shared" si="17"/>
        <v>8693118</v>
      </c>
      <c r="AE83" s="4"/>
      <c r="AF83" s="4"/>
    </row>
    <row r="84" spans="1:32" x14ac:dyDescent="0.2">
      <c r="A84" t="s">
        <v>97</v>
      </c>
      <c r="B84">
        <v>75</v>
      </c>
      <c r="C84" s="4">
        <v>34157962</v>
      </c>
      <c r="D84" s="4">
        <f>Overrides!V84</f>
        <v>356376</v>
      </c>
      <c r="E84" s="4">
        <v>4353936</v>
      </c>
      <c r="F84" s="4">
        <f t="shared" si="11"/>
        <v>29804026</v>
      </c>
      <c r="G84" s="4"/>
      <c r="H84" s="4">
        <v>35722482</v>
      </c>
      <c r="I84" s="4">
        <f>Overrides!W84</f>
        <v>455926</v>
      </c>
      <c r="J84" s="4">
        <f t="shared" ref="J84:J147" si="18">ROUND((E84*1.025)+I84,0)</f>
        <v>4918710</v>
      </c>
      <c r="K84" s="4">
        <f t="shared" si="12"/>
        <v>30803772</v>
      </c>
      <c r="L84" s="4"/>
      <c r="M84" s="4">
        <v>37015714</v>
      </c>
      <c r="N84" s="4">
        <f>Overrides!X84</f>
        <v>0</v>
      </c>
      <c r="O84" s="4">
        <f t="shared" si="13"/>
        <v>5041678</v>
      </c>
      <c r="P84" s="4">
        <f t="shared" si="14"/>
        <v>31974036</v>
      </c>
      <c r="Q84" s="4"/>
      <c r="R84" s="4">
        <v>38319643</v>
      </c>
      <c r="S84" s="4">
        <f>Overrides!Y84</f>
        <v>0</v>
      </c>
      <c r="T84" s="4">
        <f t="shared" si="15"/>
        <v>5167720</v>
      </c>
      <c r="U84" s="4">
        <f t="shared" si="16"/>
        <v>33151923</v>
      </c>
      <c r="V84" s="4">
        <f>ROUND((P84*1.025)+'New Growth'!$AL84*P84,0)</f>
        <v>33128299</v>
      </c>
      <c r="W84" s="12"/>
      <c r="X84" s="4">
        <v>146027703</v>
      </c>
      <c r="Y84" s="4">
        <v>147260037</v>
      </c>
      <c r="Z84" s="4">
        <v>152121392</v>
      </c>
      <c r="AA84" s="4">
        <v>153447326</v>
      </c>
      <c r="AB84" s="17">
        <f t="shared" si="10"/>
        <v>153447326</v>
      </c>
      <c r="AC84" s="4"/>
      <c r="AD84" s="4">
        <f t="shared" si="17"/>
        <v>33151923</v>
      </c>
      <c r="AE84" s="4"/>
      <c r="AF84" s="4"/>
    </row>
    <row r="85" spans="1:32" x14ac:dyDescent="0.2">
      <c r="A85" t="s">
        <v>98</v>
      </c>
      <c r="B85">
        <v>76</v>
      </c>
      <c r="C85" s="4">
        <v>13212994</v>
      </c>
      <c r="D85" s="4">
        <f>Overrides!V85</f>
        <v>0</v>
      </c>
      <c r="E85" s="4">
        <v>0</v>
      </c>
      <c r="F85" s="4">
        <f t="shared" si="11"/>
        <v>13212994</v>
      </c>
      <c r="G85" s="4"/>
      <c r="H85" s="4">
        <v>13725820</v>
      </c>
      <c r="I85" s="4">
        <f>Overrides!W85</f>
        <v>0</v>
      </c>
      <c r="J85" s="4">
        <f t="shared" si="18"/>
        <v>0</v>
      </c>
      <c r="K85" s="4">
        <f t="shared" si="12"/>
        <v>13725820</v>
      </c>
      <c r="L85" s="4"/>
      <c r="M85" s="4">
        <v>14246283</v>
      </c>
      <c r="N85" s="4">
        <f>Overrides!X85</f>
        <v>0</v>
      </c>
      <c r="O85" s="4">
        <f t="shared" si="13"/>
        <v>0</v>
      </c>
      <c r="P85" s="4">
        <f t="shared" si="14"/>
        <v>14246283</v>
      </c>
      <c r="Q85" s="4"/>
      <c r="R85" s="4">
        <v>14874815</v>
      </c>
      <c r="S85" s="4">
        <f>Overrides!Y85</f>
        <v>0</v>
      </c>
      <c r="T85" s="4">
        <f t="shared" si="15"/>
        <v>0</v>
      </c>
      <c r="U85" s="4">
        <f t="shared" si="16"/>
        <v>14874815</v>
      </c>
      <c r="V85" s="4">
        <f>ROUND((P85*1.025)+'New Growth'!$AL85*P85,0)</f>
        <v>14818984</v>
      </c>
      <c r="W85" s="12"/>
      <c r="X85" s="4">
        <v>20866991</v>
      </c>
      <c r="Y85" s="4">
        <v>20189174</v>
      </c>
      <c r="Z85" s="4">
        <v>20965757</v>
      </c>
      <c r="AA85" s="4">
        <v>21405648</v>
      </c>
      <c r="AB85" s="17">
        <f t="shared" si="10"/>
        <v>21405648</v>
      </c>
      <c r="AC85" s="4"/>
      <c r="AD85" s="4">
        <f t="shared" si="17"/>
        <v>14874815</v>
      </c>
      <c r="AE85" s="4"/>
      <c r="AF85" s="4"/>
    </row>
    <row r="86" spans="1:32" x14ac:dyDescent="0.2">
      <c r="A86" t="s">
        <v>99</v>
      </c>
      <c r="B86">
        <v>77</v>
      </c>
      <c r="C86" s="4">
        <v>11015847</v>
      </c>
      <c r="D86" s="4">
        <f>Overrides!V86</f>
        <v>0</v>
      </c>
      <c r="E86" s="4">
        <v>152772</v>
      </c>
      <c r="F86" s="4">
        <f t="shared" si="11"/>
        <v>10863075</v>
      </c>
      <c r="G86" s="4"/>
      <c r="H86" s="4">
        <v>11399100</v>
      </c>
      <c r="I86" s="4">
        <f>Overrides!W86</f>
        <v>0</v>
      </c>
      <c r="J86" s="4">
        <f t="shared" si="18"/>
        <v>156591</v>
      </c>
      <c r="K86" s="4">
        <f t="shared" si="12"/>
        <v>11242509</v>
      </c>
      <c r="L86" s="4"/>
      <c r="M86" s="4">
        <v>11903389</v>
      </c>
      <c r="N86" s="4">
        <f>Overrides!X86</f>
        <v>0</v>
      </c>
      <c r="O86" s="4">
        <f t="shared" si="13"/>
        <v>160506</v>
      </c>
      <c r="P86" s="4">
        <f t="shared" si="14"/>
        <v>11742883</v>
      </c>
      <c r="Q86" s="4"/>
      <c r="R86" s="4">
        <v>12351555</v>
      </c>
      <c r="S86" s="4">
        <f>Overrides!Y86</f>
        <v>0</v>
      </c>
      <c r="T86" s="4">
        <f t="shared" si="15"/>
        <v>164519</v>
      </c>
      <c r="U86" s="4">
        <f t="shared" si="16"/>
        <v>12187036</v>
      </c>
      <c r="V86" s="4">
        <f>ROUND((P86*1.025)+'New Growth'!$AL86*P86,0)</f>
        <v>12202030</v>
      </c>
      <c r="W86" s="12"/>
      <c r="X86" s="4">
        <v>21367191</v>
      </c>
      <c r="Y86" s="4">
        <v>21440677</v>
      </c>
      <c r="Z86" s="4">
        <v>21920552</v>
      </c>
      <c r="AA86" s="4">
        <v>22104427</v>
      </c>
      <c r="AB86" s="17">
        <f t="shared" si="10"/>
        <v>22104427</v>
      </c>
      <c r="AC86" s="4"/>
      <c r="AD86" s="4">
        <f t="shared" si="17"/>
        <v>12187036</v>
      </c>
      <c r="AE86" s="4"/>
      <c r="AF86" s="4"/>
    </row>
    <row r="87" spans="1:32" x14ac:dyDescent="0.2">
      <c r="A87" t="s">
        <v>100</v>
      </c>
      <c r="B87">
        <v>78</v>
      </c>
      <c r="C87" s="4">
        <v>26014316</v>
      </c>
      <c r="D87" s="4">
        <f>Overrides!V87</f>
        <v>0</v>
      </c>
      <c r="E87" s="4">
        <v>2737031</v>
      </c>
      <c r="F87" s="4">
        <f t="shared" si="11"/>
        <v>23277285</v>
      </c>
      <c r="G87" s="4"/>
      <c r="H87" s="4">
        <v>27081798</v>
      </c>
      <c r="I87" s="4">
        <f>Overrides!W87</f>
        <v>0</v>
      </c>
      <c r="J87" s="4">
        <f t="shared" si="18"/>
        <v>2805457</v>
      </c>
      <c r="K87" s="4">
        <f t="shared" si="12"/>
        <v>24276341</v>
      </c>
      <c r="L87" s="4"/>
      <c r="M87" s="4">
        <v>28190679</v>
      </c>
      <c r="N87" s="4">
        <f>Overrides!X87</f>
        <v>0</v>
      </c>
      <c r="O87" s="4">
        <f t="shared" si="13"/>
        <v>2875593</v>
      </c>
      <c r="P87" s="4">
        <f t="shared" si="14"/>
        <v>25315086</v>
      </c>
      <c r="Q87" s="4"/>
      <c r="R87" s="4">
        <v>29457017</v>
      </c>
      <c r="S87" s="4">
        <f>Overrides!Y87</f>
        <v>0</v>
      </c>
      <c r="T87" s="4">
        <f t="shared" si="15"/>
        <v>2947483</v>
      </c>
      <c r="U87" s="4">
        <f t="shared" si="16"/>
        <v>26509534</v>
      </c>
      <c r="V87" s="4">
        <f>ROUND((P87*1.025)+'New Growth'!$AL87*P87,0)</f>
        <v>26436544</v>
      </c>
      <c r="W87" s="12"/>
      <c r="X87" s="4">
        <v>53436113</v>
      </c>
      <c r="Y87" s="4">
        <v>54181773</v>
      </c>
      <c r="Z87" s="4">
        <v>57949107</v>
      </c>
      <c r="AA87" s="4">
        <v>59166903</v>
      </c>
      <c r="AB87" s="17">
        <f t="shared" si="10"/>
        <v>59166903</v>
      </c>
      <c r="AC87" s="4"/>
      <c r="AD87" s="4">
        <f t="shared" si="17"/>
        <v>26509534</v>
      </c>
      <c r="AE87" s="4"/>
      <c r="AF87" s="4"/>
    </row>
    <row r="88" spans="1:32" x14ac:dyDescent="0.2">
      <c r="A88" t="s">
        <v>101</v>
      </c>
      <c r="B88">
        <v>79</v>
      </c>
      <c r="C88" s="4">
        <v>37570285</v>
      </c>
      <c r="D88" s="4">
        <f>Overrides!V88</f>
        <v>0</v>
      </c>
      <c r="E88" s="4">
        <v>0</v>
      </c>
      <c r="F88" s="4">
        <f t="shared" si="11"/>
        <v>37570285</v>
      </c>
      <c r="G88" s="4"/>
      <c r="H88" s="4">
        <v>38892341</v>
      </c>
      <c r="I88" s="4">
        <f>Overrides!W88</f>
        <v>0</v>
      </c>
      <c r="J88" s="4">
        <f t="shared" si="18"/>
        <v>0</v>
      </c>
      <c r="K88" s="4">
        <f t="shared" si="12"/>
        <v>38892341</v>
      </c>
      <c r="L88" s="4"/>
      <c r="M88" s="4">
        <v>40389103</v>
      </c>
      <c r="N88" s="4">
        <f>Overrides!X88</f>
        <v>0</v>
      </c>
      <c r="O88" s="4">
        <f t="shared" si="13"/>
        <v>0</v>
      </c>
      <c r="P88" s="4">
        <f t="shared" si="14"/>
        <v>40389103</v>
      </c>
      <c r="Q88" s="4"/>
      <c r="R88" s="4">
        <v>41916775</v>
      </c>
      <c r="S88" s="4">
        <f>Overrides!Y88</f>
        <v>0</v>
      </c>
      <c r="T88" s="4">
        <f t="shared" si="15"/>
        <v>0</v>
      </c>
      <c r="U88" s="4">
        <f t="shared" si="16"/>
        <v>41916775</v>
      </c>
      <c r="V88" s="4">
        <f>ROUND((P88*1.025)+'New Growth'!$AL88*P88,0)</f>
        <v>41891578</v>
      </c>
      <c r="W88" s="12"/>
      <c r="X88" s="4">
        <v>69813508</v>
      </c>
      <c r="Y88" s="4">
        <v>69459778</v>
      </c>
      <c r="Z88" s="4">
        <v>72618627</v>
      </c>
      <c r="AA88" s="4">
        <v>75605781</v>
      </c>
      <c r="AB88" s="17">
        <f t="shared" si="10"/>
        <v>75605781</v>
      </c>
      <c r="AC88" s="4"/>
      <c r="AD88" s="4">
        <f t="shared" si="17"/>
        <v>41916775</v>
      </c>
      <c r="AE88" s="4"/>
      <c r="AF88" s="4"/>
    </row>
    <row r="89" spans="1:32" x14ac:dyDescent="0.2">
      <c r="A89" t="s">
        <v>102</v>
      </c>
      <c r="B89">
        <v>80</v>
      </c>
      <c r="C89" s="4">
        <v>7770921</v>
      </c>
      <c r="D89" s="4">
        <f>Overrides!V89</f>
        <v>0</v>
      </c>
      <c r="E89" s="4">
        <v>0</v>
      </c>
      <c r="F89" s="4">
        <f t="shared" si="11"/>
        <v>7770921</v>
      </c>
      <c r="G89" s="4"/>
      <c r="H89" s="4">
        <v>8022079</v>
      </c>
      <c r="I89" s="4">
        <f>Overrides!W89</f>
        <v>0</v>
      </c>
      <c r="J89" s="4">
        <f t="shared" si="18"/>
        <v>0</v>
      </c>
      <c r="K89" s="4">
        <f t="shared" si="12"/>
        <v>8022079</v>
      </c>
      <c r="L89" s="4"/>
      <c r="M89" s="4">
        <v>8724721</v>
      </c>
      <c r="N89" s="4">
        <f>Overrides!X89</f>
        <v>410722</v>
      </c>
      <c r="O89" s="4">
        <f t="shared" si="13"/>
        <v>410722</v>
      </c>
      <c r="P89" s="4">
        <f t="shared" si="14"/>
        <v>8313999</v>
      </c>
      <c r="Q89" s="4"/>
      <c r="R89" s="4">
        <v>9049279</v>
      </c>
      <c r="S89" s="4">
        <f>Overrides!Y89</f>
        <v>0</v>
      </c>
      <c r="T89" s="4">
        <f t="shared" si="15"/>
        <v>420990</v>
      </c>
      <c r="U89" s="4">
        <f t="shared" si="16"/>
        <v>8628289</v>
      </c>
      <c r="V89" s="4">
        <f>ROUND((P89*1.025)+'New Growth'!$AL89*P89,0)</f>
        <v>8609146</v>
      </c>
      <c r="W89" s="12"/>
      <c r="X89" s="4">
        <v>20284732</v>
      </c>
      <c r="Y89" s="4">
        <v>20673080</v>
      </c>
      <c r="Z89" s="4">
        <v>21282203</v>
      </c>
      <c r="AA89" s="4">
        <v>22004213</v>
      </c>
      <c r="AB89" s="17">
        <f t="shared" si="10"/>
        <v>22004213</v>
      </c>
      <c r="AC89" s="4"/>
      <c r="AD89" s="4">
        <f t="shared" si="17"/>
        <v>8628289</v>
      </c>
      <c r="AE89" s="4"/>
      <c r="AF89" s="4"/>
    </row>
    <row r="90" spans="1:32" x14ac:dyDescent="0.2">
      <c r="A90" t="s">
        <v>103</v>
      </c>
      <c r="B90">
        <v>81</v>
      </c>
      <c r="C90" s="4">
        <v>6421029</v>
      </c>
      <c r="D90" s="4">
        <f>Overrides!V90</f>
        <v>0</v>
      </c>
      <c r="E90" s="4">
        <v>694920</v>
      </c>
      <c r="F90" s="4">
        <f t="shared" si="11"/>
        <v>5726109</v>
      </c>
      <c r="G90" s="4"/>
      <c r="H90" s="4">
        <v>6616546</v>
      </c>
      <c r="I90" s="4">
        <f>Overrides!W90</f>
        <v>0</v>
      </c>
      <c r="J90" s="4">
        <f t="shared" si="18"/>
        <v>712293</v>
      </c>
      <c r="K90" s="4">
        <f t="shared" si="12"/>
        <v>5904253</v>
      </c>
      <c r="L90" s="4"/>
      <c r="M90" s="4">
        <v>7031079</v>
      </c>
      <c r="N90" s="4">
        <f>Overrides!X90</f>
        <v>200000</v>
      </c>
      <c r="O90" s="4">
        <f t="shared" si="13"/>
        <v>930100</v>
      </c>
      <c r="P90" s="4">
        <f t="shared" si="14"/>
        <v>6100979</v>
      </c>
      <c r="Q90" s="4"/>
      <c r="R90" s="4">
        <v>7297086</v>
      </c>
      <c r="S90" s="4">
        <f>Overrides!Y90</f>
        <v>0</v>
      </c>
      <c r="T90" s="4">
        <f t="shared" si="15"/>
        <v>953353</v>
      </c>
      <c r="U90" s="4">
        <f t="shared" si="16"/>
        <v>6343733</v>
      </c>
      <c r="V90" s="4">
        <f>ROUND((P90*1.025)+'New Growth'!$AL90*P90,0)</f>
        <v>6312683</v>
      </c>
      <c r="W90" s="12"/>
      <c r="X90" s="4">
        <v>11497389</v>
      </c>
      <c r="Y90" s="4">
        <v>11404999</v>
      </c>
      <c r="Z90" s="4">
        <v>11476865</v>
      </c>
      <c r="AA90" s="4">
        <v>11960262</v>
      </c>
      <c r="AB90" s="17">
        <f t="shared" si="10"/>
        <v>11960262</v>
      </c>
      <c r="AC90" s="4"/>
      <c r="AD90" s="4">
        <f t="shared" si="17"/>
        <v>6343733</v>
      </c>
      <c r="AE90" s="4"/>
      <c r="AF90" s="4"/>
    </row>
    <row r="91" spans="1:32" x14ac:dyDescent="0.2">
      <c r="A91" t="s">
        <v>104</v>
      </c>
      <c r="B91">
        <v>82</v>
      </c>
      <c r="C91" s="4">
        <v>44149709</v>
      </c>
      <c r="D91" s="4">
        <f>Overrides!V91</f>
        <v>0</v>
      </c>
      <c r="E91" s="4">
        <v>0</v>
      </c>
      <c r="F91" s="4">
        <f t="shared" si="11"/>
        <v>44149709</v>
      </c>
      <c r="G91" s="4"/>
      <c r="H91" s="4">
        <v>45616001</v>
      </c>
      <c r="I91" s="4">
        <f>Overrides!W91</f>
        <v>0</v>
      </c>
      <c r="J91" s="4">
        <f t="shared" si="18"/>
        <v>0</v>
      </c>
      <c r="K91" s="4">
        <f t="shared" si="12"/>
        <v>45616001</v>
      </c>
      <c r="L91" s="4"/>
      <c r="M91" s="4">
        <v>47190675</v>
      </c>
      <c r="N91" s="4">
        <f>Overrides!X91</f>
        <v>0</v>
      </c>
      <c r="O91" s="4">
        <f t="shared" si="13"/>
        <v>0</v>
      </c>
      <c r="P91" s="4">
        <f t="shared" si="14"/>
        <v>47190675</v>
      </c>
      <c r="Q91" s="4"/>
      <c r="R91" s="4">
        <v>49001918</v>
      </c>
      <c r="S91" s="4">
        <f>Overrides!Y91</f>
        <v>0</v>
      </c>
      <c r="T91" s="4">
        <f t="shared" si="15"/>
        <v>0</v>
      </c>
      <c r="U91" s="4">
        <f t="shared" si="16"/>
        <v>49001918</v>
      </c>
      <c r="V91" s="4">
        <f>ROUND((P91*1.025)+'New Growth'!$AL91*P91,0)</f>
        <v>48861225</v>
      </c>
      <c r="W91" s="12"/>
      <c r="X91" s="4">
        <v>80366692</v>
      </c>
      <c r="Y91" s="4">
        <v>81913441</v>
      </c>
      <c r="Z91" s="4">
        <v>87660517</v>
      </c>
      <c r="AA91" s="4">
        <v>90798118</v>
      </c>
      <c r="AB91" s="17">
        <f t="shared" si="10"/>
        <v>90798118</v>
      </c>
      <c r="AC91" s="4"/>
      <c r="AD91" s="4">
        <f t="shared" si="17"/>
        <v>49001918</v>
      </c>
      <c r="AE91" s="4"/>
      <c r="AF91" s="4"/>
    </row>
    <row r="92" spans="1:32" x14ac:dyDescent="0.2">
      <c r="A92" t="s">
        <v>374</v>
      </c>
      <c r="B92">
        <v>83</v>
      </c>
      <c r="C92" s="4">
        <v>22056935</v>
      </c>
      <c r="D92" s="4">
        <f>Overrides!V92</f>
        <v>0</v>
      </c>
      <c r="E92" s="4">
        <v>0</v>
      </c>
      <c r="F92" s="4">
        <f t="shared" si="11"/>
        <v>22056935</v>
      </c>
      <c r="G92" s="4"/>
      <c r="H92" s="4">
        <v>22923054</v>
      </c>
      <c r="I92" s="4">
        <f>Overrides!W92</f>
        <v>0</v>
      </c>
      <c r="J92" s="4">
        <f t="shared" si="18"/>
        <v>0</v>
      </c>
      <c r="K92" s="4">
        <f t="shared" si="12"/>
        <v>22923054</v>
      </c>
      <c r="L92" s="4"/>
      <c r="M92" s="4">
        <v>23768544</v>
      </c>
      <c r="N92" s="4">
        <f>Overrides!X92</f>
        <v>0</v>
      </c>
      <c r="O92" s="4">
        <f t="shared" si="13"/>
        <v>0</v>
      </c>
      <c r="P92" s="4">
        <f t="shared" si="14"/>
        <v>23768544</v>
      </c>
      <c r="Q92" s="4"/>
      <c r="R92" s="4">
        <v>24584612</v>
      </c>
      <c r="S92" s="4">
        <f>Overrides!Y92</f>
        <v>0</v>
      </c>
      <c r="T92" s="4">
        <f t="shared" si="15"/>
        <v>0</v>
      </c>
      <c r="U92" s="4">
        <f t="shared" si="16"/>
        <v>24584612</v>
      </c>
      <c r="V92" s="4">
        <f>ROUND((P92*1.025)+'New Growth'!$AL92*P92,0)</f>
        <v>24643226</v>
      </c>
      <c r="W92" s="12"/>
      <c r="X92" s="4">
        <v>38804296</v>
      </c>
      <c r="Y92" s="4">
        <v>36834304</v>
      </c>
      <c r="Z92" s="4">
        <v>37579378</v>
      </c>
      <c r="AA92" s="4">
        <v>37879515</v>
      </c>
      <c r="AB92" s="17">
        <f t="shared" si="10"/>
        <v>37879515</v>
      </c>
      <c r="AC92" s="4"/>
      <c r="AD92" s="4">
        <f t="shared" si="17"/>
        <v>24584612</v>
      </c>
      <c r="AE92" s="4"/>
      <c r="AF92" s="4"/>
    </row>
    <row r="93" spans="1:32" x14ac:dyDescent="0.2">
      <c r="A93" t="s">
        <v>375</v>
      </c>
      <c r="B93">
        <v>84</v>
      </c>
      <c r="C93" s="4">
        <v>2771903</v>
      </c>
      <c r="D93" s="4">
        <f>Overrides!V93</f>
        <v>0</v>
      </c>
      <c r="E93" s="4">
        <v>0</v>
      </c>
      <c r="F93" s="4">
        <f t="shared" si="11"/>
        <v>2771903</v>
      </c>
      <c r="G93" s="4"/>
      <c r="H93" s="4">
        <v>2921907</v>
      </c>
      <c r="I93" s="4">
        <f>Overrides!W93</f>
        <v>0</v>
      </c>
      <c r="J93" s="4">
        <f t="shared" si="18"/>
        <v>0</v>
      </c>
      <c r="K93" s="4">
        <f t="shared" si="12"/>
        <v>2921907</v>
      </c>
      <c r="L93" s="4"/>
      <c r="M93" s="4">
        <v>3036075</v>
      </c>
      <c r="N93" s="4">
        <f>Overrides!X93</f>
        <v>0</v>
      </c>
      <c r="O93" s="4">
        <f t="shared" si="13"/>
        <v>0</v>
      </c>
      <c r="P93" s="4">
        <f t="shared" si="14"/>
        <v>3036075</v>
      </c>
      <c r="Q93" s="4"/>
      <c r="R93" s="4">
        <v>3152603</v>
      </c>
      <c r="S93" s="4">
        <f>Overrides!Y93</f>
        <v>0</v>
      </c>
      <c r="T93" s="4">
        <f t="shared" si="15"/>
        <v>0</v>
      </c>
      <c r="U93" s="4">
        <f t="shared" si="16"/>
        <v>3152603</v>
      </c>
      <c r="V93" s="4">
        <f>ROUND((P93*1.025)+'New Growth'!$AL93*P93,0)</f>
        <v>3169359</v>
      </c>
      <c r="W93" s="12"/>
      <c r="X93" s="4">
        <v>5566432</v>
      </c>
      <c r="Y93" s="4">
        <v>4895254</v>
      </c>
      <c r="Z93" s="4">
        <v>4938131</v>
      </c>
      <c r="AA93" s="4">
        <v>4970201</v>
      </c>
      <c r="AB93" s="17">
        <f t="shared" si="10"/>
        <v>4970201</v>
      </c>
      <c r="AC93" s="4"/>
      <c r="AD93" s="4">
        <f t="shared" si="17"/>
        <v>3152603</v>
      </c>
      <c r="AE93" s="4"/>
      <c r="AF93" s="4"/>
    </row>
    <row r="94" spans="1:32" x14ac:dyDescent="0.2">
      <c r="A94" t="s">
        <v>376</v>
      </c>
      <c r="B94">
        <v>85</v>
      </c>
      <c r="C94" s="4">
        <v>33961072</v>
      </c>
      <c r="D94" s="4">
        <f>Overrides!V94</f>
        <v>0</v>
      </c>
      <c r="E94" s="4">
        <v>0</v>
      </c>
      <c r="F94" s="4">
        <f t="shared" si="11"/>
        <v>33961072</v>
      </c>
      <c r="G94" s="4"/>
      <c r="H94" s="4">
        <v>35235798</v>
      </c>
      <c r="I94" s="4">
        <f>Overrides!W94</f>
        <v>0</v>
      </c>
      <c r="J94" s="4">
        <f t="shared" si="18"/>
        <v>0</v>
      </c>
      <c r="K94" s="4">
        <f t="shared" si="12"/>
        <v>35235798</v>
      </c>
      <c r="L94" s="4"/>
      <c r="M94" s="4">
        <v>36882128</v>
      </c>
      <c r="N94" s="4">
        <f>Overrides!X94</f>
        <v>0</v>
      </c>
      <c r="O94" s="4">
        <f t="shared" si="13"/>
        <v>0</v>
      </c>
      <c r="P94" s="4">
        <f t="shared" si="14"/>
        <v>36882128</v>
      </c>
      <c r="Q94" s="4"/>
      <c r="R94" s="4">
        <v>38368359</v>
      </c>
      <c r="S94" s="4">
        <f>Overrides!Y94</f>
        <v>0</v>
      </c>
      <c r="T94" s="4">
        <f t="shared" si="15"/>
        <v>0</v>
      </c>
      <c r="U94" s="4">
        <f t="shared" si="16"/>
        <v>38368359</v>
      </c>
      <c r="V94" s="4">
        <f>ROUND((P94*1.025)+'New Growth'!$AL94*P94,0)</f>
        <v>38397983</v>
      </c>
      <c r="W94" s="12"/>
      <c r="X94" s="4">
        <v>44361868</v>
      </c>
      <c r="Y94" s="4">
        <v>44269437</v>
      </c>
      <c r="Z94" s="4">
        <v>45117220</v>
      </c>
      <c r="AA94" s="4">
        <v>45441507</v>
      </c>
      <c r="AB94" s="17">
        <f t="shared" si="10"/>
        <v>45441507</v>
      </c>
      <c r="AC94" s="4"/>
      <c r="AD94" s="4">
        <f t="shared" si="17"/>
        <v>38368359</v>
      </c>
      <c r="AE94" s="4"/>
      <c r="AF94" s="4"/>
    </row>
    <row r="95" spans="1:32" x14ac:dyDescent="0.2">
      <c r="A95" t="s">
        <v>105</v>
      </c>
      <c r="B95">
        <v>86</v>
      </c>
      <c r="C95" s="4">
        <v>16410650</v>
      </c>
      <c r="D95" s="4">
        <f>Overrides!V95</f>
        <v>0</v>
      </c>
      <c r="E95" s="4">
        <v>2120021</v>
      </c>
      <c r="F95" s="4">
        <f t="shared" si="11"/>
        <v>14290629</v>
      </c>
      <c r="G95" s="4"/>
      <c r="H95" s="4">
        <v>16924986</v>
      </c>
      <c r="I95" s="4">
        <f>Overrides!W95</f>
        <v>0</v>
      </c>
      <c r="J95" s="4">
        <f t="shared" si="18"/>
        <v>2173022</v>
      </c>
      <c r="K95" s="4">
        <f t="shared" si="12"/>
        <v>14751964</v>
      </c>
      <c r="L95" s="4"/>
      <c r="M95" s="4">
        <v>17475581</v>
      </c>
      <c r="N95" s="4">
        <f>Overrides!X95</f>
        <v>0</v>
      </c>
      <c r="O95" s="4">
        <f t="shared" si="13"/>
        <v>2227348</v>
      </c>
      <c r="P95" s="4">
        <f t="shared" si="14"/>
        <v>15248233</v>
      </c>
      <c r="Q95" s="4"/>
      <c r="R95" s="4">
        <v>18862815</v>
      </c>
      <c r="S95" s="4">
        <f>Overrides!Y95</f>
        <v>850000</v>
      </c>
      <c r="T95" s="4">
        <f t="shared" si="15"/>
        <v>3133032</v>
      </c>
      <c r="U95" s="4">
        <f t="shared" si="16"/>
        <v>15729783</v>
      </c>
      <c r="V95" s="4">
        <f>ROUND((P95*1.025)+'New Growth'!$AL95*P95,0)</f>
        <v>15743801</v>
      </c>
      <c r="W95" s="12"/>
      <c r="X95" s="4">
        <v>67012284</v>
      </c>
      <c r="Y95" s="4">
        <v>66069761</v>
      </c>
      <c r="Z95" s="4">
        <v>66449860</v>
      </c>
      <c r="AA95" s="4">
        <v>68138430</v>
      </c>
      <c r="AB95" s="17">
        <f t="shared" si="10"/>
        <v>68138430</v>
      </c>
      <c r="AC95" s="4"/>
      <c r="AD95" s="4">
        <f t="shared" si="17"/>
        <v>15729783</v>
      </c>
      <c r="AE95" s="4"/>
      <c r="AF95" s="4"/>
    </row>
    <row r="96" spans="1:32" x14ac:dyDescent="0.2">
      <c r="A96" t="s">
        <v>106</v>
      </c>
      <c r="B96">
        <v>87</v>
      </c>
      <c r="C96" s="4">
        <v>18761324</v>
      </c>
      <c r="D96" s="4">
        <f>Overrides!V96</f>
        <v>0</v>
      </c>
      <c r="E96" s="4">
        <v>376429</v>
      </c>
      <c r="F96" s="4">
        <f t="shared" si="11"/>
        <v>18384895</v>
      </c>
      <c r="G96" s="4"/>
      <c r="H96" s="4">
        <v>19428784</v>
      </c>
      <c r="I96" s="4">
        <f>Overrides!W96</f>
        <v>0</v>
      </c>
      <c r="J96" s="4">
        <f t="shared" si="18"/>
        <v>385840</v>
      </c>
      <c r="K96" s="4">
        <f t="shared" si="12"/>
        <v>19042944</v>
      </c>
      <c r="L96" s="4"/>
      <c r="M96" s="4">
        <v>20127202</v>
      </c>
      <c r="N96" s="4">
        <f>Overrides!X96</f>
        <v>0</v>
      </c>
      <c r="O96" s="4">
        <f t="shared" si="13"/>
        <v>395486</v>
      </c>
      <c r="P96" s="4">
        <f t="shared" si="14"/>
        <v>19731716</v>
      </c>
      <c r="Q96" s="4"/>
      <c r="R96" s="4">
        <v>20854260</v>
      </c>
      <c r="S96" s="4">
        <f>Overrides!Y96</f>
        <v>0</v>
      </c>
      <c r="T96" s="4">
        <f t="shared" si="15"/>
        <v>405373</v>
      </c>
      <c r="U96" s="4">
        <f t="shared" si="16"/>
        <v>20448887</v>
      </c>
      <c r="V96" s="4">
        <f>ROUND((P96*1.025)+'New Growth'!$AL96*P96,0)</f>
        <v>20444031</v>
      </c>
      <c r="W96" s="12"/>
      <c r="X96" s="4">
        <v>35025708</v>
      </c>
      <c r="Y96" s="4">
        <v>35460083</v>
      </c>
      <c r="Z96" s="4">
        <v>35737238</v>
      </c>
      <c r="AA96" s="4">
        <v>35888482</v>
      </c>
      <c r="AB96" s="17">
        <f t="shared" si="10"/>
        <v>35888482</v>
      </c>
      <c r="AC96" s="4"/>
      <c r="AD96" s="4">
        <f t="shared" si="17"/>
        <v>20448887</v>
      </c>
      <c r="AE96" s="4"/>
      <c r="AF96" s="4"/>
    </row>
    <row r="97" spans="1:32" x14ac:dyDescent="0.2">
      <c r="A97" t="s">
        <v>107</v>
      </c>
      <c r="B97">
        <v>88</v>
      </c>
      <c r="C97" s="4">
        <v>42776167</v>
      </c>
      <c r="D97" s="4">
        <f>Overrides!V97</f>
        <v>0</v>
      </c>
      <c r="E97" s="4">
        <v>3846788</v>
      </c>
      <c r="F97" s="4">
        <f t="shared" si="11"/>
        <v>38929379</v>
      </c>
      <c r="G97" s="4"/>
      <c r="H97" s="4">
        <v>44483094</v>
      </c>
      <c r="I97" s="4">
        <f>Overrides!W97</f>
        <v>0</v>
      </c>
      <c r="J97" s="4">
        <f t="shared" si="18"/>
        <v>3942958</v>
      </c>
      <c r="K97" s="4">
        <f t="shared" si="12"/>
        <v>40540136</v>
      </c>
      <c r="L97" s="4"/>
      <c r="M97" s="4">
        <v>46381975</v>
      </c>
      <c r="N97" s="4">
        <f>Overrides!X97</f>
        <v>0</v>
      </c>
      <c r="O97" s="4">
        <f t="shared" si="13"/>
        <v>4041532</v>
      </c>
      <c r="P97" s="4">
        <f t="shared" si="14"/>
        <v>42340443</v>
      </c>
      <c r="Q97" s="4"/>
      <c r="R97" s="4">
        <v>48335679</v>
      </c>
      <c r="S97" s="4">
        <f>Overrides!Y97</f>
        <v>0</v>
      </c>
      <c r="T97" s="4">
        <f t="shared" si="15"/>
        <v>4142570</v>
      </c>
      <c r="U97" s="4">
        <f t="shared" si="16"/>
        <v>44193109</v>
      </c>
      <c r="V97" s="4">
        <f>ROUND((P97*1.025)+'New Growth'!$AL97*P97,0)</f>
        <v>44169550</v>
      </c>
      <c r="W97" s="12"/>
      <c r="X97" s="4">
        <v>72029340</v>
      </c>
      <c r="Y97" s="4">
        <v>70707903</v>
      </c>
      <c r="Z97" s="4">
        <v>72916957</v>
      </c>
      <c r="AA97" s="4">
        <v>78356334</v>
      </c>
      <c r="AB97" s="17">
        <f t="shared" si="10"/>
        <v>78356334</v>
      </c>
      <c r="AC97" s="4"/>
      <c r="AD97" s="4">
        <f t="shared" si="17"/>
        <v>44193109</v>
      </c>
      <c r="AE97" s="4"/>
      <c r="AF97" s="4"/>
    </row>
    <row r="98" spans="1:32" x14ac:dyDescent="0.2">
      <c r="A98" t="s">
        <v>108</v>
      </c>
      <c r="B98">
        <v>89</v>
      </c>
      <c r="C98" s="4">
        <v>21122618</v>
      </c>
      <c r="D98" s="4">
        <f>Overrides!V98</f>
        <v>272000</v>
      </c>
      <c r="E98" s="4">
        <v>4688227</v>
      </c>
      <c r="F98" s="4">
        <f t="shared" si="11"/>
        <v>16434391</v>
      </c>
      <c r="G98" s="4"/>
      <c r="H98" s="4">
        <v>21899429</v>
      </c>
      <c r="I98" s="4">
        <f>Overrides!W98</f>
        <v>0</v>
      </c>
      <c r="J98" s="4">
        <f t="shared" si="18"/>
        <v>4805433</v>
      </c>
      <c r="K98" s="4">
        <f t="shared" si="12"/>
        <v>17093996</v>
      </c>
      <c r="L98" s="4"/>
      <c r="M98" s="4">
        <v>22726734</v>
      </c>
      <c r="N98" s="4">
        <f>Overrides!X98</f>
        <v>0</v>
      </c>
      <c r="O98" s="4">
        <f t="shared" si="13"/>
        <v>4925569</v>
      </c>
      <c r="P98" s="4">
        <f t="shared" si="14"/>
        <v>17801165</v>
      </c>
      <c r="Q98" s="4"/>
      <c r="R98" s="4">
        <v>23670427</v>
      </c>
      <c r="S98" s="4">
        <f>Overrides!Y98</f>
        <v>0</v>
      </c>
      <c r="T98" s="4">
        <f t="shared" si="15"/>
        <v>5048708</v>
      </c>
      <c r="U98" s="4">
        <f t="shared" si="16"/>
        <v>18621719</v>
      </c>
      <c r="V98" s="4">
        <f>ROUND((P98*1.025)+'New Growth'!$AL98*P98,0)</f>
        <v>18555934</v>
      </c>
      <c r="W98" s="12"/>
      <c r="X98" s="4">
        <v>164949756</v>
      </c>
      <c r="Y98" s="4">
        <v>165345911</v>
      </c>
      <c r="Z98" s="4">
        <v>175704816</v>
      </c>
      <c r="AA98" s="4">
        <v>181917527</v>
      </c>
      <c r="AB98" s="17">
        <f t="shared" si="10"/>
        <v>181917527</v>
      </c>
      <c r="AC98" s="4"/>
      <c r="AD98" s="4">
        <f t="shared" si="17"/>
        <v>18621719</v>
      </c>
      <c r="AE98" s="4"/>
      <c r="AF98" s="4"/>
    </row>
    <row r="99" spans="1:32" x14ac:dyDescent="0.2">
      <c r="A99" t="s">
        <v>109</v>
      </c>
      <c r="B99">
        <v>90</v>
      </c>
      <c r="C99" s="4">
        <v>3569842</v>
      </c>
      <c r="D99" s="4">
        <f>Overrides!V99</f>
        <v>0</v>
      </c>
      <c r="E99" s="4">
        <v>0</v>
      </c>
      <c r="F99" s="4">
        <f t="shared" si="11"/>
        <v>3569842</v>
      </c>
      <c r="G99" s="4"/>
      <c r="H99" s="4">
        <v>3686622</v>
      </c>
      <c r="I99" s="4">
        <f>Overrides!W99</f>
        <v>0</v>
      </c>
      <c r="J99" s="4">
        <f t="shared" si="18"/>
        <v>0</v>
      </c>
      <c r="K99" s="4">
        <f t="shared" si="12"/>
        <v>3686622</v>
      </c>
      <c r="L99" s="4"/>
      <c r="M99" s="4">
        <v>3813002</v>
      </c>
      <c r="N99" s="4">
        <f>Overrides!X99</f>
        <v>0</v>
      </c>
      <c r="O99" s="4">
        <f t="shared" si="13"/>
        <v>0</v>
      </c>
      <c r="P99" s="4">
        <f t="shared" si="14"/>
        <v>3813002</v>
      </c>
      <c r="Q99" s="4"/>
      <c r="R99" s="4">
        <v>3936179</v>
      </c>
      <c r="S99" s="4">
        <f>Overrides!Y99</f>
        <v>0</v>
      </c>
      <c r="T99" s="4">
        <f t="shared" si="15"/>
        <v>0</v>
      </c>
      <c r="U99" s="4">
        <f t="shared" si="16"/>
        <v>3936179</v>
      </c>
      <c r="V99" s="4">
        <f>ROUND((P99*1.025)+'New Growth'!$AL99*P99,0)</f>
        <v>3939212</v>
      </c>
      <c r="W99" s="12"/>
      <c r="X99" s="4">
        <v>9575432</v>
      </c>
      <c r="Y99" s="4">
        <v>9534218</v>
      </c>
      <c r="Z99" s="4">
        <v>9522621</v>
      </c>
      <c r="AA99" s="4">
        <v>9600270</v>
      </c>
      <c r="AB99" s="17">
        <f t="shared" si="10"/>
        <v>9600270</v>
      </c>
      <c r="AC99" s="4"/>
      <c r="AD99" s="4">
        <f t="shared" si="17"/>
        <v>3936179</v>
      </c>
      <c r="AE99" s="4"/>
      <c r="AF99" s="4"/>
    </row>
    <row r="100" spans="1:32" x14ac:dyDescent="0.2">
      <c r="A100" t="s">
        <v>110</v>
      </c>
      <c r="B100">
        <v>91</v>
      </c>
      <c r="C100" s="4">
        <v>8132109</v>
      </c>
      <c r="D100" s="4">
        <f>Overrides!V100</f>
        <v>0</v>
      </c>
      <c r="E100" s="4">
        <v>0</v>
      </c>
      <c r="F100" s="4">
        <f t="shared" si="11"/>
        <v>8132109</v>
      </c>
      <c r="G100" s="4"/>
      <c r="H100" s="4">
        <v>8510087</v>
      </c>
      <c r="I100" s="4">
        <f>Overrides!W100</f>
        <v>0</v>
      </c>
      <c r="J100" s="4">
        <f t="shared" si="18"/>
        <v>0</v>
      </c>
      <c r="K100" s="4">
        <f t="shared" si="12"/>
        <v>8510087</v>
      </c>
      <c r="L100" s="4"/>
      <c r="M100" s="4">
        <v>8760928</v>
      </c>
      <c r="N100" s="4">
        <f>Overrides!X100</f>
        <v>0</v>
      </c>
      <c r="O100" s="4">
        <f t="shared" si="13"/>
        <v>0</v>
      </c>
      <c r="P100" s="4">
        <f t="shared" si="14"/>
        <v>8760928</v>
      </c>
      <c r="Q100" s="4"/>
      <c r="R100" s="4">
        <v>9144568</v>
      </c>
      <c r="S100" s="4">
        <f>Overrides!Y100</f>
        <v>0</v>
      </c>
      <c r="T100" s="4">
        <f t="shared" si="15"/>
        <v>0</v>
      </c>
      <c r="U100" s="4">
        <f t="shared" si="16"/>
        <v>9144568</v>
      </c>
      <c r="V100" s="4">
        <f>ROUND((P100*1.025)+'New Growth'!$AL100*P100,0)</f>
        <v>9110489</v>
      </c>
      <c r="W100" s="12"/>
      <c r="X100" s="4">
        <v>16224129</v>
      </c>
      <c r="Y100" s="4">
        <v>16304991</v>
      </c>
      <c r="Z100" s="4">
        <v>16309558</v>
      </c>
      <c r="AA100" s="4">
        <v>21964239</v>
      </c>
      <c r="AB100" s="17">
        <f t="shared" si="10"/>
        <v>21964239</v>
      </c>
      <c r="AC100" s="4"/>
      <c r="AD100" s="4">
        <f t="shared" si="17"/>
        <v>9144568</v>
      </c>
      <c r="AE100" s="4"/>
      <c r="AF100" s="4"/>
    </row>
    <row r="101" spans="1:32" x14ac:dyDescent="0.2">
      <c r="A101" t="s">
        <v>111</v>
      </c>
      <c r="B101">
        <v>92</v>
      </c>
      <c r="C101" s="4">
        <v>10035287</v>
      </c>
      <c r="D101" s="4">
        <f>Overrides!V101</f>
        <v>0</v>
      </c>
      <c r="E101" s="4">
        <v>2294680</v>
      </c>
      <c r="F101" s="4">
        <f t="shared" si="11"/>
        <v>7740607</v>
      </c>
      <c r="G101" s="4"/>
      <c r="H101" s="4">
        <v>10365253</v>
      </c>
      <c r="I101" s="4">
        <f>Overrides!W101</f>
        <v>0</v>
      </c>
      <c r="J101" s="4">
        <f t="shared" si="18"/>
        <v>2352047</v>
      </c>
      <c r="K101" s="4">
        <f t="shared" si="12"/>
        <v>8013206</v>
      </c>
      <c r="L101" s="4"/>
      <c r="M101" s="4">
        <v>10753350</v>
      </c>
      <c r="N101" s="4">
        <f>Overrides!X101</f>
        <v>0</v>
      </c>
      <c r="O101" s="4">
        <f t="shared" si="13"/>
        <v>2410848</v>
      </c>
      <c r="P101" s="4">
        <f t="shared" si="14"/>
        <v>8342502</v>
      </c>
      <c r="Q101" s="4"/>
      <c r="R101" s="4">
        <v>11102697</v>
      </c>
      <c r="S101" s="4">
        <f>Overrides!Y101</f>
        <v>0</v>
      </c>
      <c r="T101" s="4">
        <f t="shared" si="15"/>
        <v>2471119</v>
      </c>
      <c r="U101" s="4">
        <f t="shared" si="16"/>
        <v>8631578</v>
      </c>
      <c r="V101" s="4">
        <f>ROUND((P101*1.025)+'New Growth'!$AL101*P101,0)</f>
        <v>8650340</v>
      </c>
      <c r="W101" s="12"/>
      <c r="X101" s="4">
        <v>18894542</v>
      </c>
      <c r="Y101" s="4">
        <v>18616959</v>
      </c>
      <c r="Z101" s="4">
        <v>18689859</v>
      </c>
      <c r="AA101" s="4">
        <v>19139142</v>
      </c>
      <c r="AB101" s="17">
        <f t="shared" si="10"/>
        <v>19139142</v>
      </c>
      <c r="AC101" s="4"/>
      <c r="AD101" s="4">
        <f t="shared" si="17"/>
        <v>8631578</v>
      </c>
      <c r="AE101" s="4"/>
      <c r="AF101" s="4"/>
    </row>
    <row r="102" spans="1:32" x14ac:dyDescent="0.2">
      <c r="A102" t="s">
        <v>112</v>
      </c>
      <c r="B102">
        <v>93</v>
      </c>
      <c r="C102" s="4">
        <v>88699752</v>
      </c>
      <c r="D102" s="4">
        <f>Overrides!V102</f>
        <v>0</v>
      </c>
      <c r="E102" s="4">
        <v>0</v>
      </c>
      <c r="F102" s="4">
        <f t="shared" si="11"/>
        <v>88699752</v>
      </c>
      <c r="G102" s="4"/>
      <c r="H102" s="4">
        <v>90385762</v>
      </c>
      <c r="I102" s="4">
        <f>Overrides!W102</f>
        <v>0</v>
      </c>
      <c r="J102" s="4">
        <f t="shared" si="18"/>
        <v>0</v>
      </c>
      <c r="K102" s="4">
        <f t="shared" si="12"/>
        <v>90385762</v>
      </c>
      <c r="L102" s="4"/>
      <c r="M102" s="4">
        <v>94510401</v>
      </c>
      <c r="N102" s="4">
        <f>Overrides!X102</f>
        <v>0</v>
      </c>
      <c r="O102" s="4">
        <f t="shared" si="13"/>
        <v>0</v>
      </c>
      <c r="P102" s="4">
        <f t="shared" si="14"/>
        <v>94510401</v>
      </c>
      <c r="Q102" s="4"/>
      <c r="R102" s="4">
        <v>99542806</v>
      </c>
      <c r="S102" s="4">
        <f>Overrides!Y102</f>
        <v>0</v>
      </c>
      <c r="T102" s="4">
        <f t="shared" si="15"/>
        <v>0</v>
      </c>
      <c r="U102" s="4">
        <f t="shared" si="16"/>
        <v>99542806</v>
      </c>
      <c r="V102" s="4">
        <f>ROUND((P102*1.025)+'New Growth'!$AL102*P102,0)</f>
        <v>98810624</v>
      </c>
      <c r="W102" s="12"/>
      <c r="X102" s="4">
        <v>88699752</v>
      </c>
      <c r="Y102" s="4">
        <v>90385762</v>
      </c>
      <c r="Z102" s="4">
        <v>100231480</v>
      </c>
      <c r="AA102" s="4">
        <v>107869195</v>
      </c>
      <c r="AB102" s="17">
        <f t="shared" si="10"/>
        <v>107869195</v>
      </c>
      <c r="AC102" s="4"/>
      <c r="AD102" s="4">
        <f t="shared" si="17"/>
        <v>99542806</v>
      </c>
      <c r="AE102" s="4"/>
      <c r="AF102" s="4"/>
    </row>
    <row r="103" spans="1:32" x14ac:dyDescent="0.2">
      <c r="A103" t="s">
        <v>113</v>
      </c>
      <c r="B103">
        <v>94</v>
      </c>
      <c r="C103" s="4">
        <v>22544645</v>
      </c>
      <c r="D103" s="4">
        <f>Overrides!V103</f>
        <v>0</v>
      </c>
      <c r="E103" s="4">
        <v>0</v>
      </c>
      <c r="F103" s="4">
        <f t="shared" si="11"/>
        <v>22544645</v>
      </c>
      <c r="G103" s="4"/>
      <c r="H103" s="4">
        <v>23273719</v>
      </c>
      <c r="I103" s="4">
        <f>Overrides!W103</f>
        <v>0</v>
      </c>
      <c r="J103" s="4">
        <f t="shared" si="18"/>
        <v>0</v>
      </c>
      <c r="K103" s="4">
        <f t="shared" si="12"/>
        <v>23273719</v>
      </c>
      <c r="L103" s="4"/>
      <c r="M103" s="4">
        <v>23977759</v>
      </c>
      <c r="N103" s="4">
        <f>Overrides!X103</f>
        <v>0</v>
      </c>
      <c r="O103" s="4">
        <f t="shared" si="13"/>
        <v>0</v>
      </c>
      <c r="P103" s="4">
        <f t="shared" si="14"/>
        <v>23977759</v>
      </c>
      <c r="Q103" s="4"/>
      <c r="R103" s="4">
        <v>24760441</v>
      </c>
      <c r="S103" s="4">
        <f>Overrides!Y103</f>
        <v>0</v>
      </c>
      <c r="T103" s="4">
        <f t="shared" si="15"/>
        <v>0</v>
      </c>
      <c r="U103" s="4">
        <f t="shared" si="16"/>
        <v>24760441</v>
      </c>
      <c r="V103" s="4">
        <f>ROUND((P103*1.025)+'New Growth'!$AL103*P103,0)</f>
        <v>24735456</v>
      </c>
      <c r="W103" s="12"/>
      <c r="X103" s="4">
        <v>48023672</v>
      </c>
      <c r="Y103" s="4">
        <v>46226765</v>
      </c>
      <c r="Z103" s="4">
        <v>46106189</v>
      </c>
      <c r="AA103" s="4">
        <v>47323183</v>
      </c>
      <c r="AB103" s="17">
        <f t="shared" si="10"/>
        <v>47323183</v>
      </c>
      <c r="AC103" s="4"/>
      <c r="AD103" s="4">
        <f t="shared" si="17"/>
        <v>24760441</v>
      </c>
      <c r="AE103" s="4"/>
      <c r="AF103" s="4"/>
    </row>
    <row r="104" spans="1:32" x14ac:dyDescent="0.2">
      <c r="A104" t="s">
        <v>114</v>
      </c>
      <c r="B104">
        <v>95</v>
      </c>
      <c r="C104" s="4">
        <v>79480075</v>
      </c>
      <c r="D104" s="4">
        <f>Overrides!V104</f>
        <v>0</v>
      </c>
      <c r="E104" s="4">
        <v>0</v>
      </c>
      <c r="F104" s="4">
        <f t="shared" si="11"/>
        <v>79480075</v>
      </c>
      <c r="G104" s="4"/>
      <c r="H104" s="4">
        <v>82673085</v>
      </c>
      <c r="I104" s="4">
        <f>Overrides!W104</f>
        <v>0</v>
      </c>
      <c r="J104" s="4">
        <f t="shared" si="18"/>
        <v>0</v>
      </c>
      <c r="K104" s="4">
        <f t="shared" si="12"/>
        <v>82673085</v>
      </c>
      <c r="L104" s="4"/>
      <c r="M104" s="4">
        <v>86422352</v>
      </c>
      <c r="N104" s="4">
        <f>Overrides!X104</f>
        <v>0</v>
      </c>
      <c r="O104" s="4">
        <f t="shared" si="13"/>
        <v>0</v>
      </c>
      <c r="P104" s="4">
        <f t="shared" si="14"/>
        <v>86422352</v>
      </c>
      <c r="Q104" s="4"/>
      <c r="R104" s="4">
        <v>89857302</v>
      </c>
      <c r="S104" s="4">
        <f>Overrides!Y104</f>
        <v>0</v>
      </c>
      <c r="T104" s="4">
        <f t="shared" si="15"/>
        <v>0</v>
      </c>
      <c r="U104" s="4">
        <f t="shared" si="16"/>
        <v>89857302</v>
      </c>
      <c r="V104" s="4">
        <f>ROUND((P104*1.025)+'New Growth'!$AL104*P104,0)</f>
        <v>90034806</v>
      </c>
      <c r="W104" s="12"/>
      <c r="X104" s="4">
        <v>132764382</v>
      </c>
      <c r="Y104" s="4">
        <v>130846546</v>
      </c>
      <c r="Z104" s="4">
        <v>129726900</v>
      </c>
      <c r="AA104" s="4">
        <v>130287910</v>
      </c>
      <c r="AB104" s="17">
        <f t="shared" si="10"/>
        <v>130287910</v>
      </c>
      <c r="AC104" s="4"/>
      <c r="AD104" s="4">
        <f t="shared" si="17"/>
        <v>89857302</v>
      </c>
      <c r="AE104" s="4"/>
      <c r="AF104" s="4"/>
    </row>
    <row r="105" spans="1:32" x14ac:dyDescent="0.2">
      <c r="A105" t="s">
        <v>115</v>
      </c>
      <c r="B105">
        <v>96</v>
      </c>
      <c r="C105" s="4">
        <v>75787798</v>
      </c>
      <c r="D105" s="4">
        <f>Overrides!V105</f>
        <v>0</v>
      </c>
      <c r="E105" s="4">
        <v>1384716</v>
      </c>
      <c r="F105" s="4">
        <f t="shared" si="11"/>
        <v>74403082</v>
      </c>
      <c r="G105" s="4"/>
      <c r="H105" s="4">
        <v>78611457</v>
      </c>
      <c r="I105" s="4">
        <f>Overrides!W105</f>
        <v>0</v>
      </c>
      <c r="J105" s="4">
        <f t="shared" si="18"/>
        <v>1419334</v>
      </c>
      <c r="K105" s="4">
        <f t="shared" si="12"/>
        <v>77192123</v>
      </c>
      <c r="L105" s="4"/>
      <c r="M105" s="4">
        <v>81395588</v>
      </c>
      <c r="N105" s="4">
        <f>Overrides!X105</f>
        <v>0</v>
      </c>
      <c r="O105" s="4">
        <f t="shared" si="13"/>
        <v>1454817</v>
      </c>
      <c r="P105" s="4">
        <f t="shared" si="14"/>
        <v>79940771</v>
      </c>
      <c r="Q105" s="4"/>
      <c r="R105" s="4">
        <v>84437885</v>
      </c>
      <c r="S105" s="4">
        <f>Overrides!Y105</f>
        <v>0</v>
      </c>
      <c r="T105" s="4">
        <f t="shared" si="15"/>
        <v>1491187</v>
      </c>
      <c r="U105" s="4">
        <f t="shared" si="16"/>
        <v>82946698</v>
      </c>
      <c r="V105" s="4">
        <f>ROUND((P105*1.025)+'New Growth'!$AL105*P105,0)</f>
        <v>82890585</v>
      </c>
      <c r="W105" s="12"/>
      <c r="X105" s="4">
        <v>265373534</v>
      </c>
      <c r="Y105" s="4">
        <v>269019481</v>
      </c>
      <c r="Z105" s="4">
        <v>276137441</v>
      </c>
      <c r="AA105" s="4">
        <v>279861226</v>
      </c>
      <c r="AB105" s="17">
        <f t="shared" si="10"/>
        <v>279861226</v>
      </c>
      <c r="AC105" s="4"/>
      <c r="AD105" s="4">
        <f t="shared" si="17"/>
        <v>82946698</v>
      </c>
      <c r="AE105" s="4"/>
      <c r="AF105" s="4"/>
    </row>
    <row r="106" spans="1:32" x14ac:dyDescent="0.2">
      <c r="A106" t="s">
        <v>116</v>
      </c>
      <c r="B106">
        <v>97</v>
      </c>
      <c r="C106" s="4">
        <v>42325552</v>
      </c>
      <c r="D106" s="4">
        <f>Overrides!V106</f>
        <v>0</v>
      </c>
      <c r="E106" s="4">
        <v>0</v>
      </c>
      <c r="F106" s="4">
        <f t="shared" si="11"/>
        <v>42325552</v>
      </c>
      <c r="G106" s="4"/>
      <c r="H106" s="4">
        <v>43842987</v>
      </c>
      <c r="I106" s="4">
        <f>Overrides!W106</f>
        <v>0</v>
      </c>
      <c r="J106" s="4">
        <f t="shared" si="18"/>
        <v>0</v>
      </c>
      <c r="K106" s="4">
        <f t="shared" si="12"/>
        <v>43842987</v>
      </c>
      <c r="L106" s="4"/>
      <c r="M106" s="4">
        <v>45980026</v>
      </c>
      <c r="N106" s="4">
        <f>Overrides!X106</f>
        <v>0</v>
      </c>
      <c r="O106" s="4">
        <f t="shared" si="13"/>
        <v>0</v>
      </c>
      <c r="P106" s="4">
        <f t="shared" si="14"/>
        <v>45980026</v>
      </c>
      <c r="Q106" s="4"/>
      <c r="R106" s="4">
        <v>47650217</v>
      </c>
      <c r="S106" s="4">
        <f>Overrides!Y106</f>
        <v>0</v>
      </c>
      <c r="T106" s="4">
        <f t="shared" si="15"/>
        <v>0</v>
      </c>
      <c r="U106" s="4">
        <f t="shared" si="16"/>
        <v>47650217</v>
      </c>
      <c r="V106" s="4">
        <f>ROUND((P106*1.025)+'New Growth'!$AL106*P106,0)</f>
        <v>47833021</v>
      </c>
      <c r="W106" s="12"/>
      <c r="X106" s="4">
        <v>51924215</v>
      </c>
      <c r="Y106" s="4">
        <v>51643315</v>
      </c>
      <c r="Z106" s="4">
        <v>52328377</v>
      </c>
      <c r="AA106" s="4">
        <v>53113540</v>
      </c>
      <c r="AB106" s="17">
        <f t="shared" si="10"/>
        <v>53113540</v>
      </c>
      <c r="AC106" s="4"/>
      <c r="AD106" s="4">
        <f t="shared" si="17"/>
        <v>47650217</v>
      </c>
      <c r="AE106" s="4"/>
      <c r="AF106" s="4"/>
    </row>
    <row r="107" spans="1:32" x14ac:dyDescent="0.2">
      <c r="A107" t="s">
        <v>117</v>
      </c>
      <c r="B107">
        <v>98</v>
      </c>
      <c r="C107" s="4">
        <v>2089769</v>
      </c>
      <c r="D107" s="4">
        <f>Overrides!V107</f>
        <v>0</v>
      </c>
      <c r="E107" s="4">
        <v>231938</v>
      </c>
      <c r="F107" s="4">
        <f t="shared" si="11"/>
        <v>1857831</v>
      </c>
      <c r="G107" s="4"/>
      <c r="H107" s="4">
        <v>2154836</v>
      </c>
      <c r="I107" s="4">
        <f>Overrides!W107</f>
        <v>0</v>
      </c>
      <c r="J107" s="4">
        <f t="shared" si="18"/>
        <v>237736</v>
      </c>
      <c r="K107" s="4">
        <f t="shared" si="12"/>
        <v>1917100</v>
      </c>
      <c r="L107" s="4"/>
      <c r="M107" s="4">
        <v>2223695</v>
      </c>
      <c r="N107" s="4">
        <f>Overrides!X107</f>
        <v>0</v>
      </c>
      <c r="O107" s="4">
        <f t="shared" si="13"/>
        <v>243679</v>
      </c>
      <c r="P107" s="4">
        <f t="shared" si="14"/>
        <v>1980016</v>
      </c>
      <c r="Q107" s="4"/>
      <c r="R107" s="4">
        <v>2290066</v>
      </c>
      <c r="S107" s="4">
        <f>Overrides!Y107</f>
        <v>0</v>
      </c>
      <c r="T107" s="4">
        <f t="shared" si="15"/>
        <v>249771</v>
      </c>
      <c r="U107" s="4">
        <f t="shared" si="16"/>
        <v>2040295</v>
      </c>
      <c r="V107" s="4">
        <f>ROUND((P107*1.025)+'New Growth'!$AL107*P107,0)</f>
        <v>2042783</v>
      </c>
      <c r="W107" s="12"/>
      <c r="X107" s="4">
        <v>2988636</v>
      </c>
      <c r="Y107" s="4">
        <v>2997189</v>
      </c>
      <c r="Z107" s="4">
        <v>3131066</v>
      </c>
      <c r="AA107" s="4">
        <v>3128175</v>
      </c>
      <c r="AB107" s="17">
        <f t="shared" si="10"/>
        <v>3128175</v>
      </c>
      <c r="AC107" s="4"/>
      <c r="AD107" s="4">
        <f t="shared" si="17"/>
        <v>2040295</v>
      </c>
      <c r="AE107" s="4"/>
      <c r="AF107" s="4"/>
    </row>
    <row r="108" spans="1:32" x14ac:dyDescent="0.2">
      <c r="A108" t="s">
        <v>118</v>
      </c>
      <c r="B108">
        <v>99</v>
      </c>
      <c r="C108" s="4">
        <v>35340735</v>
      </c>
      <c r="D108" s="4">
        <f>Overrides!V108</f>
        <v>0</v>
      </c>
      <c r="E108" s="4">
        <v>0</v>
      </c>
      <c r="F108" s="4">
        <f t="shared" si="11"/>
        <v>35340735</v>
      </c>
      <c r="G108" s="4"/>
      <c r="H108" s="4">
        <v>36800475</v>
      </c>
      <c r="I108" s="4">
        <f>Overrides!W108</f>
        <v>0</v>
      </c>
      <c r="J108" s="4">
        <f t="shared" si="18"/>
        <v>0</v>
      </c>
      <c r="K108" s="4">
        <f t="shared" si="12"/>
        <v>36800475</v>
      </c>
      <c r="L108" s="4"/>
      <c r="M108" s="4">
        <v>38563873</v>
      </c>
      <c r="N108" s="4">
        <f>Overrides!X108</f>
        <v>0</v>
      </c>
      <c r="O108" s="4">
        <f t="shared" si="13"/>
        <v>0</v>
      </c>
      <c r="P108" s="4">
        <f t="shared" si="14"/>
        <v>38563873</v>
      </c>
      <c r="Q108" s="4"/>
      <c r="R108" s="4">
        <v>40615130</v>
      </c>
      <c r="S108" s="4">
        <f>Overrides!Y108</f>
        <v>0</v>
      </c>
      <c r="T108" s="4">
        <f t="shared" si="15"/>
        <v>0</v>
      </c>
      <c r="U108" s="4">
        <f t="shared" si="16"/>
        <v>40615130</v>
      </c>
      <c r="V108" s="4">
        <f>ROUND((P108*1.025)+'New Growth'!$AL108*P108,0)</f>
        <v>40326242</v>
      </c>
      <c r="W108" s="12"/>
      <c r="X108" s="4">
        <v>65103320</v>
      </c>
      <c r="Y108" s="4">
        <v>63974969</v>
      </c>
      <c r="Z108" s="4">
        <v>65612368</v>
      </c>
      <c r="AA108" s="4">
        <v>69956621</v>
      </c>
      <c r="AB108" s="17">
        <f t="shared" si="10"/>
        <v>69956621</v>
      </c>
      <c r="AC108" s="4"/>
      <c r="AD108" s="4">
        <f t="shared" si="17"/>
        <v>40615130</v>
      </c>
      <c r="AE108" s="4"/>
      <c r="AF108" s="4"/>
    </row>
    <row r="109" spans="1:32" x14ac:dyDescent="0.2">
      <c r="A109" t="s">
        <v>119</v>
      </c>
      <c r="B109">
        <v>100</v>
      </c>
      <c r="C109" s="4">
        <v>168270449</v>
      </c>
      <c r="D109" s="4">
        <f>Overrides!V109</f>
        <v>0</v>
      </c>
      <c r="E109" s="4">
        <v>8958393</v>
      </c>
      <c r="F109" s="4">
        <f t="shared" si="11"/>
        <v>159312056</v>
      </c>
      <c r="G109" s="4"/>
      <c r="H109" s="4">
        <v>173349626</v>
      </c>
      <c r="I109" s="4">
        <f>Overrides!W109</f>
        <v>0</v>
      </c>
      <c r="J109" s="4">
        <f t="shared" si="18"/>
        <v>9182353</v>
      </c>
      <c r="K109" s="4">
        <f t="shared" si="12"/>
        <v>164167273</v>
      </c>
      <c r="L109" s="4"/>
      <c r="M109" s="4">
        <v>178634855</v>
      </c>
      <c r="N109" s="4">
        <f>Overrides!X109</f>
        <v>0</v>
      </c>
      <c r="O109" s="4">
        <f t="shared" si="13"/>
        <v>9411912</v>
      </c>
      <c r="P109" s="4">
        <f t="shared" si="14"/>
        <v>169222943</v>
      </c>
      <c r="Q109" s="4"/>
      <c r="R109" s="4">
        <v>185174278</v>
      </c>
      <c r="S109" s="4">
        <f>Overrides!Y109</f>
        <v>0</v>
      </c>
      <c r="T109" s="4">
        <f t="shared" si="15"/>
        <v>9647210</v>
      </c>
      <c r="U109" s="4">
        <f t="shared" si="16"/>
        <v>175527068</v>
      </c>
      <c r="V109" s="4">
        <f>ROUND((P109*1.025)+'New Growth'!$AL109*P109,0)</f>
        <v>174790378</v>
      </c>
      <c r="W109" s="12"/>
      <c r="X109" s="4">
        <v>181715859</v>
      </c>
      <c r="Y109" s="4">
        <v>181039845</v>
      </c>
      <c r="Z109" s="4">
        <v>190236964</v>
      </c>
      <c r="AA109" s="4">
        <v>198625394</v>
      </c>
      <c r="AB109" s="17">
        <f t="shared" si="10"/>
        <v>198625394</v>
      </c>
      <c r="AC109" s="4"/>
      <c r="AD109" s="4">
        <f t="shared" si="17"/>
        <v>175527068</v>
      </c>
      <c r="AE109" s="4"/>
      <c r="AF109" s="4"/>
    </row>
    <row r="110" spans="1:32" x14ac:dyDescent="0.2">
      <c r="A110" t="s">
        <v>120</v>
      </c>
      <c r="B110">
        <v>101</v>
      </c>
      <c r="C110" s="4">
        <v>57171540</v>
      </c>
      <c r="D110" s="4">
        <f>Overrides!V110</f>
        <v>0</v>
      </c>
      <c r="E110" s="4">
        <v>2980295</v>
      </c>
      <c r="F110" s="4">
        <f t="shared" si="11"/>
        <v>54191245</v>
      </c>
      <c r="G110" s="4"/>
      <c r="H110" s="4">
        <v>59648322</v>
      </c>
      <c r="I110" s="4">
        <f>Overrides!W110</f>
        <v>0</v>
      </c>
      <c r="J110" s="4">
        <f t="shared" si="18"/>
        <v>3054802</v>
      </c>
      <c r="K110" s="4">
        <f t="shared" si="12"/>
        <v>56593520</v>
      </c>
      <c r="L110" s="4"/>
      <c r="M110" s="4">
        <v>61855626</v>
      </c>
      <c r="N110" s="4">
        <f>Overrides!X110</f>
        <v>0</v>
      </c>
      <c r="O110" s="4">
        <f t="shared" si="13"/>
        <v>3131172</v>
      </c>
      <c r="P110" s="4">
        <f t="shared" si="14"/>
        <v>58724454</v>
      </c>
      <c r="Q110" s="4"/>
      <c r="R110" s="4">
        <v>64222021</v>
      </c>
      <c r="S110" s="4">
        <f>Overrides!Y110</f>
        <v>0</v>
      </c>
      <c r="T110" s="4">
        <f t="shared" si="15"/>
        <v>3209451</v>
      </c>
      <c r="U110" s="4">
        <f t="shared" si="16"/>
        <v>61012570</v>
      </c>
      <c r="V110" s="4">
        <f>ROUND((P110*1.025)+'New Growth'!$AL110*P110,0)</f>
        <v>61091049</v>
      </c>
      <c r="W110" s="12"/>
      <c r="X110" s="4">
        <v>101969897</v>
      </c>
      <c r="Y110" s="4">
        <v>106414875</v>
      </c>
      <c r="Z110" s="4">
        <v>110827104</v>
      </c>
      <c r="AA110" s="4">
        <v>116672448</v>
      </c>
      <c r="AB110" s="17">
        <f t="shared" si="10"/>
        <v>116672448</v>
      </c>
      <c r="AC110" s="4"/>
      <c r="AD110" s="4">
        <f t="shared" si="17"/>
        <v>61012570</v>
      </c>
      <c r="AE110" s="4"/>
      <c r="AF110" s="4"/>
    </row>
    <row r="111" spans="1:32" x14ac:dyDescent="0.2">
      <c r="A111" t="s">
        <v>121</v>
      </c>
      <c r="B111">
        <v>102</v>
      </c>
      <c r="C111" s="4">
        <v>15300540</v>
      </c>
      <c r="D111" s="4">
        <f>Overrides!V111</f>
        <v>0</v>
      </c>
      <c r="E111" s="4">
        <v>0</v>
      </c>
      <c r="F111" s="4">
        <f t="shared" si="11"/>
        <v>15300540</v>
      </c>
      <c r="G111" s="4"/>
      <c r="H111" s="4">
        <v>15875415</v>
      </c>
      <c r="I111" s="4">
        <f>Overrides!W111</f>
        <v>0</v>
      </c>
      <c r="J111" s="4">
        <f t="shared" si="18"/>
        <v>0</v>
      </c>
      <c r="K111" s="4">
        <f t="shared" si="12"/>
        <v>15875415</v>
      </c>
      <c r="L111" s="4"/>
      <c r="M111" s="4">
        <v>16889666</v>
      </c>
      <c r="N111" s="4">
        <f>Overrides!X111</f>
        <v>0</v>
      </c>
      <c r="O111" s="4">
        <f t="shared" si="13"/>
        <v>0</v>
      </c>
      <c r="P111" s="4">
        <f t="shared" si="14"/>
        <v>16889666</v>
      </c>
      <c r="Q111" s="4"/>
      <c r="R111" s="4">
        <v>17656495</v>
      </c>
      <c r="S111" s="4">
        <f>Overrides!Y111</f>
        <v>0</v>
      </c>
      <c r="T111" s="4">
        <f t="shared" si="15"/>
        <v>0</v>
      </c>
      <c r="U111" s="4">
        <f t="shared" si="16"/>
        <v>17656495</v>
      </c>
      <c r="V111" s="4">
        <f>ROUND((P111*1.025)+'New Growth'!$AL111*P111,0)</f>
        <v>17558497</v>
      </c>
      <c r="W111" s="12"/>
      <c r="X111" s="4">
        <v>27894330</v>
      </c>
      <c r="Y111" s="4">
        <v>28176646</v>
      </c>
      <c r="Z111" s="4">
        <v>29412235</v>
      </c>
      <c r="AA111" s="4">
        <v>30188600</v>
      </c>
      <c r="AB111" s="17">
        <f t="shared" si="10"/>
        <v>30188600</v>
      </c>
      <c r="AC111" s="4"/>
      <c r="AD111" s="4">
        <f t="shared" si="17"/>
        <v>17656495</v>
      </c>
      <c r="AE111" s="4"/>
      <c r="AF111" s="4"/>
    </row>
    <row r="112" spans="1:32" x14ac:dyDescent="0.2">
      <c r="A112" t="s">
        <v>122</v>
      </c>
      <c r="B112">
        <v>103</v>
      </c>
      <c r="C112" s="4">
        <v>20630721</v>
      </c>
      <c r="D112" s="4">
        <f>Overrides!V112</f>
        <v>0</v>
      </c>
      <c r="E112" s="4">
        <v>0</v>
      </c>
      <c r="F112" s="4">
        <f t="shared" si="11"/>
        <v>20630721</v>
      </c>
      <c r="G112" s="4"/>
      <c r="H112" s="4">
        <v>21461493</v>
      </c>
      <c r="I112" s="4">
        <f>Overrides!W112</f>
        <v>0</v>
      </c>
      <c r="J112" s="4">
        <f t="shared" si="18"/>
        <v>0</v>
      </c>
      <c r="K112" s="4">
        <f t="shared" si="12"/>
        <v>21461493</v>
      </c>
      <c r="L112" s="4"/>
      <c r="M112" s="4">
        <v>22612309</v>
      </c>
      <c r="N112" s="4">
        <f>Overrides!X112</f>
        <v>0</v>
      </c>
      <c r="O112" s="4">
        <f t="shared" si="13"/>
        <v>0</v>
      </c>
      <c r="P112" s="4">
        <f t="shared" si="14"/>
        <v>22612309</v>
      </c>
      <c r="Q112" s="4"/>
      <c r="R112" s="4">
        <v>23528443</v>
      </c>
      <c r="S112" s="4">
        <f>Overrides!Y112</f>
        <v>0</v>
      </c>
      <c r="T112" s="4">
        <f t="shared" si="15"/>
        <v>0</v>
      </c>
      <c r="U112" s="4">
        <f t="shared" si="16"/>
        <v>23528443</v>
      </c>
      <c r="V112" s="4">
        <f>ROUND((P112*1.025)+'New Growth'!$AL112*P112,0)</f>
        <v>23620818</v>
      </c>
      <c r="W112" s="12"/>
      <c r="X112" s="4">
        <v>29534637</v>
      </c>
      <c r="Y112" s="4">
        <v>28403740</v>
      </c>
      <c r="Z112" s="4">
        <v>28292168</v>
      </c>
      <c r="AA112" s="4">
        <v>28475527</v>
      </c>
      <c r="AB112" s="17">
        <f t="shared" si="10"/>
        <v>28475527</v>
      </c>
      <c r="AC112" s="4"/>
      <c r="AD112" s="4">
        <f t="shared" si="17"/>
        <v>23528443</v>
      </c>
      <c r="AE112" s="4"/>
      <c r="AF112" s="4"/>
    </row>
    <row r="113" spans="1:32" x14ac:dyDescent="0.2">
      <c r="A113" t="s">
        <v>123</v>
      </c>
      <c r="B113">
        <v>104</v>
      </c>
      <c r="C113" s="4">
        <v>3049786</v>
      </c>
      <c r="D113" s="4">
        <f>Overrides!V113</f>
        <v>200016</v>
      </c>
      <c r="E113" s="4">
        <v>714872</v>
      </c>
      <c r="F113" s="4">
        <f t="shared" si="11"/>
        <v>2334914</v>
      </c>
      <c r="G113" s="4"/>
      <c r="H113" s="4">
        <v>3379075</v>
      </c>
      <c r="I113" s="4">
        <f>Overrides!W113</f>
        <v>230000</v>
      </c>
      <c r="J113" s="4">
        <f t="shared" si="18"/>
        <v>962744</v>
      </c>
      <c r="K113" s="4">
        <f t="shared" si="12"/>
        <v>2416331</v>
      </c>
      <c r="L113" s="4"/>
      <c r="M113" s="4">
        <v>3479231</v>
      </c>
      <c r="N113" s="4">
        <f>Overrides!X113</f>
        <v>0</v>
      </c>
      <c r="O113" s="4">
        <f t="shared" si="13"/>
        <v>986813</v>
      </c>
      <c r="P113" s="4">
        <f t="shared" si="14"/>
        <v>2492418</v>
      </c>
      <c r="Q113" s="4"/>
      <c r="R113" s="4">
        <v>3697602</v>
      </c>
      <c r="S113" s="4">
        <f>Overrides!Y113</f>
        <v>120000</v>
      </c>
      <c r="T113" s="4">
        <f t="shared" si="15"/>
        <v>1131483</v>
      </c>
      <c r="U113" s="4">
        <f t="shared" si="16"/>
        <v>2566119</v>
      </c>
      <c r="V113" s="4">
        <f>ROUND((P113*1.025)+'New Growth'!$AL113*P113,0)</f>
        <v>2571926</v>
      </c>
      <c r="W113" s="12"/>
      <c r="X113" s="4">
        <v>18075126</v>
      </c>
      <c r="Y113" s="4">
        <v>18308622</v>
      </c>
      <c r="Z113" s="4">
        <v>17555403</v>
      </c>
      <c r="AA113" s="4">
        <v>17476332</v>
      </c>
      <c r="AB113" s="17">
        <f t="shared" si="10"/>
        <v>17476332</v>
      </c>
      <c r="AC113" s="4"/>
      <c r="AD113" s="4">
        <f t="shared" si="17"/>
        <v>2566119</v>
      </c>
      <c r="AE113" s="4"/>
      <c r="AF113" s="4"/>
    </row>
    <row r="114" spans="1:32" x14ac:dyDescent="0.2">
      <c r="A114" t="s">
        <v>124</v>
      </c>
      <c r="B114">
        <v>105</v>
      </c>
      <c r="C114" s="4">
        <v>14941885</v>
      </c>
      <c r="D114" s="4">
        <f>Overrides!V114</f>
        <v>0</v>
      </c>
      <c r="E114" s="4">
        <v>1303941</v>
      </c>
      <c r="F114" s="4">
        <f t="shared" si="11"/>
        <v>13637944</v>
      </c>
      <c r="G114" s="4"/>
      <c r="H114" s="4">
        <v>15426877</v>
      </c>
      <c r="I114" s="4">
        <f>Overrides!W114</f>
        <v>0</v>
      </c>
      <c r="J114" s="4">
        <f t="shared" si="18"/>
        <v>1336540</v>
      </c>
      <c r="K114" s="4">
        <f t="shared" si="12"/>
        <v>14090337</v>
      </c>
      <c r="L114" s="4"/>
      <c r="M114" s="4">
        <v>15961836</v>
      </c>
      <c r="N114" s="4">
        <f>Overrides!X114</f>
        <v>0</v>
      </c>
      <c r="O114" s="4">
        <f t="shared" si="13"/>
        <v>1369954</v>
      </c>
      <c r="P114" s="4">
        <f t="shared" si="14"/>
        <v>14591882</v>
      </c>
      <c r="Q114" s="4"/>
      <c r="R114" s="4">
        <v>16524860</v>
      </c>
      <c r="S114" s="4">
        <f>Overrides!Y114</f>
        <v>0</v>
      </c>
      <c r="T114" s="4">
        <f t="shared" si="15"/>
        <v>1404203</v>
      </c>
      <c r="U114" s="4">
        <f t="shared" si="16"/>
        <v>15120657</v>
      </c>
      <c r="V114" s="4">
        <f>ROUND((P114*1.025)+'New Growth'!$AL114*P114,0)</f>
        <v>15102598</v>
      </c>
      <c r="W114" s="12"/>
      <c r="X114" s="4">
        <v>28332313</v>
      </c>
      <c r="Y114" s="4">
        <v>28217591</v>
      </c>
      <c r="Z114" s="4">
        <v>28390100</v>
      </c>
      <c r="AA114" s="4">
        <v>29437962</v>
      </c>
      <c r="AB114" s="17">
        <f t="shared" si="10"/>
        <v>29437962</v>
      </c>
      <c r="AC114" s="4"/>
      <c r="AD114" s="4">
        <f t="shared" si="17"/>
        <v>15120657</v>
      </c>
      <c r="AE114" s="4"/>
      <c r="AF114" s="4"/>
    </row>
    <row r="115" spans="1:32" x14ac:dyDescent="0.2">
      <c r="A115" t="s">
        <v>125</v>
      </c>
      <c r="B115">
        <v>106</v>
      </c>
      <c r="C115" s="4">
        <v>2225039</v>
      </c>
      <c r="D115" s="4">
        <f>Overrides!V115</f>
        <v>0</v>
      </c>
      <c r="E115" s="4">
        <v>171729</v>
      </c>
      <c r="F115" s="4">
        <f t="shared" si="11"/>
        <v>2053310</v>
      </c>
      <c r="G115" s="4"/>
      <c r="H115" s="4">
        <v>2295171</v>
      </c>
      <c r="I115" s="4">
        <f>Overrides!W115</f>
        <v>0</v>
      </c>
      <c r="J115" s="4">
        <f t="shared" si="18"/>
        <v>176022</v>
      </c>
      <c r="K115" s="4">
        <f t="shared" si="12"/>
        <v>2119149</v>
      </c>
      <c r="L115" s="4"/>
      <c r="M115" s="4">
        <v>2392529</v>
      </c>
      <c r="N115" s="4">
        <f>Overrides!X115</f>
        <v>0</v>
      </c>
      <c r="O115" s="4">
        <f t="shared" si="13"/>
        <v>180423</v>
      </c>
      <c r="P115" s="4">
        <f t="shared" si="14"/>
        <v>2212106</v>
      </c>
      <c r="Q115" s="4"/>
      <c r="R115" s="4">
        <v>0</v>
      </c>
      <c r="S115" s="4">
        <f>Overrides!Y115</f>
        <v>0</v>
      </c>
      <c r="T115" s="4">
        <f t="shared" si="15"/>
        <v>184934</v>
      </c>
      <c r="U115" s="4">
        <f t="shared" si="16"/>
        <v>0</v>
      </c>
      <c r="V115" s="4">
        <f>ROUND((P115*1.025)+'New Growth'!$AL115*P115,0)</f>
        <v>2296608</v>
      </c>
      <c r="W115" s="12"/>
      <c r="X115" s="4">
        <v>3730401</v>
      </c>
      <c r="Y115" s="4">
        <v>3552637</v>
      </c>
      <c r="Z115" s="4">
        <v>3583827</v>
      </c>
      <c r="AA115" s="4">
        <v>0</v>
      </c>
      <c r="AB115" s="17">
        <f t="shared" si="10"/>
        <v>3583827</v>
      </c>
      <c r="AC115" s="4"/>
      <c r="AD115" s="4">
        <f t="shared" si="17"/>
        <v>2296608</v>
      </c>
      <c r="AE115" s="4"/>
      <c r="AF115" s="4"/>
    </row>
    <row r="116" spans="1:32" x14ac:dyDescent="0.2">
      <c r="A116" t="s">
        <v>126</v>
      </c>
      <c r="B116">
        <v>107</v>
      </c>
      <c r="C116" s="4">
        <v>63142734</v>
      </c>
      <c r="D116" s="4">
        <f>Overrides!V116</f>
        <v>0</v>
      </c>
      <c r="E116" s="4">
        <v>0</v>
      </c>
      <c r="F116" s="4">
        <f t="shared" si="11"/>
        <v>63142734</v>
      </c>
      <c r="G116" s="4"/>
      <c r="H116" s="4">
        <v>65537176</v>
      </c>
      <c r="I116" s="4">
        <f>Overrides!W116</f>
        <v>0</v>
      </c>
      <c r="J116" s="4">
        <f t="shared" si="18"/>
        <v>0</v>
      </c>
      <c r="K116" s="4">
        <f t="shared" si="12"/>
        <v>65537176</v>
      </c>
      <c r="L116" s="4"/>
      <c r="M116" s="4">
        <v>67991888</v>
      </c>
      <c r="N116" s="4">
        <f>Overrides!X116</f>
        <v>0</v>
      </c>
      <c r="O116" s="4">
        <f t="shared" si="13"/>
        <v>0</v>
      </c>
      <c r="P116" s="4">
        <f t="shared" si="14"/>
        <v>67991888</v>
      </c>
      <c r="Q116" s="4"/>
      <c r="R116" s="4">
        <v>70726400</v>
      </c>
      <c r="S116" s="4">
        <f>Overrides!Y116</f>
        <v>0</v>
      </c>
      <c r="T116" s="4">
        <f t="shared" si="15"/>
        <v>0</v>
      </c>
      <c r="U116" s="4">
        <f t="shared" si="16"/>
        <v>70726400</v>
      </c>
      <c r="V116" s="4">
        <f>ROUND((P116*1.025)+'New Growth'!$AL116*P116,0)</f>
        <v>70609576</v>
      </c>
      <c r="W116" s="12"/>
      <c r="X116" s="4">
        <v>127844379</v>
      </c>
      <c r="Y116" s="4">
        <v>129104776</v>
      </c>
      <c r="Z116" s="4">
        <v>133196505</v>
      </c>
      <c r="AA116" s="4">
        <v>138418981</v>
      </c>
      <c r="AB116" s="17">
        <f t="shared" si="10"/>
        <v>138418981</v>
      </c>
      <c r="AC116" s="4"/>
      <c r="AD116" s="4">
        <f t="shared" si="17"/>
        <v>70726400</v>
      </c>
      <c r="AE116" s="4"/>
      <c r="AF116" s="4"/>
    </row>
    <row r="117" spans="1:32" x14ac:dyDescent="0.2">
      <c r="A117" t="s">
        <v>127</v>
      </c>
      <c r="B117">
        <v>108</v>
      </c>
      <c r="C117" s="4">
        <v>1908356</v>
      </c>
      <c r="D117" s="4">
        <f>Overrides!V117</f>
        <v>0</v>
      </c>
      <c r="E117" s="4">
        <v>0</v>
      </c>
      <c r="F117" s="4">
        <f t="shared" si="11"/>
        <v>1908356</v>
      </c>
      <c r="G117" s="4"/>
      <c r="H117" s="4">
        <v>1982042</v>
      </c>
      <c r="I117" s="4">
        <f>Overrides!W117</f>
        <v>0</v>
      </c>
      <c r="J117" s="4">
        <f t="shared" si="18"/>
        <v>0</v>
      </c>
      <c r="K117" s="4">
        <f t="shared" si="12"/>
        <v>1982042</v>
      </c>
      <c r="L117" s="4"/>
      <c r="M117" s="4">
        <v>2041414</v>
      </c>
      <c r="N117" s="4">
        <f>Overrides!X117</f>
        <v>0</v>
      </c>
      <c r="O117" s="4">
        <f t="shared" si="13"/>
        <v>0</v>
      </c>
      <c r="P117" s="4">
        <f t="shared" si="14"/>
        <v>2041414</v>
      </c>
      <c r="Q117" s="4"/>
      <c r="R117" s="4">
        <v>2104870</v>
      </c>
      <c r="S117" s="4">
        <f>Overrides!Y117</f>
        <v>0</v>
      </c>
      <c r="T117" s="4">
        <f t="shared" si="15"/>
        <v>0</v>
      </c>
      <c r="U117" s="4">
        <f t="shared" si="16"/>
        <v>2104870</v>
      </c>
      <c r="V117" s="4">
        <f>ROUND((P117*1.025)+'New Growth'!$AL117*P117,0)</f>
        <v>2109189</v>
      </c>
      <c r="W117" s="12"/>
      <c r="X117" s="4">
        <v>3553686</v>
      </c>
      <c r="Y117" s="4">
        <v>3573150</v>
      </c>
      <c r="Z117" s="4">
        <v>3562080</v>
      </c>
      <c r="AA117" s="4">
        <v>3505640</v>
      </c>
      <c r="AB117" s="17">
        <f t="shared" si="10"/>
        <v>3505640</v>
      </c>
      <c r="AC117" s="4"/>
      <c r="AD117" s="4">
        <f t="shared" si="17"/>
        <v>2104870</v>
      </c>
      <c r="AE117" s="4"/>
      <c r="AF117" s="4"/>
    </row>
    <row r="118" spans="1:32" x14ac:dyDescent="0.2">
      <c r="A118" t="s">
        <v>128</v>
      </c>
      <c r="B118">
        <v>109</v>
      </c>
      <c r="C118" s="4">
        <v>611064</v>
      </c>
      <c r="D118" s="4">
        <f>Overrides!V118</f>
        <v>0</v>
      </c>
      <c r="E118" s="4">
        <v>180165</v>
      </c>
      <c r="F118" s="4">
        <f t="shared" si="11"/>
        <v>430899</v>
      </c>
      <c r="G118" s="4"/>
      <c r="H118" s="4">
        <v>628380</v>
      </c>
      <c r="I118" s="4">
        <f>Overrides!W118</f>
        <v>0</v>
      </c>
      <c r="J118" s="4">
        <f t="shared" si="18"/>
        <v>184669</v>
      </c>
      <c r="K118" s="4">
        <f t="shared" si="12"/>
        <v>443711</v>
      </c>
      <c r="L118" s="4"/>
      <c r="M118" s="4">
        <v>646502</v>
      </c>
      <c r="N118" s="4">
        <f>Overrides!X118</f>
        <v>0</v>
      </c>
      <c r="O118" s="4">
        <f t="shared" si="13"/>
        <v>189286</v>
      </c>
      <c r="P118" s="4">
        <f t="shared" si="14"/>
        <v>457216</v>
      </c>
      <c r="Q118" s="4"/>
      <c r="R118" s="4">
        <v>0</v>
      </c>
      <c r="S118" s="4">
        <f>Overrides!Y118</f>
        <v>0</v>
      </c>
      <c r="T118" s="4">
        <f t="shared" si="15"/>
        <v>194018</v>
      </c>
      <c r="U118" s="4">
        <f t="shared" si="16"/>
        <v>0</v>
      </c>
      <c r="V118" s="4">
        <f>ROUND((P118*1.025)+'New Growth'!$AL118*P118,0)</f>
        <v>470201</v>
      </c>
      <c r="X118" s="4">
        <v>6841379</v>
      </c>
      <c r="Y118" s="4">
        <v>5786098</v>
      </c>
      <c r="Z118" s="4">
        <v>5808007</v>
      </c>
      <c r="AA118" s="4">
        <v>0</v>
      </c>
      <c r="AB118" s="17">
        <f t="shared" si="10"/>
        <v>5808007</v>
      </c>
      <c r="AC118" s="4"/>
      <c r="AD118" s="4">
        <f t="shared" si="17"/>
        <v>470201</v>
      </c>
      <c r="AE118" s="4"/>
      <c r="AF118" s="4"/>
    </row>
    <row r="119" spans="1:32" x14ac:dyDescent="0.2">
      <c r="A119" t="s">
        <v>129</v>
      </c>
      <c r="B119">
        <v>110</v>
      </c>
      <c r="C119" s="4">
        <v>27600126</v>
      </c>
      <c r="D119" s="4">
        <f>Overrides!V119</f>
        <v>0</v>
      </c>
      <c r="E119" s="4">
        <v>0</v>
      </c>
      <c r="F119" s="4">
        <f t="shared" si="11"/>
        <v>27600126</v>
      </c>
      <c r="G119" s="4"/>
      <c r="H119" s="4">
        <v>28728435</v>
      </c>
      <c r="I119" s="4">
        <f>Overrides!W119</f>
        <v>0</v>
      </c>
      <c r="J119" s="4">
        <f t="shared" si="18"/>
        <v>0</v>
      </c>
      <c r="K119" s="4">
        <f t="shared" si="12"/>
        <v>28728435</v>
      </c>
      <c r="L119" s="4"/>
      <c r="M119" s="4">
        <v>31834675</v>
      </c>
      <c r="N119" s="4">
        <f>Overrides!X119</f>
        <v>2000000</v>
      </c>
      <c r="O119" s="4">
        <f t="shared" si="13"/>
        <v>2000000</v>
      </c>
      <c r="P119" s="4">
        <f t="shared" si="14"/>
        <v>29834675</v>
      </c>
      <c r="Q119" s="4"/>
      <c r="R119" s="4">
        <v>33054015</v>
      </c>
      <c r="S119" s="4">
        <f>Overrides!Y119</f>
        <v>0</v>
      </c>
      <c r="T119" s="4">
        <f t="shared" si="15"/>
        <v>2050000</v>
      </c>
      <c r="U119" s="4">
        <f t="shared" si="16"/>
        <v>31004015</v>
      </c>
      <c r="V119" s="4">
        <f>ROUND((P119*1.025)+'New Growth'!$AL119*P119,0)</f>
        <v>31013145</v>
      </c>
      <c r="W119" s="12"/>
      <c r="X119" s="4">
        <v>51519261</v>
      </c>
      <c r="Y119" s="4">
        <v>53492900</v>
      </c>
      <c r="Z119" s="4">
        <v>53775932</v>
      </c>
      <c r="AA119" s="4">
        <v>54812621</v>
      </c>
      <c r="AB119" s="17">
        <f t="shared" si="10"/>
        <v>54812621</v>
      </c>
      <c r="AC119" s="4"/>
      <c r="AD119" s="4">
        <f t="shared" si="17"/>
        <v>31004015</v>
      </c>
      <c r="AE119" s="4"/>
      <c r="AF119" s="4"/>
    </row>
    <row r="120" spans="1:32" x14ac:dyDescent="0.2">
      <c r="A120" t="s">
        <v>130</v>
      </c>
      <c r="B120">
        <v>111</v>
      </c>
      <c r="C120" s="4">
        <v>9375792</v>
      </c>
      <c r="D120" s="4">
        <f>Overrides!V120</f>
        <v>0</v>
      </c>
      <c r="E120" s="4">
        <v>687178</v>
      </c>
      <c r="F120" s="4">
        <f t="shared" si="11"/>
        <v>8688614</v>
      </c>
      <c r="G120" s="4"/>
      <c r="H120" s="4">
        <v>9723259</v>
      </c>
      <c r="I120" s="4">
        <f>Overrides!W120</f>
        <v>0</v>
      </c>
      <c r="J120" s="4">
        <f t="shared" si="18"/>
        <v>704357</v>
      </c>
      <c r="K120" s="4">
        <f t="shared" si="12"/>
        <v>9018902</v>
      </c>
      <c r="L120" s="4"/>
      <c r="M120" s="4">
        <v>10415071</v>
      </c>
      <c r="N120" s="4">
        <f>Overrides!X120</f>
        <v>363041</v>
      </c>
      <c r="O120" s="4">
        <f t="shared" si="13"/>
        <v>1085007</v>
      </c>
      <c r="P120" s="4">
        <f t="shared" si="14"/>
        <v>9330064</v>
      </c>
      <c r="Q120" s="4"/>
      <c r="R120" s="4">
        <v>10801368</v>
      </c>
      <c r="S120" s="4">
        <f>Overrides!Y120</f>
        <v>0</v>
      </c>
      <c r="T120" s="4">
        <f t="shared" si="15"/>
        <v>1112132</v>
      </c>
      <c r="U120" s="4">
        <f t="shared" si="16"/>
        <v>9689236</v>
      </c>
      <c r="V120" s="4">
        <f>ROUND((P120*1.025)+'New Growth'!$AL120*P120,0)</f>
        <v>9674343</v>
      </c>
      <c r="W120" s="12"/>
      <c r="X120" s="4">
        <v>14392770</v>
      </c>
      <c r="Y120" s="4">
        <v>14482030</v>
      </c>
      <c r="Z120" s="4">
        <v>14218898</v>
      </c>
      <c r="AA120" s="4">
        <v>14304264</v>
      </c>
      <c r="AB120" s="17">
        <f t="shared" si="10"/>
        <v>14304264</v>
      </c>
      <c r="AC120" s="4"/>
      <c r="AD120" s="4">
        <f t="shared" si="17"/>
        <v>9689236</v>
      </c>
      <c r="AE120" s="4"/>
      <c r="AF120" s="4"/>
    </row>
    <row r="121" spans="1:32" x14ac:dyDescent="0.2">
      <c r="A121" t="s">
        <v>131</v>
      </c>
      <c r="B121">
        <v>112</v>
      </c>
      <c r="C121" s="4">
        <v>2660862</v>
      </c>
      <c r="D121" s="4">
        <f>Overrides!V121</f>
        <v>0</v>
      </c>
      <c r="E121" s="4">
        <v>0</v>
      </c>
      <c r="F121" s="4">
        <f t="shared" si="11"/>
        <v>2660862</v>
      </c>
      <c r="G121" s="4"/>
      <c r="H121" s="4">
        <v>2751865</v>
      </c>
      <c r="I121" s="4">
        <f>Overrides!W121</f>
        <v>0</v>
      </c>
      <c r="J121" s="4">
        <f t="shared" si="18"/>
        <v>0</v>
      </c>
      <c r="K121" s="4">
        <f t="shared" si="12"/>
        <v>2751865</v>
      </c>
      <c r="L121" s="4"/>
      <c r="M121" s="4">
        <v>2855584</v>
      </c>
      <c r="N121" s="4">
        <f>Overrides!X121</f>
        <v>0</v>
      </c>
      <c r="O121" s="4">
        <f t="shared" si="13"/>
        <v>0</v>
      </c>
      <c r="P121" s="4">
        <f t="shared" si="14"/>
        <v>2855584</v>
      </c>
      <c r="Q121" s="4"/>
      <c r="R121" s="4">
        <v>2958230</v>
      </c>
      <c r="S121" s="4">
        <f>Overrides!Y121</f>
        <v>0</v>
      </c>
      <c r="T121" s="4">
        <f t="shared" si="15"/>
        <v>0</v>
      </c>
      <c r="U121" s="4">
        <f t="shared" si="16"/>
        <v>2958230</v>
      </c>
      <c r="V121" s="4">
        <f>ROUND((P121*1.025)+'New Growth'!$AL121*P121,0)</f>
        <v>2958099</v>
      </c>
      <c r="W121" s="12"/>
      <c r="X121" s="4">
        <v>4839748</v>
      </c>
      <c r="Y121" s="4">
        <v>4820017</v>
      </c>
      <c r="Z121" s="4">
        <v>4776474</v>
      </c>
      <c r="AA121" s="4">
        <v>4792018</v>
      </c>
      <c r="AB121" s="17">
        <f t="shared" si="10"/>
        <v>4792018</v>
      </c>
      <c r="AC121" s="4"/>
      <c r="AD121" s="4">
        <f t="shared" si="17"/>
        <v>2958230</v>
      </c>
      <c r="AE121" s="4"/>
      <c r="AF121" s="4"/>
    </row>
    <row r="122" spans="1:32" x14ac:dyDescent="0.2">
      <c r="A122" t="s">
        <v>377</v>
      </c>
      <c r="B122">
        <v>113</v>
      </c>
      <c r="C122" s="4">
        <v>17717944</v>
      </c>
      <c r="D122" s="4">
        <f>Overrides!V122</f>
        <v>0</v>
      </c>
      <c r="E122" s="4">
        <v>0</v>
      </c>
      <c r="F122" s="4">
        <f t="shared" si="11"/>
        <v>17717944</v>
      </c>
      <c r="G122" s="4"/>
      <c r="H122" s="4">
        <v>18414740</v>
      </c>
      <c r="I122" s="4">
        <f>Overrides!W122</f>
        <v>0</v>
      </c>
      <c r="J122" s="4">
        <f t="shared" si="18"/>
        <v>0</v>
      </c>
      <c r="K122" s="4">
        <f t="shared" si="12"/>
        <v>18414740</v>
      </c>
      <c r="L122" s="4"/>
      <c r="M122" s="4">
        <v>19125974</v>
      </c>
      <c r="N122" s="4">
        <f>Overrides!X122</f>
        <v>0</v>
      </c>
      <c r="O122" s="4">
        <f t="shared" si="13"/>
        <v>0</v>
      </c>
      <c r="P122" s="4">
        <f t="shared" si="14"/>
        <v>19125974</v>
      </c>
      <c r="Q122" s="4"/>
      <c r="R122" s="4">
        <v>19847630</v>
      </c>
      <c r="S122" s="4">
        <f>Overrides!Y122</f>
        <v>0</v>
      </c>
      <c r="T122" s="4">
        <f t="shared" si="15"/>
        <v>0</v>
      </c>
      <c r="U122" s="4">
        <f t="shared" si="16"/>
        <v>19847630</v>
      </c>
      <c r="V122" s="4">
        <f>ROUND((P122*1.025)+'New Growth'!$AL122*P122,0)</f>
        <v>19862324</v>
      </c>
      <c r="W122" s="12"/>
      <c r="X122" s="4">
        <v>34022088</v>
      </c>
      <c r="Y122" s="4">
        <v>33059481</v>
      </c>
      <c r="Z122" s="4">
        <v>34262478</v>
      </c>
      <c r="AA122" s="4">
        <v>34655115</v>
      </c>
      <c r="AB122" s="17">
        <f t="shared" si="10"/>
        <v>34655115</v>
      </c>
      <c r="AC122" s="4"/>
      <c r="AD122" s="4">
        <f t="shared" si="17"/>
        <v>19847630</v>
      </c>
      <c r="AE122" s="4"/>
      <c r="AF122" s="4"/>
    </row>
    <row r="123" spans="1:32" x14ac:dyDescent="0.2">
      <c r="A123" t="s">
        <v>132</v>
      </c>
      <c r="B123">
        <v>114</v>
      </c>
      <c r="C123" s="4">
        <v>27042849</v>
      </c>
      <c r="D123" s="4">
        <f>Overrides!V123</f>
        <v>0</v>
      </c>
      <c r="E123" s="4">
        <v>0</v>
      </c>
      <c r="F123" s="4">
        <f t="shared" si="11"/>
        <v>27042849</v>
      </c>
      <c r="G123" s="4"/>
      <c r="H123" s="4">
        <v>27979293</v>
      </c>
      <c r="I123" s="4">
        <f>Overrides!W123</f>
        <v>0</v>
      </c>
      <c r="J123" s="4">
        <f t="shared" si="18"/>
        <v>0</v>
      </c>
      <c r="K123" s="4">
        <f t="shared" si="12"/>
        <v>27979293</v>
      </c>
      <c r="L123" s="4"/>
      <c r="M123" s="4">
        <v>29088817</v>
      </c>
      <c r="N123" s="4">
        <f>Overrides!X123</f>
        <v>0</v>
      </c>
      <c r="O123" s="4">
        <f t="shared" si="13"/>
        <v>0</v>
      </c>
      <c r="P123" s="4">
        <f t="shared" si="14"/>
        <v>29088817</v>
      </c>
      <c r="Q123" s="4"/>
      <c r="R123" s="4">
        <v>30219063</v>
      </c>
      <c r="S123" s="4">
        <f>Overrides!Y123</f>
        <v>0</v>
      </c>
      <c r="T123" s="4">
        <f t="shared" si="15"/>
        <v>0</v>
      </c>
      <c r="U123" s="4">
        <f t="shared" si="16"/>
        <v>30219063</v>
      </c>
      <c r="V123" s="4">
        <f>ROUND((P123*1.025)+'New Growth'!$AL123*P123,0)</f>
        <v>30185465</v>
      </c>
      <c r="W123" s="12"/>
      <c r="X123" s="4">
        <v>32591931</v>
      </c>
      <c r="Y123" s="4">
        <v>32780821</v>
      </c>
      <c r="Z123" s="4">
        <v>33002939</v>
      </c>
      <c r="AA123" s="4">
        <v>34087998</v>
      </c>
      <c r="AB123" s="17">
        <f t="shared" si="10"/>
        <v>34087998</v>
      </c>
      <c r="AC123" s="4"/>
      <c r="AD123" s="4">
        <f t="shared" si="17"/>
        <v>30219063</v>
      </c>
      <c r="AE123" s="4"/>
      <c r="AF123" s="4"/>
    </row>
    <row r="124" spans="1:32" x14ac:dyDescent="0.2">
      <c r="A124" t="s">
        <v>133</v>
      </c>
      <c r="B124">
        <v>115</v>
      </c>
      <c r="C124" s="4">
        <v>23920810</v>
      </c>
      <c r="D124" s="4">
        <f>Overrides!V124</f>
        <v>0</v>
      </c>
      <c r="E124" s="4">
        <v>2684827</v>
      </c>
      <c r="F124" s="4">
        <f t="shared" si="11"/>
        <v>21235983</v>
      </c>
      <c r="G124" s="4"/>
      <c r="H124" s="4">
        <v>24895001</v>
      </c>
      <c r="I124" s="4">
        <f>Overrides!W124</f>
        <v>0</v>
      </c>
      <c r="J124" s="4">
        <f t="shared" si="18"/>
        <v>2751948</v>
      </c>
      <c r="K124" s="4">
        <f t="shared" si="12"/>
        <v>22143053</v>
      </c>
      <c r="L124" s="4"/>
      <c r="M124" s="4">
        <v>26002556</v>
      </c>
      <c r="N124" s="4">
        <f>Overrides!X124</f>
        <v>0</v>
      </c>
      <c r="O124" s="4">
        <f t="shared" si="13"/>
        <v>2820747</v>
      </c>
      <c r="P124" s="4">
        <f t="shared" si="14"/>
        <v>23181809</v>
      </c>
      <c r="Q124" s="4"/>
      <c r="R124" s="4">
        <v>27029638</v>
      </c>
      <c r="S124" s="4">
        <f>Overrides!Y124</f>
        <v>0</v>
      </c>
      <c r="T124" s="4">
        <f t="shared" si="15"/>
        <v>2891266</v>
      </c>
      <c r="U124" s="4">
        <f t="shared" si="16"/>
        <v>24138372</v>
      </c>
      <c r="V124" s="4">
        <f>ROUND((P124*1.025)+'New Growth'!$AL124*P124,0)</f>
        <v>24192536</v>
      </c>
      <c r="W124" s="12"/>
      <c r="X124" s="4">
        <v>37745042</v>
      </c>
      <c r="Y124" s="4">
        <v>37845169</v>
      </c>
      <c r="Z124" s="4">
        <v>38275123</v>
      </c>
      <c r="AA124" s="4">
        <v>38675711</v>
      </c>
      <c r="AB124" s="17">
        <f t="shared" si="10"/>
        <v>38675711</v>
      </c>
      <c r="AC124" s="4"/>
      <c r="AD124" s="4">
        <f t="shared" si="17"/>
        <v>24138372</v>
      </c>
      <c r="AE124" s="4"/>
      <c r="AF124" s="4"/>
    </row>
    <row r="125" spans="1:32" x14ac:dyDescent="0.2">
      <c r="A125" t="s">
        <v>134</v>
      </c>
      <c r="B125">
        <v>116</v>
      </c>
      <c r="C125" s="4">
        <v>11315605</v>
      </c>
      <c r="D125" s="4">
        <f>Overrides!V125</f>
        <v>0</v>
      </c>
      <c r="E125" s="4">
        <v>1845445</v>
      </c>
      <c r="F125" s="4">
        <f t="shared" si="11"/>
        <v>9470160</v>
      </c>
      <c r="G125" s="4"/>
      <c r="H125" s="4">
        <v>11654442</v>
      </c>
      <c r="I125" s="4">
        <f>Overrides!W125</f>
        <v>0</v>
      </c>
      <c r="J125" s="4">
        <f t="shared" si="18"/>
        <v>1891581</v>
      </c>
      <c r="K125" s="4">
        <f t="shared" si="12"/>
        <v>9762861</v>
      </c>
      <c r="L125" s="4"/>
      <c r="M125" s="4">
        <v>12079352</v>
      </c>
      <c r="N125" s="4">
        <f>Overrides!X125</f>
        <v>0</v>
      </c>
      <c r="O125" s="4">
        <f t="shared" si="13"/>
        <v>1938871</v>
      </c>
      <c r="P125" s="4">
        <f t="shared" si="14"/>
        <v>10140481</v>
      </c>
      <c r="Q125" s="4"/>
      <c r="R125" s="4">
        <v>12498050</v>
      </c>
      <c r="S125" s="4">
        <f>Overrides!Y125</f>
        <v>0</v>
      </c>
      <c r="T125" s="4">
        <f t="shared" si="15"/>
        <v>1987343</v>
      </c>
      <c r="U125" s="4">
        <f t="shared" si="16"/>
        <v>10510707</v>
      </c>
      <c r="V125" s="4">
        <f>ROUND((P125*1.025)+'New Growth'!$AL125*P125,0)</f>
        <v>10499454</v>
      </c>
      <c r="W125" s="12"/>
      <c r="X125" s="4">
        <v>19894511</v>
      </c>
      <c r="Y125" s="4">
        <v>19667573</v>
      </c>
      <c r="Z125" s="4">
        <v>20999262</v>
      </c>
      <c r="AA125" s="4">
        <v>21683227</v>
      </c>
      <c r="AB125" s="17">
        <f t="shared" si="10"/>
        <v>21683227</v>
      </c>
      <c r="AC125" s="4"/>
      <c r="AD125" s="4">
        <f t="shared" si="17"/>
        <v>10510707</v>
      </c>
      <c r="AE125" s="4"/>
      <c r="AF125" s="4"/>
    </row>
    <row r="126" spans="1:32" x14ac:dyDescent="0.2">
      <c r="A126" t="s">
        <v>135</v>
      </c>
      <c r="B126">
        <v>117</v>
      </c>
      <c r="C126" s="4">
        <v>8677000</v>
      </c>
      <c r="D126" s="4">
        <f>Overrides!V126</f>
        <v>0</v>
      </c>
      <c r="E126" s="4">
        <v>0</v>
      </c>
      <c r="F126" s="4">
        <f t="shared" si="11"/>
        <v>8677000</v>
      </c>
      <c r="G126" s="4"/>
      <c r="H126" s="4">
        <v>8988144</v>
      </c>
      <c r="I126" s="4">
        <f>Overrides!W126</f>
        <v>0</v>
      </c>
      <c r="J126" s="4">
        <f t="shared" si="18"/>
        <v>0</v>
      </c>
      <c r="K126" s="4">
        <f t="shared" si="12"/>
        <v>8988144</v>
      </c>
      <c r="L126" s="4"/>
      <c r="M126" s="4">
        <v>9359333</v>
      </c>
      <c r="N126" s="4">
        <f>Overrides!X126</f>
        <v>0</v>
      </c>
      <c r="O126" s="4">
        <f t="shared" si="13"/>
        <v>0</v>
      </c>
      <c r="P126" s="4">
        <f t="shared" si="14"/>
        <v>9359333</v>
      </c>
      <c r="Q126" s="4"/>
      <c r="R126" s="4">
        <v>9718621</v>
      </c>
      <c r="S126" s="4">
        <f>Overrides!Y126</f>
        <v>0</v>
      </c>
      <c r="T126" s="4">
        <f t="shared" si="15"/>
        <v>0</v>
      </c>
      <c r="U126" s="4">
        <f t="shared" si="16"/>
        <v>9718621</v>
      </c>
      <c r="V126" s="4">
        <f>ROUND((P126*1.025)+'New Growth'!$AL126*P126,0)</f>
        <v>9719667</v>
      </c>
      <c r="W126" s="12"/>
      <c r="X126" s="4">
        <v>22735584</v>
      </c>
      <c r="Y126" s="4">
        <v>22835307</v>
      </c>
      <c r="Z126" s="4">
        <v>23197654</v>
      </c>
      <c r="AA126" s="4">
        <v>23392727</v>
      </c>
      <c r="AB126" s="17">
        <f t="shared" si="10"/>
        <v>23392727</v>
      </c>
      <c r="AC126" s="4"/>
      <c r="AD126" s="4">
        <f t="shared" si="17"/>
        <v>9718621</v>
      </c>
      <c r="AE126" s="4"/>
      <c r="AF126" s="4"/>
    </row>
    <row r="127" spans="1:32" x14ac:dyDescent="0.2">
      <c r="A127" t="s">
        <v>136</v>
      </c>
      <c r="B127">
        <v>118</v>
      </c>
      <c r="C127" s="4">
        <v>12920068</v>
      </c>
      <c r="D127" s="4">
        <f>Overrides!V127</f>
        <v>0</v>
      </c>
      <c r="E127" s="4">
        <v>801613</v>
      </c>
      <c r="F127" s="4">
        <f t="shared" si="11"/>
        <v>12118455</v>
      </c>
      <c r="G127" s="4"/>
      <c r="H127" s="4">
        <v>13366117</v>
      </c>
      <c r="I127" s="4">
        <f>Overrides!W127</f>
        <v>0</v>
      </c>
      <c r="J127" s="4">
        <f t="shared" si="18"/>
        <v>821653</v>
      </c>
      <c r="K127" s="4">
        <f t="shared" si="12"/>
        <v>12544464</v>
      </c>
      <c r="L127" s="4"/>
      <c r="M127" s="4">
        <v>13870030</v>
      </c>
      <c r="N127" s="4">
        <f>Overrides!X127</f>
        <v>0</v>
      </c>
      <c r="O127" s="4">
        <f t="shared" si="13"/>
        <v>842194</v>
      </c>
      <c r="P127" s="4">
        <f t="shared" si="14"/>
        <v>13027836</v>
      </c>
      <c r="Q127" s="4"/>
      <c r="R127" s="4">
        <v>14424644</v>
      </c>
      <c r="S127" s="4">
        <f>Overrides!Y127</f>
        <v>0</v>
      </c>
      <c r="T127" s="4">
        <f t="shared" si="15"/>
        <v>863249</v>
      </c>
      <c r="U127" s="4">
        <f t="shared" si="16"/>
        <v>13561395</v>
      </c>
      <c r="V127" s="4">
        <f>ROUND((P127*1.025)+'New Growth'!$AL127*P127,0)</f>
        <v>13525499</v>
      </c>
      <c r="W127" s="12"/>
      <c r="X127" s="4">
        <v>18810232</v>
      </c>
      <c r="Y127" s="4">
        <v>18626258</v>
      </c>
      <c r="Z127" s="4">
        <v>19066319</v>
      </c>
      <c r="AA127" s="4">
        <v>19399539</v>
      </c>
      <c r="AB127" s="17">
        <f t="shared" si="10"/>
        <v>19399539</v>
      </c>
      <c r="AC127" s="4"/>
      <c r="AD127" s="4">
        <f t="shared" si="17"/>
        <v>13561395</v>
      </c>
      <c r="AE127" s="4"/>
      <c r="AF127" s="4"/>
    </row>
    <row r="128" spans="1:32" x14ac:dyDescent="0.2">
      <c r="A128" t="s">
        <v>137</v>
      </c>
      <c r="B128">
        <v>119</v>
      </c>
      <c r="C128" s="4">
        <v>22888106</v>
      </c>
      <c r="D128" s="4">
        <f>Overrides!V128</f>
        <v>0</v>
      </c>
      <c r="E128" s="4">
        <v>6112447</v>
      </c>
      <c r="F128" s="4">
        <f t="shared" si="11"/>
        <v>16775659</v>
      </c>
      <c r="G128" s="4"/>
      <c r="H128" s="4">
        <v>23620367</v>
      </c>
      <c r="I128" s="4">
        <f>Overrides!W128</f>
        <v>0</v>
      </c>
      <c r="J128" s="4">
        <f t="shared" si="18"/>
        <v>6265258</v>
      </c>
      <c r="K128" s="4">
        <f t="shared" si="12"/>
        <v>17355109</v>
      </c>
      <c r="L128" s="4"/>
      <c r="M128" s="4">
        <v>24406116</v>
      </c>
      <c r="N128" s="4">
        <f>Overrides!X128</f>
        <v>0</v>
      </c>
      <c r="O128" s="4">
        <f t="shared" si="13"/>
        <v>6421889</v>
      </c>
      <c r="P128" s="4">
        <f t="shared" si="14"/>
        <v>17984227</v>
      </c>
      <c r="Q128" s="4"/>
      <c r="R128" s="4">
        <v>25261526</v>
      </c>
      <c r="S128" s="4">
        <f>Overrides!Y128</f>
        <v>0</v>
      </c>
      <c r="T128" s="4">
        <f t="shared" si="15"/>
        <v>6582436</v>
      </c>
      <c r="U128" s="4">
        <f t="shared" si="16"/>
        <v>18679090</v>
      </c>
      <c r="V128" s="4">
        <f>ROUND((P128*1.025)+'New Growth'!$AL128*P128,0)</f>
        <v>18638853</v>
      </c>
      <c r="W128" s="12"/>
      <c r="X128" s="4">
        <v>32298800</v>
      </c>
      <c r="Y128" s="4">
        <v>32592807</v>
      </c>
      <c r="Z128" s="4">
        <v>34137416</v>
      </c>
      <c r="AA128" s="4">
        <v>35872785</v>
      </c>
      <c r="AB128" s="17">
        <f t="shared" si="10"/>
        <v>35872785</v>
      </c>
      <c r="AC128" s="4"/>
      <c r="AD128" s="4">
        <f t="shared" si="17"/>
        <v>18679090</v>
      </c>
      <c r="AE128" s="4"/>
      <c r="AF128" s="4"/>
    </row>
    <row r="129" spans="1:32" x14ac:dyDescent="0.2">
      <c r="A129" t="s">
        <v>138</v>
      </c>
      <c r="B129">
        <v>120</v>
      </c>
      <c r="C129" s="4">
        <v>9024981</v>
      </c>
      <c r="D129" s="4">
        <f>Overrides!V129</f>
        <v>0</v>
      </c>
      <c r="E129" s="4">
        <v>0</v>
      </c>
      <c r="F129" s="4">
        <f t="shared" si="11"/>
        <v>9024981</v>
      </c>
      <c r="G129" s="4"/>
      <c r="H129" s="4">
        <v>9359603</v>
      </c>
      <c r="I129" s="4">
        <f>Overrides!W129</f>
        <v>0</v>
      </c>
      <c r="J129" s="4">
        <f t="shared" si="18"/>
        <v>0</v>
      </c>
      <c r="K129" s="4">
        <f t="shared" si="12"/>
        <v>9359603</v>
      </c>
      <c r="L129" s="4"/>
      <c r="M129" s="4">
        <v>9719362</v>
      </c>
      <c r="N129" s="4">
        <f>Overrides!X129</f>
        <v>0</v>
      </c>
      <c r="O129" s="4">
        <f t="shared" si="13"/>
        <v>0</v>
      </c>
      <c r="P129" s="4">
        <f t="shared" si="14"/>
        <v>9719362</v>
      </c>
      <c r="Q129" s="4"/>
      <c r="R129" s="4">
        <v>10418493</v>
      </c>
      <c r="S129" s="4">
        <f>Overrides!Y129</f>
        <v>0</v>
      </c>
      <c r="T129" s="4">
        <f t="shared" si="15"/>
        <v>0</v>
      </c>
      <c r="U129" s="4">
        <f t="shared" si="16"/>
        <v>10418493</v>
      </c>
      <c r="V129" s="4">
        <f>ROUND((P129*1.025)+'New Growth'!$AL129*P129,0)</f>
        <v>10080922</v>
      </c>
      <c r="W129" s="12"/>
      <c r="X129" s="4">
        <v>13617615</v>
      </c>
      <c r="Y129" s="4">
        <v>13628654</v>
      </c>
      <c r="Z129" s="4">
        <v>13722577</v>
      </c>
      <c r="AA129" s="4">
        <v>14236207</v>
      </c>
      <c r="AB129" s="17">
        <f t="shared" si="10"/>
        <v>14236207</v>
      </c>
      <c r="AC129" s="4"/>
      <c r="AD129" s="4">
        <f t="shared" si="17"/>
        <v>10418493</v>
      </c>
      <c r="AE129" s="4"/>
      <c r="AF129" s="4"/>
    </row>
    <row r="130" spans="1:32" x14ac:dyDescent="0.2">
      <c r="A130" t="s">
        <v>139</v>
      </c>
      <c r="B130">
        <v>121</v>
      </c>
      <c r="C130" s="4">
        <v>1949490</v>
      </c>
      <c r="D130" s="4">
        <f>Overrides!V130</f>
        <v>0</v>
      </c>
      <c r="E130" s="4">
        <v>0</v>
      </c>
      <c r="F130" s="4">
        <f t="shared" si="11"/>
        <v>1949490</v>
      </c>
      <c r="G130" s="4"/>
      <c r="H130" s="4">
        <v>2001072</v>
      </c>
      <c r="I130" s="4">
        <f>Overrides!W130</f>
        <v>0</v>
      </c>
      <c r="J130" s="4">
        <f t="shared" si="18"/>
        <v>0</v>
      </c>
      <c r="K130" s="4">
        <f t="shared" si="12"/>
        <v>2001072</v>
      </c>
      <c r="L130" s="4"/>
      <c r="M130" s="4">
        <v>2056537</v>
      </c>
      <c r="N130" s="4">
        <f>Overrides!X130</f>
        <v>0</v>
      </c>
      <c r="O130" s="4">
        <f t="shared" si="13"/>
        <v>0</v>
      </c>
      <c r="P130" s="4">
        <f t="shared" si="14"/>
        <v>2056537</v>
      </c>
      <c r="Q130" s="4"/>
      <c r="R130" s="4">
        <v>2117800</v>
      </c>
      <c r="S130" s="4">
        <f>Overrides!Y130</f>
        <v>0</v>
      </c>
      <c r="T130" s="4">
        <f t="shared" si="15"/>
        <v>0</v>
      </c>
      <c r="U130" s="4">
        <f t="shared" si="16"/>
        <v>2117800</v>
      </c>
      <c r="V130" s="4">
        <f>ROUND((P130*1.025)+'New Growth'!$AL130*P130,0)</f>
        <v>2114120</v>
      </c>
      <c r="W130" s="12"/>
      <c r="X130" s="4">
        <v>7386042</v>
      </c>
      <c r="Y130" s="4">
        <v>7325044</v>
      </c>
      <c r="Z130" s="4">
        <v>7350902</v>
      </c>
      <c r="AA130" s="4">
        <v>7459242</v>
      </c>
      <c r="AB130" s="17">
        <f t="shared" si="10"/>
        <v>7459242</v>
      </c>
      <c r="AC130" s="4"/>
      <c r="AD130" s="4">
        <f t="shared" si="17"/>
        <v>2117800</v>
      </c>
      <c r="AE130" s="4"/>
      <c r="AF130" s="4"/>
    </row>
    <row r="131" spans="1:32" x14ac:dyDescent="0.2">
      <c r="A131" t="s">
        <v>140</v>
      </c>
      <c r="B131">
        <v>122</v>
      </c>
      <c r="C131" s="4">
        <v>33158341</v>
      </c>
      <c r="D131" s="4">
        <f>Overrides!V131</f>
        <v>0</v>
      </c>
      <c r="E131" s="4">
        <v>1738239</v>
      </c>
      <c r="F131" s="4">
        <f t="shared" si="11"/>
        <v>31420102</v>
      </c>
      <c r="G131" s="4"/>
      <c r="H131" s="4">
        <v>34450915</v>
      </c>
      <c r="I131" s="4">
        <f>Overrides!W131</f>
        <v>0</v>
      </c>
      <c r="J131" s="4">
        <f t="shared" si="18"/>
        <v>1781695</v>
      </c>
      <c r="K131" s="4">
        <f t="shared" si="12"/>
        <v>32669220</v>
      </c>
      <c r="L131" s="4"/>
      <c r="M131" s="4">
        <v>35747973</v>
      </c>
      <c r="N131" s="4">
        <f>Overrides!X131</f>
        <v>0</v>
      </c>
      <c r="O131" s="4">
        <f t="shared" si="13"/>
        <v>1826237</v>
      </c>
      <c r="P131" s="4">
        <f t="shared" si="14"/>
        <v>33921736</v>
      </c>
      <c r="Q131" s="4"/>
      <c r="R131" s="4">
        <v>36980861</v>
      </c>
      <c r="S131" s="4">
        <f>Overrides!Y131</f>
        <v>0</v>
      </c>
      <c r="T131" s="4">
        <f t="shared" si="15"/>
        <v>1871893</v>
      </c>
      <c r="U131" s="4">
        <f t="shared" si="16"/>
        <v>35108968</v>
      </c>
      <c r="V131" s="4">
        <f>ROUND((P131*1.025)+'New Growth'!$AL131*P131,0)</f>
        <v>35200585</v>
      </c>
      <c r="W131" s="12"/>
      <c r="X131" s="4">
        <v>57264187</v>
      </c>
      <c r="Y131" s="4">
        <v>56386108</v>
      </c>
      <c r="Z131" s="4">
        <v>59242837</v>
      </c>
      <c r="AA131" s="4">
        <v>60924250</v>
      </c>
      <c r="AB131" s="17">
        <f t="shared" si="10"/>
        <v>60924250</v>
      </c>
      <c r="AC131" s="4"/>
      <c r="AD131" s="4">
        <f t="shared" si="17"/>
        <v>35108968</v>
      </c>
      <c r="AE131" s="4"/>
      <c r="AF131" s="4"/>
    </row>
    <row r="132" spans="1:32" x14ac:dyDescent="0.2">
      <c r="A132" t="s">
        <v>141</v>
      </c>
      <c r="B132">
        <v>123</v>
      </c>
      <c r="C132" s="4">
        <v>15392879</v>
      </c>
      <c r="D132" s="4">
        <f>Overrides!V132</f>
        <v>235766</v>
      </c>
      <c r="E132" s="4">
        <v>736086</v>
      </c>
      <c r="F132" s="4">
        <f t="shared" si="11"/>
        <v>14656793</v>
      </c>
      <c r="G132" s="4"/>
      <c r="H132" s="4">
        <v>15949570</v>
      </c>
      <c r="I132" s="4">
        <f>Overrides!W132</f>
        <v>0</v>
      </c>
      <c r="J132" s="4">
        <f t="shared" si="18"/>
        <v>754488</v>
      </c>
      <c r="K132" s="4">
        <f t="shared" si="12"/>
        <v>15195082</v>
      </c>
      <c r="L132" s="4"/>
      <c r="M132" s="4">
        <v>16689322</v>
      </c>
      <c r="N132" s="4">
        <f>Overrides!X132</f>
        <v>0</v>
      </c>
      <c r="O132" s="4">
        <f t="shared" si="13"/>
        <v>773350</v>
      </c>
      <c r="P132" s="4">
        <f t="shared" si="14"/>
        <v>15915972</v>
      </c>
      <c r="Q132" s="4"/>
      <c r="R132" s="4">
        <v>17480396</v>
      </c>
      <c r="S132" s="4">
        <f>Overrides!Y132</f>
        <v>0</v>
      </c>
      <c r="T132" s="4">
        <f t="shared" si="15"/>
        <v>792684</v>
      </c>
      <c r="U132" s="4">
        <f t="shared" si="16"/>
        <v>16687712</v>
      </c>
      <c r="V132" s="4">
        <f>ROUND((P132*1.025)+'New Growth'!$AL132*P132,0)</f>
        <v>16619458</v>
      </c>
      <c r="W132" s="12"/>
      <c r="X132" s="4">
        <v>28951753</v>
      </c>
      <c r="Y132" s="4">
        <v>27130414</v>
      </c>
      <c r="Z132" s="4">
        <v>27624747</v>
      </c>
      <c r="AA132" s="4">
        <v>28521079</v>
      </c>
      <c r="AB132" s="17">
        <f t="shared" si="10"/>
        <v>28521079</v>
      </c>
      <c r="AC132" s="4"/>
      <c r="AD132" s="4">
        <f t="shared" si="17"/>
        <v>16687712</v>
      </c>
      <c r="AE132" s="4"/>
      <c r="AF132" s="4"/>
    </row>
    <row r="133" spans="1:32" x14ac:dyDescent="0.2">
      <c r="A133" t="s">
        <v>142</v>
      </c>
      <c r="B133">
        <v>124</v>
      </c>
      <c r="C133" s="4">
        <v>3216090</v>
      </c>
      <c r="D133" s="4">
        <f>Overrides!V133</f>
        <v>0</v>
      </c>
      <c r="E133" s="4">
        <v>0</v>
      </c>
      <c r="F133" s="4">
        <f t="shared" si="11"/>
        <v>3216090</v>
      </c>
      <c r="G133" s="4"/>
      <c r="H133" s="4">
        <v>3334924</v>
      </c>
      <c r="I133" s="4">
        <f>Overrides!W133</f>
        <v>0</v>
      </c>
      <c r="J133" s="4">
        <f t="shared" si="18"/>
        <v>0</v>
      </c>
      <c r="K133" s="4">
        <f t="shared" si="12"/>
        <v>3334924</v>
      </c>
      <c r="L133" s="4"/>
      <c r="M133" s="4">
        <v>3439606</v>
      </c>
      <c r="N133" s="4">
        <f>Overrides!X133</f>
        <v>0</v>
      </c>
      <c r="O133" s="4">
        <f t="shared" si="13"/>
        <v>0</v>
      </c>
      <c r="P133" s="4">
        <f t="shared" si="14"/>
        <v>3439606</v>
      </c>
      <c r="Q133" s="4"/>
      <c r="R133" s="4">
        <v>3569620</v>
      </c>
      <c r="S133" s="4">
        <f>Overrides!Y133</f>
        <v>0</v>
      </c>
      <c r="T133" s="4">
        <f t="shared" si="15"/>
        <v>0</v>
      </c>
      <c r="U133" s="4">
        <f t="shared" si="16"/>
        <v>3569620</v>
      </c>
      <c r="V133" s="4">
        <f>ROUND((P133*1.025)+'New Growth'!$AL133*P133,0)</f>
        <v>3561368</v>
      </c>
      <c r="W133" s="12"/>
      <c r="X133" s="4">
        <v>5829565</v>
      </c>
      <c r="Y133" s="4">
        <v>5332496</v>
      </c>
      <c r="Z133" s="4">
        <v>5458185</v>
      </c>
      <c r="AA133" s="4">
        <v>5655343</v>
      </c>
      <c r="AB133" s="17">
        <f t="shared" si="10"/>
        <v>5655343</v>
      </c>
      <c r="AC133" s="4"/>
      <c r="AD133" s="4">
        <f t="shared" si="17"/>
        <v>3569620</v>
      </c>
      <c r="AE133" s="4"/>
      <c r="AF133" s="4"/>
    </row>
    <row r="134" spans="1:32" x14ac:dyDescent="0.2">
      <c r="A134" t="s">
        <v>143</v>
      </c>
      <c r="B134">
        <v>125</v>
      </c>
      <c r="C134" s="4">
        <v>16625717</v>
      </c>
      <c r="D134" s="4">
        <f>Overrides!V134</f>
        <v>0</v>
      </c>
      <c r="E134" s="4">
        <v>3566807</v>
      </c>
      <c r="F134" s="4">
        <f t="shared" si="11"/>
        <v>13058910</v>
      </c>
      <c r="G134" s="4"/>
      <c r="H134" s="4">
        <v>17161875</v>
      </c>
      <c r="I134" s="4">
        <f>Overrides!W134</f>
        <v>0</v>
      </c>
      <c r="J134" s="4">
        <f t="shared" si="18"/>
        <v>3655977</v>
      </c>
      <c r="K134" s="4">
        <f t="shared" si="12"/>
        <v>13505898</v>
      </c>
      <c r="L134" s="4"/>
      <c r="M134" s="4">
        <v>17784982</v>
      </c>
      <c r="N134" s="4">
        <f>Overrides!X134</f>
        <v>0</v>
      </c>
      <c r="O134" s="4">
        <f t="shared" si="13"/>
        <v>3747376</v>
      </c>
      <c r="P134" s="4">
        <f t="shared" si="14"/>
        <v>14037606</v>
      </c>
      <c r="Q134" s="4"/>
      <c r="R134" s="4">
        <v>18389058</v>
      </c>
      <c r="S134" s="4">
        <f>Overrides!Y134</f>
        <v>0</v>
      </c>
      <c r="T134" s="4">
        <f t="shared" si="15"/>
        <v>3841060</v>
      </c>
      <c r="U134" s="4">
        <f t="shared" si="16"/>
        <v>14547998</v>
      </c>
      <c r="V134" s="4">
        <f>ROUND((P134*1.025)+'New Growth'!$AL134*P134,0)</f>
        <v>14552786</v>
      </c>
      <c r="W134" s="12"/>
      <c r="X134" s="4">
        <v>26416185</v>
      </c>
      <c r="Y134" s="4">
        <v>26502036</v>
      </c>
      <c r="Z134" s="4">
        <v>26577335</v>
      </c>
      <c r="AA134" s="4">
        <v>27035083</v>
      </c>
      <c r="AB134" s="17">
        <f t="shared" si="10"/>
        <v>27035083</v>
      </c>
      <c r="AC134" s="4"/>
      <c r="AD134" s="4">
        <f t="shared" si="17"/>
        <v>14547998</v>
      </c>
      <c r="AE134" s="4"/>
      <c r="AF134" s="4"/>
    </row>
    <row r="135" spans="1:32" x14ac:dyDescent="0.2">
      <c r="A135" t="s">
        <v>144</v>
      </c>
      <c r="B135">
        <v>126</v>
      </c>
      <c r="C135" s="4">
        <v>35842557</v>
      </c>
      <c r="D135" s="4">
        <f>Overrides!V135</f>
        <v>990183</v>
      </c>
      <c r="E135" s="4">
        <v>3448026</v>
      </c>
      <c r="F135" s="4">
        <f t="shared" si="11"/>
        <v>32394531</v>
      </c>
      <c r="G135" s="4"/>
      <c r="H135" s="4">
        <v>37130439</v>
      </c>
      <c r="I135" s="4">
        <f>Overrides!W135</f>
        <v>0</v>
      </c>
      <c r="J135" s="4">
        <f t="shared" si="18"/>
        <v>3534227</v>
      </c>
      <c r="K135" s="4">
        <f t="shared" si="12"/>
        <v>33596212</v>
      </c>
      <c r="L135" s="4"/>
      <c r="M135" s="4">
        <v>38520623</v>
      </c>
      <c r="N135" s="4">
        <f>Overrides!X135</f>
        <v>0</v>
      </c>
      <c r="O135" s="4">
        <f t="shared" si="13"/>
        <v>3622583</v>
      </c>
      <c r="P135" s="4">
        <f t="shared" si="14"/>
        <v>34898040</v>
      </c>
      <c r="Q135" s="4"/>
      <c r="R135" s="4">
        <v>39950278</v>
      </c>
      <c r="S135" s="4">
        <f>Overrides!Y135</f>
        <v>0</v>
      </c>
      <c r="T135" s="4">
        <f t="shared" si="15"/>
        <v>3713148</v>
      </c>
      <c r="U135" s="4">
        <f t="shared" si="16"/>
        <v>36237130</v>
      </c>
      <c r="V135" s="4">
        <f>ROUND((P135*1.025)+'New Growth'!$AL135*P135,0)</f>
        <v>36227655</v>
      </c>
      <c r="W135" s="12"/>
      <c r="X135" s="4">
        <v>111996114</v>
      </c>
      <c r="Y135" s="4">
        <v>113373084</v>
      </c>
      <c r="Z135" s="4">
        <v>117502849</v>
      </c>
      <c r="AA135" s="4">
        <v>120350245</v>
      </c>
      <c r="AB135" s="17">
        <f t="shared" si="10"/>
        <v>120350245</v>
      </c>
      <c r="AC135" s="4"/>
      <c r="AD135" s="4">
        <f t="shared" si="17"/>
        <v>36237130</v>
      </c>
      <c r="AE135" s="4"/>
      <c r="AF135" s="4"/>
    </row>
    <row r="136" spans="1:32" x14ac:dyDescent="0.2">
      <c r="A136" t="s">
        <v>145</v>
      </c>
      <c r="B136">
        <v>127</v>
      </c>
      <c r="C136" s="4">
        <v>5872552</v>
      </c>
      <c r="D136" s="4">
        <f>Overrides!V136</f>
        <v>0</v>
      </c>
      <c r="E136" s="4">
        <v>35873</v>
      </c>
      <c r="F136" s="4">
        <f t="shared" si="11"/>
        <v>5836679</v>
      </c>
      <c r="G136" s="4"/>
      <c r="H136" s="4">
        <v>6071572</v>
      </c>
      <c r="I136" s="4">
        <f>Overrides!W136</f>
        <v>0</v>
      </c>
      <c r="J136" s="4">
        <f t="shared" si="18"/>
        <v>36770</v>
      </c>
      <c r="K136" s="4">
        <f t="shared" si="12"/>
        <v>6034802</v>
      </c>
      <c r="L136" s="4"/>
      <c r="M136" s="4">
        <v>6346989</v>
      </c>
      <c r="N136" s="4">
        <f>Overrides!X136</f>
        <v>0</v>
      </c>
      <c r="O136" s="4">
        <f t="shared" si="13"/>
        <v>37689</v>
      </c>
      <c r="P136" s="4">
        <f t="shared" si="14"/>
        <v>6309300</v>
      </c>
      <c r="Q136" s="4"/>
      <c r="R136" s="4">
        <v>0</v>
      </c>
      <c r="S136" s="4">
        <f>Overrides!Y136</f>
        <v>0</v>
      </c>
      <c r="T136" s="4">
        <f t="shared" si="15"/>
        <v>38631</v>
      </c>
      <c r="U136" s="4">
        <f t="shared" si="16"/>
        <v>0</v>
      </c>
      <c r="V136" s="4">
        <f>ROUND((P136*1.025)+'New Growth'!$AL136*P136,0)</f>
        <v>6572398</v>
      </c>
      <c r="W136" s="12"/>
      <c r="X136" s="4">
        <v>12498328</v>
      </c>
      <c r="Y136" s="4">
        <v>12398972</v>
      </c>
      <c r="Z136" s="4">
        <v>12585560</v>
      </c>
      <c r="AA136" s="4">
        <v>0</v>
      </c>
      <c r="AB136" s="17">
        <f t="shared" si="10"/>
        <v>12585560</v>
      </c>
      <c r="AC136" s="4"/>
      <c r="AD136" s="4">
        <f t="shared" si="17"/>
        <v>6572398</v>
      </c>
      <c r="AE136" s="4"/>
      <c r="AF136" s="4"/>
    </row>
    <row r="137" spans="1:32" x14ac:dyDescent="0.2">
      <c r="A137" t="s">
        <v>146</v>
      </c>
      <c r="B137">
        <v>128</v>
      </c>
      <c r="C137" s="4">
        <v>85197319</v>
      </c>
      <c r="D137" s="4">
        <f>Overrides!V137</f>
        <v>0</v>
      </c>
      <c r="E137" s="4">
        <v>0</v>
      </c>
      <c r="F137" s="4">
        <f t="shared" si="11"/>
        <v>85197319</v>
      </c>
      <c r="G137" s="4"/>
      <c r="H137" s="4">
        <v>88058882</v>
      </c>
      <c r="I137" s="4">
        <f>Overrides!W137</f>
        <v>0</v>
      </c>
      <c r="J137" s="4">
        <f t="shared" si="18"/>
        <v>0</v>
      </c>
      <c r="K137" s="4">
        <f t="shared" si="12"/>
        <v>88058882</v>
      </c>
      <c r="L137" s="4"/>
      <c r="M137" s="4">
        <v>90829283</v>
      </c>
      <c r="N137" s="4">
        <f>Overrides!X137</f>
        <v>0</v>
      </c>
      <c r="O137" s="4">
        <f t="shared" si="13"/>
        <v>0</v>
      </c>
      <c r="P137" s="4">
        <f t="shared" si="14"/>
        <v>90829283</v>
      </c>
      <c r="Q137" s="4"/>
      <c r="R137" s="4">
        <v>94194099</v>
      </c>
      <c r="S137" s="4">
        <f>Overrides!Y137</f>
        <v>0</v>
      </c>
      <c r="T137" s="4">
        <f t="shared" si="15"/>
        <v>0</v>
      </c>
      <c r="U137" s="4">
        <f t="shared" si="16"/>
        <v>94194099</v>
      </c>
      <c r="V137" s="4">
        <f>ROUND((P137*1.025)+'New Growth'!$AL137*P137,0)</f>
        <v>93917479</v>
      </c>
      <c r="W137" s="12"/>
      <c r="X137" s="4">
        <v>122842509</v>
      </c>
      <c r="Y137" s="4">
        <v>123528909</v>
      </c>
      <c r="Z137" s="4">
        <v>132591580</v>
      </c>
      <c r="AA137" s="4">
        <v>135800981</v>
      </c>
      <c r="AB137" s="17">
        <f t="shared" si="10"/>
        <v>135800981</v>
      </c>
      <c r="AC137" s="4"/>
      <c r="AD137" s="4">
        <f t="shared" si="17"/>
        <v>94194099</v>
      </c>
      <c r="AE137" s="4"/>
      <c r="AF137" s="4"/>
    </row>
    <row r="138" spans="1:32" x14ac:dyDescent="0.2">
      <c r="A138" t="s">
        <v>147</v>
      </c>
      <c r="B138">
        <v>129</v>
      </c>
      <c r="C138" s="4">
        <v>714974</v>
      </c>
      <c r="D138" s="4">
        <f>Overrides!V138</f>
        <v>0</v>
      </c>
      <c r="E138" s="4">
        <v>0</v>
      </c>
      <c r="F138" s="4">
        <f t="shared" si="11"/>
        <v>714974</v>
      </c>
      <c r="G138" s="4"/>
      <c r="H138" s="4">
        <v>742400</v>
      </c>
      <c r="I138" s="4">
        <f>Overrides!W138</f>
        <v>0</v>
      </c>
      <c r="J138" s="4">
        <f t="shared" si="18"/>
        <v>0</v>
      </c>
      <c r="K138" s="4">
        <f t="shared" si="12"/>
        <v>742400</v>
      </c>
      <c r="L138" s="4"/>
      <c r="M138" s="4">
        <v>787923</v>
      </c>
      <c r="N138" s="4">
        <f>Overrides!X138</f>
        <v>0</v>
      </c>
      <c r="O138" s="4">
        <f t="shared" si="13"/>
        <v>0</v>
      </c>
      <c r="P138" s="4">
        <f t="shared" si="14"/>
        <v>787923</v>
      </c>
      <c r="Q138" s="4"/>
      <c r="R138" s="4">
        <v>820658</v>
      </c>
      <c r="S138" s="4">
        <f>Overrides!Y138</f>
        <v>0</v>
      </c>
      <c r="T138" s="4">
        <f t="shared" si="15"/>
        <v>0</v>
      </c>
      <c r="U138" s="4">
        <f t="shared" si="16"/>
        <v>820658</v>
      </c>
      <c r="V138" s="4">
        <f>ROUND((P138*1.025)+'New Growth'!$AL138*P138,0)</f>
        <v>822276</v>
      </c>
      <c r="W138" s="12"/>
      <c r="X138" s="4">
        <v>1182609</v>
      </c>
      <c r="Y138" s="4">
        <v>1193632</v>
      </c>
      <c r="Z138" s="4">
        <v>1277766</v>
      </c>
      <c r="AA138" s="4">
        <v>1283233</v>
      </c>
      <c r="AB138" s="17">
        <f t="shared" ref="AB138:AB201" si="19">IF(AA138&gt;0,AA138,IF(Z138&gt;0,Z138,AA138))</f>
        <v>1283233</v>
      </c>
      <c r="AC138" s="4"/>
      <c r="AD138" s="4">
        <f t="shared" si="17"/>
        <v>820658</v>
      </c>
      <c r="AE138" s="4"/>
      <c r="AF138" s="4"/>
    </row>
    <row r="139" spans="1:32" x14ac:dyDescent="0.2">
      <c r="A139" t="s">
        <v>148</v>
      </c>
      <c r="B139">
        <v>130</v>
      </c>
      <c r="C139" s="4">
        <v>1866697</v>
      </c>
      <c r="D139" s="4">
        <f>Overrides!V139</f>
        <v>0</v>
      </c>
      <c r="E139" s="4">
        <v>167734</v>
      </c>
      <c r="F139" s="4">
        <f t="shared" ref="F139:F202" si="20">IF(C139&gt;0,C139-E139,0)</f>
        <v>1698963</v>
      </c>
      <c r="G139" s="4"/>
      <c r="H139" s="4">
        <v>1961237</v>
      </c>
      <c r="I139" s="4">
        <f>Overrides!W139</f>
        <v>0</v>
      </c>
      <c r="J139" s="4">
        <f t="shared" si="18"/>
        <v>171927</v>
      </c>
      <c r="K139" s="4">
        <f t="shared" ref="K139:K202" si="21">IF(H139&gt;0,H139-J139,0)</f>
        <v>1789310</v>
      </c>
      <c r="L139" s="4"/>
      <c r="M139" s="4">
        <v>2083699</v>
      </c>
      <c r="N139" s="4">
        <f>Overrides!X139</f>
        <v>0</v>
      </c>
      <c r="O139" s="4">
        <f t="shared" ref="O139:O202" si="22">ROUND((J139*1.025)+N139,0)</f>
        <v>176225</v>
      </c>
      <c r="P139" s="4">
        <f t="shared" ref="P139:P202" si="23">IF(M139&gt;0,M139-O139,0)</f>
        <v>1907474</v>
      </c>
      <c r="Q139" s="4"/>
      <c r="R139" s="4">
        <v>2187756</v>
      </c>
      <c r="S139" s="4">
        <f>Overrides!Y139</f>
        <v>0</v>
      </c>
      <c r="T139" s="4">
        <f t="shared" ref="T139:T202" si="24">ROUND((O139*1.025)+S139,0)</f>
        <v>180631</v>
      </c>
      <c r="U139" s="4">
        <f t="shared" ref="U139:U202" si="25">IF(R139&gt;0,R139-T139,0)</f>
        <v>2007125</v>
      </c>
      <c r="V139" s="4">
        <f>ROUND((P139*1.025)+'New Growth'!$AL139*P139,0)</f>
        <v>2016391</v>
      </c>
      <c r="W139" s="12"/>
      <c r="X139" s="4">
        <v>2218970</v>
      </c>
      <c r="Y139" s="4">
        <v>2264074</v>
      </c>
      <c r="Z139" s="4">
        <v>2220380</v>
      </c>
      <c r="AA139" s="4">
        <v>2262974</v>
      </c>
      <c r="AB139" s="17">
        <f t="shared" si="19"/>
        <v>2262974</v>
      </c>
      <c r="AC139" s="4"/>
      <c r="AD139" s="4">
        <f t="shared" ref="AD139:AD202" si="26">MINA(IF(U139&gt;0,U139,V139),AB139)</f>
        <v>2007125</v>
      </c>
      <c r="AE139" s="4"/>
      <c r="AF139" s="4"/>
    </row>
    <row r="140" spans="1:32" x14ac:dyDescent="0.2">
      <c r="A140" t="s">
        <v>149</v>
      </c>
      <c r="B140">
        <v>131</v>
      </c>
      <c r="C140" s="4">
        <v>63390078</v>
      </c>
      <c r="D140" s="4">
        <f>Overrides!V140</f>
        <v>0</v>
      </c>
      <c r="E140" s="4">
        <v>2808806</v>
      </c>
      <c r="F140" s="4">
        <f t="shared" si="20"/>
        <v>60581272</v>
      </c>
      <c r="G140" s="4"/>
      <c r="H140" s="4">
        <v>66138834</v>
      </c>
      <c r="I140" s="4">
        <f>Overrides!W140</f>
        <v>0</v>
      </c>
      <c r="J140" s="4">
        <f t="shared" si="18"/>
        <v>2879026</v>
      </c>
      <c r="K140" s="4">
        <f t="shared" si="21"/>
        <v>63259808</v>
      </c>
      <c r="L140" s="4"/>
      <c r="M140" s="4">
        <v>68840392</v>
      </c>
      <c r="N140" s="4">
        <f>Overrides!X140</f>
        <v>0</v>
      </c>
      <c r="O140" s="4">
        <f t="shared" si="22"/>
        <v>2951002</v>
      </c>
      <c r="P140" s="4">
        <f t="shared" si="23"/>
        <v>65889390</v>
      </c>
      <c r="Q140" s="4"/>
      <c r="R140" s="4">
        <v>71739896</v>
      </c>
      <c r="S140" s="4">
        <f>Overrides!Y140</f>
        <v>0</v>
      </c>
      <c r="T140" s="4">
        <f t="shared" si="24"/>
        <v>3024777</v>
      </c>
      <c r="U140" s="4">
        <f t="shared" si="25"/>
        <v>68715119</v>
      </c>
      <c r="V140" s="4">
        <f>ROUND((P140*1.025)+'New Growth'!$AL140*P140,0)</f>
        <v>68716045</v>
      </c>
      <c r="W140" s="12"/>
      <c r="X140" s="4">
        <v>135986442</v>
      </c>
      <c r="Y140" s="4">
        <v>138724800</v>
      </c>
      <c r="Z140" s="4">
        <v>147985970</v>
      </c>
      <c r="AA140" s="4">
        <v>154383855</v>
      </c>
      <c r="AB140" s="17">
        <f t="shared" si="19"/>
        <v>154383855</v>
      </c>
      <c r="AC140" s="4"/>
      <c r="AD140" s="4">
        <f t="shared" si="26"/>
        <v>68715119</v>
      </c>
      <c r="AE140" s="4"/>
      <c r="AF140" s="4"/>
    </row>
    <row r="141" spans="1:32" x14ac:dyDescent="0.2">
      <c r="A141" t="s">
        <v>150</v>
      </c>
      <c r="B141">
        <v>132</v>
      </c>
      <c r="C141" s="4">
        <v>3854883</v>
      </c>
      <c r="D141" s="4">
        <f>Overrides!V141</f>
        <v>0</v>
      </c>
      <c r="E141" s="4">
        <v>0</v>
      </c>
      <c r="F141" s="4">
        <f t="shared" si="20"/>
        <v>3854883</v>
      </c>
      <c r="G141" s="4"/>
      <c r="H141" s="4">
        <v>3990297</v>
      </c>
      <c r="I141" s="4">
        <f>Overrides!W141</f>
        <v>0</v>
      </c>
      <c r="J141" s="4">
        <f t="shared" si="18"/>
        <v>0</v>
      </c>
      <c r="K141" s="4">
        <f t="shared" si="21"/>
        <v>3990297</v>
      </c>
      <c r="L141" s="4"/>
      <c r="M141" s="4">
        <v>4136791</v>
      </c>
      <c r="N141" s="4">
        <f>Overrides!X141</f>
        <v>0</v>
      </c>
      <c r="O141" s="4">
        <f t="shared" si="22"/>
        <v>0</v>
      </c>
      <c r="P141" s="4">
        <f t="shared" si="23"/>
        <v>4136791</v>
      </c>
      <c r="Q141" s="4"/>
      <c r="R141" s="4">
        <v>4277270</v>
      </c>
      <c r="S141" s="4">
        <f>Overrides!Y141</f>
        <v>0</v>
      </c>
      <c r="T141" s="4">
        <f t="shared" si="24"/>
        <v>0</v>
      </c>
      <c r="U141" s="4">
        <f t="shared" si="25"/>
        <v>4277270</v>
      </c>
      <c r="V141" s="4">
        <f>ROUND((P141*1.025)+'New Growth'!$AL141*P141,0)</f>
        <v>4282820</v>
      </c>
      <c r="W141" s="12"/>
      <c r="X141" s="4">
        <v>7372091</v>
      </c>
      <c r="Y141" s="4">
        <v>7325830</v>
      </c>
      <c r="Z141" s="4">
        <v>7522305</v>
      </c>
      <c r="AA141" s="4">
        <v>7375599</v>
      </c>
      <c r="AB141" s="17">
        <f t="shared" si="19"/>
        <v>7375599</v>
      </c>
      <c r="AC141" s="4"/>
      <c r="AD141" s="4">
        <f t="shared" si="26"/>
        <v>4277270</v>
      </c>
      <c r="AE141" s="4"/>
      <c r="AF141" s="4"/>
    </row>
    <row r="142" spans="1:32" x14ac:dyDescent="0.2">
      <c r="A142" t="s">
        <v>151</v>
      </c>
      <c r="B142">
        <v>133</v>
      </c>
      <c r="C142" s="4">
        <v>19733445</v>
      </c>
      <c r="D142" s="4">
        <f>Overrides!V142</f>
        <v>0</v>
      </c>
      <c r="E142" s="4">
        <v>2467045</v>
      </c>
      <c r="F142" s="4">
        <f t="shared" si="20"/>
        <v>17266400</v>
      </c>
      <c r="G142" s="4"/>
      <c r="H142" s="4">
        <v>20404174</v>
      </c>
      <c r="I142" s="4">
        <f>Overrides!W142</f>
        <v>0</v>
      </c>
      <c r="J142" s="4">
        <f t="shared" si="18"/>
        <v>2528721</v>
      </c>
      <c r="K142" s="4">
        <f t="shared" si="21"/>
        <v>17875453</v>
      </c>
      <c r="L142" s="4"/>
      <c r="M142" s="4">
        <v>21102435</v>
      </c>
      <c r="N142" s="4">
        <f>Overrides!X142</f>
        <v>0</v>
      </c>
      <c r="O142" s="4">
        <f t="shared" si="22"/>
        <v>2591939</v>
      </c>
      <c r="P142" s="4">
        <f t="shared" si="23"/>
        <v>18510496</v>
      </c>
      <c r="Q142" s="4"/>
      <c r="R142" s="4">
        <v>21851749</v>
      </c>
      <c r="S142" s="4">
        <f>Overrides!Y142</f>
        <v>0</v>
      </c>
      <c r="T142" s="4">
        <f t="shared" si="24"/>
        <v>2656737</v>
      </c>
      <c r="U142" s="4">
        <f t="shared" si="25"/>
        <v>19195012</v>
      </c>
      <c r="V142" s="4">
        <f>ROUND((P142*1.025)+'New Growth'!$AL142*P142,0)</f>
        <v>19175023</v>
      </c>
      <c r="W142" s="12"/>
      <c r="X142" s="4">
        <v>25296984</v>
      </c>
      <c r="Y142" s="4">
        <v>25307852</v>
      </c>
      <c r="Z142" s="4">
        <v>25984707</v>
      </c>
      <c r="AA142" s="4">
        <v>27176969</v>
      </c>
      <c r="AB142" s="17">
        <f t="shared" si="19"/>
        <v>27176969</v>
      </c>
      <c r="AC142" s="4"/>
      <c r="AD142" s="4">
        <f t="shared" si="26"/>
        <v>19195012</v>
      </c>
      <c r="AE142" s="4"/>
      <c r="AF142" s="4"/>
    </row>
    <row r="143" spans="1:32" x14ac:dyDescent="0.2">
      <c r="A143" t="s">
        <v>152</v>
      </c>
      <c r="B143">
        <v>134</v>
      </c>
      <c r="C143" s="4">
        <v>28754547</v>
      </c>
      <c r="D143" s="4">
        <f>Overrides!V143</f>
        <v>0</v>
      </c>
      <c r="E143" s="4">
        <v>0</v>
      </c>
      <c r="F143" s="4">
        <f t="shared" si="20"/>
        <v>28754547</v>
      </c>
      <c r="G143" s="4"/>
      <c r="H143" s="4">
        <v>30207961</v>
      </c>
      <c r="I143" s="4">
        <f>Overrides!W143</f>
        <v>0</v>
      </c>
      <c r="J143" s="4">
        <f t="shared" si="18"/>
        <v>0</v>
      </c>
      <c r="K143" s="4">
        <f t="shared" si="21"/>
        <v>30207961</v>
      </c>
      <c r="L143" s="4"/>
      <c r="M143" s="4">
        <v>31677475</v>
      </c>
      <c r="N143" s="4">
        <f>Overrides!X143</f>
        <v>0</v>
      </c>
      <c r="O143" s="4">
        <f t="shared" si="22"/>
        <v>0</v>
      </c>
      <c r="P143" s="4">
        <f t="shared" si="23"/>
        <v>31677475</v>
      </c>
      <c r="Q143" s="4"/>
      <c r="R143" s="4">
        <v>33258322</v>
      </c>
      <c r="S143" s="4">
        <f>Overrides!Y143</f>
        <v>0</v>
      </c>
      <c r="T143" s="4">
        <f t="shared" si="24"/>
        <v>0</v>
      </c>
      <c r="U143" s="4">
        <f t="shared" si="25"/>
        <v>33258322</v>
      </c>
      <c r="V143" s="4">
        <f>ROUND((P143*1.025)+'New Growth'!$AL143*P143,0)</f>
        <v>33248678</v>
      </c>
      <c r="W143" s="12"/>
      <c r="X143" s="4">
        <v>45272478</v>
      </c>
      <c r="Y143" s="4">
        <v>46401065</v>
      </c>
      <c r="Z143" s="4">
        <v>47077963</v>
      </c>
      <c r="AA143" s="4">
        <v>49411005</v>
      </c>
      <c r="AB143" s="17">
        <f t="shared" si="19"/>
        <v>49411005</v>
      </c>
      <c r="AC143" s="4"/>
      <c r="AD143" s="4">
        <f t="shared" si="26"/>
        <v>33258322</v>
      </c>
      <c r="AE143" s="4"/>
      <c r="AF143" s="4"/>
    </row>
    <row r="144" spans="1:32" x14ac:dyDescent="0.2">
      <c r="A144" t="s">
        <v>153</v>
      </c>
      <c r="B144">
        <v>135</v>
      </c>
      <c r="C144" s="4">
        <v>4562594</v>
      </c>
      <c r="D144" s="4">
        <f>Overrides!V144</f>
        <v>0</v>
      </c>
      <c r="E144" s="4">
        <v>516163</v>
      </c>
      <c r="F144" s="4">
        <f t="shared" si="20"/>
        <v>4046431</v>
      </c>
      <c r="G144" s="4"/>
      <c r="H144" s="4">
        <v>4711533</v>
      </c>
      <c r="I144" s="4">
        <f>Overrides!W144</f>
        <v>0</v>
      </c>
      <c r="J144" s="4">
        <f t="shared" si="18"/>
        <v>529067</v>
      </c>
      <c r="K144" s="4">
        <f t="shared" si="21"/>
        <v>4182466</v>
      </c>
      <c r="L144" s="4"/>
      <c r="M144" s="4">
        <v>4859172</v>
      </c>
      <c r="N144" s="4">
        <f>Overrides!X144</f>
        <v>0</v>
      </c>
      <c r="O144" s="4">
        <f t="shared" si="22"/>
        <v>542294</v>
      </c>
      <c r="P144" s="4">
        <f t="shared" si="23"/>
        <v>4316878</v>
      </c>
      <c r="Q144" s="4"/>
      <c r="R144" s="4">
        <v>5043332</v>
      </c>
      <c r="S144" s="4">
        <f>Overrides!Y144</f>
        <v>0</v>
      </c>
      <c r="T144" s="4">
        <f t="shared" si="24"/>
        <v>555851</v>
      </c>
      <c r="U144" s="4">
        <f t="shared" si="25"/>
        <v>4487481</v>
      </c>
      <c r="V144" s="4">
        <f>ROUND((P144*1.025)+'New Growth'!$AL144*P144,0)</f>
        <v>4467969</v>
      </c>
      <c r="W144" s="12"/>
      <c r="X144" s="4">
        <v>7547468</v>
      </c>
      <c r="Y144" s="4">
        <v>7587804</v>
      </c>
      <c r="Z144" s="4">
        <v>7601960</v>
      </c>
      <c r="AA144" s="4">
        <v>7852992</v>
      </c>
      <c r="AB144" s="17">
        <f t="shared" si="19"/>
        <v>7852992</v>
      </c>
      <c r="AC144" s="4"/>
      <c r="AD144" s="4">
        <f t="shared" si="26"/>
        <v>4487481</v>
      </c>
      <c r="AE144" s="4"/>
      <c r="AF144" s="4"/>
    </row>
    <row r="145" spans="1:32" x14ac:dyDescent="0.2">
      <c r="A145" t="s">
        <v>154</v>
      </c>
      <c r="B145">
        <v>136</v>
      </c>
      <c r="C145" s="4">
        <v>35365252</v>
      </c>
      <c r="D145" s="4">
        <f>Overrides!V145</f>
        <v>0</v>
      </c>
      <c r="E145" s="4">
        <v>3780559</v>
      </c>
      <c r="F145" s="4">
        <f t="shared" si="20"/>
        <v>31584693</v>
      </c>
      <c r="G145" s="4"/>
      <c r="H145" s="4">
        <v>36721987</v>
      </c>
      <c r="I145" s="4">
        <f>Overrides!W145</f>
        <v>0</v>
      </c>
      <c r="J145" s="4">
        <f t="shared" si="18"/>
        <v>3875073</v>
      </c>
      <c r="K145" s="4">
        <f t="shared" si="21"/>
        <v>32846914</v>
      </c>
      <c r="L145" s="4"/>
      <c r="M145" s="4">
        <v>38290200</v>
      </c>
      <c r="N145" s="4">
        <f>Overrides!X145</f>
        <v>0</v>
      </c>
      <c r="O145" s="4">
        <f t="shared" si="22"/>
        <v>3971950</v>
      </c>
      <c r="P145" s="4">
        <f t="shared" si="23"/>
        <v>34318250</v>
      </c>
      <c r="Q145" s="4"/>
      <c r="R145" s="4">
        <v>40108801</v>
      </c>
      <c r="S145" s="4">
        <f>Overrides!Y145</f>
        <v>0</v>
      </c>
      <c r="T145" s="4">
        <f t="shared" si="24"/>
        <v>4071249</v>
      </c>
      <c r="U145" s="4">
        <f t="shared" si="25"/>
        <v>36037552</v>
      </c>
      <c r="V145" s="4">
        <f>ROUND((P145*1.025)+'New Growth'!$AL145*P145,0)</f>
        <v>35855708</v>
      </c>
      <c r="W145" s="12"/>
      <c r="X145" s="4">
        <v>50830725</v>
      </c>
      <c r="Y145" s="4">
        <v>49272140</v>
      </c>
      <c r="Z145" s="4">
        <v>52344563</v>
      </c>
      <c r="AA145" s="4">
        <v>56884875</v>
      </c>
      <c r="AB145" s="17">
        <f t="shared" si="19"/>
        <v>56884875</v>
      </c>
      <c r="AC145" s="4"/>
      <c r="AD145" s="4">
        <f t="shared" si="26"/>
        <v>36037552</v>
      </c>
      <c r="AE145" s="4"/>
      <c r="AF145" s="4"/>
    </row>
    <row r="146" spans="1:32" x14ac:dyDescent="0.2">
      <c r="A146" t="s">
        <v>155</v>
      </c>
      <c r="B146">
        <v>137</v>
      </c>
      <c r="C146" s="4">
        <v>51285488</v>
      </c>
      <c r="D146" s="4">
        <f>Overrides!V146</f>
        <v>0</v>
      </c>
      <c r="E146" s="4">
        <v>0</v>
      </c>
      <c r="F146" s="4">
        <f t="shared" si="20"/>
        <v>51285488</v>
      </c>
      <c r="G146" s="4"/>
      <c r="H146" s="4">
        <v>51328411</v>
      </c>
      <c r="I146" s="4">
        <f>Overrides!W146</f>
        <v>0</v>
      </c>
      <c r="J146" s="4">
        <f t="shared" si="18"/>
        <v>0</v>
      </c>
      <c r="K146" s="4">
        <f t="shared" si="21"/>
        <v>51328411</v>
      </c>
      <c r="L146" s="4"/>
      <c r="M146" s="4">
        <v>51236193</v>
      </c>
      <c r="N146" s="4">
        <f>Overrides!X146</f>
        <v>0</v>
      </c>
      <c r="O146" s="4">
        <f t="shared" si="22"/>
        <v>0</v>
      </c>
      <c r="P146" s="4">
        <f t="shared" si="23"/>
        <v>51236193</v>
      </c>
      <c r="Q146" s="4"/>
      <c r="R146" s="4">
        <v>51422961</v>
      </c>
      <c r="S146" s="4">
        <f>Overrides!Y146</f>
        <v>0</v>
      </c>
      <c r="T146" s="4">
        <f t="shared" si="24"/>
        <v>0</v>
      </c>
      <c r="U146" s="4">
        <f t="shared" si="25"/>
        <v>51422961</v>
      </c>
      <c r="V146" s="4">
        <f>ROUND((P146*1.025)+'New Growth'!$AL146*P146,0)</f>
        <v>52942358</v>
      </c>
      <c r="W146" s="12"/>
      <c r="X146" s="4">
        <v>52284714</v>
      </c>
      <c r="Y146" s="4">
        <v>51328411</v>
      </c>
      <c r="Z146" s="4">
        <v>51236193</v>
      </c>
      <c r="AA146" s="4">
        <v>51422961</v>
      </c>
      <c r="AB146" s="17">
        <f t="shared" si="19"/>
        <v>51422961</v>
      </c>
      <c r="AC146" s="4"/>
      <c r="AD146" s="4">
        <f t="shared" si="26"/>
        <v>51422961</v>
      </c>
      <c r="AE146" s="4"/>
      <c r="AF146" s="4"/>
    </row>
    <row r="147" spans="1:32" x14ac:dyDescent="0.2">
      <c r="A147" t="s">
        <v>156</v>
      </c>
      <c r="B147">
        <v>138</v>
      </c>
      <c r="C147" s="4">
        <v>11533660</v>
      </c>
      <c r="D147" s="4">
        <f>Overrides!V147</f>
        <v>0</v>
      </c>
      <c r="E147" s="4">
        <v>0</v>
      </c>
      <c r="F147" s="4">
        <f t="shared" si="20"/>
        <v>11533660</v>
      </c>
      <c r="G147" s="4"/>
      <c r="H147" s="4">
        <v>11943878</v>
      </c>
      <c r="I147" s="4">
        <f>Overrides!W147</f>
        <v>0</v>
      </c>
      <c r="J147" s="4">
        <f t="shared" si="18"/>
        <v>0</v>
      </c>
      <c r="K147" s="4">
        <f t="shared" si="21"/>
        <v>11943878</v>
      </c>
      <c r="L147" s="4"/>
      <c r="M147" s="4">
        <v>12375923</v>
      </c>
      <c r="N147" s="4">
        <f>Overrides!X147</f>
        <v>0</v>
      </c>
      <c r="O147" s="4">
        <f t="shared" si="22"/>
        <v>0</v>
      </c>
      <c r="P147" s="4">
        <f t="shared" si="23"/>
        <v>12375923</v>
      </c>
      <c r="Q147" s="4"/>
      <c r="R147" s="4">
        <v>12802790</v>
      </c>
      <c r="S147" s="4">
        <f>Overrides!Y147</f>
        <v>0</v>
      </c>
      <c r="T147" s="4">
        <f t="shared" si="24"/>
        <v>0</v>
      </c>
      <c r="U147" s="4">
        <f t="shared" si="25"/>
        <v>12802790</v>
      </c>
      <c r="V147" s="4">
        <f>ROUND((P147*1.025)+'New Growth'!$AL147*P147,0)</f>
        <v>12814031</v>
      </c>
      <c r="W147" s="12"/>
      <c r="X147" s="4">
        <v>16049342</v>
      </c>
      <c r="Y147" s="4">
        <v>16124756</v>
      </c>
      <c r="Z147" s="4">
        <v>16216401</v>
      </c>
      <c r="AA147" s="4">
        <v>16866739</v>
      </c>
      <c r="AB147" s="17">
        <f t="shared" si="19"/>
        <v>16866739</v>
      </c>
      <c r="AC147" s="4"/>
      <c r="AD147" s="4">
        <f t="shared" si="26"/>
        <v>12802790</v>
      </c>
      <c r="AE147" s="4"/>
      <c r="AF147" s="4"/>
    </row>
    <row r="148" spans="1:32" x14ac:dyDescent="0.2">
      <c r="A148" t="s">
        <v>157</v>
      </c>
      <c r="B148">
        <v>139</v>
      </c>
      <c r="C148" s="4">
        <v>47401640</v>
      </c>
      <c r="D148" s="4">
        <f>Overrides!V148</f>
        <v>0</v>
      </c>
      <c r="E148" s="4">
        <v>5593393</v>
      </c>
      <c r="F148" s="4">
        <f t="shared" si="20"/>
        <v>41808247</v>
      </c>
      <c r="G148" s="4"/>
      <c r="H148" s="4">
        <v>49843333</v>
      </c>
      <c r="I148" s="4">
        <f>Overrides!W148</f>
        <v>0</v>
      </c>
      <c r="J148" s="4">
        <f t="shared" ref="J148:J211" si="27">ROUND((E148*1.025)+I148,0)</f>
        <v>5733228</v>
      </c>
      <c r="K148" s="4">
        <f t="shared" si="21"/>
        <v>44110105</v>
      </c>
      <c r="L148" s="4"/>
      <c r="M148" s="4">
        <v>51588956</v>
      </c>
      <c r="N148" s="4">
        <f>Overrides!X148</f>
        <v>0</v>
      </c>
      <c r="O148" s="4">
        <f t="shared" si="22"/>
        <v>5876559</v>
      </c>
      <c r="P148" s="4">
        <f t="shared" si="23"/>
        <v>45712397</v>
      </c>
      <c r="Q148" s="4"/>
      <c r="R148" s="4">
        <v>54420823</v>
      </c>
      <c r="S148" s="4">
        <f>Overrides!Y148</f>
        <v>0</v>
      </c>
      <c r="T148" s="4">
        <f t="shared" si="24"/>
        <v>6023473</v>
      </c>
      <c r="U148" s="4">
        <f t="shared" si="25"/>
        <v>48397350</v>
      </c>
      <c r="V148" s="4">
        <f>ROUND((P148*1.025)+'New Growth'!$AL148*P148,0)</f>
        <v>48432285</v>
      </c>
      <c r="W148" s="12"/>
      <c r="X148" s="4">
        <v>70247766</v>
      </c>
      <c r="Y148" s="4">
        <v>72162517</v>
      </c>
      <c r="Z148" s="4">
        <v>75057458</v>
      </c>
      <c r="AA148" s="4">
        <v>81244345</v>
      </c>
      <c r="AB148" s="17">
        <f t="shared" si="19"/>
        <v>81244345</v>
      </c>
      <c r="AC148" s="4"/>
      <c r="AD148" s="4">
        <f t="shared" si="26"/>
        <v>48397350</v>
      </c>
      <c r="AE148" s="4"/>
      <c r="AF148" s="4"/>
    </row>
    <row r="149" spans="1:32" x14ac:dyDescent="0.2">
      <c r="A149" t="s">
        <v>158</v>
      </c>
      <c r="B149">
        <v>140</v>
      </c>
      <c r="C149" s="4">
        <v>5582604</v>
      </c>
      <c r="D149" s="4">
        <f>Overrides!V149</f>
        <v>0</v>
      </c>
      <c r="E149" s="4">
        <v>0</v>
      </c>
      <c r="F149" s="4">
        <f t="shared" si="20"/>
        <v>5582604</v>
      </c>
      <c r="G149" s="4"/>
      <c r="H149" s="4">
        <v>5759909</v>
      </c>
      <c r="I149" s="4">
        <f>Overrides!W149</f>
        <v>0</v>
      </c>
      <c r="J149" s="4">
        <f t="shared" si="27"/>
        <v>0</v>
      </c>
      <c r="K149" s="4">
        <f t="shared" si="21"/>
        <v>5759909</v>
      </c>
      <c r="L149" s="4"/>
      <c r="M149" s="4">
        <v>6026187</v>
      </c>
      <c r="N149" s="4">
        <f>Overrides!X149</f>
        <v>0</v>
      </c>
      <c r="O149" s="4">
        <f t="shared" si="22"/>
        <v>0</v>
      </c>
      <c r="P149" s="4">
        <f t="shared" si="23"/>
        <v>6026187</v>
      </c>
      <c r="Q149" s="4"/>
      <c r="R149" s="4">
        <v>6267018</v>
      </c>
      <c r="S149" s="4">
        <f>Overrides!Y149</f>
        <v>0</v>
      </c>
      <c r="T149" s="4">
        <f t="shared" si="24"/>
        <v>0</v>
      </c>
      <c r="U149" s="4">
        <f t="shared" si="25"/>
        <v>6267018</v>
      </c>
      <c r="V149" s="4">
        <f>ROUND((P149*1.025)+'New Growth'!$AL149*P149,0)</f>
        <v>6263016</v>
      </c>
      <c r="W149" s="12"/>
      <c r="X149" s="4">
        <v>10436985</v>
      </c>
      <c r="Y149" s="4">
        <v>10102647</v>
      </c>
      <c r="Z149" s="4">
        <v>10260628</v>
      </c>
      <c r="AA149" s="4">
        <v>9889077</v>
      </c>
      <c r="AB149" s="17">
        <f t="shared" si="19"/>
        <v>9889077</v>
      </c>
      <c r="AC149" s="4"/>
      <c r="AD149" s="4">
        <f t="shared" si="26"/>
        <v>6267018</v>
      </c>
      <c r="AE149" s="4"/>
      <c r="AF149" s="4"/>
    </row>
    <row r="150" spans="1:32" x14ac:dyDescent="0.2">
      <c r="A150" t="s">
        <v>159</v>
      </c>
      <c r="B150">
        <v>141</v>
      </c>
      <c r="C150" s="4">
        <v>38663614</v>
      </c>
      <c r="D150" s="4">
        <f>Overrides!V150</f>
        <v>0</v>
      </c>
      <c r="E150" s="4">
        <v>0</v>
      </c>
      <c r="F150" s="4">
        <f t="shared" si="20"/>
        <v>38663614</v>
      </c>
      <c r="G150" s="4"/>
      <c r="H150" s="4">
        <v>40322730</v>
      </c>
      <c r="I150" s="4">
        <f>Overrides!W150</f>
        <v>0</v>
      </c>
      <c r="J150" s="4">
        <f t="shared" si="27"/>
        <v>0</v>
      </c>
      <c r="K150" s="4">
        <f t="shared" si="21"/>
        <v>40322730</v>
      </c>
      <c r="L150" s="4"/>
      <c r="M150" s="4">
        <v>41955423</v>
      </c>
      <c r="N150" s="4">
        <f>Overrides!X150</f>
        <v>0</v>
      </c>
      <c r="O150" s="4">
        <f t="shared" si="22"/>
        <v>0</v>
      </c>
      <c r="P150" s="4">
        <f t="shared" si="23"/>
        <v>41955423</v>
      </c>
      <c r="Q150" s="4"/>
      <c r="R150" s="4">
        <v>43753564</v>
      </c>
      <c r="S150" s="4">
        <f>Overrides!Y150</f>
        <v>0</v>
      </c>
      <c r="T150" s="4">
        <f t="shared" si="24"/>
        <v>0</v>
      </c>
      <c r="U150" s="4">
        <f t="shared" si="25"/>
        <v>43753564</v>
      </c>
      <c r="V150" s="4">
        <f>ROUND((P150*1.025)+'New Growth'!$AL150*P150,0)</f>
        <v>43721746</v>
      </c>
      <c r="W150" s="12"/>
      <c r="X150" s="4">
        <v>52945830</v>
      </c>
      <c r="Y150" s="4">
        <v>51888978</v>
      </c>
      <c r="Z150" s="4">
        <v>54146300</v>
      </c>
      <c r="AA150" s="4">
        <v>57186433</v>
      </c>
      <c r="AB150" s="17">
        <f t="shared" si="19"/>
        <v>57186433</v>
      </c>
      <c r="AC150" s="4"/>
      <c r="AD150" s="4">
        <f t="shared" si="26"/>
        <v>43753564</v>
      </c>
      <c r="AE150" s="4"/>
      <c r="AF150" s="4"/>
    </row>
    <row r="151" spans="1:32" x14ac:dyDescent="0.2">
      <c r="A151" t="s">
        <v>160</v>
      </c>
      <c r="B151">
        <v>142</v>
      </c>
      <c r="C151" s="4">
        <v>24046365</v>
      </c>
      <c r="D151" s="4">
        <f>Overrides!V151</f>
        <v>0</v>
      </c>
      <c r="E151" s="4">
        <v>0</v>
      </c>
      <c r="F151" s="4">
        <f t="shared" si="20"/>
        <v>24046365</v>
      </c>
      <c r="G151" s="4"/>
      <c r="H151" s="4">
        <v>24794254</v>
      </c>
      <c r="I151" s="4">
        <f>Overrides!W151</f>
        <v>0</v>
      </c>
      <c r="J151" s="4">
        <f t="shared" si="27"/>
        <v>0</v>
      </c>
      <c r="K151" s="4">
        <f t="shared" si="21"/>
        <v>24794254</v>
      </c>
      <c r="L151" s="4"/>
      <c r="M151" s="4">
        <v>25520418</v>
      </c>
      <c r="N151" s="4">
        <f>Overrides!X151</f>
        <v>0</v>
      </c>
      <c r="O151" s="4">
        <f t="shared" si="22"/>
        <v>0</v>
      </c>
      <c r="P151" s="4">
        <f t="shared" si="23"/>
        <v>25520418</v>
      </c>
      <c r="Q151" s="4"/>
      <c r="R151" s="4">
        <v>26286223</v>
      </c>
      <c r="S151" s="4">
        <f>Overrides!Y151</f>
        <v>0</v>
      </c>
      <c r="T151" s="4">
        <f t="shared" si="24"/>
        <v>0</v>
      </c>
      <c r="U151" s="4">
        <f t="shared" si="25"/>
        <v>26286223</v>
      </c>
      <c r="V151" s="4">
        <f>ROUND((P151*1.025)+'New Growth'!$AL151*P151,0)</f>
        <v>26286031</v>
      </c>
      <c r="W151" s="12"/>
      <c r="X151" s="4">
        <v>45549023</v>
      </c>
      <c r="Y151" s="4">
        <v>45540820</v>
      </c>
      <c r="Z151" s="4">
        <v>46594844</v>
      </c>
      <c r="AA151" s="4">
        <v>49585338</v>
      </c>
      <c r="AB151" s="17">
        <f t="shared" si="19"/>
        <v>49585338</v>
      </c>
      <c r="AC151" s="4"/>
      <c r="AD151" s="4">
        <f t="shared" si="26"/>
        <v>26286223</v>
      </c>
      <c r="AE151" s="4"/>
      <c r="AF151" s="4"/>
    </row>
    <row r="152" spans="1:32" x14ac:dyDescent="0.2">
      <c r="A152" t="s">
        <v>161</v>
      </c>
      <c r="B152">
        <v>143</v>
      </c>
      <c r="C152" s="4">
        <v>2951956</v>
      </c>
      <c r="D152" s="4">
        <f>Overrides!V152</f>
        <v>0</v>
      </c>
      <c r="E152" s="4">
        <v>116835</v>
      </c>
      <c r="F152" s="4">
        <f t="shared" si="20"/>
        <v>2835121</v>
      </c>
      <c r="G152" s="4"/>
      <c r="H152" s="4">
        <v>3053145</v>
      </c>
      <c r="I152" s="4">
        <f>Overrides!W152</f>
        <v>0</v>
      </c>
      <c r="J152" s="4">
        <f t="shared" si="27"/>
        <v>119756</v>
      </c>
      <c r="K152" s="4">
        <f t="shared" si="21"/>
        <v>2933389</v>
      </c>
      <c r="L152" s="4"/>
      <c r="M152" s="4">
        <v>3147251</v>
      </c>
      <c r="N152" s="4">
        <f>Overrides!X152</f>
        <v>0</v>
      </c>
      <c r="O152" s="4">
        <f t="shared" si="22"/>
        <v>122750</v>
      </c>
      <c r="P152" s="4">
        <f t="shared" si="23"/>
        <v>3024501</v>
      </c>
      <c r="Q152" s="4"/>
      <c r="R152" s="4">
        <v>3239040</v>
      </c>
      <c r="S152" s="4">
        <f>Overrides!Y152</f>
        <v>0</v>
      </c>
      <c r="T152" s="4">
        <f t="shared" si="24"/>
        <v>125819</v>
      </c>
      <c r="U152" s="4">
        <f t="shared" si="25"/>
        <v>3113221</v>
      </c>
      <c r="V152" s="4">
        <f>ROUND((P152*1.025)+'New Growth'!$AL152*P152,0)</f>
        <v>3120378</v>
      </c>
      <c r="W152" s="12"/>
      <c r="X152" s="4">
        <v>4751558</v>
      </c>
      <c r="Y152" s="4">
        <v>4758702</v>
      </c>
      <c r="Z152" s="4">
        <v>4768733</v>
      </c>
      <c r="AA152" s="4">
        <v>4743670</v>
      </c>
      <c r="AB152" s="17">
        <f t="shared" si="19"/>
        <v>4743670</v>
      </c>
      <c r="AC152" s="4"/>
      <c r="AD152" s="4">
        <f t="shared" si="26"/>
        <v>3113221</v>
      </c>
      <c r="AE152" s="4"/>
      <c r="AF152" s="4"/>
    </row>
    <row r="153" spans="1:32" x14ac:dyDescent="0.2">
      <c r="A153" t="s">
        <v>162</v>
      </c>
      <c r="B153">
        <v>144</v>
      </c>
      <c r="C153" s="4">
        <v>29063773</v>
      </c>
      <c r="D153" s="4">
        <f>Overrides!V153</f>
        <v>0</v>
      </c>
      <c r="E153" s="4">
        <v>1605644</v>
      </c>
      <c r="F153" s="4">
        <f t="shared" si="20"/>
        <v>27458129</v>
      </c>
      <c r="G153" s="4"/>
      <c r="H153" s="4">
        <v>30329034</v>
      </c>
      <c r="I153" s="4">
        <f>Overrides!W153</f>
        <v>0</v>
      </c>
      <c r="J153" s="4">
        <f t="shared" si="27"/>
        <v>1645785</v>
      </c>
      <c r="K153" s="4">
        <f t="shared" si="21"/>
        <v>28683249</v>
      </c>
      <c r="L153" s="4"/>
      <c r="M153" s="4">
        <v>31410826</v>
      </c>
      <c r="N153" s="4">
        <f>Overrides!X153</f>
        <v>0</v>
      </c>
      <c r="O153" s="4">
        <f t="shared" si="22"/>
        <v>1686930</v>
      </c>
      <c r="P153" s="4">
        <f t="shared" si="23"/>
        <v>29723896</v>
      </c>
      <c r="Q153" s="4"/>
      <c r="R153" s="4">
        <v>35462674</v>
      </c>
      <c r="S153" s="4">
        <f>Overrides!Y153</f>
        <v>2900000</v>
      </c>
      <c r="T153" s="4">
        <f t="shared" si="24"/>
        <v>4629103</v>
      </c>
      <c r="U153" s="4">
        <f t="shared" si="25"/>
        <v>30833571</v>
      </c>
      <c r="V153" s="4">
        <f>ROUND((P153*1.025)+'New Growth'!$AL153*P153,0)</f>
        <v>30895018</v>
      </c>
      <c r="W153" s="12"/>
      <c r="X153" s="4">
        <v>58324812</v>
      </c>
      <c r="Y153" s="4">
        <v>59715335</v>
      </c>
      <c r="Z153" s="4">
        <v>61797969</v>
      </c>
      <c r="AA153" s="4">
        <v>62986148</v>
      </c>
      <c r="AB153" s="17">
        <f t="shared" si="19"/>
        <v>62986148</v>
      </c>
      <c r="AC153" s="4"/>
      <c r="AD153" s="4">
        <f t="shared" si="26"/>
        <v>30833571</v>
      </c>
      <c r="AE153" s="4"/>
      <c r="AF153" s="4"/>
    </row>
    <row r="154" spans="1:32" x14ac:dyDescent="0.2">
      <c r="A154" t="s">
        <v>163</v>
      </c>
      <c r="B154">
        <v>145</v>
      </c>
      <c r="C154" s="4">
        <v>25777708</v>
      </c>
      <c r="D154" s="4">
        <f>Overrides!V154</f>
        <v>390000</v>
      </c>
      <c r="E154" s="4">
        <v>2287371</v>
      </c>
      <c r="F154" s="4">
        <f t="shared" si="20"/>
        <v>23490337</v>
      </c>
      <c r="G154" s="4"/>
      <c r="H154" s="4">
        <v>26693299</v>
      </c>
      <c r="I154" s="4">
        <f>Overrides!W154</f>
        <v>0</v>
      </c>
      <c r="J154" s="4">
        <f t="shared" si="27"/>
        <v>2344555</v>
      </c>
      <c r="K154" s="4">
        <f t="shared" si="21"/>
        <v>24348744</v>
      </c>
      <c r="L154" s="4"/>
      <c r="M154" s="4">
        <v>27848315</v>
      </c>
      <c r="N154" s="4">
        <f>Overrides!X154</f>
        <v>0</v>
      </c>
      <c r="O154" s="4">
        <f t="shared" si="22"/>
        <v>2403169</v>
      </c>
      <c r="P154" s="4">
        <f t="shared" si="23"/>
        <v>25445146</v>
      </c>
      <c r="Q154" s="4"/>
      <c r="R154" s="4">
        <v>29125974</v>
      </c>
      <c r="S154" s="4">
        <f>Overrides!Y154</f>
        <v>0</v>
      </c>
      <c r="T154" s="4">
        <f t="shared" si="24"/>
        <v>2463248</v>
      </c>
      <c r="U154" s="4">
        <f t="shared" si="25"/>
        <v>26662726</v>
      </c>
      <c r="V154" s="4">
        <f>ROUND((P154*1.025)+'New Growth'!$AL154*P154,0)</f>
        <v>26541832</v>
      </c>
      <c r="W154" s="12"/>
      <c r="X154" s="4">
        <v>41731470</v>
      </c>
      <c r="Y154" s="4">
        <v>40908671</v>
      </c>
      <c r="Z154" s="4">
        <v>41374791</v>
      </c>
      <c r="AA154" s="4">
        <v>42170640</v>
      </c>
      <c r="AB154" s="17">
        <f t="shared" si="19"/>
        <v>42170640</v>
      </c>
      <c r="AC154" s="4"/>
      <c r="AD154" s="4">
        <f t="shared" si="26"/>
        <v>26662726</v>
      </c>
      <c r="AE154" s="4"/>
      <c r="AF154" s="4"/>
    </row>
    <row r="155" spans="1:32" x14ac:dyDescent="0.2">
      <c r="A155" t="s">
        <v>164</v>
      </c>
      <c r="B155">
        <v>146</v>
      </c>
      <c r="C155" s="4">
        <v>16567694</v>
      </c>
      <c r="D155" s="4">
        <f>Overrides!V155</f>
        <v>0</v>
      </c>
      <c r="E155" s="4">
        <v>1876828</v>
      </c>
      <c r="F155" s="4">
        <f t="shared" si="20"/>
        <v>14690866</v>
      </c>
      <c r="G155" s="4"/>
      <c r="H155" s="4">
        <v>18745993</v>
      </c>
      <c r="I155" s="4">
        <f>Overrides!W155</f>
        <v>1500000</v>
      </c>
      <c r="J155" s="4">
        <f t="shared" si="27"/>
        <v>3423749</v>
      </c>
      <c r="K155" s="4">
        <f t="shared" si="21"/>
        <v>15322244</v>
      </c>
      <c r="L155" s="4"/>
      <c r="M155" s="4">
        <v>19390290</v>
      </c>
      <c r="N155" s="4">
        <f>Overrides!X155</f>
        <v>0</v>
      </c>
      <c r="O155" s="4">
        <f t="shared" si="22"/>
        <v>3509343</v>
      </c>
      <c r="P155" s="4">
        <f t="shared" si="23"/>
        <v>15880947</v>
      </c>
      <c r="Q155" s="4"/>
      <c r="R155" s="4">
        <v>20215073</v>
      </c>
      <c r="S155" s="4">
        <f>Overrides!Y155</f>
        <v>0</v>
      </c>
      <c r="T155" s="4">
        <f t="shared" si="24"/>
        <v>3597077</v>
      </c>
      <c r="U155" s="4">
        <f t="shared" si="25"/>
        <v>16617996</v>
      </c>
      <c r="V155" s="4">
        <f>ROUND((P155*1.025)+'New Growth'!$AL155*P155,0)</f>
        <v>16547947</v>
      </c>
      <c r="W155" s="12"/>
      <c r="X155" s="4">
        <v>35181233</v>
      </c>
      <c r="Y155" s="4">
        <v>34285512</v>
      </c>
      <c r="Z155" s="4">
        <v>35263973</v>
      </c>
      <c r="AA155" s="4">
        <v>36980825</v>
      </c>
      <c r="AB155" s="17">
        <f t="shared" si="19"/>
        <v>36980825</v>
      </c>
      <c r="AC155" s="4"/>
      <c r="AD155" s="4">
        <f t="shared" si="26"/>
        <v>16617996</v>
      </c>
      <c r="AE155" s="4"/>
      <c r="AF155" s="4"/>
    </row>
    <row r="156" spans="1:32" x14ac:dyDescent="0.2">
      <c r="A156" t="s">
        <v>165</v>
      </c>
      <c r="B156">
        <v>147</v>
      </c>
      <c r="C156" s="4">
        <v>13782382</v>
      </c>
      <c r="D156" s="4">
        <f>Overrides!V156</f>
        <v>0</v>
      </c>
      <c r="E156" s="4">
        <v>3121202</v>
      </c>
      <c r="F156" s="4">
        <f t="shared" si="20"/>
        <v>10661180</v>
      </c>
      <c r="G156" s="4"/>
      <c r="H156" s="4">
        <v>14526219</v>
      </c>
      <c r="I156" s="4">
        <f>Overrides!W156</f>
        <v>0</v>
      </c>
      <c r="J156" s="4">
        <f t="shared" si="27"/>
        <v>3199232</v>
      </c>
      <c r="K156" s="4">
        <f t="shared" si="21"/>
        <v>11326987</v>
      </c>
      <c r="L156" s="4"/>
      <c r="M156" s="4">
        <v>15183786</v>
      </c>
      <c r="N156" s="4">
        <f>Overrides!X156</f>
        <v>0</v>
      </c>
      <c r="O156" s="4">
        <f t="shared" si="22"/>
        <v>3279213</v>
      </c>
      <c r="P156" s="4">
        <f t="shared" si="23"/>
        <v>11904573</v>
      </c>
      <c r="Q156" s="4"/>
      <c r="R156" s="4">
        <v>15756435</v>
      </c>
      <c r="S156" s="4">
        <f>Overrides!Y156</f>
        <v>0</v>
      </c>
      <c r="T156" s="4">
        <f t="shared" si="24"/>
        <v>3361193</v>
      </c>
      <c r="U156" s="4">
        <f t="shared" si="25"/>
        <v>12395242</v>
      </c>
      <c r="V156" s="4">
        <f>ROUND((P156*1.025)+'New Growth'!$AL156*P156,0)</f>
        <v>12518849</v>
      </c>
      <c r="W156" s="12"/>
      <c r="X156" s="4">
        <v>18856480</v>
      </c>
      <c r="Y156" s="4">
        <v>19696405</v>
      </c>
      <c r="Z156" s="4">
        <v>20712826</v>
      </c>
      <c r="AA156" s="4">
        <v>21031874</v>
      </c>
      <c r="AB156" s="17">
        <f t="shared" si="19"/>
        <v>21031874</v>
      </c>
      <c r="AC156" s="4"/>
      <c r="AD156" s="4">
        <f t="shared" si="26"/>
        <v>12395242</v>
      </c>
      <c r="AE156" s="4"/>
      <c r="AF156" s="4"/>
    </row>
    <row r="157" spans="1:32" x14ac:dyDescent="0.2">
      <c r="A157" t="s">
        <v>166</v>
      </c>
      <c r="B157">
        <v>148</v>
      </c>
      <c r="C157" s="4">
        <v>7035848</v>
      </c>
      <c r="D157" s="4">
        <f>Overrides!V157</f>
        <v>0</v>
      </c>
      <c r="E157" s="4">
        <v>0</v>
      </c>
      <c r="F157" s="4">
        <f t="shared" si="20"/>
        <v>7035848</v>
      </c>
      <c r="G157" s="4"/>
      <c r="H157" s="4">
        <v>7285290</v>
      </c>
      <c r="I157" s="4">
        <f>Overrides!W157</f>
        <v>0</v>
      </c>
      <c r="J157" s="4">
        <f t="shared" si="27"/>
        <v>0</v>
      </c>
      <c r="K157" s="4">
        <f t="shared" si="21"/>
        <v>7285290</v>
      </c>
      <c r="L157" s="4"/>
      <c r="M157" s="4">
        <v>7573102</v>
      </c>
      <c r="N157" s="4">
        <f>Overrides!X157</f>
        <v>0</v>
      </c>
      <c r="O157" s="4">
        <f t="shared" si="22"/>
        <v>0</v>
      </c>
      <c r="P157" s="4">
        <f t="shared" si="23"/>
        <v>7573102</v>
      </c>
      <c r="Q157" s="4"/>
      <c r="R157" s="4">
        <v>7823529</v>
      </c>
      <c r="S157" s="4">
        <f>Overrides!Y157</f>
        <v>0</v>
      </c>
      <c r="T157" s="4">
        <f t="shared" si="24"/>
        <v>0</v>
      </c>
      <c r="U157" s="4">
        <f t="shared" si="25"/>
        <v>7823529</v>
      </c>
      <c r="V157" s="4">
        <f>ROUND((P157*1.025)+'New Growth'!$AL157*P157,0)</f>
        <v>7845734</v>
      </c>
      <c r="W157" s="12"/>
      <c r="X157" s="4">
        <v>9824746</v>
      </c>
      <c r="Y157" s="4">
        <v>9778474</v>
      </c>
      <c r="Z157" s="4">
        <v>10069783</v>
      </c>
      <c r="AA157" s="4">
        <v>9933652</v>
      </c>
      <c r="AB157" s="17">
        <f t="shared" si="19"/>
        <v>9933652</v>
      </c>
      <c r="AC157" s="4"/>
      <c r="AD157" s="4">
        <f t="shared" si="26"/>
        <v>7823529</v>
      </c>
      <c r="AE157" s="4"/>
      <c r="AF157" s="4"/>
    </row>
    <row r="158" spans="1:32" x14ac:dyDescent="0.2">
      <c r="A158" t="s">
        <v>167</v>
      </c>
      <c r="B158">
        <v>149</v>
      </c>
      <c r="C158" s="4">
        <v>54792021</v>
      </c>
      <c r="D158" s="4">
        <f>Overrides!V158</f>
        <v>0</v>
      </c>
      <c r="E158" s="4">
        <v>0</v>
      </c>
      <c r="F158" s="4">
        <f t="shared" si="20"/>
        <v>54792021</v>
      </c>
      <c r="G158" s="4"/>
      <c r="H158" s="4">
        <v>57459512</v>
      </c>
      <c r="I158" s="4">
        <f>Overrides!W158</f>
        <v>0</v>
      </c>
      <c r="J158" s="4">
        <f t="shared" si="27"/>
        <v>0</v>
      </c>
      <c r="K158" s="4">
        <f t="shared" si="21"/>
        <v>57459512</v>
      </c>
      <c r="L158" s="4"/>
      <c r="M158" s="4">
        <v>60555260</v>
      </c>
      <c r="N158" s="4">
        <f>Overrides!X158</f>
        <v>0</v>
      </c>
      <c r="O158" s="4">
        <f t="shared" si="22"/>
        <v>0</v>
      </c>
      <c r="P158" s="4">
        <f t="shared" si="23"/>
        <v>60555260</v>
      </c>
      <c r="Q158" s="4"/>
      <c r="R158" s="4">
        <v>63711774</v>
      </c>
      <c r="S158" s="4">
        <f>Overrides!Y158</f>
        <v>0</v>
      </c>
      <c r="T158" s="4">
        <f t="shared" si="24"/>
        <v>0</v>
      </c>
      <c r="U158" s="4">
        <f t="shared" si="25"/>
        <v>63711774</v>
      </c>
      <c r="V158" s="4">
        <f>ROUND((P158*1.025)+'New Growth'!$AL158*P158,0)</f>
        <v>63661745</v>
      </c>
      <c r="W158" s="12"/>
      <c r="X158" s="4">
        <v>70483841</v>
      </c>
      <c r="Y158" s="4">
        <v>72893023</v>
      </c>
      <c r="Z158" s="4">
        <v>77883714</v>
      </c>
      <c r="AA158" s="4">
        <v>79798358</v>
      </c>
      <c r="AB158" s="17">
        <f t="shared" si="19"/>
        <v>79798358</v>
      </c>
      <c r="AC158" s="4"/>
      <c r="AD158" s="4">
        <f t="shared" si="26"/>
        <v>63711774</v>
      </c>
      <c r="AE158" s="4"/>
      <c r="AF158" s="4"/>
    </row>
    <row r="159" spans="1:32" x14ac:dyDescent="0.2">
      <c r="A159" t="s">
        <v>168</v>
      </c>
      <c r="B159">
        <v>150</v>
      </c>
      <c r="C159" s="4">
        <v>12767326</v>
      </c>
      <c r="D159" s="4">
        <f>Overrides!V159</f>
        <v>0</v>
      </c>
      <c r="E159" s="4">
        <v>331202</v>
      </c>
      <c r="F159" s="4">
        <f t="shared" si="20"/>
        <v>12436124</v>
      </c>
      <c r="G159" s="4"/>
      <c r="H159" s="4">
        <v>13250762</v>
      </c>
      <c r="I159" s="4">
        <f>Overrides!W159</f>
        <v>0</v>
      </c>
      <c r="J159" s="4">
        <f t="shared" si="27"/>
        <v>339482</v>
      </c>
      <c r="K159" s="4">
        <f t="shared" si="21"/>
        <v>12911280</v>
      </c>
      <c r="L159" s="4"/>
      <c r="M159" s="4">
        <v>13746354</v>
      </c>
      <c r="N159" s="4">
        <f>Overrides!X159</f>
        <v>0</v>
      </c>
      <c r="O159" s="4">
        <f t="shared" si="22"/>
        <v>347969</v>
      </c>
      <c r="P159" s="4">
        <f t="shared" si="23"/>
        <v>13398385</v>
      </c>
      <c r="Q159" s="4"/>
      <c r="R159" s="4">
        <v>14271846</v>
      </c>
      <c r="S159" s="4">
        <f>Overrides!Y159</f>
        <v>0</v>
      </c>
      <c r="T159" s="4">
        <f t="shared" si="24"/>
        <v>356668</v>
      </c>
      <c r="U159" s="4">
        <f t="shared" si="25"/>
        <v>13915178</v>
      </c>
      <c r="V159" s="4">
        <f>ROUND((P159*1.025)+'New Growth'!$AL159*P159,0)</f>
        <v>13908863</v>
      </c>
      <c r="W159" s="12"/>
      <c r="X159" s="4">
        <v>21964846</v>
      </c>
      <c r="Y159" s="4">
        <v>22036506</v>
      </c>
      <c r="Z159" s="4">
        <v>22730987</v>
      </c>
      <c r="AA159" s="4">
        <v>22809462</v>
      </c>
      <c r="AB159" s="17">
        <f t="shared" si="19"/>
        <v>22809462</v>
      </c>
      <c r="AC159" s="4"/>
      <c r="AD159" s="4">
        <f t="shared" si="26"/>
        <v>13915178</v>
      </c>
      <c r="AE159" s="4"/>
      <c r="AF159" s="4"/>
    </row>
    <row r="160" spans="1:32" x14ac:dyDescent="0.2">
      <c r="A160" t="s">
        <v>169</v>
      </c>
      <c r="B160">
        <v>151</v>
      </c>
      <c r="C160" s="4">
        <v>11596846</v>
      </c>
      <c r="D160" s="4">
        <f>Overrides!V160</f>
        <v>0</v>
      </c>
      <c r="E160" s="4">
        <v>0</v>
      </c>
      <c r="F160" s="4">
        <f t="shared" si="20"/>
        <v>11596846</v>
      </c>
      <c r="G160" s="4"/>
      <c r="H160" s="4">
        <v>12024225</v>
      </c>
      <c r="I160" s="4">
        <f>Overrides!W160</f>
        <v>0</v>
      </c>
      <c r="J160" s="4">
        <f t="shared" si="27"/>
        <v>0</v>
      </c>
      <c r="K160" s="4">
        <f t="shared" si="21"/>
        <v>12024225</v>
      </c>
      <c r="L160" s="4"/>
      <c r="M160" s="4">
        <v>12449284</v>
      </c>
      <c r="N160" s="4">
        <f>Overrides!X160</f>
        <v>0</v>
      </c>
      <c r="O160" s="4">
        <f t="shared" si="22"/>
        <v>0</v>
      </c>
      <c r="P160" s="4">
        <f t="shared" si="23"/>
        <v>12449284</v>
      </c>
      <c r="Q160" s="4"/>
      <c r="R160" s="4">
        <v>12980784</v>
      </c>
      <c r="S160" s="4">
        <f>Overrides!Y160</f>
        <v>0</v>
      </c>
      <c r="T160" s="4">
        <f t="shared" si="24"/>
        <v>0</v>
      </c>
      <c r="U160" s="4">
        <f t="shared" si="25"/>
        <v>12980784</v>
      </c>
      <c r="V160" s="4">
        <f>ROUND((P160*1.025)+'New Growth'!$AL160*P160,0)</f>
        <v>12926092</v>
      </c>
      <c r="W160" s="12"/>
      <c r="X160" s="4">
        <v>22790832</v>
      </c>
      <c r="Y160" s="4">
        <v>22085231</v>
      </c>
      <c r="Z160" s="4">
        <v>22204494</v>
      </c>
      <c r="AA160" s="4">
        <v>22489304</v>
      </c>
      <c r="AB160" s="17">
        <f t="shared" si="19"/>
        <v>22489304</v>
      </c>
      <c r="AC160" s="4"/>
      <c r="AD160" s="4">
        <f t="shared" si="26"/>
        <v>12980784</v>
      </c>
      <c r="AE160" s="4"/>
      <c r="AF160" s="4"/>
    </row>
    <row r="161" spans="1:32" x14ac:dyDescent="0.2">
      <c r="A161" t="s">
        <v>170</v>
      </c>
      <c r="B161">
        <v>152</v>
      </c>
      <c r="C161" s="4">
        <v>13940082</v>
      </c>
      <c r="D161" s="4">
        <f>Overrides!V161</f>
        <v>0</v>
      </c>
      <c r="E161" s="4">
        <v>0</v>
      </c>
      <c r="F161" s="4">
        <f t="shared" si="20"/>
        <v>13940082</v>
      </c>
      <c r="G161" s="4"/>
      <c r="H161" s="4">
        <v>14461896</v>
      </c>
      <c r="I161" s="4">
        <f>Overrides!W161</f>
        <v>0</v>
      </c>
      <c r="J161" s="4">
        <f t="shared" si="27"/>
        <v>0</v>
      </c>
      <c r="K161" s="4">
        <f t="shared" si="21"/>
        <v>14461896</v>
      </c>
      <c r="L161" s="4"/>
      <c r="M161" s="4">
        <v>14994894</v>
      </c>
      <c r="N161" s="4">
        <f>Overrides!X161</f>
        <v>0</v>
      </c>
      <c r="O161" s="4">
        <f t="shared" si="22"/>
        <v>0</v>
      </c>
      <c r="P161" s="4">
        <f t="shared" si="23"/>
        <v>14994894</v>
      </c>
      <c r="Q161" s="4"/>
      <c r="R161" s="4">
        <v>15532903</v>
      </c>
      <c r="S161" s="4">
        <f>Overrides!Y161</f>
        <v>0</v>
      </c>
      <c r="T161" s="4">
        <f t="shared" si="24"/>
        <v>0</v>
      </c>
      <c r="U161" s="4">
        <f t="shared" si="25"/>
        <v>15532903</v>
      </c>
      <c r="V161" s="4">
        <f>ROUND((P161*1.025)+'New Growth'!$AL161*P161,0)</f>
        <v>15545207</v>
      </c>
      <c r="W161" s="12"/>
      <c r="X161" s="4">
        <v>28238296</v>
      </c>
      <c r="Y161" s="4">
        <v>27776917</v>
      </c>
      <c r="Z161" s="4">
        <v>27701291</v>
      </c>
      <c r="AA161" s="4">
        <v>28471874</v>
      </c>
      <c r="AB161" s="17">
        <f t="shared" si="19"/>
        <v>28471874</v>
      </c>
      <c r="AC161" s="4"/>
      <c r="AD161" s="4">
        <f t="shared" si="26"/>
        <v>15532903</v>
      </c>
      <c r="AE161" s="4"/>
      <c r="AF161" s="4"/>
    </row>
    <row r="162" spans="1:32" x14ac:dyDescent="0.2">
      <c r="A162" t="s">
        <v>171</v>
      </c>
      <c r="B162">
        <v>153</v>
      </c>
      <c r="C162" s="4">
        <v>60417560</v>
      </c>
      <c r="D162" s="4">
        <f>Overrides!V162</f>
        <v>0</v>
      </c>
      <c r="E162" s="4">
        <v>0</v>
      </c>
      <c r="F162" s="4">
        <f t="shared" si="20"/>
        <v>60417560</v>
      </c>
      <c r="G162" s="4"/>
      <c r="H162" s="4">
        <v>63063845</v>
      </c>
      <c r="I162" s="4">
        <f>Overrides!W162</f>
        <v>0</v>
      </c>
      <c r="J162" s="4">
        <f t="shared" si="27"/>
        <v>0</v>
      </c>
      <c r="K162" s="4">
        <f t="shared" si="21"/>
        <v>63063845</v>
      </c>
      <c r="L162" s="4"/>
      <c r="M162" s="4">
        <v>65231774</v>
      </c>
      <c r="N162" s="4">
        <f>Overrides!X162</f>
        <v>0</v>
      </c>
      <c r="O162" s="4">
        <f t="shared" si="22"/>
        <v>0</v>
      </c>
      <c r="P162" s="4">
        <f t="shared" si="23"/>
        <v>65231774</v>
      </c>
      <c r="Q162" s="4"/>
      <c r="R162" s="4">
        <v>68087327</v>
      </c>
      <c r="S162" s="4">
        <f>Overrides!Y162</f>
        <v>0</v>
      </c>
      <c r="T162" s="4">
        <f t="shared" si="24"/>
        <v>0</v>
      </c>
      <c r="U162" s="4">
        <f t="shared" si="25"/>
        <v>68087327</v>
      </c>
      <c r="V162" s="4">
        <f>ROUND((P162*1.025)+'New Growth'!$AL162*P162,0)</f>
        <v>67788860</v>
      </c>
      <c r="W162" s="12"/>
      <c r="X162" s="4">
        <v>76813637</v>
      </c>
      <c r="Y162" s="4">
        <v>76539109</v>
      </c>
      <c r="Z162" s="4">
        <v>77168599</v>
      </c>
      <c r="AA162" s="4">
        <v>80238695</v>
      </c>
      <c r="AB162" s="17">
        <f t="shared" si="19"/>
        <v>80238695</v>
      </c>
      <c r="AC162" s="4"/>
      <c r="AD162" s="4">
        <f t="shared" si="26"/>
        <v>68087327</v>
      </c>
      <c r="AE162" s="4"/>
      <c r="AF162" s="4"/>
    </row>
    <row r="163" spans="1:32" x14ac:dyDescent="0.2">
      <c r="A163" t="s">
        <v>172</v>
      </c>
      <c r="B163">
        <v>154</v>
      </c>
      <c r="C163" s="4">
        <v>4357722</v>
      </c>
      <c r="D163" s="4">
        <f>Overrides!V163</f>
        <v>0</v>
      </c>
      <c r="E163" s="4">
        <v>253425</v>
      </c>
      <c r="F163" s="4">
        <f t="shared" si="20"/>
        <v>4104297</v>
      </c>
      <c r="G163" s="4"/>
      <c r="H163" s="4">
        <v>4502896</v>
      </c>
      <c r="I163" s="4">
        <f>Overrides!W163</f>
        <v>0</v>
      </c>
      <c r="J163" s="4">
        <f t="shared" si="27"/>
        <v>259761</v>
      </c>
      <c r="K163" s="4">
        <f t="shared" si="21"/>
        <v>4243135</v>
      </c>
      <c r="L163" s="4"/>
      <c r="M163" s="4">
        <v>4641421</v>
      </c>
      <c r="N163" s="4">
        <f>Overrides!X163</f>
        <v>0</v>
      </c>
      <c r="O163" s="4">
        <f t="shared" si="22"/>
        <v>266255</v>
      </c>
      <c r="P163" s="4">
        <f t="shared" si="23"/>
        <v>4375166</v>
      </c>
      <c r="Q163" s="4"/>
      <c r="R163" s="4">
        <v>4795452</v>
      </c>
      <c r="S163" s="4">
        <f>Overrides!Y163</f>
        <v>0</v>
      </c>
      <c r="T163" s="4">
        <f t="shared" si="24"/>
        <v>272911</v>
      </c>
      <c r="U163" s="4">
        <f t="shared" si="25"/>
        <v>4522541</v>
      </c>
      <c r="V163" s="4">
        <f>ROUND((P163*1.025)+'New Growth'!$AL163*P163,0)</f>
        <v>4519109</v>
      </c>
      <c r="W163" s="12"/>
      <c r="X163" s="4">
        <v>6277767</v>
      </c>
      <c r="Y163" s="4">
        <v>6295160</v>
      </c>
      <c r="Z163" s="4">
        <v>6252595</v>
      </c>
      <c r="AA163" s="4">
        <v>6289287</v>
      </c>
      <c r="AB163" s="17">
        <f t="shared" si="19"/>
        <v>6289287</v>
      </c>
      <c r="AC163" s="4"/>
      <c r="AD163" s="4">
        <f t="shared" si="26"/>
        <v>4522541</v>
      </c>
      <c r="AE163" s="4"/>
      <c r="AF163" s="4"/>
    </row>
    <row r="164" spans="1:32" x14ac:dyDescent="0.2">
      <c r="A164" t="s">
        <v>173</v>
      </c>
      <c r="B164">
        <v>155</v>
      </c>
      <c r="C164" s="4">
        <v>135440316</v>
      </c>
      <c r="D164" s="4">
        <f>Overrides!V164</f>
        <v>0</v>
      </c>
      <c r="E164" s="4">
        <v>18260415</v>
      </c>
      <c r="F164" s="4">
        <f t="shared" si="20"/>
        <v>117179901</v>
      </c>
      <c r="G164" s="4"/>
      <c r="H164" s="4">
        <v>141843659</v>
      </c>
      <c r="I164" s="4">
        <f>Overrides!W164</f>
        <v>0</v>
      </c>
      <c r="J164" s="4">
        <f t="shared" si="27"/>
        <v>18716925</v>
      </c>
      <c r="K164" s="4">
        <f t="shared" si="21"/>
        <v>123126734</v>
      </c>
      <c r="L164" s="4"/>
      <c r="M164" s="4">
        <v>148286733</v>
      </c>
      <c r="N164" s="4">
        <f>Overrides!X164</f>
        <v>0</v>
      </c>
      <c r="O164" s="4">
        <f t="shared" si="22"/>
        <v>19184848</v>
      </c>
      <c r="P164" s="4">
        <f t="shared" si="23"/>
        <v>129101885</v>
      </c>
      <c r="Q164" s="4"/>
      <c r="R164" s="4">
        <v>154769048</v>
      </c>
      <c r="S164" s="4">
        <f>Overrides!Y164</f>
        <v>0</v>
      </c>
      <c r="T164" s="4">
        <f t="shared" si="24"/>
        <v>19664469</v>
      </c>
      <c r="U164" s="4">
        <f t="shared" si="25"/>
        <v>135104579</v>
      </c>
      <c r="V164" s="4">
        <f>ROUND((P164*1.025)+'New Growth'!$AL164*P164,0)</f>
        <v>135337506</v>
      </c>
      <c r="W164" s="12"/>
      <c r="X164" s="4">
        <v>207698919</v>
      </c>
      <c r="Y164" s="4">
        <v>213889884</v>
      </c>
      <c r="Z164" s="4">
        <v>233990377</v>
      </c>
      <c r="AA164" s="4">
        <v>251213692</v>
      </c>
      <c r="AB164" s="17">
        <f t="shared" si="19"/>
        <v>251213692</v>
      </c>
      <c r="AC164" s="4"/>
      <c r="AD164" s="4">
        <f t="shared" si="26"/>
        <v>135104579</v>
      </c>
      <c r="AE164" s="4"/>
      <c r="AF164" s="4"/>
    </row>
    <row r="165" spans="1:32" x14ac:dyDescent="0.2">
      <c r="A165" t="s">
        <v>174</v>
      </c>
      <c r="B165">
        <v>156</v>
      </c>
      <c r="C165" s="4">
        <v>1569843</v>
      </c>
      <c r="D165" s="4">
        <f>Overrides!V165</f>
        <v>0</v>
      </c>
      <c r="E165" s="4">
        <v>0</v>
      </c>
      <c r="F165" s="4">
        <f t="shared" si="20"/>
        <v>1569843</v>
      </c>
      <c r="G165" s="4"/>
      <c r="H165" s="4">
        <v>1618375</v>
      </c>
      <c r="I165" s="4">
        <f>Overrides!W165</f>
        <v>0</v>
      </c>
      <c r="J165" s="4">
        <f t="shared" si="27"/>
        <v>0</v>
      </c>
      <c r="K165" s="4">
        <f t="shared" si="21"/>
        <v>1618375</v>
      </c>
      <c r="L165" s="4"/>
      <c r="M165" s="4">
        <v>1672733</v>
      </c>
      <c r="N165" s="4">
        <f>Overrides!X165</f>
        <v>0</v>
      </c>
      <c r="O165" s="4">
        <f t="shared" si="22"/>
        <v>0</v>
      </c>
      <c r="P165" s="4">
        <f t="shared" si="23"/>
        <v>1672733</v>
      </c>
      <c r="Q165" s="4"/>
      <c r="R165" s="4">
        <v>1721853</v>
      </c>
      <c r="S165" s="4">
        <f>Overrides!Y165</f>
        <v>0</v>
      </c>
      <c r="T165" s="4">
        <f t="shared" si="24"/>
        <v>0</v>
      </c>
      <c r="U165" s="4">
        <f t="shared" si="25"/>
        <v>1721853</v>
      </c>
      <c r="V165" s="4">
        <f>ROUND((P165*1.025)+'New Growth'!$AL165*P165,0)</f>
        <v>1725090</v>
      </c>
      <c r="W165" s="12"/>
      <c r="X165" s="4">
        <v>2184626</v>
      </c>
      <c r="Y165" s="4">
        <v>2089223</v>
      </c>
      <c r="Z165" s="4">
        <v>2098369</v>
      </c>
      <c r="AA165" s="4">
        <v>2095064</v>
      </c>
      <c r="AB165" s="17">
        <f t="shared" si="19"/>
        <v>2095064</v>
      </c>
      <c r="AC165" s="4"/>
      <c r="AD165" s="4">
        <f t="shared" si="26"/>
        <v>1721853</v>
      </c>
      <c r="AE165" s="4"/>
      <c r="AF165" s="4"/>
    </row>
    <row r="166" spans="1:32" x14ac:dyDescent="0.2">
      <c r="A166" t="s">
        <v>175</v>
      </c>
      <c r="B166">
        <v>157</v>
      </c>
      <c r="C166" s="4">
        <v>23416352</v>
      </c>
      <c r="D166" s="4">
        <f>Overrides!V166</f>
        <v>0</v>
      </c>
      <c r="E166" s="4">
        <v>2753973</v>
      </c>
      <c r="F166" s="4">
        <f t="shared" si="20"/>
        <v>20662379</v>
      </c>
      <c r="G166" s="4"/>
      <c r="H166" s="4">
        <v>24186537</v>
      </c>
      <c r="I166" s="4">
        <f>Overrides!W166</f>
        <v>0</v>
      </c>
      <c r="J166" s="4">
        <f t="shared" si="27"/>
        <v>2822822</v>
      </c>
      <c r="K166" s="4">
        <f t="shared" si="21"/>
        <v>21363715</v>
      </c>
      <c r="L166" s="4"/>
      <c r="M166" s="4">
        <v>24966534</v>
      </c>
      <c r="N166" s="4">
        <f>Overrides!X166</f>
        <v>0</v>
      </c>
      <c r="O166" s="4">
        <f t="shared" si="22"/>
        <v>2893393</v>
      </c>
      <c r="P166" s="4">
        <f t="shared" si="23"/>
        <v>22073141</v>
      </c>
      <c r="Q166" s="4"/>
      <c r="R166" s="4">
        <v>25877970</v>
      </c>
      <c r="S166" s="4">
        <f>Overrides!Y166</f>
        <v>0</v>
      </c>
      <c r="T166" s="4">
        <f t="shared" si="24"/>
        <v>2965728</v>
      </c>
      <c r="U166" s="4">
        <f t="shared" si="25"/>
        <v>22912242</v>
      </c>
      <c r="V166" s="4">
        <f>ROUND((P166*1.025)+'New Growth'!$AL166*P166,0)</f>
        <v>22845701</v>
      </c>
      <c r="W166" s="12"/>
      <c r="X166" s="4">
        <v>42962506</v>
      </c>
      <c r="Y166" s="4">
        <v>44040534</v>
      </c>
      <c r="Z166" s="4">
        <v>46551431</v>
      </c>
      <c r="AA166" s="4">
        <v>49333342</v>
      </c>
      <c r="AB166" s="17">
        <f t="shared" si="19"/>
        <v>49333342</v>
      </c>
      <c r="AC166" s="4"/>
      <c r="AD166" s="4">
        <f t="shared" si="26"/>
        <v>22912242</v>
      </c>
      <c r="AE166" s="4"/>
      <c r="AF166" s="4"/>
    </row>
    <row r="167" spans="1:32" x14ac:dyDescent="0.2">
      <c r="A167" t="s">
        <v>176</v>
      </c>
      <c r="B167">
        <v>158</v>
      </c>
      <c r="C167" s="4">
        <v>26069184</v>
      </c>
      <c r="D167" s="4">
        <f>Overrides!V167</f>
        <v>0</v>
      </c>
      <c r="E167" s="4">
        <v>1838048</v>
      </c>
      <c r="F167" s="4">
        <f t="shared" si="20"/>
        <v>24231136</v>
      </c>
      <c r="G167" s="4"/>
      <c r="H167" s="4">
        <v>27265205</v>
      </c>
      <c r="I167" s="4">
        <f>Overrides!W167</f>
        <v>0</v>
      </c>
      <c r="J167" s="4">
        <f t="shared" si="27"/>
        <v>1883999</v>
      </c>
      <c r="K167" s="4">
        <f t="shared" si="21"/>
        <v>25381206</v>
      </c>
      <c r="L167" s="4"/>
      <c r="M167" s="4">
        <v>28490305</v>
      </c>
      <c r="N167" s="4">
        <f>Overrides!X167</f>
        <v>0</v>
      </c>
      <c r="O167" s="4">
        <f t="shared" si="22"/>
        <v>1931099</v>
      </c>
      <c r="P167" s="4">
        <f t="shared" si="23"/>
        <v>26559206</v>
      </c>
      <c r="Q167" s="4"/>
      <c r="R167" s="4">
        <v>30451785</v>
      </c>
      <c r="S167" s="4">
        <f>Overrides!Y167</f>
        <v>0</v>
      </c>
      <c r="T167" s="4">
        <f t="shared" si="24"/>
        <v>1979376</v>
      </c>
      <c r="U167" s="4">
        <f t="shared" si="25"/>
        <v>28472409</v>
      </c>
      <c r="V167" s="4">
        <f>ROUND((P167*1.025)+'New Growth'!$AL167*P167,0)</f>
        <v>27818112</v>
      </c>
      <c r="W167" s="12"/>
      <c r="X167" s="4">
        <v>36651980</v>
      </c>
      <c r="Y167" s="4">
        <v>36786778</v>
      </c>
      <c r="Z167" s="4">
        <v>37114041</v>
      </c>
      <c r="AA167" s="4">
        <v>40634170</v>
      </c>
      <c r="AB167" s="17">
        <f t="shared" si="19"/>
        <v>40634170</v>
      </c>
      <c r="AC167" s="4"/>
      <c r="AD167" s="4">
        <f t="shared" si="26"/>
        <v>28472409</v>
      </c>
      <c r="AE167" s="4"/>
      <c r="AF167" s="4"/>
    </row>
    <row r="168" spans="1:32" x14ac:dyDescent="0.2">
      <c r="A168" t="s">
        <v>177</v>
      </c>
      <c r="B168">
        <v>159</v>
      </c>
      <c r="C168" s="4">
        <v>40368572</v>
      </c>
      <c r="D168" s="4">
        <f>Overrides!V168</f>
        <v>0</v>
      </c>
      <c r="E168" s="4">
        <v>4870923</v>
      </c>
      <c r="F168" s="4">
        <f t="shared" si="20"/>
        <v>35497649</v>
      </c>
      <c r="G168" s="4"/>
      <c r="H168" s="4">
        <v>41524355</v>
      </c>
      <c r="I168" s="4">
        <f>Overrides!W168</f>
        <v>0</v>
      </c>
      <c r="J168" s="4">
        <f t="shared" si="27"/>
        <v>4992696</v>
      </c>
      <c r="K168" s="4">
        <f t="shared" si="21"/>
        <v>36531659</v>
      </c>
      <c r="L168" s="4"/>
      <c r="M168" s="4">
        <v>42898689</v>
      </c>
      <c r="N168" s="4">
        <f>Overrides!X168</f>
        <v>0</v>
      </c>
      <c r="O168" s="4">
        <f t="shared" si="22"/>
        <v>5117513</v>
      </c>
      <c r="P168" s="4">
        <f t="shared" si="23"/>
        <v>37781176</v>
      </c>
      <c r="Q168" s="4"/>
      <c r="R168" s="4">
        <v>44199454</v>
      </c>
      <c r="S168" s="4">
        <f>Overrides!Y168</f>
        <v>0</v>
      </c>
      <c r="T168" s="4">
        <f t="shared" si="24"/>
        <v>5245451</v>
      </c>
      <c r="U168" s="4">
        <f t="shared" si="25"/>
        <v>38954003</v>
      </c>
      <c r="V168" s="4">
        <f>ROUND((P168*1.025)+'New Growth'!$AL168*P168,0)</f>
        <v>38967505</v>
      </c>
      <c r="W168" s="12"/>
      <c r="X168" s="4">
        <v>50892934</v>
      </c>
      <c r="Y168" s="4">
        <v>48790535</v>
      </c>
      <c r="Z168" s="4">
        <v>48941698</v>
      </c>
      <c r="AA168" s="4">
        <v>49133267</v>
      </c>
      <c r="AB168" s="17">
        <f t="shared" si="19"/>
        <v>49133267</v>
      </c>
      <c r="AC168" s="4"/>
      <c r="AD168" s="4">
        <f t="shared" si="26"/>
        <v>38954003</v>
      </c>
      <c r="AE168" s="4"/>
      <c r="AF168" s="4"/>
    </row>
    <row r="169" spans="1:32" x14ac:dyDescent="0.2">
      <c r="A169" t="s">
        <v>178</v>
      </c>
      <c r="B169">
        <v>160</v>
      </c>
      <c r="C169" s="4">
        <v>118099403</v>
      </c>
      <c r="D169" s="4">
        <f>Overrides!V169</f>
        <v>0</v>
      </c>
      <c r="E169" s="4">
        <v>0</v>
      </c>
      <c r="F169" s="4">
        <f t="shared" si="20"/>
        <v>118099403</v>
      </c>
      <c r="G169" s="4"/>
      <c r="H169" s="4">
        <v>122602344</v>
      </c>
      <c r="I169" s="4">
        <f>Overrides!W169</f>
        <v>0</v>
      </c>
      <c r="J169" s="4">
        <f t="shared" si="27"/>
        <v>0</v>
      </c>
      <c r="K169" s="4">
        <f t="shared" si="21"/>
        <v>122602344</v>
      </c>
      <c r="L169" s="4"/>
      <c r="M169" s="4">
        <v>128838969</v>
      </c>
      <c r="N169" s="4">
        <f>Overrides!X169</f>
        <v>0</v>
      </c>
      <c r="O169" s="4">
        <f t="shared" si="22"/>
        <v>0</v>
      </c>
      <c r="P169" s="4">
        <f t="shared" si="23"/>
        <v>128838969</v>
      </c>
      <c r="Q169" s="4"/>
      <c r="R169" s="4">
        <v>134307160</v>
      </c>
      <c r="S169" s="4">
        <f>Overrides!Y169</f>
        <v>0</v>
      </c>
      <c r="T169" s="4">
        <f t="shared" si="24"/>
        <v>0</v>
      </c>
      <c r="U169" s="4">
        <f t="shared" si="25"/>
        <v>134307160</v>
      </c>
      <c r="V169" s="4">
        <f>ROUND((P169*1.025)+'New Growth'!$AL169*P169,0)</f>
        <v>134482116</v>
      </c>
      <c r="W169" s="12"/>
      <c r="X169" s="4">
        <v>152062946</v>
      </c>
      <c r="Y169" s="4">
        <v>152142144</v>
      </c>
      <c r="Z169" s="4">
        <v>158307795</v>
      </c>
      <c r="AA169" s="4">
        <v>167098225</v>
      </c>
      <c r="AB169" s="17">
        <f t="shared" si="19"/>
        <v>167098225</v>
      </c>
      <c r="AC169" s="4"/>
      <c r="AD169" s="4">
        <f t="shared" si="26"/>
        <v>134307160</v>
      </c>
      <c r="AE169" s="4"/>
      <c r="AF169" s="4"/>
    </row>
    <row r="170" spans="1:32" x14ac:dyDescent="0.2">
      <c r="A170" t="s">
        <v>179</v>
      </c>
      <c r="B170">
        <v>161</v>
      </c>
      <c r="C170" s="4">
        <v>31076895</v>
      </c>
      <c r="D170" s="4">
        <f>Overrides!V170</f>
        <v>0</v>
      </c>
      <c r="E170" s="4">
        <v>0</v>
      </c>
      <c r="F170" s="4">
        <f t="shared" si="20"/>
        <v>31076895</v>
      </c>
      <c r="G170" s="4"/>
      <c r="H170" s="4">
        <v>33368851</v>
      </c>
      <c r="I170" s="4">
        <f>Overrides!W170</f>
        <v>0</v>
      </c>
      <c r="J170" s="4">
        <f t="shared" si="27"/>
        <v>0</v>
      </c>
      <c r="K170" s="4">
        <f t="shared" si="21"/>
        <v>33368851</v>
      </c>
      <c r="L170" s="4"/>
      <c r="M170" s="4">
        <v>35290482</v>
      </c>
      <c r="N170" s="4">
        <f>Overrides!X170</f>
        <v>0</v>
      </c>
      <c r="O170" s="4">
        <f t="shared" si="22"/>
        <v>0</v>
      </c>
      <c r="P170" s="4">
        <f t="shared" si="23"/>
        <v>35290482</v>
      </c>
      <c r="Q170" s="4"/>
      <c r="R170" s="4">
        <v>36551239</v>
      </c>
      <c r="S170" s="4">
        <f>Overrides!Y170</f>
        <v>0</v>
      </c>
      <c r="T170" s="4">
        <f t="shared" si="24"/>
        <v>0</v>
      </c>
      <c r="U170" s="4">
        <f t="shared" si="25"/>
        <v>36551239</v>
      </c>
      <c r="V170" s="4">
        <f>ROUND((P170*1.025)+'New Growth'!$AL170*P170,0)</f>
        <v>36945606</v>
      </c>
      <c r="W170" s="12"/>
      <c r="X170" s="4">
        <v>44470570</v>
      </c>
      <c r="Y170" s="4">
        <v>46114105</v>
      </c>
      <c r="Z170" s="4">
        <v>48087837</v>
      </c>
      <c r="AA170" s="4">
        <v>48893230</v>
      </c>
      <c r="AB170" s="17">
        <f t="shared" si="19"/>
        <v>48893230</v>
      </c>
      <c r="AC170" s="4"/>
      <c r="AD170" s="4">
        <f t="shared" si="26"/>
        <v>36551239</v>
      </c>
      <c r="AE170" s="4"/>
      <c r="AF170" s="4"/>
    </row>
    <row r="171" spans="1:32" x14ac:dyDescent="0.2">
      <c r="A171" t="s">
        <v>180</v>
      </c>
      <c r="B171">
        <v>162</v>
      </c>
      <c r="C171" s="4">
        <v>18661730</v>
      </c>
      <c r="D171" s="4">
        <f>Overrides!V171</f>
        <v>0</v>
      </c>
      <c r="E171" s="4">
        <v>1104258</v>
      </c>
      <c r="F171" s="4">
        <f t="shared" si="20"/>
        <v>17557472</v>
      </c>
      <c r="G171" s="4"/>
      <c r="H171" s="4">
        <v>19425844</v>
      </c>
      <c r="I171" s="4">
        <f>Overrides!W171</f>
        <v>0</v>
      </c>
      <c r="J171" s="4">
        <f t="shared" si="27"/>
        <v>1131864</v>
      </c>
      <c r="K171" s="4">
        <f t="shared" si="21"/>
        <v>18293980</v>
      </c>
      <c r="L171" s="4"/>
      <c r="M171" s="4">
        <v>20173974</v>
      </c>
      <c r="N171" s="4">
        <f>Overrides!X171</f>
        <v>0</v>
      </c>
      <c r="O171" s="4">
        <f t="shared" si="22"/>
        <v>1160161</v>
      </c>
      <c r="P171" s="4">
        <f t="shared" si="23"/>
        <v>19013813</v>
      </c>
      <c r="Q171" s="4"/>
      <c r="R171" s="4">
        <v>21039179</v>
      </c>
      <c r="S171" s="4">
        <f>Overrides!Y171</f>
        <v>0</v>
      </c>
      <c r="T171" s="4">
        <f t="shared" si="24"/>
        <v>1189165</v>
      </c>
      <c r="U171" s="4">
        <f t="shared" si="25"/>
        <v>19850014</v>
      </c>
      <c r="V171" s="4">
        <f>ROUND((P171*1.025)+'New Growth'!$AL171*P171,0)</f>
        <v>19806689</v>
      </c>
      <c r="W171" s="12"/>
      <c r="X171" s="4">
        <v>28275744</v>
      </c>
      <c r="Y171" s="4">
        <v>28190826</v>
      </c>
      <c r="Z171" s="4">
        <v>28662538</v>
      </c>
      <c r="AA171" s="4">
        <v>29990108</v>
      </c>
      <c r="AB171" s="17">
        <f t="shared" si="19"/>
        <v>29990108</v>
      </c>
      <c r="AC171" s="4"/>
      <c r="AD171" s="4">
        <f t="shared" si="26"/>
        <v>19850014</v>
      </c>
      <c r="AE171" s="4"/>
      <c r="AF171" s="4"/>
    </row>
    <row r="172" spans="1:32" x14ac:dyDescent="0.2">
      <c r="A172" t="s">
        <v>181</v>
      </c>
      <c r="B172">
        <v>163</v>
      </c>
      <c r="C172" s="4">
        <v>104384988</v>
      </c>
      <c r="D172" s="4">
        <f>Overrides!V172</f>
        <v>0</v>
      </c>
      <c r="E172" s="4">
        <v>0</v>
      </c>
      <c r="F172" s="4">
        <f t="shared" si="20"/>
        <v>104384988</v>
      </c>
      <c r="G172" s="4"/>
      <c r="H172" s="4">
        <v>108056323</v>
      </c>
      <c r="I172" s="4">
        <f>Overrides!W172</f>
        <v>0</v>
      </c>
      <c r="J172" s="4">
        <f t="shared" si="27"/>
        <v>0</v>
      </c>
      <c r="K172" s="4">
        <f t="shared" si="21"/>
        <v>108056323</v>
      </c>
      <c r="L172" s="4"/>
      <c r="M172" s="4">
        <v>112048550</v>
      </c>
      <c r="N172" s="4">
        <f>Overrides!X172</f>
        <v>0</v>
      </c>
      <c r="O172" s="4">
        <f t="shared" si="22"/>
        <v>0</v>
      </c>
      <c r="P172" s="4">
        <f t="shared" si="23"/>
        <v>112048550</v>
      </c>
      <c r="Q172" s="4"/>
      <c r="R172" s="4">
        <v>117194784</v>
      </c>
      <c r="S172" s="4">
        <f>Overrides!Y172</f>
        <v>0</v>
      </c>
      <c r="T172" s="4">
        <f t="shared" si="24"/>
        <v>0</v>
      </c>
      <c r="U172" s="4">
        <f t="shared" si="25"/>
        <v>117194784</v>
      </c>
      <c r="V172" s="4">
        <f>ROUND((P172*1.025)+'New Growth'!$AL172*P172,0)</f>
        <v>116452058</v>
      </c>
      <c r="W172" s="12"/>
      <c r="X172" s="4">
        <v>132142583</v>
      </c>
      <c r="Y172" s="4">
        <v>135778427</v>
      </c>
      <c r="Z172" s="4">
        <v>145939818</v>
      </c>
      <c r="AA172" s="4">
        <v>159914029</v>
      </c>
      <c r="AB172" s="17">
        <f t="shared" si="19"/>
        <v>159914029</v>
      </c>
      <c r="AC172" s="4"/>
      <c r="AD172" s="4">
        <f t="shared" si="26"/>
        <v>117194784</v>
      </c>
      <c r="AE172" s="4"/>
      <c r="AF172" s="4"/>
    </row>
    <row r="173" spans="1:32" x14ac:dyDescent="0.2">
      <c r="A173" t="s">
        <v>182</v>
      </c>
      <c r="B173">
        <v>164</v>
      </c>
      <c r="C173" s="4">
        <v>31150945</v>
      </c>
      <c r="D173" s="4">
        <f>Overrides!V173</f>
        <v>0</v>
      </c>
      <c r="E173" s="4">
        <v>4937114</v>
      </c>
      <c r="F173" s="4">
        <f t="shared" si="20"/>
        <v>26213831</v>
      </c>
      <c r="G173" s="4"/>
      <c r="H173" s="4">
        <v>32848170</v>
      </c>
      <c r="I173" s="4">
        <f>Overrides!W173</f>
        <v>0</v>
      </c>
      <c r="J173" s="4">
        <f t="shared" si="27"/>
        <v>5060542</v>
      </c>
      <c r="K173" s="4">
        <f t="shared" si="21"/>
        <v>27787628</v>
      </c>
      <c r="L173" s="4"/>
      <c r="M173" s="4">
        <v>36175368</v>
      </c>
      <c r="N173" s="4">
        <f>Overrides!X173</f>
        <v>0</v>
      </c>
      <c r="O173" s="4">
        <f t="shared" si="22"/>
        <v>5187056</v>
      </c>
      <c r="P173" s="4">
        <f t="shared" si="23"/>
        <v>30988312</v>
      </c>
      <c r="Q173" s="4"/>
      <c r="R173" s="4">
        <v>38199521</v>
      </c>
      <c r="S173" s="4">
        <f>Overrides!Y173</f>
        <v>0</v>
      </c>
      <c r="T173" s="4">
        <f t="shared" si="24"/>
        <v>5316732</v>
      </c>
      <c r="U173" s="4">
        <f t="shared" si="25"/>
        <v>32882789</v>
      </c>
      <c r="V173" s="4">
        <f>ROUND((P173*1.025)+'New Growth'!$AL173*P173,0)</f>
        <v>32698867</v>
      </c>
      <c r="W173" s="12"/>
      <c r="X173" s="4">
        <v>56875969</v>
      </c>
      <c r="Y173" s="4">
        <v>59655042</v>
      </c>
      <c r="Z173" s="4">
        <v>65580645</v>
      </c>
      <c r="AA173" s="4">
        <v>68457942</v>
      </c>
      <c r="AB173" s="17">
        <f t="shared" si="19"/>
        <v>68457942</v>
      </c>
      <c r="AC173" s="4"/>
      <c r="AD173" s="4">
        <f t="shared" si="26"/>
        <v>32882789</v>
      </c>
      <c r="AE173" s="4"/>
      <c r="AF173" s="4"/>
    </row>
    <row r="174" spans="1:32" x14ac:dyDescent="0.2">
      <c r="A174" t="s">
        <v>183</v>
      </c>
      <c r="B174">
        <v>165</v>
      </c>
      <c r="C174" s="4">
        <v>70001355</v>
      </c>
      <c r="D174" s="4">
        <f>Overrides!V174</f>
        <v>0</v>
      </c>
      <c r="E174" s="4">
        <v>0</v>
      </c>
      <c r="F174" s="4">
        <f t="shared" si="20"/>
        <v>70001355</v>
      </c>
      <c r="G174" s="4"/>
      <c r="H174" s="4">
        <v>72655517</v>
      </c>
      <c r="I174" s="4">
        <f>Overrides!W174</f>
        <v>0</v>
      </c>
      <c r="J174" s="4">
        <f t="shared" si="27"/>
        <v>0</v>
      </c>
      <c r="K174" s="4">
        <f t="shared" si="21"/>
        <v>72655517</v>
      </c>
      <c r="L174" s="4"/>
      <c r="M174" s="4">
        <v>75893339</v>
      </c>
      <c r="N174" s="4">
        <f>Overrides!X174</f>
        <v>0</v>
      </c>
      <c r="O174" s="4">
        <f t="shared" si="22"/>
        <v>0</v>
      </c>
      <c r="P174" s="4">
        <f t="shared" si="23"/>
        <v>75893339</v>
      </c>
      <c r="Q174" s="4"/>
      <c r="R174" s="4">
        <v>79071792</v>
      </c>
      <c r="S174" s="4">
        <f>Overrides!Y174</f>
        <v>0</v>
      </c>
      <c r="T174" s="4">
        <f t="shared" si="24"/>
        <v>0</v>
      </c>
      <c r="U174" s="4">
        <f t="shared" si="25"/>
        <v>79071792</v>
      </c>
      <c r="V174" s="4">
        <f>ROUND((P174*1.025)+'New Growth'!$AL174*P174,0)</f>
        <v>79042913</v>
      </c>
      <c r="W174" s="12"/>
      <c r="X174" s="4">
        <v>120460116</v>
      </c>
      <c r="Y174" s="4">
        <v>124247075</v>
      </c>
      <c r="Z174" s="4">
        <v>134455031</v>
      </c>
      <c r="AA174" s="4">
        <v>145787515</v>
      </c>
      <c r="AB174" s="17">
        <f t="shared" si="19"/>
        <v>145787515</v>
      </c>
      <c r="AC174" s="4"/>
      <c r="AD174" s="4">
        <f t="shared" si="26"/>
        <v>79071792</v>
      </c>
      <c r="AE174" s="4"/>
      <c r="AF174" s="4"/>
    </row>
    <row r="175" spans="1:32" x14ac:dyDescent="0.2">
      <c r="A175" t="s">
        <v>184</v>
      </c>
      <c r="B175">
        <v>166</v>
      </c>
      <c r="C175" s="4">
        <v>19014450</v>
      </c>
      <c r="D175" s="4">
        <f>Overrides!V175</f>
        <v>0</v>
      </c>
      <c r="E175" s="4">
        <v>2058698</v>
      </c>
      <c r="F175" s="4">
        <f t="shared" si="20"/>
        <v>16955752</v>
      </c>
      <c r="G175" s="4"/>
      <c r="H175" s="4">
        <v>19815659</v>
      </c>
      <c r="I175" s="4">
        <f>Overrides!W175</f>
        <v>0</v>
      </c>
      <c r="J175" s="4">
        <f t="shared" si="27"/>
        <v>2110165</v>
      </c>
      <c r="K175" s="4">
        <f t="shared" si="21"/>
        <v>17705494</v>
      </c>
      <c r="L175" s="4"/>
      <c r="M175" s="4">
        <v>20645545</v>
      </c>
      <c r="N175" s="4">
        <f>Overrides!X175</f>
        <v>0</v>
      </c>
      <c r="O175" s="4">
        <f t="shared" si="22"/>
        <v>2162919</v>
      </c>
      <c r="P175" s="4">
        <f t="shared" si="23"/>
        <v>18482626</v>
      </c>
      <c r="Q175" s="4"/>
      <c r="R175" s="4">
        <v>21962468</v>
      </c>
      <c r="S175" s="4">
        <f>Overrides!Y175</f>
        <v>492792</v>
      </c>
      <c r="T175" s="4">
        <f t="shared" si="24"/>
        <v>2709784</v>
      </c>
      <c r="U175" s="4">
        <f t="shared" si="25"/>
        <v>19252684</v>
      </c>
      <c r="V175" s="4">
        <f>ROUND((P175*1.025)+'New Growth'!$AL175*P175,0)</f>
        <v>19282924</v>
      </c>
      <c r="W175" s="12"/>
      <c r="X175" s="4">
        <v>52240374</v>
      </c>
      <c r="Y175" s="4">
        <v>54049084</v>
      </c>
      <c r="Z175" s="4">
        <v>54459890</v>
      </c>
      <c r="AA175" s="4">
        <v>56141390</v>
      </c>
      <c r="AB175" s="17">
        <f t="shared" si="19"/>
        <v>56141390</v>
      </c>
      <c r="AC175" s="4"/>
      <c r="AD175" s="4">
        <f t="shared" si="26"/>
        <v>19252684</v>
      </c>
      <c r="AE175" s="4"/>
      <c r="AF175" s="4"/>
    </row>
    <row r="176" spans="1:32" x14ac:dyDescent="0.2">
      <c r="A176" t="s">
        <v>185</v>
      </c>
      <c r="B176">
        <v>167</v>
      </c>
      <c r="C176" s="4">
        <v>48075601</v>
      </c>
      <c r="D176" s="4">
        <f>Overrides!V176</f>
        <v>0</v>
      </c>
      <c r="E176" s="4">
        <v>2082472</v>
      </c>
      <c r="F176" s="4">
        <f t="shared" si="20"/>
        <v>45993129</v>
      </c>
      <c r="G176" s="4"/>
      <c r="H176" s="4">
        <v>50212767</v>
      </c>
      <c r="I176" s="4">
        <f>Overrides!W176</f>
        <v>0</v>
      </c>
      <c r="J176" s="4">
        <f t="shared" si="27"/>
        <v>2134534</v>
      </c>
      <c r="K176" s="4">
        <f t="shared" si="21"/>
        <v>48078233</v>
      </c>
      <c r="L176" s="4"/>
      <c r="M176" s="4">
        <v>52738491</v>
      </c>
      <c r="N176" s="4">
        <f>Overrides!X176</f>
        <v>0</v>
      </c>
      <c r="O176" s="4">
        <f t="shared" si="22"/>
        <v>2187897</v>
      </c>
      <c r="P176" s="4">
        <f t="shared" si="23"/>
        <v>50550594</v>
      </c>
      <c r="Q176" s="4"/>
      <c r="R176" s="4">
        <v>55239819</v>
      </c>
      <c r="S176" s="4">
        <f>Overrides!Y176</f>
        <v>0</v>
      </c>
      <c r="T176" s="4">
        <f t="shared" si="24"/>
        <v>2242594</v>
      </c>
      <c r="U176" s="4">
        <f t="shared" si="25"/>
        <v>52997225</v>
      </c>
      <c r="V176" s="4">
        <f>ROUND((P176*1.025)+'New Growth'!$AL176*P176,0)</f>
        <v>52997243</v>
      </c>
      <c r="W176" s="12"/>
      <c r="X176" s="4">
        <v>77171831</v>
      </c>
      <c r="Y176" s="4">
        <v>75951278</v>
      </c>
      <c r="Z176" s="4">
        <v>79448343</v>
      </c>
      <c r="AA176" s="4">
        <v>83211110</v>
      </c>
      <c r="AB176" s="17">
        <f t="shared" si="19"/>
        <v>83211110</v>
      </c>
      <c r="AC176" s="4"/>
      <c r="AD176" s="4">
        <f t="shared" si="26"/>
        <v>52997225</v>
      </c>
      <c r="AE176" s="4"/>
      <c r="AF176" s="4"/>
    </row>
    <row r="177" spans="1:32" x14ac:dyDescent="0.2">
      <c r="A177" t="s">
        <v>186</v>
      </c>
      <c r="B177">
        <v>168</v>
      </c>
      <c r="C177" s="4">
        <v>50731840</v>
      </c>
      <c r="D177" s="4">
        <f>Overrides!V177</f>
        <v>0</v>
      </c>
      <c r="E177" s="4">
        <v>5841897</v>
      </c>
      <c r="F177" s="4">
        <f t="shared" si="20"/>
        <v>44889943</v>
      </c>
      <c r="G177" s="4"/>
      <c r="H177" s="4">
        <v>52459472</v>
      </c>
      <c r="I177" s="4">
        <f>Overrides!W177</f>
        <v>0</v>
      </c>
      <c r="J177" s="4">
        <f t="shared" si="27"/>
        <v>5987944</v>
      </c>
      <c r="K177" s="4">
        <f t="shared" si="21"/>
        <v>46471528</v>
      </c>
      <c r="L177" s="4"/>
      <c r="M177" s="4">
        <v>54101450</v>
      </c>
      <c r="N177" s="4">
        <f>Overrides!X177</f>
        <v>0</v>
      </c>
      <c r="O177" s="4">
        <f t="shared" si="22"/>
        <v>6137643</v>
      </c>
      <c r="P177" s="4">
        <f t="shared" si="23"/>
        <v>47963807</v>
      </c>
      <c r="Q177" s="4"/>
      <c r="R177" s="4">
        <v>55875187</v>
      </c>
      <c r="S177" s="4">
        <f>Overrides!Y177</f>
        <v>0</v>
      </c>
      <c r="T177" s="4">
        <f t="shared" si="24"/>
        <v>6291084</v>
      </c>
      <c r="U177" s="4">
        <f t="shared" si="25"/>
        <v>49584103</v>
      </c>
      <c r="V177" s="4">
        <f>ROUND((P177*1.025)+'New Growth'!$AL177*P177,0)</f>
        <v>49580187</v>
      </c>
      <c r="W177" s="12"/>
      <c r="X177" s="4">
        <v>126233396</v>
      </c>
      <c r="Y177" s="4">
        <v>127955699</v>
      </c>
      <c r="Z177" s="4">
        <v>133157066</v>
      </c>
      <c r="AA177" s="4">
        <v>138148468</v>
      </c>
      <c r="AB177" s="17">
        <f t="shared" si="19"/>
        <v>138148468</v>
      </c>
      <c r="AC177" s="4"/>
      <c r="AD177" s="4">
        <f t="shared" si="26"/>
        <v>49584103</v>
      </c>
      <c r="AE177" s="4"/>
      <c r="AF177" s="4"/>
    </row>
    <row r="178" spans="1:32" x14ac:dyDescent="0.2">
      <c r="A178" t="s">
        <v>187</v>
      </c>
      <c r="B178">
        <v>169</v>
      </c>
      <c r="C178" s="4">
        <v>14907445</v>
      </c>
      <c r="D178" s="4">
        <f>Overrides!V178</f>
        <v>0</v>
      </c>
      <c r="E178" s="4">
        <v>1465268</v>
      </c>
      <c r="F178" s="4">
        <f t="shared" si="20"/>
        <v>13442177</v>
      </c>
      <c r="G178" s="4"/>
      <c r="H178" s="4">
        <v>15416754</v>
      </c>
      <c r="I178" s="4">
        <f>Overrides!W178</f>
        <v>0</v>
      </c>
      <c r="J178" s="4">
        <f t="shared" si="27"/>
        <v>1501900</v>
      </c>
      <c r="K178" s="4">
        <f t="shared" si="21"/>
        <v>13914854</v>
      </c>
      <c r="L178" s="4"/>
      <c r="M178" s="4">
        <v>15918649</v>
      </c>
      <c r="N178" s="4">
        <f>Overrides!X178</f>
        <v>0</v>
      </c>
      <c r="O178" s="4">
        <f t="shared" si="22"/>
        <v>1539448</v>
      </c>
      <c r="P178" s="4">
        <f t="shared" si="23"/>
        <v>14379201</v>
      </c>
      <c r="Q178" s="4"/>
      <c r="R178" s="4">
        <v>16462562</v>
      </c>
      <c r="S178" s="4">
        <f>Overrides!Y178</f>
        <v>0</v>
      </c>
      <c r="T178" s="4">
        <f t="shared" si="24"/>
        <v>1577934</v>
      </c>
      <c r="U178" s="4">
        <f t="shared" si="25"/>
        <v>14884628</v>
      </c>
      <c r="V178" s="4">
        <f>ROUND((P178*1.025)+'New Growth'!$AL178*P178,0)</f>
        <v>14876721</v>
      </c>
      <c r="W178" s="12"/>
      <c r="X178" s="4">
        <v>37979668</v>
      </c>
      <c r="Y178" s="4">
        <v>38071980</v>
      </c>
      <c r="Z178" s="4">
        <v>37071513</v>
      </c>
      <c r="AA178" s="4">
        <v>37640401</v>
      </c>
      <c r="AB178" s="17">
        <f t="shared" si="19"/>
        <v>37640401</v>
      </c>
      <c r="AC178" s="4"/>
      <c r="AD178" s="4">
        <f t="shared" si="26"/>
        <v>14884628</v>
      </c>
      <c r="AE178" s="4"/>
      <c r="AF178" s="4"/>
    </row>
    <row r="179" spans="1:32" x14ac:dyDescent="0.2">
      <c r="A179" t="s">
        <v>188</v>
      </c>
      <c r="B179">
        <v>170</v>
      </c>
      <c r="C179" s="4">
        <v>111500706</v>
      </c>
      <c r="D179" s="4">
        <f>Overrides!V179</f>
        <v>0</v>
      </c>
      <c r="E179" s="4">
        <v>0</v>
      </c>
      <c r="F179" s="4">
        <f t="shared" si="20"/>
        <v>111500706</v>
      </c>
      <c r="G179" s="4"/>
      <c r="H179" s="4">
        <v>109200278</v>
      </c>
      <c r="I179" s="4">
        <f>Overrides!W179</f>
        <v>0</v>
      </c>
      <c r="J179" s="4">
        <f t="shared" si="27"/>
        <v>0</v>
      </c>
      <c r="K179" s="4">
        <f t="shared" si="21"/>
        <v>109200278</v>
      </c>
      <c r="L179" s="4"/>
      <c r="M179" s="4">
        <v>113153270</v>
      </c>
      <c r="N179" s="4">
        <f>Overrides!X179</f>
        <v>0</v>
      </c>
      <c r="O179" s="4">
        <f t="shared" si="22"/>
        <v>0</v>
      </c>
      <c r="P179" s="4">
        <f t="shared" si="23"/>
        <v>113153270</v>
      </c>
      <c r="Q179" s="4"/>
      <c r="R179" s="4">
        <v>119963736</v>
      </c>
      <c r="S179" s="4">
        <f>Overrides!Y179</f>
        <v>0</v>
      </c>
      <c r="T179" s="4">
        <f t="shared" si="24"/>
        <v>0</v>
      </c>
      <c r="U179" s="4">
        <f t="shared" si="25"/>
        <v>119963736</v>
      </c>
      <c r="V179" s="4">
        <f>ROUND((P179*1.025)+'New Growth'!$AL179*P179,0)</f>
        <v>118799618</v>
      </c>
      <c r="W179" s="12"/>
      <c r="X179" s="4">
        <v>111500706</v>
      </c>
      <c r="Y179" s="4">
        <v>109200278</v>
      </c>
      <c r="Z179" s="4">
        <v>113153270</v>
      </c>
      <c r="AA179" s="4">
        <v>121763573</v>
      </c>
      <c r="AB179" s="17">
        <f t="shared" si="19"/>
        <v>121763573</v>
      </c>
      <c r="AC179" s="4"/>
      <c r="AD179" s="4">
        <f t="shared" si="26"/>
        <v>119963736</v>
      </c>
      <c r="AE179" s="4"/>
      <c r="AF179" s="4"/>
    </row>
    <row r="180" spans="1:32" x14ac:dyDescent="0.2">
      <c r="A180" t="s">
        <v>189</v>
      </c>
      <c r="B180">
        <v>171</v>
      </c>
      <c r="C180" s="4">
        <v>50451267</v>
      </c>
      <c r="D180" s="4">
        <f>Overrides!V180</f>
        <v>0</v>
      </c>
      <c r="E180" s="4">
        <v>2207626</v>
      </c>
      <c r="F180" s="4">
        <f t="shared" si="20"/>
        <v>48243641</v>
      </c>
      <c r="G180" s="4"/>
      <c r="H180" s="4">
        <v>52392242</v>
      </c>
      <c r="I180" s="4">
        <f>Overrides!W180</f>
        <v>0</v>
      </c>
      <c r="J180" s="4">
        <f t="shared" si="27"/>
        <v>2262817</v>
      </c>
      <c r="K180" s="4">
        <f t="shared" si="21"/>
        <v>50129425</v>
      </c>
      <c r="L180" s="4"/>
      <c r="M180" s="4">
        <v>54334533</v>
      </c>
      <c r="N180" s="4">
        <f>Overrides!X180</f>
        <v>0</v>
      </c>
      <c r="O180" s="4">
        <f t="shared" si="22"/>
        <v>2319387</v>
      </c>
      <c r="P180" s="4">
        <f t="shared" si="23"/>
        <v>52015146</v>
      </c>
      <c r="Q180" s="4"/>
      <c r="R180" s="4">
        <v>56370561</v>
      </c>
      <c r="S180" s="4">
        <f>Overrides!Y180</f>
        <v>0</v>
      </c>
      <c r="T180" s="4">
        <f t="shared" si="24"/>
        <v>2377372</v>
      </c>
      <c r="U180" s="4">
        <f t="shared" si="25"/>
        <v>53993189</v>
      </c>
      <c r="V180" s="4">
        <f>ROUND((P180*1.025)+'New Growth'!$AL180*P180,0)</f>
        <v>54002125</v>
      </c>
      <c r="W180" s="12"/>
      <c r="X180" s="4">
        <v>104595286</v>
      </c>
      <c r="Y180" s="4">
        <v>104545193</v>
      </c>
      <c r="Z180" s="4">
        <v>107971763</v>
      </c>
      <c r="AA180" s="4">
        <v>109481629</v>
      </c>
      <c r="AB180" s="17">
        <f t="shared" si="19"/>
        <v>109481629</v>
      </c>
      <c r="AC180" s="4"/>
      <c r="AD180" s="4">
        <f t="shared" si="26"/>
        <v>53993189</v>
      </c>
      <c r="AE180" s="4"/>
      <c r="AF180" s="4"/>
    </row>
    <row r="181" spans="1:32" x14ac:dyDescent="0.2">
      <c r="A181" t="s">
        <v>190</v>
      </c>
      <c r="B181">
        <v>172</v>
      </c>
      <c r="C181" s="4">
        <v>37686365</v>
      </c>
      <c r="D181" s="4">
        <f>Overrides!V181</f>
        <v>0</v>
      </c>
      <c r="E181" s="4">
        <v>0</v>
      </c>
      <c r="F181" s="4">
        <f t="shared" si="20"/>
        <v>37686365</v>
      </c>
      <c r="G181" s="4"/>
      <c r="H181" s="4">
        <v>39172240</v>
      </c>
      <c r="I181" s="4">
        <f>Overrides!W181</f>
        <v>0</v>
      </c>
      <c r="J181" s="4">
        <f t="shared" si="27"/>
        <v>0</v>
      </c>
      <c r="K181" s="4">
        <f t="shared" si="21"/>
        <v>39172240</v>
      </c>
      <c r="L181" s="4"/>
      <c r="M181" s="4">
        <v>40709631</v>
      </c>
      <c r="N181" s="4">
        <f>Overrides!X181</f>
        <v>0</v>
      </c>
      <c r="O181" s="4">
        <f t="shared" si="22"/>
        <v>0</v>
      </c>
      <c r="P181" s="4">
        <f t="shared" si="23"/>
        <v>40709631</v>
      </c>
      <c r="Q181" s="4"/>
      <c r="R181" s="4">
        <v>42467181</v>
      </c>
      <c r="S181" s="4">
        <f>Overrides!Y181</f>
        <v>0</v>
      </c>
      <c r="T181" s="4">
        <f t="shared" si="24"/>
        <v>0</v>
      </c>
      <c r="U181" s="4">
        <f t="shared" si="25"/>
        <v>42467181</v>
      </c>
      <c r="V181" s="4">
        <f>ROUND((P181*1.025)+'New Growth'!$AL181*P181,0)</f>
        <v>42362442</v>
      </c>
      <c r="W181" s="12"/>
      <c r="X181" s="4">
        <v>109784132</v>
      </c>
      <c r="Y181" s="4">
        <v>110008516</v>
      </c>
      <c r="Z181" s="4">
        <v>114457103</v>
      </c>
      <c r="AA181" s="4">
        <v>119147661</v>
      </c>
      <c r="AB181" s="17">
        <f t="shared" si="19"/>
        <v>119147661</v>
      </c>
      <c r="AC181" s="4"/>
      <c r="AD181" s="4">
        <f t="shared" si="26"/>
        <v>42467181</v>
      </c>
      <c r="AE181" s="4"/>
      <c r="AF181" s="4"/>
    </row>
    <row r="182" spans="1:32" x14ac:dyDescent="0.2">
      <c r="A182" t="s">
        <v>191</v>
      </c>
      <c r="B182">
        <v>173</v>
      </c>
      <c r="C182" s="4">
        <v>17627442</v>
      </c>
      <c r="D182" s="4">
        <f>Overrides!V182</f>
        <v>0</v>
      </c>
      <c r="E182" s="4">
        <v>1693624</v>
      </c>
      <c r="F182" s="4">
        <f t="shared" si="20"/>
        <v>15933818</v>
      </c>
      <c r="G182" s="4"/>
      <c r="H182" s="4">
        <v>18263040</v>
      </c>
      <c r="I182" s="4">
        <f>Overrides!W182</f>
        <v>0</v>
      </c>
      <c r="J182" s="4">
        <f t="shared" si="27"/>
        <v>1735965</v>
      </c>
      <c r="K182" s="4">
        <f t="shared" si="21"/>
        <v>16527075</v>
      </c>
      <c r="L182" s="4"/>
      <c r="M182" s="4">
        <v>18895317</v>
      </c>
      <c r="N182" s="4">
        <f>Overrides!X182</f>
        <v>0</v>
      </c>
      <c r="O182" s="4">
        <f t="shared" si="22"/>
        <v>1779364</v>
      </c>
      <c r="P182" s="4">
        <f t="shared" si="23"/>
        <v>17115953</v>
      </c>
      <c r="Q182" s="4"/>
      <c r="R182" s="4">
        <v>19661156</v>
      </c>
      <c r="S182" s="4">
        <f>Overrides!Y182</f>
        <v>0</v>
      </c>
      <c r="T182" s="4">
        <f t="shared" si="24"/>
        <v>1823848</v>
      </c>
      <c r="U182" s="4">
        <f t="shared" si="25"/>
        <v>17837308</v>
      </c>
      <c r="V182" s="4">
        <f>ROUND((P182*1.025)+'New Growth'!$AL182*P182,0)</f>
        <v>17771494</v>
      </c>
      <c r="W182" s="12"/>
      <c r="X182" s="4">
        <v>38691853</v>
      </c>
      <c r="Y182" s="4">
        <v>38589845</v>
      </c>
      <c r="Z182" s="4">
        <v>38837347</v>
      </c>
      <c r="AA182" s="4">
        <v>39537509</v>
      </c>
      <c r="AB182" s="17">
        <f t="shared" si="19"/>
        <v>39537509</v>
      </c>
      <c r="AC182" s="4"/>
      <c r="AD182" s="4">
        <f t="shared" si="26"/>
        <v>17837308</v>
      </c>
      <c r="AE182" s="4"/>
      <c r="AF182" s="4"/>
    </row>
    <row r="183" spans="1:32" x14ac:dyDescent="0.2">
      <c r="A183" t="s">
        <v>192</v>
      </c>
      <c r="B183">
        <v>174</v>
      </c>
      <c r="C183" s="4">
        <v>23163034</v>
      </c>
      <c r="D183" s="4">
        <f>Overrides!V183</f>
        <v>0</v>
      </c>
      <c r="E183" s="4">
        <v>1216197</v>
      </c>
      <c r="F183" s="4">
        <f t="shared" si="20"/>
        <v>21946837</v>
      </c>
      <c r="G183" s="4"/>
      <c r="H183" s="4">
        <v>24003355</v>
      </c>
      <c r="I183" s="4">
        <f>Overrides!W183</f>
        <v>0</v>
      </c>
      <c r="J183" s="4">
        <f t="shared" si="27"/>
        <v>1246602</v>
      </c>
      <c r="K183" s="4">
        <f t="shared" si="21"/>
        <v>22756753</v>
      </c>
      <c r="L183" s="4"/>
      <c r="M183" s="4">
        <v>24969301</v>
      </c>
      <c r="N183" s="4">
        <f>Overrides!X183</f>
        <v>0</v>
      </c>
      <c r="O183" s="4">
        <f t="shared" si="22"/>
        <v>1277767</v>
      </c>
      <c r="P183" s="4">
        <f t="shared" si="23"/>
        <v>23691534</v>
      </c>
      <c r="Q183" s="4"/>
      <c r="R183" s="4">
        <v>26022310</v>
      </c>
      <c r="S183" s="4">
        <f>Overrides!Y183</f>
        <v>0</v>
      </c>
      <c r="T183" s="4">
        <f t="shared" si="24"/>
        <v>1309711</v>
      </c>
      <c r="U183" s="4">
        <f t="shared" si="25"/>
        <v>24712599</v>
      </c>
      <c r="V183" s="4">
        <f>ROUND((P183*1.025)+'New Growth'!$AL183*P183,0)</f>
        <v>24648672</v>
      </c>
      <c r="W183" s="12"/>
      <c r="X183" s="4">
        <v>29873317</v>
      </c>
      <c r="Y183" s="4">
        <v>28251149</v>
      </c>
      <c r="Z183" s="4">
        <v>29339208</v>
      </c>
      <c r="AA183" s="4">
        <v>31886725</v>
      </c>
      <c r="AB183" s="17">
        <f t="shared" si="19"/>
        <v>31886725</v>
      </c>
      <c r="AC183" s="4"/>
      <c r="AD183" s="4">
        <f t="shared" si="26"/>
        <v>24712599</v>
      </c>
      <c r="AE183" s="4"/>
      <c r="AF183" s="4"/>
    </row>
    <row r="184" spans="1:32" x14ac:dyDescent="0.2">
      <c r="A184" t="s">
        <v>193</v>
      </c>
      <c r="B184">
        <v>175</v>
      </c>
      <c r="C184" s="4">
        <v>33217864</v>
      </c>
      <c r="D184" s="4">
        <f>Overrides!V184</f>
        <v>0</v>
      </c>
      <c r="E184" s="4">
        <v>6481150</v>
      </c>
      <c r="F184" s="4">
        <f t="shared" si="20"/>
        <v>26736714</v>
      </c>
      <c r="G184" s="4"/>
      <c r="H184" s="4">
        <v>34394044</v>
      </c>
      <c r="I184" s="4">
        <f>Overrides!W184</f>
        <v>0</v>
      </c>
      <c r="J184" s="4">
        <f t="shared" si="27"/>
        <v>6643179</v>
      </c>
      <c r="K184" s="4">
        <f t="shared" si="21"/>
        <v>27750865</v>
      </c>
      <c r="L184" s="4"/>
      <c r="M184" s="4">
        <v>35595080</v>
      </c>
      <c r="N184" s="4">
        <f>Overrides!X184</f>
        <v>0</v>
      </c>
      <c r="O184" s="4">
        <f t="shared" si="22"/>
        <v>6809258</v>
      </c>
      <c r="P184" s="4">
        <f t="shared" si="23"/>
        <v>28785822</v>
      </c>
      <c r="Q184" s="4"/>
      <c r="R184" s="4">
        <v>36864093</v>
      </c>
      <c r="S184" s="4">
        <f>Overrides!Y184</f>
        <v>0</v>
      </c>
      <c r="T184" s="4">
        <f t="shared" si="24"/>
        <v>6979489</v>
      </c>
      <c r="U184" s="4">
        <f t="shared" si="25"/>
        <v>29884604</v>
      </c>
      <c r="V184" s="4">
        <f>ROUND((P184*1.025)+'New Growth'!$AL184*P184,0)</f>
        <v>29873926</v>
      </c>
      <c r="W184" s="12"/>
      <c r="X184" s="4">
        <v>56356341</v>
      </c>
      <c r="Y184" s="4">
        <v>57155061</v>
      </c>
      <c r="Z184" s="4">
        <v>59726236</v>
      </c>
      <c r="AA184" s="4">
        <v>62130364</v>
      </c>
      <c r="AB184" s="17">
        <f t="shared" si="19"/>
        <v>62130364</v>
      </c>
      <c r="AC184" s="4"/>
      <c r="AD184" s="4">
        <f t="shared" si="26"/>
        <v>29884604</v>
      </c>
      <c r="AE184" s="4"/>
      <c r="AF184" s="4"/>
    </row>
    <row r="185" spans="1:32" x14ac:dyDescent="0.2">
      <c r="A185" t="s">
        <v>194</v>
      </c>
      <c r="B185">
        <v>176</v>
      </c>
      <c r="C185" s="4">
        <v>90175356</v>
      </c>
      <c r="D185" s="4">
        <f>Overrides!V185</f>
        <v>0</v>
      </c>
      <c r="E185" s="4">
        <v>0</v>
      </c>
      <c r="F185" s="4">
        <f t="shared" si="20"/>
        <v>90175356</v>
      </c>
      <c r="G185" s="4"/>
      <c r="H185" s="4">
        <v>93175009</v>
      </c>
      <c r="I185" s="4">
        <f>Overrides!W185</f>
        <v>0</v>
      </c>
      <c r="J185" s="4">
        <f t="shared" si="27"/>
        <v>0</v>
      </c>
      <c r="K185" s="4">
        <f t="shared" si="21"/>
        <v>93175009</v>
      </c>
      <c r="L185" s="4"/>
      <c r="M185" s="4">
        <v>96504325</v>
      </c>
      <c r="N185" s="4">
        <f>Overrides!X185</f>
        <v>0</v>
      </c>
      <c r="O185" s="4">
        <f t="shared" si="22"/>
        <v>0</v>
      </c>
      <c r="P185" s="4">
        <f t="shared" si="23"/>
        <v>96504325</v>
      </c>
      <c r="Q185" s="4"/>
      <c r="R185" s="4">
        <v>100854325</v>
      </c>
      <c r="S185" s="4">
        <f>Overrides!Y185</f>
        <v>0</v>
      </c>
      <c r="T185" s="4">
        <f t="shared" si="24"/>
        <v>0</v>
      </c>
      <c r="U185" s="4">
        <f t="shared" si="25"/>
        <v>100854325</v>
      </c>
      <c r="V185" s="4">
        <f>ROUND((P185*1.025)+'New Growth'!$AL185*P185,0)</f>
        <v>100171489</v>
      </c>
      <c r="W185" s="12"/>
      <c r="X185" s="4">
        <v>161331153</v>
      </c>
      <c r="Y185" s="4">
        <v>169455977</v>
      </c>
      <c r="Z185" s="4">
        <v>185312438</v>
      </c>
      <c r="AA185" s="4">
        <v>202164232</v>
      </c>
      <c r="AB185" s="17">
        <f t="shared" si="19"/>
        <v>202164232</v>
      </c>
      <c r="AC185" s="4"/>
      <c r="AD185" s="4">
        <f t="shared" si="26"/>
        <v>100854325</v>
      </c>
      <c r="AE185" s="4"/>
      <c r="AF185" s="4"/>
    </row>
    <row r="186" spans="1:32" x14ac:dyDescent="0.2">
      <c r="A186" t="s">
        <v>195</v>
      </c>
      <c r="B186">
        <v>177</v>
      </c>
      <c r="C186" s="4">
        <v>27636923</v>
      </c>
      <c r="D186" s="4">
        <f>Overrides!V186</f>
        <v>0</v>
      </c>
      <c r="E186" s="4">
        <v>2236158</v>
      </c>
      <c r="F186" s="4">
        <f t="shared" si="20"/>
        <v>25400765</v>
      </c>
      <c r="G186" s="4"/>
      <c r="H186" s="4">
        <v>28826059</v>
      </c>
      <c r="I186" s="4">
        <f>Overrides!W186</f>
        <v>0</v>
      </c>
      <c r="J186" s="4">
        <f t="shared" si="27"/>
        <v>2292062</v>
      </c>
      <c r="K186" s="4">
        <f t="shared" si="21"/>
        <v>26533997</v>
      </c>
      <c r="L186" s="4"/>
      <c r="M186" s="4">
        <v>30055012</v>
      </c>
      <c r="N186" s="4">
        <f>Overrides!X186</f>
        <v>0</v>
      </c>
      <c r="O186" s="4">
        <f t="shared" si="22"/>
        <v>2349364</v>
      </c>
      <c r="P186" s="4">
        <f t="shared" si="23"/>
        <v>27705648</v>
      </c>
      <c r="Q186" s="4"/>
      <c r="R186" s="4">
        <v>31323049</v>
      </c>
      <c r="S186" s="4">
        <f>Overrides!Y186</f>
        <v>0</v>
      </c>
      <c r="T186" s="4">
        <f t="shared" si="24"/>
        <v>2408098</v>
      </c>
      <c r="U186" s="4">
        <f t="shared" si="25"/>
        <v>28914951</v>
      </c>
      <c r="V186" s="4">
        <f>ROUND((P186*1.025)+'New Growth'!$AL186*P186,0)</f>
        <v>28927467</v>
      </c>
      <c r="W186" s="12"/>
      <c r="X186" s="4">
        <v>39866277</v>
      </c>
      <c r="Y186" s="4">
        <v>41022807</v>
      </c>
      <c r="Z186" s="4">
        <v>43243823</v>
      </c>
      <c r="AA186" s="4">
        <v>45202926</v>
      </c>
      <c r="AB186" s="17">
        <f t="shared" si="19"/>
        <v>45202926</v>
      </c>
      <c r="AC186" s="4"/>
      <c r="AD186" s="4">
        <f t="shared" si="26"/>
        <v>28914951</v>
      </c>
      <c r="AE186" s="4"/>
      <c r="AF186" s="4"/>
    </row>
    <row r="187" spans="1:32" x14ac:dyDescent="0.2">
      <c r="A187" t="s">
        <v>196</v>
      </c>
      <c r="B187">
        <v>178</v>
      </c>
      <c r="C187" s="4">
        <v>46017756</v>
      </c>
      <c r="D187" s="4">
        <f>Overrides!V187</f>
        <v>0</v>
      </c>
      <c r="E187" s="4">
        <v>0</v>
      </c>
      <c r="F187" s="4">
        <f t="shared" si="20"/>
        <v>46017756</v>
      </c>
      <c r="G187" s="4"/>
      <c r="H187" s="4">
        <v>47734967</v>
      </c>
      <c r="I187" s="4">
        <f>Overrides!W187</f>
        <v>0</v>
      </c>
      <c r="J187" s="4">
        <f t="shared" si="27"/>
        <v>0</v>
      </c>
      <c r="K187" s="4">
        <f t="shared" si="21"/>
        <v>47734967</v>
      </c>
      <c r="L187" s="4"/>
      <c r="M187" s="4">
        <v>49487204</v>
      </c>
      <c r="N187" s="4">
        <f>Overrides!X187</f>
        <v>0</v>
      </c>
      <c r="O187" s="4">
        <f t="shared" si="22"/>
        <v>0</v>
      </c>
      <c r="P187" s="4">
        <f t="shared" si="23"/>
        <v>49487204</v>
      </c>
      <c r="Q187" s="4"/>
      <c r="R187" s="4">
        <v>51414034</v>
      </c>
      <c r="S187" s="4">
        <f>Overrides!Y187</f>
        <v>0</v>
      </c>
      <c r="T187" s="4">
        <f t="shared" si="24"/>
        <v>0</v>
      </c>
      <c r="U187" s="4">
        <f t="shared" si="25"/>
        <v>51414034</v>
      </c>
      <c r="V187" s="4">
        <f>ROUND((P187*1.025)+'New Growth'!$AL187*P187,0)</f>
        <v>51347923</v>
      </c>
      <c r="W187" s="12"/>
      <c r="X187" s="4">
        <v>89291683</v>
      </c>
      <c r="Y187" s="4">
        <v>91377519</v>
      </c>
      <c r="Z187" s="4">
        <v>96707168</v>
      </c>
      <c r="AA187" s="4">
        <v>105229246</v>
      </c>
      <c r="AB187" s="17">
        <f t="shared" si="19"/>
        <v>105229246</v>
      </c>
      <c r="AC187" s="4"/>
      <c r="AD187" s="4">
        <f t="shared" si="26"/>
        <v>51414034</v>
      </c>
      <c r="AE187" s="4"/>
      <c r="AF187" s="4"/>
    </row>
    <row r="188" spans="1:32" x14ac:dyDescent="0.2">
      <c r="A188" t="s">
        <v>197</v>
      </c>
      <c r="B188">
        <v>179</v>
      </c>
      <c r="C188" s="4">
        <v>10612888</v>
      </c>
      <c r="D188" s="4">
        <f>Overrides!V188</f>
        <v>0</v>
      </c>
      <c r="E188" s="4">
        <v>1258004</v>
      </c>
      <c r="F188" s="4">
        <f t="shared" si="20"/>
        <v>9354884</v>
      </c>
      <c r="G188" s="4"/>
      <c r="H188" s="4">
        <v>11049641</v>
      </c>
      <c r="I188" s="4">
        <f>Overrides!W188</f>
        <v>0</v>
      </c>
      <c r="J188" s="4">
        <f t="shared" si="27"/>
        <v>1289454</v>
      </c>
      <c r="K188" s="4">
        <f t="shared" si="21"/>
        <v>9760187</v>
      </c>
      <c r="L188" s="4"/>
      <c r="M188" s="4">
        <v>11539765</v>
      </c>
      <c r="N188" s="4">
        <f>Overrides!X188</f>
        <v>0</v>
      </c>
      <c r="O188" s="4">
        <f t="shared" si="22"/>
        <v>1321690</v>
      </c>
      <c r="P188" s="4">
        <f t="shared" si="23"/>
        <v>10218075</v>
      </c>
      <c r="Q188" s="4"/>
      <c r="R188" s="4">
        <v>13239922</v>
      </c>
      <c r="S188" s="4">
        <f>Overrides!Y188</f>
        <v>1133827</v>
      </c>
      <c r="T188" s="4">
        <f t="shared" si="24"/>
        <v>2488559</v>
      </c>
      <c r="U188" s="4">
        <f t="shared" si="25"/>
        <v>10751363</v>
      </c>
      <c r="V188" s="4">
        <f>ROUND((P188*1.025)+'New Growth'!$AL188*P188,0)</f>
        <v>10703434</v>
      </c>
      <c r="W188" s="12"/>
      <c r="X188" s="4">
        <v>19619044</v>
      </c>
      <c r="Y188" s="4">
        <v>19220488</v>
      </c>
      <c r="Z188" s="4">
        <v>20118806</v>
      </c>
      <c r="AA188" s="4">
        <v>21095433</v>
      </c>
      <c r="AB188" s="17">
        <f t="shared" si="19"/>
        <v>21095433</v>
      </c>
      <c r="AC188" s="4"/>
      <c r="AD188" s="4">
        <f t="shared" si="26"/>
        <v>10751363</v>
      </c>
      <c r="AE188" s="4"/>
      <c r="AF188" s="4"/>
    </row>
    <row r="189" spans="1:32" x14ac:dyDescent="0.2">
      <c r="A189" t="s">
        <v>198</v>
      </c>
      <c r="B189">
        <v>180</v>
      </c>
      <c r="C189" s="4">
        <v>10049478</v>
      </c>
      <c r="D189" s="4">
        <f>Overrides!V189</f>
        <v>0</v>
      </c>
      <c r="E189" s="4">
        <v>1593327</v>
      </c>
      <c r="F189" s="4">
        <f t="shared" si="20"/>
        <v>8456151</v>
      </c>
      <c r="G189" s="4"/>
      <c r="H189" s="4">
        <v>10395153</v>
      </c>
      <c r="I189" s="4">
        <f>Overrides!W189</f>
        <v>0</v>
      </c>
      <c r="J189" s="4">
        <f t="shared" si="27"/>
        <v>1633160</v>
      </c>
      <c r="K189" s="4">
        <f t="shared" si="21"/>
        <v>8761993</v>
      </c>
      <c r="L189" s="4"/>
      <c r="M189" s="4">
        <v>10765429</v>
      </c>
      <c r="N189" s="4">
        <f>Overrides!X189</f>
        <v>0</v>
      </c>
      <c r="O189" s="4">
        <f t="shared" si="22"/>
        <v>1673989</v>
      </c>
      <c r="P189" s="4">
        <f t="shared" si="23"/>
        <v>9091440</v>
      </c>
      <c r="Q189" s="4"/>
      <c r="R189" s="4">
        <v>11187782</v>
      </c>
      <c r="S189" s="4">
        <f>Overrides!Y189</f>
        <v>0</v>
      </c>
      <c r="T189" s="4">
        <f t="shared" si="24"/>
        <v>1715839</v>
      </c>
      <c r="U189" s="4">
        <f t="shared" si="25"/>
        <v>9471943</v>
      </c>
      <c r="V189" s="4">
        <f>ROUND((P189*1.025)+'New Growth'!$AL189*P189,0)</f>
        <v>9442370</v>
      </c>
      <c r="W189" s="12"/>
      <c r="X189" s="4">
        <v>16581869</v>
      </c>
      <c r="Y189" s="4">
        <v>16670561</v>
      </c>
      <c r="Z189" s="4">
        <v>16890795</v>
      </c>
      <c r="AA189" s="4">
        <v>17728676</v>
      </c>
      <c r="AB189" s="17">
        <f t="shared" si="19"/>
        <v>17728676</v>
      </c>
      <c r="AC189" s="4"/>
      <c r="AD189" s="4">
        <f t="shared" si="26"/>
        <v>9471943</v>
      </c>
      <c r="AE189" s="4"/>
      <c r="AF189" s="4"/>
    </row>
    <row r="190" spans="1:32" x14ac:dyDescent="0.2">
      <c r="A190" t="s">
        <v>199</v>
      </c>
      <c r="B190">
        <v>181</v>
      </c>
      <c r="C190" s="4">
        <v>71930307</v>
      </c>
      <c r="D190" s="4">
        <f>Overrides!V190</f>
        <v>0</v>
      </c>
      <c r="E190" s="4">
        <v>0</v>
      </c>
      <c r="F190" s="4">
        <f t="shared" si="20"/>
        <v>71930307</v>
      </c>
      <c r="G190" s="4"/>
      <c r="H190" s="4">
        <v>74648948</v>
      </c>
      <c r="I190" s="4">
        <f>Overrides!W190</f>
        <v>0</v>
      </c>
      <c r="J190" s="4">
        <f t="shared" si="27"/>
        <v>0</v>
      </c>
      <c r="K190" s="4">
        <f t="shared" si="21"/>
        <v>74648948</v>
      </c>
      <c r="L190" s="4"/>
      <c r="M190" s="4">
        <v>77798956</v>
      </c>
      <c r="N190" s="4">
        <f>Overrides!X190</f>
        <v>0</v>
      </c>
      <c r="O190" s="4">
        <f t="shared" si="22"/>
        <v>0</v>
      </c>
      <c r="P190" s="4">
        <f t="shared" si="23"/>
        <v>77798956</v>
      </c>
      <c r="Q190" s="4"/>
      <c r="R190" s="4">
        <v>80592982</v>
      </c>
      <c r="S190" s="4">
        <f>Overrides!Y190</f>
        <v>0</v>
      </c>
      <c r="T190" s="4">
        <f t="shared" si="24"/>
        <v>0</v>
      </c>
      <c r="U190" s="4">
        <f t="shared" si="25"/>
        <v>80592982</v>
      </c>
      <c r="V190" s="4">
        <f>ROUND((P190*1.025)+'New Growth'!$AL190*P190,0)</f>
        <v>80801996</v>
      </c>
      <c r="W190" s="12"/>
      <c r="X190" s="4">
        <v>106516407</v>
      </c>
      <c r="Y190" s="4">
        <v>107786210</v>
      </c>
      <c r="Z190" s="4">
        <v>115724347</v>
      </c>
      <c r="AA190" s="4">
        <v>120116484</v>
      </c>
      <c r="AB190" s="17">
        <f t="shared" si="19"/>
        <v>120116484</v>
      </c>
      <c r="AC190" s="4"/>
      <c r="AD190" s="4">
        <f t="shared" si="26"/>
        <v>80592982</v>
      </c>
      <c r="AE190" s="4"/>
      <c r="AF190" s="4"/>
    </row>
    <row r="191" spans="1:32" x14ac:dyDescent="0.2">
      <c r="A191" t="s">
        <v>200</v>
      </c>
      <c r="B191">
        <v>182</v>
      </c>
      <c r="C191" s="4">
        <v>32846113</v>
      </c>
      <c r="D191" s="4">
        <f>Overrides!V191</f>
        <v>0</v>
      </c>
      <c r="E191" s="4">
        <v>0</v>
      </c>
      <c r="F191" s="4">
        <f t="shared" si="20"/>
        <v>32846113</v>
      </c>
      <c r="G191" s="4"/>
      <c r="H191" s="4">
        <v>34276205</v>
      </c>
      <c r="I191" s="4">
        <f>Overrides!W191</f>
        <v>0</v>
      </c>
      <c r="J191" s="4">
        <f t="shared" si="27"/>
        <v>0</v>
      </c>
      <c r="K191" s="4">
        <f t="shared" si="21"/>
        <v>34276205</v>
      </c>
      <c r="L191" s="4"/>
      <c r="M191" s="4">
        <v>35585189</v>
      </c>
      <c r="N191" s="4">
        <f>Overrides!X191</f>
        <v>0</v>
      </c>
      <c r="O191" s="4">
        <f t="shared" si="22"/>
        <v>0</v>
      </c>
      <c r="P191" s="4">
        <f t="shared" si="23"/>
        <v>35585189</v>
      </c>
      <c r="Q191" s="4"/>
      <c r="R191" s="4">
        <v>37002975</v>
      </c>
      <c r="S191" s="4">
        <f>Overrides!Y191</f>
        <v>0</v>
      </c>
      <c r="T191" s="4">
        <f t="shared" si="24"/>
        <v>0</v>
      </c>
      <c r="U191" s="4">
        <f t="shared" si="25"/>
        <v>37002975</v>
      </c>
      <c r="V191" s="4">
        <f>ROUND((P191*1.025)+'New Growth'!$AL191*P191,0)</f>
        <v>37026389</v>
      </c>
      <c r="W191" s="12"/>
      <c r="X191" s="4">
        <v>54986091</v>
      </c>
      <c r="Y191" s="4">
        <v>54676780</v>
      </c>
      <c r="Z191" s="4">
        <v>55995469</v>
      </c>
      <c r="AA191" s="4">
        <v>57550834</v>
      </c>
      <c r="AB191" s="17">
        <f t="shared" si="19"/>
        <v>57550834</v>
      </c>
      <c r="AC191" s="4"/>
      <c r="AD191" s="4">
        <f t="shared" si="26"/>
        <v>37002975</v>
      </c>
      <c r="AE191" s="4"/>
      <c r="AF191" s="4"/>
    </row>
    <row r="192" spans="1:32" x14ac:dyDescent="0.2">
      <c r="A192" t="s">
        <v>201</v>
      </c>
      <c r="B192">
        <v>183</v>
      </c>
      <c r="C192" s="4">
        <v>1186232</v>
      </c>
      <c r="D192" s="4">
        <f>Overrides!V192</f>
        <v>0</v>
      </c>
      <c r="E192" s="4">
        <v>0</v>
      </c>
      <c r="F192" s="4">
        <f t="shared" si="20"/>
        <v>1186232</v>
      </c>
      <c r="G192" s="4"/>
      <c r="H192" s="4">
        <v>1223975</v>
      </c>
      <c r="I192" s="4">
        <f>Overrides!W192</f>
        <v>0</v>
      </c>
      <c r="J192" s="4">
        <f t="shared" si="27"/>
        <v>0</v>
      </c>
      <c r="K192" s="4">
        <f t="shared" si="21"/>
        <v>1223975</v>
      </c>
      <c r="L192" s="4"/>
      <c r="M192" s="4">
        <v>1260822</v>
      </c>
      <c r="N192" s="4">
        <f>Overrides!X192</f>
        <v>0</v>
      </c>
      <c r="O192" s="4">
        <f t="shared" si="22"/>
        <v>0</v>
      </c>
      <c r="P192" s="4">
        <f t="shared" si="23"/>
        <v>1260822</v>
      </c>
      <c r="Q192" s="4"/>
      <c r="R192" s="4">
        <v>1300881</v>
      </c>
      <c r="S192" s="4">
        <f>Overrides!Y192</f>
        <v>0</v>
      </c>
      <c r="T192" s="4">
        <f t="shared" si="24"/>
        <v>0</v>
      </c>
      <c r="U192" s="4">
        <f t="shared" si="25"/>
        <v>1300881</v>
      </c>
      <c r="V192" s="4">
        <f>ROUND((P192*1.025)+'New Growth'!$AL192*P192,0)</f>
        <v>1300160</v>
      </c>
      <c r="W192" s="12"/>
      <c r="X192" s="4">
        <v>1633765</v>
      </c>
      <c r="Y192" s="4">
        <v>1648733</v>
      </c>
      <c r="Z192" s="4">
        <v>1637131</v>
      </c>
      <c r="AA192" s="4">
        <v>1637377</v>
      </c>
      <c r="AB192" s="17">
        <f t="shared" si="19"/>
        <v>1637377</v>
      </c>
      <c r="AC192" s="4"/>
      <c r="AD192" s="4">
        <f t="shared" si="26"/>
        <v>1300881</v>
      </c>
      <c r="AE192" s="4"/>
      <c r="AF192" s="4"/>
    </row>
    <row r="193" spans="1:32" x14ac:dyDescent="0.2">
      <c r="A193" t="s">
        <v>202</v>
      </c>
      <c r="B193">
        <v>184</v>
      </c>
      <c r="C193" s="4">
        <v>20489596</v>
      </c>
      <c r="D193" s="4">
        <f>Overrides!V193</f>
        <v>0</v>
      </c>
      <c r="E193" s="4">
        <v>874135</v>
      </c>
      <c r="F193" s="4">
        <f t="shared" si="20"/>
        <v>19615461</v>
      </c>
      <c r="G193" s="4"/>
      <c r="H193" s="4">
        <v>21540061</v>
      </c>
      <c r="I193" s="4">
        <f>Overrides!W193</f>
        <v>0</v>
      </c>
      <c r="J193" s="4">
        <f t="shared" si="27"/>
        <v>895988</v>
      </c>
      <c r="K193" s="4">
        <f t="shared" si="21"/>
        <v>20644073</v>
      </c>
      <c r="L193" s="4"/>
      <c r="M193" s="4">
        <v>22615837</v>
      </c>
      <c r="N193" s="4">
        <f>Overrides!X193</f>
        <v>0</v>
      </c>
      <c r="O193" s="4">
        <f t="shared" si="22"/>
        <v>918388</v>
      </c>
      <c r="P193" s="4">
        <f t="shared" si="23"/>
        <v>21697449</v>
      </c>
      <c r="Q193" s="4"/>
      <c r="R193" s="4">
        <v>23701049</v>
      </c>
      <c r="S193" s="4">
        <f>Overrides!Y193</f>
        <v>0</v>
      </c>
      <c r="T193" s="4">
        <f t="shared" si="24"/>
        <v>941348</v>
      </c>
      <c r="U193" s="4">
        <f t="shared" si="25"/>
        <v>22759701</v>
      </c>
      <c r="V193" s="4">
        <f>ROUND((P193*1.025)+'New Growth'!$AL193*P193,0)</f>
        <v>22799679</v>
      </c>
      <c r="W193" s="12"/>
      <c r="X193" s="4">
        <v>39234603</v>
      </c>
      <c r="Y193" s="4">
        <v>40516889</v>
      </c>
      <c r="Z193" s="4">
        <v>42541180</v>
      </c>
      <c r="AA193" s="4">
        <v>44489316</v>
      </c>
      <c r="AB193" s="17">
        <f t="shared" si="19"/>
        <v>44489316</v>
      </c>
      <c r="AC193" s="4"/>
      <c r="AD193" s="4">
        <f t="shared" si="26"/>
        <v>22759701</v>
      </c>
      <c r="AE193" s="4"/>
      <c r="AF193" s="4"/>
    </row>
    <row r="194" spans="1:32" x14ac:dyDescent="0.2">
      <c r="A194" t="s">
        <v>203</v>
      </c>
      <c r="B194">
        <v>185</v>
      </c>
      <c r="C194" s="4">
        <v>55841488</v>
      </c>
      <c r="D194" s="4">
        <f>Overrides!V194</f>
        <v>0</v>
      </c>
      <c r="E194" s="4">
        <v>0</v>
      </c>
      <c r="F194" s="4">
        <f t="shared" si="20"/>
        <v>55841488</v>
      </c>
      <c r="G194" s="4"/>
      <c r="H194" s="4">
        <v>58257096</v>
      </c>
      <c r="I194" s="4">
        <f>Overrides!W194</f>
        <v>0</v>
      </c>
      <c r="J194" s="4">
        <f t="shared" si="27"/>
        <v>0</v>
      </c>
      <c r="K194" s="4">
        <f t="shared" si="21"/>
        <v>58257096</v>
      </c>
      <c r="L194" s="4"/>
      <c r="M194" s="4">
        <v>60593474</v>
      </c>
      <c r="N194" s="4">
        <f>Overrides!X194</f>
        <v>0</v>
      </c>
      <c r="O194" s="4">
        <f t="shared" si="22"/>
        <v>0</v>
      </c>
      <c r="P194" s="4">
        <f t="shared" si="23"/>
        <v>60593474</v>
      </c>
      <c r="Q194" s="4"/>
      <c r="R194" s="4">
        <v>62894398</v>
      </c>
      <c r="S194" s="4">
        <f>Overrides!Y194</f>
        <v>0</v>
      </c>
      <c r="T194" s="4">
        <f t="shared" si="24"/>
        <v>0</v>
      </c>
      <c r="U194" s="4">
        <f t="shared" si="25"/>
        <v>62894398</v>
      </c>
      <c r="V194" s="4">
        <f>ROUND((P194*1.025)+'New Growth'!$AL194*P194,0)</f>
        <v>63041450</v>
      </c>
      <c r="W194" s="12"/>
      <c r="X194" s="4">
        <v>69438221</v>
      </c>
      <c r="Y194" s="4">
        <v>68568323</v>
      </c>
      <c r="Z194" s="4">
        <v>71816218</v>
      </c>
      <c r="AA194" s="4">
        <v>75190904</v>
      </c>
      <c r="AB194" s="17">
        <f t="shared" si="19"/>
        <v>75190904</v>
      </c>
      <c r="AC194" s="4"/>
      <c r="AD194" s="4">
        <f t="shared" si="26"/>
        <v>62894398</v>
      </c>
      <c r="AE194" s="4"/>
      <c r="AF194" s="4"/>
    </row>
    <row r="195" spans="1:32" x14ac:dyDescent="0.2">
      <c r="A195" t="s">
        <v>204</v>
      </c>
      <c r="B195">
        <v>186</v>
      </c>
      <c r="C195" s="4">
        <v>19108727</v>
      </c>
      <c r="D195" s="4">
        <f>Overrides!V195</f>
        <v>0</v>
      </c>
      <c r="E195" s="4">
        <v>0</v>
      </c>
      <c r="F195" s="4">
        <f t="shared" si="20"/>
        <v>19108727</v>
      </c>
      <c r="G195" s="4"/>
      <c r="H195" s="4">
        <v>19848775</v>
      </c>
      <c r="I195" s="4">
        <f>Overrides!W195</f>
        <v>0</v>
      </c>
      <c r="J195" s="4">
        <f t="shared" si="27"/>
        <v>0</v>
      </c>
      <c r="K195" s="4">
        <f t="shared" si="21"/>
        <v>19848775</v>
      </c>
      <c r="L195" s="4"/>
      <c r="M195" s="4">
        <v>20747347</v>
      </c>
      <c r="N195" s="4">
        <f>Overrides!X195</f>
        <v>0</v>
      </c>
      <c r="O195" s="4">
        <f t="shared" si="22"/>
        <v>0</v>
      </c>
      <c r="P195" s="4">
        <f t="shared" si="23"/>
        <v>20747347</v>
      </c>
      <c r="Q195" s="4"/>
      <c r="R195" s="4">
        <v>21667181</v>
      </c>
      <c r="S195" s="4">
        <f>Overrides!Y195</f>
        <v>0</v>
      </c>
      <c r="T195" s="4">
        <f t="shared" si="24"/>
        <v>0</v>
      </c>
      <c r="U195" s="4">
        <f t="shared" si="25"/>
        <v>21667181</v>
      </c>
      <c r="V195" s="4">
        <f>ROUND((P195*1.025)+'New Growth'!$AL195*P195,0)</f>
        <v>21635333</v>
      </c>
      <c r="W195" s="12"/>
      <c r="X195" s="4">
        <v>31018203</v>
      </c>
      <c r="Y195" s="4">
        <v>31161471</v>
      </c>
      <c r="Z195" s="4">
        <v>33926199</v>
      </c>
      <c r="AA195" s="4">
        <v>34891436</v>
      </c>
      <c r="AB195" s="17">
        <f t="shared" si="19"/>
        <v>34891436</v>
      </c>
      <c r="AC195" s="4"/>
      <c r="AD195" s="4">
        <f t="shared" si="26"/>
        <v>21667181</v>
      </c>
      <c r="AE195" s="4"/>
      <c r="AF195" s="4"/>
    </row>
    <row r="196" spans="1:32" x14ac:dyDescent="0.2">
      <c r="A196" t="s">
        <v>205</v>
      </c>
      <c r="B196">
        <v>187</v>
      </c>
      <c r="C196" s="4">
        <v>15959624</v>
      </c>
      <c r="D196" s="4">
        <f>Overrides!V196</f>
        <v>0</v>
      </c>
      <c r="E196" s="4">
        <v>2516006</v>
      </c>
      <c r="F196" s="4">
        <f t="shared" si="20"/>
        <v>13443618</v>
      </c>
      <c r="G196" s="4"/>
      <c r="H196" s="4">
        <v>16569052</v>
      </c>
      <c r="I196" s="4">
        <f>Overrides!W196</f>
        <v>0</v>
      </c>
      <c r="J196" s="4">
        <f t="shared" si="27"/>
        <v>2578906</v>
      </c>
      <c r="K196" s="4">
        <f t="shared" si="21"/>
        <v>13990146</v>
      </c>
      <c r="L196" s="4"/>
      <c r="M196" s="4">
        <v>17112343</v>
      </c>
      <c r="N196" s="4">
        <f>Overrides!X196</f>
        <v>0</v>
      </c>
      <c r="O196" s="4">
        <f t="shared" si="22"/>
        <v>2643379</v>
      </c>
      <c r="P196" s="4">
        <f t="shared" si="23"/>
        <v>14468964</v>
      </c>
      <c r="Q196" s="4"/>
      <c r="R196" s="4">
        <v>17837913</v>
      </c>
      <c r="S196" s="4">
        <f>Overrides!Y196</f>
        <v>0</v>
      </c>
      <c r="T196" s="4">
        <f t="shared" si="24"/>
        <v>2709463</v>
      </c>
      <c r="U196" s="4">
        <f t="shared" si="25"/>
        <v>15128450</v>
      </c>
      <c r="V196" s="4">
        <f>ROUND((P196*1.025)+'New Growth'!$AL196*P196,0)</f>
        <v>15047723</v>
      </c>
      <c r="W196" s="12"/>
      <c r="X196" s="4">
        <v>24982156</v>
      </c>
      <c r="Y196" s="4">
        <v>25225777</v>
      </c>
      <c r="Z196" s="4">
        <v>26237857</v>
      </c>
      <c r="AA196" s="4">
        <v>26649122</v>
      </c>
      <c r="AB196" s="17">
        <f t="shared" si="19"/>
        <v>26649122</v>
      </c>
      <c r="AC196" s="4"/>
      <c r="AD196" s="4">
        <f t="shared" si="26"/>
        <v>15128450</v>
      </c>
      <c r="AE196" s="4"/>
      <c r="AF196" s="4"/>
    </row>
    <row r="197" spans="1:32" x14ac:dyDescent="0.2">
      <c r="A197" t="s">
        <v>206</v>
      </c>
      <c r="B197">
        <v>188</v>
      </c>
      <c r="C197" s="4">
        <v>3970438</v>
      </c>
      <c r="D197" s="4">
        <f>Overrides!V197</f>
        <v>141000</v>
      </c>
      <c r="E197" s="4">
        <v>0</v>
      </c>
      <c r="F197" s="4">
        <f t="shared" si="20"/>
        <v>3970438</v>
      </c>
      <c r="G197" s="4"/>
      <c r="H197" s="4">
        <v>4079332</v>
      </c>
      <c r="I197" s="4">
        <f>Overrides!W197</f>
        <v>0</v>
      </c>
      <c r="J197" s="4">
        <f t="shared" si="27"/>
        <v>0</v>
      </c>
      <c r="K197" s="4">
        <f t="shared" si="21"/>
        <v>4079332</v>
      </c>
      <c r="L197" s="4"/>
      <c r="M197" s="4">
        <v>4211865</v>
      </c>
      <c r="N197" s="4">
        <f>Overrides!X197</f>
        <v>0</v>
      </c>
      <c r="O197" s="4">
        <f t="shared" si="22"/>
        <v>0</v>
      </c>
      <c r="P197" s="4">
        <f t="shared" si="23"/>
        <v>4211865</v>
      </c>
      <c r="Q197" s="4"/>
      <c r="R197" s="4">
        <v>4347770</v>
      </c>
      <c r="S197" s="4">
        <f>Overrides!Y197</f>
        <v>0</v>
      </c>
      <c r="T197" s="4">
        <f t="shared" si="24"/>
        <v>0</v>
      </c>
      <c r="U197" s="4">
        <f t="shared" si="25"/>
        <v>4347770</v>
      </c>
      <c r="V197" s="4">
        <f>ROUND((P197*1.025)+'New Growth'!$AL197*P197,0)</f>
        <v>4341169</v>
      </c>
      <c r="W197" s="12"/>
      <c r="X197" s="4">
        <v>6713122</v>
      </c>
      <c r="Y197" s="4">
        <v>6105791</v>
      </c>
      <c r="Z197" s="4">
        <v>6307266</v>
      </c>
      <c r="AA197" s="4">
        <v>6744781</v>
      </c>
      <c r="AB197" s="17">
        <f t="shared" si="19"/>
        <v>6744781</v>
      </c>
      <c r="AC197" s="4"/>
      <c r="AD197" s="4">
        <f t="shared" si="26"/>
        <v>4347770</v>
      </c>
      <c r="AE197" s="4"/>
      <c r="AF197" s="4"/>
    </row>
    <row r="198" spans="1:32" x14ac:dyDescent="0.2">
      <c r="A198" t="s">
        <v>207</v>
      </c>
      <c r="B198">
        <v>189</v>
      </c>
      <c r="C198" s="4">
        <v>62453928</v>
      </c>
      <c r="D198" s="4">
        <f>Overrides!V198</f>
        <v>0</v>
      </c>
      <c r="E198" s="4">
        <v>11131297</v>
      </c>
      <c r="F198" s="4">
        <f t="shared" si="20"/>
        <v>51322631</v>
      </c>
      <c r="G198" s="4"/>
      <c r="H198" s="4">
        <v>64265958</v>
      </c>
      <c r="I198" s="4">
        <f>Overrides!W198</f>
        <v>0</v>
      </c>
      <c r="J198" s="4">
        <f t="shared" si="27"/>
        <v>11409579</v>
      </c>
      <c r="K198" s="4">
        <f t="shared" si="21"/>
        <v>52856379</v>
      </c>
      <c r="L198" s="4"/>
      <c r="M198" s="4">
        <v>66249931</v>
      </c>
      <c r="N198" s="4">
        <f>Overrides!X198</f>
        <v>0</v>
      </c>
      <c r="O198" s="4">
        <f t="shared" si="22"/>
        <v>11694818</v>
      </c>
      <c r="P198" s="4">
        <f t="shared" si="23"/>
        <v>54555113</v>
      </c>
      <c r="Q198" s="4"/>
      <c r="R198" s="4">
        <v>68642668</v>
      </c>
      <c r="S198" s="4">
        <f>Overrides!Y198</f>
        <v>0</v>
      </c>
      <c r="T198" s="4">
        <f t="shared" si="24"/>
        <v>11987188</v>
      </c>
      <c r="U198" s="4">
        <f t="shared" si="25"/>
        <v>56655480</v>
      </c>
      <c r="V198" s="4">
        <f>ROUND((P198*1.025)+'New Growth'!$AL198*P198,0)</f>
        <v>56382709</v>
      </c>
      <c r="W198" s="12"/>
      <c r="X198" s="4">
        <v>108079291</v>
      </c>
      <c r="Y198" s="4">
        <v>109634640</v>
      </c>
      <c r="Z198" s="4">
        <v>119367419</v>
      </c>
      <c r="AA198" s="4">
        <v>128714104</v>
      </c>
      <c r="AB198" s="17">
        <f t="shared" si="19"/>
        <v>128714104</v>
      </c>
      <c r="AC198" s="4"/>
      <c r="AD198" s="4">
        <f t="shared" si="26"/>
        <v>56655480</v>
      </c>
      <c r="AE198" s="4"/>
      <c r="AF198" s="4"/>
    </row>
    <row r="199" spans="1:32" x14ac:dyDescent="0.2">
      <c r="A199" t="s">
        <v>208</v>
      </c>
      <c r="B199">
        <v>190</v>
      </c>
      <c r="C199" s="4">
        <v>558804</v>
      </c>
      <c r="D199" s="4">
        <f>Overrides!V199</f>
        <v>0</v>
      </c>
      <c r="E199" s="4">
        <v>0</v>
      </c>
      <c r="F199" s="4">
        <f t="shared" si="20"/>
        <v>558804</v>
      </c>
      <c r="G199" s="4"/>
      <c r="H199" s="4">
        <v>561845</v>
      </c>
      <c r="I199" s="4">
        <f>Overrides!W199</f>
        <v>0</v>
      </c>
      <c r="J199" s="4">
        <f t="shared" si="27"/>
        <v>0</v>
      </c>
      <c r="K199" s="4">
        <f t="shared" si="21"/>
        <v>561845</v>
      </c>
      <c r="L199" s="4"/>
      <c r="M199" s="4">
        <v>581932</v>
      </c>
      <c r="N199" s="4">
        <f>Overrides!X199</f>
        <v>0</v>
      </c>
      <c r="O199" s="4">
        <f t="shared" si="22"/>
        <v>0</v>
      </c>
      <c r="P199" s="4">
        <f t="shared" si="23"/>
        <v>581932</v>
      </c>
      <c r="Q199" s="4"/>
      <c r="R199" s="4">
        <v>0</v>
      </c>
      <c r="S199" s="4">
        <f>Overrides!Y199</f>
        <v>0</v>
      </c>
      <c r="T199" s="4">
        <f t="shared" si="24"/>
        <v>0</v>
      </c>
      <c r="U199" s="4">
        <f t="shared" si="25"/>
        <v>0</v>
      </c>
      <c r="V199" s="4">
        <f>ROUND((P199*1.025)+'New Growth'!$AL199*P199,0)</f>
        <v>602707</v>
      </c>
      <c r="W199" s="12"/>
      <c r="X199" s="4">
        <v>558804</v>
      </c>
      <c r="Y199" s="4">
        <v>561845</v>
      </c>
      <c r="Z199" s="4">
        <v>647750</v>
      </c>
      <c r="AA199" s="4">
        <v>0</v>
      </c>
      <c r="AB199" s="17">
        <f t="shared" si="19"/>
        <v>647750</v>
      </c>
      <c r="AC199" s="4"/>
      <c r="AD199" s="4">
        <f t="shared" si="26"/>
        <v>602707</v>
      </c>
      <c r="AE199" s="4"/>
      <c r="AF199" s="4"/>
    </row>
    <row r="200" spans="1:32" x14ac:dyDescent="0.2">
      <c r="A200" t="s">
        <v>209</v>
      </c>
      <c r="B200">
        <v>191</v>
      </c>
      <c r="C200" s="4">
        <v>10920745</v>
      </c>
      <c r="D200" s="4">
        <f>Overrides!V200</f>
        <v>0</v>
      </c>
      <c r="E200" s="4">
        <v>103242</v>
      </c>
      <c r="F200" s="4">
        <f t="shared" si="20"/>
        <v>10817503</v>
      </c>
      <c r="G200" s="4"/>
      <c r="H200" s="4">
        <v>11328002</v>
      </c>
      <c r="I200" s="4">
        <f>Overrides!W200</f>
        <v>0</v>
      </c>
      <c r="J200" s="4">
        <f t="shared" si="27"/>
        <v>105823</v>
      </c>
      <c r="K200" s="4">
        <f t="shared" si="21"/>
        <v>11222179</v>
      </c>
      <c r="L200" s="4"/>
      <c r="M200" s="4">
        <v>11739088</v>
      </c>
      <c r="N200" s="4">
        <f>Overrides!X200</f>
        <v>0</v>
      </c>
      <c r="O200" s="4">
        <f t="shared" si="22"/>
        <v>108469</v>
      </c>
      <c r="P200" s="4">
        <f t="shared" si="23"/>
        <v>11630619</v>
      </c>
      <c r="Q200" s="4"/>
      <c r="R200" s="4">
        <v>12195053</v>
      </c>
      <c r="S200" s="4">
        <f>Overrides!Y200</f>
        <v>0</v>
      </c>
      <c r="T200" s="4">
        <f t="shared" si="24"/>
        <v>111181</v>
      </c>
      <c r="U200" s="4">
        <f t="shared" si="25"/>
        <v>12083872</v>
      </c>
      <c r="V200" s="4">
        <f>ROUND((P200*1.025)+'New Growth'!$AL200*P200,0)</f>
        <v>12067930</v>
      </c>
      <c r="W200" s="12"/>
      <c r="X200" s="4">
        <v>18667690</v>
      </c>
      <c r="Y200" s="4">
        <v>18045757</v>
      </c>
      <c r="Z200" s="4">
        <v>18180910</v>
      </c>
      <c r="AA200" s="4">
        <v>18330635</v>
      </c>
      <c r="AB200" s="17">
        <f t="shared" si="19"/>
        <v>18330635</v>
      </c>
      <c r="AC200" s="4"/>
      <c r="AD200" s="4">
        <f t="shared" si="26"/>
        <v>12083872</v>
      </c>
      <c r="AE200" s="4"/>
      <c r="AF200" s="4"/>
    </row>
    <row r="201" spans="1:32" x14ac:dyDescent="0.2">
      <c r="A201" t="s">
        <v>210</v>
      </c>
      <c r="B201">
        <v>192</v>
      </c>
      <c r="C201" s="4">
        <v>12911745</v>
      </c>
      <c r="D201" s="4">
        <f>Overrides!V201</f>
        <v>0</v>
      </c>
      <c r="E201" s="4">
        <v>118830</v>
      </c>
      <c r="F201" s="4">
        <f t="shared" si="20"/>
        <v>12792915</v>
      </c>
      <c r="G201" s="4"/>
      <c r="H201" s="4">
        <v>13690149</v>
      </c>
      <c r="I201" s="4">
        <f>Overrides!W201</f>
        <v>0</v>
      </c>
      <c r="J201" s="4">
        <f t="shared" si="27"/>
        <v>121801</v>
      </c>
      <c r="K201" s="4">
        <f t="shared" si="21"/>
        <v>13568348</v>
      </c>
      <c r="L201" s="4"/>
      <c r="M201" s="4">
        <v>14144902</v>
      </c>
      <c r="N201" s="4">
        <f>Overrides!X201</f>
        <v>0</v>
      </c>
      <c r="O201" s="4">
        <f t="shared" si="22"/>
        <v>124846</v>
      </c>
      <c r="P201" s="4">
        <f t="shared" si="23"/>
        <v>14020056</v>
      </c>
      <c r="Q201" s="4"/>
      <c r="R201" s="4">
        <v>14642844</v>
      </c>
      <c r="S201" s="4">
        <f>Overrides!Y201</f>
        <v>0</v>
      </c>
      <c r="T201" s="4">
        <f t="shared" si="24"/>
        <v>127967</v>
      </c>
      <c r="U201" s="4">
        <f t="shared" si="25"/>
        <v>14514877</v>
      </c>
      <c r="V201" s="4">
        <f>ROUND((P201*1.025)+'New Growth'!$AL201*P201,0)</f>
        <v>14512160</v>
      </c>
      <c r="W201" s="12"/>
      <c r="X201" s="4">
        <v>17750834</v>
      </c>
      <c r="Y201" s="4">
        <v>19001210</v>
      </c>
      <c r="Z201" s="4">
        <v>18929576</v>
      </c>
      <c r="AA201" s="4">
        <v>18910340</v>
      </c>
      <c r="AB201" s="17">
        <f t="shared" si="19"/>
        <v>18910340</v>
      </c>
      <c r="AC201" s="4"/>
      <c r="AD201" s="4">
        <f t="shared" si="26"/>
        <v>14514877</v>
      </c>
      <c r="AE201" s="4"/>
      <c r="AF201" s="4"/>
    </row>
    <row r="202" spans="1:32" x14ac:dyDescent="0.2">
      <c r="A202" t="s">
        <v>211</v>
      </c>
      <c r="B202">
        <v>193</v>
      </c>
      <c r="C202" s="4">
        <v>2865373</v>
      </c>
      <c r="D202" s="4">
        <f>Overrides!V202</f>
        <v>0</v>
      </c>
      <c r="E202" s="4">
        <v>339424</v>
      </c>
      <c r="F202" s="4">
        <f t="shared" si="20"/>
        <v>2525949</v>
      </c>
      <c r="G202" s="4"/>
      <c r="H202" s="4">
        <v>2953386</v>
      </c>
      <c r="I202" s="4">
        <f>Overrides!W202</f>
        <v>0</v>
      </c>
      <c r="J202" s="4">
        <f t="shared" si="27"/>
        <v>347910</v>
      </c>
      <c r="K202" s="4">
        <f t="shared" si="21"/>
        <v>2605476</v>
      </c>
      <c r="L202" s="4"/>
      <c r="M202" s="4">
        <v>3050882</v>
      </c>
      <c r="N202" s="4">
        <f>Overrides!X202</f>
        <v>0</v>
      </c>
      <c r="O202" s="4">
        <f t="shared" si="22"/>
        <v>356608</v>
      </c>
      <c r="P202" s="4">
        <f t="shared" si="23"/>
        <v>2694274</v>
      </c>
      <c r="Q202" s="4"/>
      <c r="R202" s="4">
        <v>3150464</v>
      </c>
      <c r="S202" s="4">
        <f>Overrides!Y202</f>
        <v>0</v>
      </c>
      <c r="T202" s="4">
        <f t="shared" si="24"/>
        <v>365523</v>
      </c>
      <c r="U202" s="4">
        <f t="shared" si="25"/>
        <v>2784941</v>
      </c>
      <c r="V202" s="4">
        <f>ROUND((P202*1.025)+'New Growth'!$AL202*P202,0)</f>
        <v>2783454</v>
      </c>
      <c r="W202" s="12"/>
      <c r="X202" s="4">
        <v>12537544</v>
      </c>
      <c r="Y202" s="4">
        <v>12561816</v>
      </c>
      <c r="Z202" s="4">
        <v>12560496</v>
      </c>
      <c r="AA202" s="4">
        <v>12606835</v>
      </c>
      <c r="AB202" s="17">
        <f t="shared" ref="AB202:AB265" si="28">IF(AA202&gt;0,AA202,IF(Z202&gt;0,Z202,AA202))</f>
        <v>12606835</v>
      </c>
      <c r="AC202" s="4"/>
      <c r="AD202" s="4">
        <f t="shared" si="26"/>
        <v>2784941</v>
      </c>
      <c r="AE202" s="4"/>
      <c r="AF202" s="4"/>
    </row>
    <row r="203" spans="1:32" x14ac:dyDescent="0.2">
      <c r="A203" t="s">
        <v>212</v>
      </c>
      <c r="B203">
        <v>194</v>
      </c>
      <c r="C203" s="4">
        <v>1388718</v>
      </c>
      <c r="D203" s="4">
        <f>Overrides!V203</f>
        <v>0</v>
      </c>
      <c r="E203" s="4">
        <v>0</v>
      </c>
      <c r="F203" s="4">
        <f t="shared" ref="F203:F266" si="29">IF(C203&gt;0,C203-E203,0)</f>
        <v>1388718</v>
      </c>
      <c r="G203" s="4"/>
      <c r="H203" s="4">
        <v>1445436</v>
      </c>
      <c r="I203" s="4">
        <f>Overrides!W203</f>
        <v>0</v>
      </c>
      <c r="J203" s="4">
        <f t="shared" si="27"/>
        <v>0</v>
      </c>
      <c r="K203" s="4">
        <f t="shared" ref="K203:K266" si="30">IF(H203&gt;0,H203-J203,0)</f>
        <v>1445436</v>
      </c>
      <c r="L203" s="4"/>
      <c r="M203" s="4">
        <v>1499033</v>
      </c>
      <c r="N203" s="4">
        <f>Overrides!X203</f>
        <v>0</v>
      </c>
      <c r="O203" s="4">
        <f t="shared" ref="O203:O266" si="31">ROUND((J203*1.025)+N203,0)</f>
        <v>0</v>
      </c>
      <c r="P203" s="4">
        <f t="shared" ref="P203:P266" si="32">IF(M203&gt;0,M203-O203,0)</f>
        <v>1499033</v>
      </c>
      <c r="Q203" s="4"/>
      <c r="R203" s="4">
        <v>1564838</v>
      </c>
      <c r="S203" s="4">
        <f>Overrides!Y203</f>
        <v>0</v>
      </c>
      <c r="T203" s="4">
        <f t="shared" ref="T203:T266" si="33">ROUND((O203*1.025)+S203,0)</f>
        <v>0</v>
      </c>
      <c r="U203" s="4">
        <f t="shared" ref="U203:U266" si="34">IF(R203&gt;0,R203-T203,0)</f>
        <v>1564838</v>
      </c>
      <c r="V203" s="4">
        <f>ROUND((P203*1.025)+'New Growth'!$AL203*P203,0)</f>
        <v>1559894</v>
      </c>
      <c r="W203" s="12"/>
      <c r="X203" s="4">
        <v>2593525</v>
      </c>
      <c r="Y203" s="4">
        <v>2625374</v>
      </c>
      <c r="Z203" s="4">
        <v>2654672</v>
      </c>
      <c r="AA203" s="4">
        <v>2647500</v>
      </c>
      <c r="AB203" s="17">
        <f t="shared" si="28"/>
        <v>2647500</v>
      </c>
      <c r="AC203" s="4"/>
      <c r="AD203" s="4">
        <f t="shared" ref="AD203:AD266" si="35">MINA(IF(U203&gt;0,U203,V203),AB203)</f>
        <v>1564838</v>
      </c>
      <c r="AE203" s="4"/>
      <c r="AF203" s="4"/>
    </row>
    <row r="204" spans="1:32" x14ac:dyDescent="0.2">
      <c r="A204" t="s">
        <v>378</v>
      </c>
      <c r="B204">
        <v>195</v>
      </c>
      <c r="C204" s="4">
        <v>493468</v>
      </c>
      <c r="D204" s="4">
        <f>Overrides!V204</f>
        <v>0</v>
      </c>
      <c r="E204" s="4">
        <v>121842</v>
      </c>
      <c r="F204" s="4">
        <f t="shared" si="29"/>
        <v>371626</v>
      </c>
      <c r="G204" s="4"/>
      <c r="H204" s="4">
        <v>512039</v>
      </c>
      <c r="I204" s="4">
        <f>Overrides!W204</f>
        <v>0</v>
      </c>
      <c r="J204" s="4">
        <f t="shared" si="27"/>
        <v>124888</v>
      </c>
      <c r="K204" s="4">
        <f t="shared" si="30"/>
        <v>387151</v>
      </c>
      <c r="L204" s="4"/>
      <c r="M204" s="4">
        <v>529526</v>
      </c>
      <c r="N204" s="4">
        <f>Overrides!X204</f>
        <v>0</v>
      </c>
      <c r="O204" s="4">
        <f t="shared" si="31"/>
        <v>128010</v>
      </c>
      <c r="P204" s="4">
        <f t="shared" si="32"/>
        <v>401516</v>
      </c>
      <c r="Q204" s="4"/>
      <c r="R204" s="4">
        <v>546655</v>
      </c>
      <c r="S204" s="4">
        <f>Overrides!Y204</f>
        <v>0</v>
      </c>
      <c r="T204" s="4">
        <f t="shared" si="33"/>
        <v>131210</v>
      </c>
      <c r="U204" s="4">
        <f t="shared" si="34"/>
        <v>415445</v>
      </c>
      <c r="V204" s="4">
        <f>ROUND((P204*1.025)+'New Growth'!$AL204*P204,0)</f>
        <v>416733</v>
      </c>
      <c r="W204" s="12"/>
      <c r="X204" s="4">
        <v>2108228</v>
      </c>
      <c r="Y204" s="4">
        <v>2095479</v>
      </c>
      <c r="Z204" s="4">
        <v>2107208</v>
      </c>
      <c r="AA204" s="4">
        <v>2080791</v>
      </c>
      <c r="AB204" s="17">
        <f t="shared" si="28"/>
        <v>2080791</v>
      </c>
      <c r="AC204" s="4"/>
      <c r="AD204" s="4">
        <f t="shared" si="35"/>
        <v>415445</v>
      </c>
      <c r="AE204" s="4"/>
      <c r="AF204" s="4"/>
    </row>
    <row r="205" spans="1:32" x14ac:dyDescent="0.2">
      <c r="A205" t="s">
        <v>213</v>
      </c>
      <c r="B205">
        <v>196</v>
      </c>
      <c r="C205" s="4">
        <v>7108754</v>
      </c>
      <c r="D205" s="4">
        <f>Overrides!V205</f>
        <v>0</v>
      </c>
      <c r="E205" s="4">
        <v>442588</v>
      </c>
      <c r="F205" s="4">
        <f t="shared" si="29"/>
        <v>6666166</v>
      </c>
      <c r="G205" s="4"/>
      <c r="H205" s="4">
        <v>7327636</v>
      </c>
      <c r="I205" s="4">
        <f>Overrides!W205</f>
        <v>0</v>
      </c>
      <c r="J205" s="4">
        <f t="shared" si="27"/>
        <v>453653</v>
      </c>
      <c r="K205" s="4">
        <f t="shared" si="30"/>
        <v>6873983</v>
      </c>
      <c r="L205" s="4"/>
      <c r="M205" s="4">
        <v>7560060</v>
      </c>
      <c r="N205" s="4">
        <f>Overrides!X205</f>
        <v>0</v>
      </c>
      <c r="O205" s="4">
        <f t="shared" si="31"/>
        <v>464994</v>
      </c>
      <c r="P205" s="4">
        <f t="shared" si="32"/>
        <v>7095066</v>
      </c>
      <c r="Q205" s="4"/>
      <c r="R205" s="4">
        <v>7798299</v>
      </c>
      <c r="S205" s="4">
        <f>Overrides!Y205</f>
        <v>0</v>
      </c>
      <c r="T205" s="4">
        <f t="shared" si="33"/>
        <v>476619</v>
      </c>
      <c r="U205" s="4">
        <f t="shared" si="34"/>
        <v>7321680</v>
      </c>
      <c r="V205" s="4">
        <f>ROUND((P205*1.025)+'New Growth'!$AL205*P205,0)</f>
        <v>7320689</v>
      </c>
      <c r="W205" s="12"/>
      <c r="X205" s="4">
        <v>18376324</v>
      </c>
      <c r="Y205" s="4">
        <v>18363129</v>
      </c>
      <c r="Z205" s="4">
        <v>18967894</v>
      </c>
      <c r="AA205" s="4">
        <v>20235614</v>
      </c>
      <c r="AB205" s="17">
        <f t="shared" si="28"/>
        <v>20235614</v>
      </c>
      <c r="AC205" s="4"/>
      <c r="AD205" s="4">
        <f t="shared" si="35"/>
        <v>7321680</v>
      </c>
      <c r="AE205" s="4"/>
      <c r="AF205" s="4"/>
    </row>
    <row r="206" spans="1:32" x14ac:dyDescent="0.2">
      <c r="A206" t="s">
        <v>214</v>
      </c>
      <c r="B206">
        <v>197</v>
      </c>
      <c r="C206" s="4">
        <v>58393607</v>
      </c>
      <c r="D206" s="4">
        <f>Overrides!V206</f>
        <v>0</v>
      </c>
      <c r="E206" s="4">
        <v>6111720</v>
      </c>
      <c r="F206" s="4">
        <f t="shared" si="29"/>
        <v>52281887</v>
      </c>
      <c r="G206" s="4"/>
      <c r="H206" s="4">
        <v>60532786</v>
      </c>
      <c r="I206" s="4">
        <f>Overrides!W206</f>
        <v>0</v>
      </c>
      <c r="J206" s="4">
        <f t="shared" si="27"/>
        <v>6264513</v>
      </c>
      <c r="K206" s="4">
        <f t="shared" si="30"/>
        <v>54268273</v>
      </c>
      <c r="L206" s="4"/>
      <c r="M206" s="4">
        <v>63083855</v>
      </c>
      <c r="N206" s="4">
        <f>Overrides!X206</f>
        <v>0</v>
      </c>
      <c r="O206" s="4">
        <f t="shared" si="31"/>
        <v>6421126</v>
      </c>
      <c r="P206" s="4">
        <f t="shared" si="32"/>
        <v>56662729</v>
      </c>
      <c r="Q206" s="4"/>
      <c r="R206" s="4">
        <v>65801036</v>
      </c>
      <c r="S206" s="4">
        <f>Overrides!Y206</f>
        <v>0</v>
      </c>
      <c r="T206" s="4">
        <f t="shared" si="33"/>
        <v>6581654</v>
      </c>
      <c r="U206" s="4">
        <f t="shared" si="34"/>
        <v>59219382</v>
      </c>
      <c r="V206" s="4">
        <f>ROUND((P206*1.025)+'New Growth'!$AL206*P206,0)</f>
        <v>59065229</v>
      </c>
      <c r="X206" s="4">
        <v>427528242</v>
      </c>
      <c r="Y206" s="4">
        <v>423493186</v>
      </c>
      <c r="Z206" s="4">
        <v>454535629</v>
      </c>
      <c r="AA206" s="4">
        <v>513600340</v>
      </c>
      <c r="AB206" s="17">
        <f t="shared" si="28"/>
        <v>513600340</v>
      </c>
      <c r="AC206" s="4"/>
      <c r="AD206" s="4">
        <f t="shared" si="35"/>
        <v>59219382</v>
      </c>
      <c r="AE206" s="4"/>
      <c r="AF206" s="4"/>
    </row>
    <row r="207" spans="1:32" x14ac:dyDescent="0.2">
      <c r="A207" t="s">
        <v>215</v>
      </c>
      <c r="B207">
        <v>198</v>
      </c>
      <c r="C207" s="4">
        <v>84573555</v>
      </c>
      <c r="D207" s="4">
        <f>Overrides!V207</f>
        <v>0</v>
      </c>
      <c r="E207" s="4">
        <v>4760134</v>
      </c>
      <c r="F207" s="4">
        <f t="shared" si="29"/>
        <v>79813421</v>
      </c>
      <c r="G207" s="4"/>
      <c r="H207" s="4">
        <v>89191083</v>
      </c>
      <c r="I207" s="4">
        <f>Overrides!W207</f>
        <v>0</v>
      </c>
      <c r="J207" s="4">
        <f t="shared" si="27"/>
        <v>4879137</v>
      </c>
      <c r="K207" s="4">
        <f t="shared" si="30"/>
        <v>84311946</v>
      </c>
      <c r="L207" s="4"/>
      <c r="M207" s="4">
        <v>92549664</v>
      </c>
      <c r="N207" s="4">
        <f>Overrides!X207</f>
        <v>0</v>
      </c>
      <c r="O207" s="4">
        <f t="shared" si="31"/>
        <v>5001115</v>
      </c>
      <c r="P207" s="4">
        <f t="shared" si="32"/>
        <v>87548549</v>
      </c>
      <c r="Q207" s="4"/>
      <c r="R207" s="4">
        <v>95604635</v>
      </c>
      <c r="S207" s="4">
        <f>Overrides!Y207</f>
        <v>0</v>
      </c>
      <c r="T207" s="4">
        <f t="shared" si="33"/>
        <v>5126143</v>
      </c>
      <c r="U207" s="4">
        <f t="shared" si="34"/>
        <v>90478492</v>
      </c>
      <c r="V207" s="4">
        <f>ROUND((P207*1.025)+'New Growth'!$AL207*P207,0)</f>
        <v>90726561</v>
      </c>
      <c r="W207" s="12"/>
      <c r="X207" s="4">
        <v>155724277</v>
      </c>
      <c r="Y207" s="4">
        <v>164733190</v>
      </c>
      <c r="Z207" s="4">
        <v>174621223</v>
      </c>
      <c r="AA207" s="4">
        <v>183892857</v>
      </c>
      <c r="AB207" s="17">
        <f t="shared" si="28"/>
        <v>183892857</v>
      </c>
      <c r="AC207" s="4"/>
      <c r="AD207" s="4">
        <f t="shared" si="35"/>
        <v>90478492</v>
      </c>
      <c r="AE207" s="4"/>
      <c r="AF207" s="4"/>
    </row>
    <row r="208" spans="1:32" x14ac:dyDescent="0.2">
      <c r="A208" t="s">
        <v>216</v>
      </c>
      <c r="B208">
        <v>199</v>
      </c>
      <c r="C208" s="4">
        <v>93756886</v>
      </c>
      <c r="D208" s="4">
        <f>Overrides!V208</f>
        <v>0</v>
      </c>
      <c r="E208" s="4">
        <v>7696672</v>
      </c>
      <c r="F208" s="4">
        <f t="shared" si="29"/>
        <v>86060214</v>
      </c>
      <c r="G208" s="4"/>
      <c r="H208" s="4">
        <v>98925881</v>
      </c>
      <c r="I208" s="4">
        <f>Overrides!W208</f>
        <v>0</v>
      </c>
      <c r="J208" s="4">
        <f t="shared" si="27"/>
        <v>7889089</v>
      </c>
      <c r="K208" s="4">
        <f t="shared" si="30"/>
        <v>91036792</v>
      </c>
      <c r="L208" s="4"/>
      <c r="M208" s="4">
        <v>106870366</v>
      </c>
      <c r="N208" s="4">
        <f>Overrides!X208</f>
        <v>1548410</v>
      </c>
      <c r="O208" s="4">
        <f t="shared" si="31"/>
        <v>9634726</v>
      </c>
      <c r="P208" s="4">
        <f t="shared" si="32"/>
        <v>97235640</v>
      </c>
      <c r="Q208" s="4"/>
      <c r="R208" s="4">
        <v>113229253</v>
      </c>
      <c r="S208" s="4">
        <f>Overrides!Y208</f>
        <v>0</v>
      </c>
      <c r="T208" s="4">
        <f t="shared" si="33"/>
        <v>9875594</v>
      </c>
      <c r="U208" s="4">
        <f t="shared" si="34"/>
        <v>103353659</v>
      </c>
      <c r="V208" s="4">
        <f>ROUND((P208*1.025)+'New Growth'!$AL208*P208,0)</f>
        <v>103351762</v>
      </c>
      <c r="W208" s="12"/>
      <c r="X208" s="4">
        <v>198099748</v>
      </c>
      <c r="Y208" s="4">
        <v>201718325</v>
      </c>
      <c r="Z208" s="4">
        <v>220968194</v>
      </c>
      <c r="AA208" s="4">
        <v>226704721</v>
      </c>
      <c r="AB208" s="17">
        <f t="shared" si="28"/>
        <v>226704721</v>
      </c>
      <c r="AC208" s="4"/>
      <c r="AD208" s="4">
        <f t="shared" si="35"/>
        <v>103353659</v>
      </c>
      <c r="AE208" s="4"/>
      <c r="AF208" s="4"/>
    </row>
    <row r="209" spans="1:32" x14ac:dyDescent="0.2">
      <c r="A209" t="s">
        <v>217</v>
      </c>
      <c r="B209">
        <v>200</v>
      </c>
      <c r="C209" s="4">
        <v>403052</v>
      </c>
      <c r="D209" s="4">
        <f>Overrides!V209</f>
        <v>0</v>
      </c>
      <c r="E209" s="4">
        <v>32551</v>
      </c>
      <c r="F209" s="4">
        <f t="shared" si="29"/>
        <v>370501</v>
      </c>
      <c r="G209" s="4"/>
      <c r="H209" s="4">
        <v>414613</v>
      </c>
      <c r="I209" s="4">
        <f>Overrides!W209</f>
        <v>0</v>
      </c>
      <c r="J209" s="4">
        <f t="shared" si="27"/>
        <v>33365</v>
      </c>
      <c r="K209" s="4">
        <f t="shared" si="30"/>
        <v>381248</v>
      </c>
      <c r="L209" s="4"/>
      <c r="M209" s="4">
        <v>433734</v>
      </c>
      <c r="N209" s="4">
        <f>Overrides!X209</f>
        <v>0</v>
      </c>
      <c r="O209" s="4">
        <f t="shared" si="31"/>
        <v>34199</v>
      </c>
      <c r="P209" s="4">
        <f t="shared" si="32"/>
        <v>399535</v>
      </c>
      <c r="Q209" s="4"/>
      <c r="R209" s="4">
        <v>448593</v>
      </c>
      <c r="S209" s="4">
        <f>Overrides!Y209</f>
        <v>0</v>
      </c>
      <c r="T209" s="4">
        <f t="shared" si="33"/>
        <v>35054</v>
      </c>
      <c r="U209" s="4">
        <f t="shared" si="34"/>
        <v>413539</v>
      </c>
      <c r="V209" s="4">
        <f>ROUND((P209*1.025)+'New Growth'!$AL209*P209,0)</f>
        <v>414478</v>
      </c>
      <c r="W209" s="12"/>
      <c r="X209" s="4">
        <v>997803</v>
      </c>
      <c r="Y209" s="4">
        <v>998140</v>
      </c>
      <c r="Z209" s="4">
        <v>1019953</v>
      </c>
      <c r="AA209" s="4">
        <v>1023370</v>
      </c>
      <c r="AB209" s="17">
        <f t="shared" si="28"/>
        <v>1023370</v>
      </c>
      <c r="AC209" s="4"/>
      <c r="AD209" s="4">
        <f t="shared" si="35"/>
        <v>413539</v>
      </c>
      <c r="AE209" s="4"/>
      <c r="AF209" s="4"/>
    </row>
    <row r="210" spans="1:32" x14ac:dyDescent="0.2">
      <c r="A210" t="s">
        <v>218</v>
      </c>
      <c r="B210">
        <v>201</v>
      </c>
      <c r="C210" s="4">
        <v>102384407</v>
      </c>
      <c r="D210" s="4">
        <f>Overrides!V210</f>
        <v>0</v>
      </c>
      <c r="E210" s="4">
        <v>0</v>
      </c>
      <c r="F210" s="4">
        <f t="shared" si="29"/>
        <v>102384407</v>
      </c>
      <c r="G210" s="4"/>
      <c r="H210" s="4">
        <v>106400750</v>
      </c>
      <c r="I210" s="4">
        <f>Overrides!W210</f>
        <v>0</v>
      </c>
      <c r="J210" s="4">
        <f t="shared" si="27"/>
        <v>0</v>
      </c>
      <c r="K210" s="4">
        <f t="shared" si="30"/>
        <v>106400750</v>
      </c>
      <c r="L210" s="4"/>
      <c r="M210" s="4">
        <v>110181767</v>
      </c>
      <c r="N210" s="4">
        <f>Overrides!X210</f>
        <v>0</v>
      </c>
      <c r="O210" s="4">
        <f t="shared" si="31"/>
        <v>0</v>
      </c>
      <c r="P210" s="4">
        <f t="shared" si="32"/>
        <v>110181767</v>
      </c>
      <c r="Q210" s="4"/>
      <c r="R210" s="4">
        <v>114137930</v>
      </c>
      <c r="S210" s="4">
        <f>Overrides!Y210</f>
        <v>0</v>
      </c>
      <c r="T210" s="4">
        <f t="shared" si="33"/>
        <v>0</v>
      </c>
      <c r="U210" s="4">
        <f t="shared" si="34"/>
        <v>114137930</v>
      </c>
      <c r="V210" s="4">
        <f>ROUND((P210*1.025)+'New Growth'!$AL210*P210,0)</f>
        <v>114247474</v>
      </c>
      <c r="W210" s="12"/>
      <c r="X210" s="4">
        <v>136989241</v>
      </c>
      <c r="Y210" s="4">
        <v>130660844</v>
      </c>
      <c r="Z210" s="4">
        <v>130930312</v>
      </c>
      <c r="AA210" s="4">
        <v>133374741</v>
      </c>
      <c r="AB210" s="17">
        <f t="shared" si="28"/>
        <v>133374741</v>
      </c>
      <c r="AC210" s="4"/>
      <c r="AD210" s="4">
        <f t="shared" si="35"/>
        <v>114137930</v>
      </c>
      <c r="AE210" s="4"/>
      <c r="AF210" s="4"/>
    </row>
    <row r="211" spans="1:32" x14ac:dyDescent="0.2">
      <c r="A211" t="s">
        <v>219</v>
      </c>
      <c r="B211">
        <v>202</v>
      </c>
      <c r="C211" s="4">
        <v>1608507</v>
      </c>
      <c r="D211" s="4">
        <f>Overrides!V211</f>
        <v>0</v>
      </c>
      <c r="E211" s="4">
        <v>0</v>
      </c>
      <c r="F211" s="4">
        <f t="shared" si="29"/>
        <v>1608507</v>
      </c>
      <c r="G211" s="4"/>
      <c r="H211" s="4">
        <v>1658847</v>
      </c>
      <c r="I211" s="4">
        <f>Overrides!W211</f>
        <v>0</v>
      </c>
      <c r="J211" s="4">
        <f t="shared" si="27"/>
        <v>0</v>
      </c>
      <c r="K211" s="4">
        <f t="shared" si="30"/>
        <v>1658847</v>
      </c>
      <c r="L211" s="4"/>
      <c r="M211" s="4">
        <v>1716243</v>
      </c>
      <c r="N211" s="4">
        <f>Overrides!X211</f>
        <v>0</v>
      </c>
      <c r="O211" s="4">
        <f t="shared" si="31"/>
        <v>0</v>
      </c>
      <c r="P211" s="4">
        <f t="shared" si="32"/>
        <v>1716243</v>
      </c>
      <c r="Q211" s="4"/>
      <c r="R211" s="4">
        <v>1770809</v>
      </c>
      <c r="S211" s="4">
        <f>Overrides!Y211</f>
        <v>0</v>
      </c>
      <c r="T211" s="4">
        <f t="shared" si="33"/>
        <v>0</v>
      </c>
      <c r="U211" s="4">
        <f t="shared" si="34"/>
        <v>1770809</v>
      </c>
      <c r="V211" s="4">
        <f>ROUND((P211*1.025)+'New Growth'!$AL211*P211,0)</f>
        <v>1772193</v>
      </c>
      <c r="W211" s="12"/>
      <c r="X211" s="4">
        <v>2764201</v>
      </c>
      <c r="Y211" s="4">
        <v>2757323</v>
      </c>
      <c r="Z211" s="4">
        <v>2768364</v>
      </c>
      <c r="AA211" s="4">
        <v>2626287</v>
      </c>
      <c r="AB211" s="17">
        <f t="shared" si="28"/>
        <v>2626287</v>
      </c>
      <c r="AC211" s="4"/>
      <c r="AD211" s="4">
        <f t="shared" si="35"/>
        <v>1770809</v>
      </c>
      <c r="AE211" s="4"/>
      <c r="AF211" s="4"/>
    </row>
    <row r="212" spans="1:32" x14ac:dyDescent="0.2">
      <c r="A212" t="s">
        <v>379</v>
      </c>
      <c r="B212">
        <v>203</v>
      </c>
      <c r="C212" s="4">
        <v>4080422</v>
      </c>
      <c r="D212" s="4">
        <f>Overrides!V212</f>
        <v>87828</v>
      </c>
      <c r="E212" s="4">
        <v>406301</v>
      </c>
      <c r="F212" s="4">
        <f t="shared" si="29"/>
        <v>3674121</v>
      </c>
      <c r="G212" s="4"/>
      <c r="H212" s="4">
        <v>4215567</v>
      </c>
      <c r="I212" s="4">
        <f>Overrides!W212</f>
        <v>0</v>
      </c>
      <c r="J212" s="4">
        <f t="shared" ref="J212:J275" si="36">ROUND((E212*1.025)+I212,0)</f>
        <v>416459</v>
      </c>
      <c r="K212" s="4">
        <f t="shared" si="30"/>
        <v>3799108</v>
      </c>
      <c r="L212" s="4"/>
      <c r="M212" s="4">
        <v>4356629</v>
      </c>
      <c r="N212" s="4">
        <f>Overrides!X212</f>
        <v>0</v>
      </c>
      <c r="O212" s="4">
        <f t="shared" si="31"/>
        <v>426870</v>
      </c>
      <c r="P212" s="4">
        <f t="shared" si="32"/>
        <v>3929759</v>
      </c>
      <c r="Q212" s="4"/>
      <c r="R212" s="4">
        <v>4496340</v>
      </c>
      <c r="S212" s="4">
        <f>Overrides!Y212</f>
        <v>0</v>
      </c>
      <c r="T212" s="4">
        <f t="shared" si="33"/>
        <v>437542</v>
      </c>
      <c r="U212" s="4">
        <f t="shared" si="34"/>
        <v>4058798</v>
      </c>
      <c r="V212" s="4">
        <f>ROUND((P212*1.025)+'New Growth'!$AL212*P212,0)</f>
        <v>4062192</v>
      </c>
      <c r="W212" s="12"/>
      <c r="X212" s="4">
        <v>11781979</v>
      </c>
      <c r="Y212" s="4">
        <v>11932757</v>
      </c>
      <c r="Z212" s="4">
        <v>11921206</v>
      </c>
      <c r="AA212" s="4">
        <v>12131616</v>
      </c>
      <c r="AB212" s="17">
        <f t="shared" si="28"/>
        <v>12131616</v>
      </c>
      <c r="AC212" s="4"/>
      <c r="AD212" s="4">
        <f t="shared" si="35"/>
        <v>4058798</v>
      </c>
      <c r="AE212" s="4"/>
      <c r="AF212" s="4"/>
    </row>
    <row r="213" spans="1:32" x14ac:dyDescent="0.2">
      <c r="A213" t="s">
        <v>220</v>
      </c>
      <c r="B213">
        <v>204</v>
      </c>
      <c r="C213" s="4">
        <v>1605594</v>
      </c>
      <c r="D213" s="4">
        <f>Overrides!V213</f>
        <v>0</v>
      </c>
      <c r="E213" s="4">
        <v>341667</v>
      </c>
      <c r="F213" s="4">
        <f t="shared" si="29"/>
        <v>1263927</v>
      </c>
      <c r="G213" s="4"/>
      <c r="H213" s="4">
        <v>1680553</v>
      </c>
      <c r="I213" s="4">
        <f>Overrides!W213</f>
        <v>0</v>
      </c>
      <c r="J213" s="4">
        <f t="shared" si="36"/>
        <v>350209</v>
      </c>
      <c r="K213" s="4">
        <f t="shared" si="30"/>
        <v>1330344</v>
      </c>
      <c r="L213" s="4"/>
      <c r="M213" s="4">
        <v>1736589</v>
      </c>
      <c r="N213" s="4">
        <f>Overrides!X213</f>
        <v>0</v>
      </c>
      <c r="O213" s="4">
        <f t="shared" si="31"/>
        <v>358964</v>
      </c>
      <c r="P213" s="4">
        <f t="shared" si="32"/>
        <v>1377625</v>
      </c>
      <c r="Q213" s="4"/>
      <c r="R213" s="4">
        <v>1793733</v>
      </c>
      <c r="S213" s="4">
        <f>Overrides!Y213</f>
        <v>0</v>
      </c>
      <c r="T213" s="4">
        <f t="shared" si="33"/>
        <v>367938</v>
      </c>
      <c r="U213" s="4">
        <f t="shared" si="34"/>
        <v>1425795</v>
      </c>
      <c r="V213" s="4">
        <f>ROUND((P213*1.025)+'New Growth'!$AL213*P213,0)</f>
        <v>1434108</v>
      </c>
      <c r="W213" s="12"/>
      <c r="X213" s="4">
        <v>2672160</v>
      </c>
      <c r="Y213" s="4">
        <v>2693562</v>
      </c>
      <c r="Z213" s="4">
        <v>2699117</v>
      </c>
      <c r="AA213" s="4">
        <v>2630341</v>
      </c>
      <c r="AB213" s="17">
        <f t="shared" si="28"/>
        <v>2630341</v>
      </c>
      <c r="AC213" s="4"/>
      <c r="AD213" s="4">
        <f t="shared" si="35"/>
        <v>1425795</v>
      </c>
      <c r="AE213" s="4"/>
      <c r="AF213" s="4"/>
    </row>
    <row r="214" spans="1:32" x14ac:dyDescent="0.2">
      <c r="A214" t="s">
        <v>221</v>
      </c>
      <c r="B214">
        <v>205</v>
      </c>
      <c r="C214" s="4">
        <v>12733360</v>
      </c>
      <c r="D214" s="4">
        <f>Overrides!V214</f>
        <v>0</v>
      </c>
      <c r="E214" s="4">
        <v>1101709</v>
      </c>
      <c r="F214" s="4">
        <f t="shared" si="29"/>
        <v>11631651</v>
      </c>
      <c r="G214" s="4"/>
      <c r="H214" s="4">
        <v>13212626</v>
      </c>
      <c r="I214" s="4">
        <f>Overrides!W214</f>
        <v>0</v>
      </c>
      <c r="J214" s="4">
        <f t="shared" si="36"/>
        <v>1129252</v>
      </c>
      <c r="K214" s="4">
        <f t="shared" si="30"/>
        <v>12083374</v>
      </c>
      <c r="L214" s="4"/>
      <c r="M214" s="4">
        <v>13655601</v>
      </c>
      <c r="N214" s="4">
        <f>Overrides!X214</f>
        <v>0</v>
      </c>
      <c r="O214" s="4">
        <f t="shared" si="31"/>
        <v>1157483</v>
      </c>
      <c r="P214" s="4">
        <f t="shared" si="32"/>
        <v>12498118</v>
      </c>
      <c r="Q214" s="4"/>
      <c r="R214" s="4">
        <v>14272834</v>
      </c>
      <c r="S214" s="4">
        <f>Overrides!Y214</f>
        <v>125000</v>
      </c>
      <c r="T214" s="4">
        <f t="shared" si="33"/>
        <v>1311420</v>
      </c>
      <c r="U214" s="4">
        <f t="shared" si="34"/>
        <v>12961414</v>
      </c>
      <c r="V214" s="4">
        <f>ROUND((P214*1.025)+'New Growth'!$AL214*P214,0)</f>
        <v>12954299</v>
      </c>
      <c r="W214" s="12"/>
      <c r="X214" s="4">
        <v>29950392</v>
      </c>
      <c r="Y214" s="4">
        <v>30849395</v>
      </c>
      <c r="Z214" s="4">
        <v>31359234</v>
      </c>
      <c r="AA214" s="4">
        <v>32899077</v>
      </c>
      <c r="AB214" s="17">
        <f t="shared" si="28"/>
        <v>32899077</v>
      </c>
      <c r="AC214" s="4"/>
      <c r="AD214" s="4">
        <f t="shared" si="35"/>
        <v>12961414</v>
      </c>
      <c r="AE214" s="4"/>
      <c r="AF214" s="4"/>
    </row>
    <row r="215" spans="1:32" x14ac:dyDescent="0.2">
      <c r="A215" t="s">
        <v>222</v>
      </c>
      <c r="B215">
        <v>206</v>
      </c>
      <c r="C215" s="4">
        <v>42716528</v>
      </c>
      <c r="D215" s="4">
        <f>Overrides!V215</f>
        <v>0</v>
      </c>
      <c r="E215" s="4">
        <v>0</v>
      </c>
      <c r="F215" s="4">
        <f t="shared" si="29"/>
        <v>42716528</v>
      </c>
      <c r="G215" s="4"/>
      <c r="H215" s="4">
        <v>44298205</v>
      </c>
      <c r="I215" s="4">
        <f>Overrides!W215</f>
        <v>0</v>
      </c>
      <c r="J215" s="4">
        <f t="shared" si="36"/>
        <v>0</v>
      </c>
      <c r="K215" s="4">
        <f t="shared" si="30"/>
        <v>44298205</v>
      </c>
      <c r="L215" s="4"/>
      <c r="M215" s="4">
        <v>46062191</v>
      </c>
      <c r="N215" s="4">
        <f>Overrides!X215</f>
        <v>0</v>
      </c>
      <c r="O215" s="4">
        <f t="shared" si="31"/>
        <v>0</v>
      </c>
      <c r="P215" s="4">
        <f t="shared" si="32"/>
        <v>46062191</v>
      </c>
      <c r="Q215" s="4"/>
      <c r="R215" s="4">
        <v>47847641</v>
      </c>
      <c r="S215" s="4">
        <f>Overrides!Y215</f>
        <v>0</v>
      </c>
      <c r="T215" s="4">
        <f t="shared" si="33"/>
        <v>0</v>
      </c>
      <c r="U215" s="4">
        <f t="shared" si="34"/>
        <v>47847641</v>
      </c>
      <c r="V215" s="4">
        <f>ROUND((P215*1.025)+'New Growth'!$AL215*P215,0)</f>
        <v>47835585</v>
      </c>
      <c r="W215" s="12"/>
      <c r="X215" s="4">
        <v>81370997</v>
      </c>
      <c r="Y215" s="4">
        <v>82305440</v>
      </c>
      <c r="Z215" s="4">
        <v>90201704</v>
      </c>
      <c r="AA215" s="4">
        <v>94128261</v>
      </c>
      <c r="AB215" s="17">
        <f t="shared" si="28"/>
        <v>94128261</v>
      </c>
      <c r="AC215" s="4"/>
      <c r="AD215" s="4">
        <f t="shared" si="35"/>
        <v>47847641</v>
      </c>
      <c r="AE215" s="4"/>
      <c r="AF215" s="4"/>
    </row>
    <row r="216" spans="1:32" x14ac:dyDescent="0.2">
      <c r="A216" t="s">
        <v>223</v>
      </c>
      <c r="B216">
        <v>207</v>
      </c>
      <c r="C216" s="4">
        <v>260189736</v>
      </c>
      <c r="D216" s="4">
        <f>Overrides!V216</f>
        <v>0</v>
      </c>
      <c r="E216" s="4">
        <v>14361925</v>
      </c>
      <c r="F216" s="4">
        <f t="shared" si="29"/>
        <v>245827811</v>
      </c>
      <c r="G216" s="4"/>
      <c r="H216" s="4">
        <v>279241788</v>
      </c>
      <c r="I216" s="4">
        <f>Overrides!W216</f>
        <v>8400000</v>
      </c>
      <c r="J216" s="4">
        <f t="shared" si="36"/>
        <v>23120973</v>
      </c>
      <c r="K216" s="4">
        <f t="shared" si="30"/>
        <v>256120815</v>
      </c>
      <c r="L216" s="4"/>
      <c r="M216" s="4">
        <v>291627432</v>
      </c>
      <c r="N216" s="4">
        <f>Overrides!X216</f>
        <v>0</v>
      </c>
      <c r="O216" s="4">
        <f t="shared" si="31"/>
        <v>23698997</v>
      </c>
      <c r="P216" s="4">
        <f t="shared" si="32"/>
        <v>267928435</v>
      </c>
      <c r="Q216" s="4"/>
      <c r="R216" s="4">
        <v>304054763</v>
      </c>
      <c r="S216" s="4">
        <f>Overrides!Y216</f>
        <v>0</v>
      </c>
      <c r="T216" s="4">
        <f t="shared" si="33"/>
        <v>24291472</v>
      </c>
      <c r="U216" s="4">
        <f t="shared" si="34"/>
        <v>279763291</v>
      </c>
      <c r="V216" s="4">
        <f>ROUND((P216*1.025)+'New Growth'!$AL216*P216,0)</f>
        <v>279744079</v>
      </c>
      <c r="W216" s="12"/>
      <c r="X216" s="4">
        <v>516132655</v>
      </c>
      <c r="Y216" s="4">
        <v>524054745</v>
      </c>
      <c r="Z216" s="4">
        <v>566627630</v>
      </c>
      <c r="AA216" s="4">
        <v>608045450</v>
      </c>
      <c r="AB216" s="17">
        <f t="shared" si="28"/>
        <v>608045450</v>
      </c>
      <c r="AC216" s="4"/>
      <c r="AD216" s="4">
        <f t="shared" si="35"/>
        <v>279763291</v>
      </c>
      <c r="AE216" s="4"/>
      <c r="AF216" s="4"/>
    </row>
    <row r="217" spans="1:32" x14ac:dyDescent="0.2">
      <c r="A217" t="s">
        <v>224</v>
      </c>
      <c r="B217">
        <v>208</v>
      </c>
      <c r="C217" s="4">
        <v>22476064</v>
      </c>
      <c r="D217" s="4">
        <f>Overrides!V217</f>
        <v>0</v>
      </c>
      <c r="E217" s="4">
        <v>2494699</v>
      </c>
      <c r="F217" s="4">
        <f t="shared" si="29"/>
        <v>19981365</v>
      </c>
      <c r="G217" s="4"/>
      <c r="H217" s="4">
        <v>23688861</v>
      </c>
      <c r="I217" s="4">
        <f>Overrides!W217</f>
        <v>0</v>
      </c>
      <c r="J217" s="4">
        <f t="shared" si="36"/>
        <v>2557066</v>
      </c>
      <c r="K217" s="4">
        <f t="shared" si="30"/>
        <v>21131795</v>
      </c>
      <c r="L217" s="4"/>
      <c r="M217" s="4">
        <v>24919060</v>
      </c>
      <c r="N217" s="4">
        <f>Overrides!X217</f>
        <v>0</v>
      </c>
      <c r="O217" s="4">
        <f t="shared" si="31"/>
        <v>2620993</v>
      </c>
      <c r="P217" s="4">
        <f t="shared" si="32"/>
        <v>22298067</v>
      </c>
      <c r="Q217" s="4"/>
      <c r="R217" s="4">
        <v>26232574</v>
      </c>
      <c r="S217" s="4">
        <f>Overrides!Y217</f>
        <v>0</v>
      </c>
      <c r="T217" s="4">
        <f t="shared" si="33"/>
        <v>2686518</v>
      </c>
      <c r="U217" s="4">
        <f t="shared" si="34"/>
        <v>23546056</v>
      </c>
      <c r="V217" s="4">
        <f>ROUND((P217*1.025)+'New Growth'!$AL217*P217,0)</f>
        <v>23551218</v>
      </c>
      <c r="W217" s="12"/>
      <c r="X217" s="4">
        <v>36635495</v>
      </c>
      <c r="Y217" s="4">
        <v>37267086</v>
      </c>
      <c r="Z217" s="4">
        <v>38448712</v>
      </c>
      <c r="AA217" s="4">
        <v>39774811</v>
      </c>
      <c r="AB217" s="17">
        <f t="shared" si="28"/>
        <v>39774811</v>
      </c>
      <c r="AC217" s="4"/>
      <c r="AD217" s="4">
        <f t="shared" si="35"/>
        <v>23546056</v>
      </c>
      <c r="AE217" s="4"/>
      <c r="AF217" s="4"/>
    </row>
    <row r="218" spans="1:32" x14ac:dyDescent="0.2">
      <c r="A218" t="s">
        <v>225</v>
      </c>
      <c r="B218">
        <v>209</v>
      </c>
      <c r="C218" s="4">
        <v>13698055</v>
      </c>
      <c r="D218" s="4">
        <f>Overrides!V218</f>
        <v>0</v>
      </c>
      <c r="E218" s="4">
        <v>0</v>
      </c>
      <c r="F218" s="4">
        <f t="shared" si="29"/>
        <v>13698055</v>
      </c>
      <c r="G218" s="4"/>
      <c r="H218" s="4">
        <v>14434111</v>
      </c>
      <c r="I218" s="4">
        <f>Overrides!W218</f>
        <v>0</v>
      </c>
      <c r="J218" s="4">
        <f t="shared" si="36"/>
        <v>0</v>
      </c>
      <c r="K218" s="4">
        <f t="shared" si="30"/>
        <v>14434111</v>
      </c>
      <c r="L218" s="4"/>
      <c r="M218" s="4">
        <v>15019976</v>
      </c>
      <c r="N218" s="4">
        <f>Overrides!X218</f>
        <v>0</v>
      </c>
      <c r="O218" s="4">
        <f t="shared" si="31"/>
        <v>0</v>
      </c>
      <c r="P218" s="4">
        <f t="shared" si="32"/>
        <v>15019976</v>
      </c>
      <c r="Q218" s="4"/>
      <c r="R218" s="4">
        <v>15745723</v>
      </c>
      <c r="S218" s="4">
        <f>Overrides!Y218</f>
        <v>0</v>
      </c>
      <c r="T218" s="4">
        <f t="shared" si="33"/>
        <v>0</v>
      </c>
      <c r="U218" s="4">
        <f t="shared" si="34"/>
        <v>15745723</v>
      </c>
      <c r="V218" s="4">
        <f>ROUND((P218*1.025)+'New Growth'!$AL218*P218,0)</f>
        <v>15733425</v>
      </c>
      <c r="W218" s="12"/>
      <c r="X218" s="4">
        <v>17756149</v>
      </c>
      <c r="Y218" s="4">
        <v>17858513</v>
      </c>
      <c r="Z218" s="4">
        <v>17801701</v>
      </c>
      <c r="AA218" s="4">
        <v>17730832</v>
      </c>
      <c r="AB218" s="17">
        <f t="shared" si="28"/>
        <v>17730832</v>
      </c>
      <c r="AC218" s="4"/>
      <c r="AD218" s="4">
        <f t="shared" si="35"/>
        <v>15745723</v>
      </c>
      <c r="AE218" s="4"/>
      <c r="AF218" s="4"/>
    </row>
    <row r="219" spans="1:32" x14ac:dyDescent="0.2">
      <c r="A219" t="s">
        <v>226</v>
      </c>
      <c r="B219">
        <v>210</v>
      </c>
      <c r="C219" s="4">
        <v>59689214</v>
      </c>
      <c r="D219" s="4">
        <f>Overrides!V219</f>
        <v>0</v>
      </c>
      <c r="E219" s="4">
        <v>6882750</v>
      </c>
      <c r="F219" s="4">
        <f t="shared" si="29"/>
        <v>52806464</v>
      </c>
      <c r="G219" s="4"/>
      <c r="H219" s="4">
        <v>61955069</v>
      </c>
      <c r="I219" s="4">
        <f>Overrides!W219</f>
        <v>0</v>
      </c>
      <c r="J219" s="4">
        <f t="shared" si="36"/>
        <v>7054819</v>
      </c>
      <c r="K219" s="4">
        <f t="shared" si="30"/>
        <v>54900250</v>
      </c>
      <c r="L219" s="4"/>
      <c r="M219" s="4">
        <v>64297287</v>
      </c>
      <c r="N219" s="4">
        <f>Overrides!X219</f>
        <v>0</v>
      </c>
      <c r="O219" s="4">
        <f t="shared" si="31"/>
        <v>7231189</v>
      </c>
      <c r="P219" s="4">
        <f t="shared" si="32"/>
        <v>57066098</v>
      </c>
      <c r="Q219" s="4"/>
      <c r="R219" s="4">
        <v>66535334</v>
      </c>
      <c r="S219" s="4">
        <f>Overrides!Y219</f>
        <v>0</v>
      </c>
      <c r="T219" s="4">
        <f t="shared" si="33"/>
        <v>7411969</v>
      </c>
      <c r="U219" s="4">
        <f t="shared" si="34"/>
        <v>59123365</v>
      </c>
      <c r="V219" s="4">
        <f>ROUND((P219*1.025)+'New Growth'!$AL219*P219,0)</f>
        <v>59257436</v>
      </c>
      <c r="W219" s="12"/>
      <c r="X219" s="4">
        <v>106740858</v>
      </c>
      <c r="Y219" s="4">
        <v>105207235</v>
      </c>
      <c r="Z219" s="4">
        <v>107356902</v>
      </c>
      <c r="AA219" s="4">
        <v>111475912</v>
      </c>
      <c r="AB219" s="17">
        <f t="shared" si="28"/>
        <v>111475912</v>
      </c>
      <c r="AC219" s="4"/>
      <c r="AD219" s="4">
        <f t="shared" si="35"/>
        <v>59123365</v>
      </c>
      <c r="AE219" s="4"/>
      <c r="AF219" s="4"/>
    </row>
    <row r="220" spans="1:32" x14ac:dyDescent="0.2">
      <c r="A220" t="s">
        <v>380</v>
      </c>
      <c r="B220">
        <v>211</v>
      </c>
      <c r="C220" s="4">
        <v>42372458</v>
      </c>
      <c r="D220" s="4">
        <f>Overrides!V220</f>
        <v>0</v>
      </c>
      <c r="E220" s="4">
        <v>0</v>
      </c>
      <c r="F220" s="4">
        <f t="shared" si="29"/>
        <v>42372458</v>
      </c>
      <c r="G220" s="4"/>
      <c r="H220" s="4">
        <v>43803504</v>
      </c>
      <c r="I220" s="4">
        <f>Overrides!W220</f>
        <v>0</v>
      </c>
      <c r="J220" s="4">
        <f t="shared" si="36"/>
        <v>0</v>
      </c>
      <c r="K220" s="4">
        <f t="shared" si="30"/>
        <v>43803504</v>
      </c>
      <c r="L220" s="4"/>
      <c r="M220" s="4">
        <v>45350568</v>
      </c>
      <c r="N220" s="4">
        <f>Overrides!X220</f>
        <v>0</v>
      </c>
      <c r="O220" s="4">
        <f t="shared" si="31"/>
        <v>0</v>
      </c>
      <c r="P220" s="4">
        <f t="shared" si="32"/>
        <v>45350568</v>
      </c>
      <c r="Q220" s="4"/>
      <c r="R220" s="4">
        <v>46801317</v>
      </c>
      <c r="S220" s="4">
        <f>Overrides!Y220</f>
        <v>0</v>
      </c>
      <c r="T220" s="4">
        <f t="shared" si="33"/>
        <v>0</v>
      </c>
      <c r="U220" s="4">
        <f t="shared" si="34"/>
        <v>46801317</v>
      </c>
      <c r="V220" s="4">
        <f>ROUND((P220*1.025)+'New Growth'!$AL220*P220,0)</f>
        <v>46878882</v>
      </c>
      <c r="W220" s="12"/>
      <c r="X220" s="4">
        <v>83880947</v>
      </c>
      <c r="Y220" s="4">
        <v>83624629</v>
      </c>
      <c r="Z220" s="4">
        <v>87172743</v>
      </c>
      <c r="AA220" s="4">
        <v>89377499</v>
      </c>
      <c r="AB220" s="17">
        <f t="shared" si="28"/>
        <v>89377499</v>
      </c>
      <c r="AC220" s="4"/>
      <c r="AD220" s="4">
        <f t="shared" si="35"/>
        <v>46801317</v>
      </c>
      <c r="AE220" s="4"/>
      <c r="AF220" s="4"/>
    </row>
    <row r="221" spans="1:32" x14ac:dyDescent="0.2">
      <c r="A221" t="s">
        <v>381</v>
      </c>
      <c r="B221">
        <v>212</v>
      </c>
      <c r="C221" s="4">
        <v>4654974</v>
      </c>
      <c r="D221" s="4">
        <f>Overrides!V221</f>
        <v>0</v>
      </c>
      <c r="E221" s="4">
        <v>0</v>
      </c>
      <c r="F221" s="4">
        <f t="shared" si="29"/>
        <v>4654974</v>
      </c>
      <c r="G221" s="4"/>
      <c r="H221" s="4">
        <v>4807051</v>
      </c>
      <c r="I221" s="4">
        <f>Overrides!W221</f>
        <v>0</v>
      </c>
      <c r="J221" s="4">
        <f t="shared" si="36"/>
        <v>0</v>
      </c>
      <c r="K221" s="4">
        <f t="shared" si="30"/>
        <v>4807051</v>
      </c>
      <c r="L221" s="4"/>
      <c r="M221" s="4">
        <v>5011761</v>
      </c>
      <c r="N221" s="4">
        <f>Overrides!X221</f>
        <v>0</v>
      </c>
      <c r="O221" s="4">
        <f t="shared" si="31"/>
        <v>0</v>
      </c>
      <c r="P221" s="4">
        <f t="shared" si="32"/>
        <v>5011761</v>
      </c>
      <c r="Q221" s="4"/>
      <c r="R221" s="4">
        <v>5224934</v>
      </c>
      <c r="S221" s="4">
        <f>Overrides!Y221</f>
        <v>0</v>
      </c>
      <c r="T221" s="4">
        <f t="shared" si="33"/>
        <v>0</v>
      </c>
      <c r="U221" s="4">
        <f t="shared" si="34"/>
        <v>5224934</v>
      </c>
      <c r="V221" s="4">
        <f>ROUND((P221*1.025)+'New Growth'!$AL221*P221,0)</f>
        <v>5208723</v>
      </c>
      <c r="W221" s="12"/>
      <c r="X221" s="4">
        <v>9482178</v>
      </c>
      <c r="Y221" s="4">
        <v>9466565</v>
      </c>
      <c r="Z221" s="4">
        <v>9549786</v>
      </c>
      <c r="AA221" s="4">
        <v>9496143</v>
      </c>
      <c r="AB221" s="17">
        <f t="shared" si="28"/>
        <v>9496143</v>
      </c>
      <c r="AC221" s="4"/>
      <c r="AD221" s="4">
        <f t="shared" si="35"/>
        <v>5224934</v>
      </c>
      <c r="AE221" s="4"/>
      <c r="AF221" s="4"/>
    </row>
    <row r="222" spans="1:32" x14ac:dyDescent="0.2">
      <c r="A222" t="s">
        <v>227</v>
      </c>
      <c r="B222">
        <v>213</v>
      </c>
      <c r="C222" s="4">
        <v>35009693</v>
      </c>
      <c r="D222" s="4">
        <f>Overrides!V222</f>
        <v>0</v>
      </c>
      <c r="E222" s="4">
        <v>1479644</v>
      </c>
      <c r="F222" s="4">
        <f t="shared" si="29"/>
        <v>33530049</v>
      </c>
      <c r="G222" s="4"/>
      <c r="H222" s="4">
        <v>36513369</v>
      </c>
      <c r="I222" s="4">
        <f>Overrides!W222</f>
        <v>0</v>
      </c>
      <c r="J222" s="4">
        <f t="shared" si="36"/>
        <v>1516635</v>
      </c>
      <c r="K222" s="4">
        <f t="shared" si="30"/>
        <v>34996734</v>
      </c>
      <c r="L222" s="4"/>
      <c r="M222" s="4">
        <v>37972765</v>
      </c>
      <c r="N222" s="4">
        <f>Overrides!X222</f>
        <v>0</v>
      </c>
      <c r="O222" s="4">
        <f t="shared" si="31"/>
        <v>1554551</v>
      </c>
      <c r="P222" s="4">
        <f t="shared" si="32"/>
        <v>36418214</v>
      </c>
      <c r="Q222" s="4"/>
      <c r="R222" s="4">
        <v>39546365</v>
      </c>
      <c r="S222" s="4">
        <f>Overrides!Y222</f>
        <v>0</v>
      </c>
      <c r="T222" s="4">
        <f t="shared" si="33"/>
        <v>1593415</v>
      </c>
      <c r="U222" s="4">
        <f t="shared" si="34"/>
        <v>37952950</v>
      </c>
      <c r="V222" s="4">
        <f>ROUND((P222*1.025)+'New Growth'!$AL222*P222,0)</f>
        <v>37951421</v>
      </c>
      <c r="W222" s="12"/>
      <c r="X222" s="4">
        <v>63059900</v>
      </c>
      <c r="Y222" s="4">
        <v>63626273</v>
      </c>
      <c r="Z222" s="4">
        <v>66760175</v>
      </c>
      <c r="AA222" s="4">
        <v>69801134</v>
      </c>
      <c r="AB222" s="17">
        <f t="shared" si="28"/>
        <v>69801134</v>
      </c>
      <c r="AC222" s="4"/>
      <c r="AD222" s="4">
        <f t="shared" si="35"/>
        <v>37952950</v>
      </c>
      <c r="AE222" s="4"/>
      <c r="AF222" s="4"/>
    </row>
    <row r="223" spans="1:32" x14ac:dyDescent="0.2">
      <c r="A223" t="s">
        <v>228</v>
      </c>
      <c r="B223">
        <v>214</v>
      </c>
      <c r="C223" s="4">
        <v>43768074</v>
      </c>
      <c r="D223" s="4">
        <f>Overrides!V223</f>
        <v>0</v>
      </c>
      <c r="E223" s="4">
        <v>2101250</v>
      </c>
      <c r="F223" s="4">
        <f t="shared" si="29"/>
        <v>41666824</v>
      </c>
      <c r="G223" s="4"/>
      <c r="H223" s="4">
        <v>48078995</v>
      </c>
      <c r="I223" s="4">
        <f>Overrides!W223</f>
        <v>2500000</v>
      </c>
      <c r="J223" s="4">
        <f t="shared" si="36"/>
        <v>4653781</v>
      </c>
      <c r="K223" s="4">
        <f t="shared" si="30"/>
        <v>43425214</v>
      </c>
      <c r="L223" s="4"/>
      <c r="M223" s="4">
        <v>50197851</v>
      </c>
      <c r="N223" s="4">
        <f>Overrides!X223</f>
        <v>0</v>
      </c>
      <c r="O223" s="4">
        <f t="shared" si="31"/>
        <v>4770126</v>
      </c>
      <c r="P223" s="4">
        <f t="shared" si="32"/>
        <v>45427725</v>
      </c>
      <c r="Q223" s="4"/>
      <c r="R223" s="4">
        <v>52391038</v>
      </c>
      <c r="S223" s="4">
        <f>Overrides!Y223</f>
        <v>0</v>
      </c>
      <c r="T223" s="4">
        <f t="shared" si="33"/>
        <v>4889379</v>
      </c>
      <c r="U223" s="4">
        <f t="shared" si="34"/>
        <v>47501659</v>
      </c>
      <c r="V223" s="4">
        <f>ROUND((P223*1.025)+'New Growth'!$AL223*P223,0)</f>
        <v>47458344</v>
      </c>
      <c r="W223" s="12"/>
      <c r="X223" s="4">
        <v>79572987</v>
      </c>
      <c r="Y223" s="4">
        <v>80350585</v>
      </c>
      <c r="Z223" s="4">
        <v>81476102</v>
      </c>
      <c r="AA223" s="4">
        <v>82209669</v>
      </c>
      <c r="AB223" s="17">
        <f t="shared" si="28"/>
        <v>82209669</v>
      </c>
      <c r="AC223" s="4"/>
      <c r="AD223" s="4">
        <f t="shared" si="35"/>
        <v>47501659</v>
      </c>
      <c r="AE223" s="4"/>
      <c r="AF223" s="4"/>
    </row>
    <row r="224" spans="1:32" x14ac:dyDescent="0.2">
      <c r="A224" t="s">
        <v>229</v>
      </c>
      <c r="B224">
        <v>215</v>
      </c>
      <c r="C224" s="4">
        <v>40370095</v>
      </c>
      <c r="D224" s="4">
        <f>Overrides!V224</f>
        <v>0</v>
      </c>
      <c r="E224" s="4">
        <v>1359406</v>
      </c>
      <c r="F224" s="4">
        <f t="shared" si="29"/>
        <v>39010689</v>
      </c>
      <c r="G224" s="4"/>
      <c r="H224" s="4">
        <v>42206075</v>
      </c>
      <c r="I224" s="4">
        <f>Overrides!W224</f>
        <v>0</v>
      </c>
      <c r="J224" s="4">
        <f t="shared" si="36"/>
        <v>1393391</v>
      </c>
      <c r="K224" s="4">
        <f t="shared" si="30"/>
        <v>40812684</v>
      </c>
      <c r="L224" s="4"/>
      <c r="M224" s="4">
        <v>43891045</v>
      </c>
      <c r="N224" s="4">
        <f>Overrides!X224</f>
        <v>0</v>
      </c>
      <c r="O224" s="4">
        <f t="shared" si="31"/>
        <v>1428226</v>
      </c>
      <c r="P224" s="4">
        <f t="shared" si="32"/>
        <v>42462819</v>
      </c>
      <c r="Q224" s="4"/>
      <c r="R224" s="4">
        <v>45517841</v>
      </c>
      <c r="S224" s="4">
        <f>Overrides!Y224</f>
        <v>0</v>
      </c>
      <c r="T224" s="4">
        <f t="shared" si="33"/>
        <v>1463932</v>
      </c>
      <c r="U224" s="4">
        <f t="shared" si="34"/>
        <v>44053909</v>
      </c>
      <c r="V224" s="4">
        <f>ROUND((P224*1.025)+'New Growth'!$AL224*P224,0)</f>
        <v>44220780</v>
      </c>
      <c r="W224" s="12"/>
      <c r="X224" s="4">
        <v>62295947</v>
      </c>
      <c r="Y224" s="4">
        <v>62287460</v>
      </c>
      <c r="Z224" s="4">
        <v>64221644</v>
      </c>
      <c r="AA224" s="4">
        <v>65621578</v>
      </c>
      <c r="AB224" s="17">
        <f t="shared" si="28"/>
        <v>65621578</v>
      </c>
      <c r="AC224" s="4"/>
      <c r="AD224" s="4">
        <f t="shared" si="35"/>
        <v>44053909</v>
      </c>
      <c r="AE224" s="4"/>
      <c r="AF224" s="4"/>
    </row>
    <row r="225" spans="1:32" x14ac:dyDescent="0.2">
      <c r="A225" t="s">
        <v>230</v>
      </c>
      <c r="B225">
        <v>216</v>
      </c>
      <c r="C225" s="4">
        <v>17011441</v>
      </c>
      <c r="D225" s="4">
        <f>Overrides!V225</f>
        <v>0</v>
      </c>
      <c r="E225" s="4">
        <v>35052</v>
      </c>
      <c r="F225" s="4">
        <f t="shared" si="29"/>
        <v>16976389</v>
      </c>
      <c r="G225" s="4"/>
      <c r="H225" s="4">
        <v>17681697</v>
      </c>
      <c r="I225" s="4">
        <f>Overrides!W225</f>
        <v>0</v>
      </c>
      <c r="J225" s="4">
        <f t="shared" si="36"/>
        <v>35928</v>
      </c>
      <c r="K225" s="4">
        <f t="shared" si="30"/>
        <v>17645769</v>
      </c>
      <c r="L225" s="4"/>
      <c r="M225" s="4">
        <v>18380307</v>
      </c>
      <c r="N225" s="4">
        <f>Overrides!X225</f>
        <v>0</v>
      </c>
      <c r="O225" s="4">
        <f t="shared" si="31"/>
        <v>36826</v>
      </c>
      <c r="P225" s="4">
        <f t="shared" si="32"/>
        <v>18343481</v>
      </c>
      <c r="Q225" s="4"/>
      <c r="R225" s="4">
        <v>19159175</v>
      </c>
      <c r="S225" s="4">
        <f>Overrides!Y225</f>
        <v>0</v>
      </c>
      <c r="T225" s="4">
        <f t="shared" si="33"/>
        <v>37747</v>
      </c>
      <c r="U225" s="4">
        <f t="shared" si="34"/>
        <v>19121428</v>
      </c>
      <c r="V225" s="4">
        <f>ROUND((P225*1.025)+'New Growth'!$AL225*P225,0)</f>
        <v>19084558</v>
      </c>
      <c r="W225" s="12"/>
      <c r="X225" s="4">
        <v>35125714</v>
      </c>
      <c r="Y225" s="4">
        <v>35274955</v>
      </c>
      <c r="Z225" s="4">
        <v>35618613</v>
      </c>
      <c r="AA225" s="4">
        <v>36202002</v>
      </c>
      <c r="AB225" s="17">
        <f t="shared" si="28"/>
        <v>36202002</v>
      </c>
      <c r="AC225" s="4"/>
      <c r="AD225" s="4">
        <f t="shared" si="35"/>
        <v>19121428</v>
      </c>
      <c r="AE225" s="4"/>
      <c r="AF225" s="4"/>
    </row>
    <row r="226" spans="1:32" x14ac:dyDescent="0.2">
      <c r="A226" t="s">
        <v>231</v>
      </c>
      <c r="B226">
        <v>217</v>
      </c>
      <c r="C226" s="4">
        <v>5890926</v>
      </c>
      <c r="D226" s="4">
        <f>Overrides!V226</f>
        <v>0</v>
      </c>
      <c r="E226" s="4">
        <v>613204</v>
      </c>
      <c r="F226" s="4">
        <f t="shared" si="29"/>
        <v>5277722</v>
      </c>
      <c r="G226" s="4"/>
      <c r="H226" s="4">
        <v>6090243</v>
      </c>
      <c r="I226" s="4">
        <f>Overrides!W226</f>
        <v>0</v>
      </c>
      <c r="J226" s="4">
        <f t="shared" si="36"/>
        <v>628534</v>
      </c>
      <c r="K226" s="4">
        <f t="shared" si="30"/>
        <v>5461709</v>
      </c>
      <c r="L226" s="4"/>
      <c r="M226" s="4">
        <v>6610168</v>
      </c>
      <c r="N226" s="4">
        <f>Overrides!X226</f>
        <v>324329</v>
      </c>
      <c r="O226" s="4">
        <f t="shared" si="31"/>
        <v>968576</v>
      </c>
      <c r="P226" s="4">
        <f t="shared" si="32"/>
        <v>5641592</v>
      </c>
      <c r="Q226" s="4"/>
      <c r="R226" s="4">
        <v>6979545</v>
      </c>
      <c r="S226" s="4">
        <f>Overrides!Y226</f>
        <v>0</v>
      </c>
      <c r="T226" s="4">
        <f t="shared" si="33"/>
        <v>992790</v>
      </c>
      <c r="U226" s="4">
        <f t="shared" si="34"/>
        <v>5986755</v>
      </c>
      <c r="V226" s="4">
        <f>ROUND((P226*1.025)+'New Growth'!$AL226*P226,0)</f>
        <v>5853152</v>
      </c>
      <c r="W226" s="12"/>
      <c r="X226" s="4">
        <v>10202691</v>
      </c>
      <c r="Y226" s="4">
        <v>10230742</v>
      </c>
      <c r="Z226" s="4">
        <v>10221193</v>
      </c>
      <c r="AA226" s="4">
        <v>11356747</v>
      </c>
      <c r="AB226" s="17">
        <f t="shared" si="28"/>
        <v>11356747</v>
      </c>
      <c r="AC226" s="4"/>
      <c r="AD226" s="4">
        <f t="shared" si="35"/>
        <v>5986755</v>
      </c>
      <c r="AE226" s="4"/>
      <c r="AF226" s="4"/>
    </row>
    <row r="227" spans="1:32" x14ac:dyDescent="0.2">
      <c r="A227" t="s">
        <v>232</v>
      </c>
      <c r="B227">
        <v>218</v>
      </c>
      <c r="C227" s="4">
        <v>28394043</v>
      </c>
      <c r="D227" s="4">
        <f>Overrides!V227</f>
        <v>0</v>
      </c>
      <c r="E227" s="4">
        <v>0</v>
      </c>
      <c r="F227" s="4">
        <f t="shared" si="29"/>
        <v>28394043</v>
      </c>
      <c r="G227" s="4"/>
      <c r="H227" s="4">
        <v>29299266</v>
      </c>
      <c r="I227" s="4">
        <f>Overrides!W227</f>
        <v>0</v>
      </c>
      <c r="J227" s="4">
        <f t="shared" si="36"/>
        <v>0</v>
      </c>
      <c r="K227" s="4">
        <f t="shared" si="30"/>
        <v>29299266</v>
      </c>
      <c r="L227" s="4"/>
      <c r="M227" s="4">
        <v>30299731</v>
      </c>
      <c r="N227" s="4">
        <f>Overrides!X227</f>
        <v>0</v>
      </c>
      <c r="O227" s="4">
        <f t="shared" si="31"/>
        <v>0</v>
      </c>
      <c r="P227" s="4">
        <f t="shared" si="32"/>
        <v>30299731</v>
      </c>
      <c r="Q227" s="4"/>
      <c r="R227" s="4">
        <v>31493229</v>
      </c>
      <c r="S227" s="4">
        <f>Overrides!Y227</f>
        <v>0</v>
      </c>
      <c r="T227" s="4">
        <f t="shared" si="33"/>
        <v>0</v>
      </c>
      <c r="U227" s="4">
        <f t="shared" si="34"/>
        <v>31493229</v>
      </c>
      <c r="V227" s="4">
        <f>ROUND((P227*1.025)+'New Growth'!$AL227*P227,0)</f>
        <v>31363252</v>
      </c>
      <c r="W227" s="12"/>
      <c r="X227" s="4">
        <v>48682571</v>
      </c>
      <c r="Y227" s="4">
        <v>48643472</v>
      </c>
      <c r="Z227" s="4">
        <v>50744784</v>
      </c>
      <c r="AA227" s="4">
        <v>52139591</v>
      </c>
      <c r="AB227" s="17">
        <f t="shared" si="28"/>
        <v>52139591</v>
      </c>
      <c r="AC227" s="4"/>
      <c r="AD227" s="4">
        <f t="shared" si="35"/>
        <v>31493229</v>
      </c>
      <c r="AE227" s="4"/>
      <c r="AF227" s="4"/>
    </row>
    <row r="228" spans="1:32" x14ac:dyDescent="0.2">
      <c r="A228" t="s">
        <v>233</v>
      </c>
      <c r="B228">
        <v>219</v>
      </c>
      <c r="C228" s="4">
        <v>34357058</v>
      </c>
      <c r="D228" s="4">
        <f>Overrides!V228</f>
        <v>2859875</v>
      </c>
      <c r="E228" s="4">
        <v>951460</v>
      </c>
      <c r="F228" s="4">
        <f t="shared" si="29"/>
        <v>33405598</v>
      </c>
      <c r="G228" s="4"/>
      <c r="H228" s="4">
        <v>35520092</v>
      </c>
      <c r="I228" s="4">
        <f>Overrides!W228</f>
        <v>0</v>
      </c>
      <c r="J228" s="4">
        <f t="shared" si="36"/>
        <v>975247</v>
      </c>
      <c r="K228" s="4">
        <f t="shared" si="30"/>
        <v>34544845</v>
      </c>
      <c r="L228" s="4"/>
      <c r="M228" s="4">
        <v>37127157</v>
      </c>
      <c r="N228" s="4">
        <f>Overrides!X228</f>
        <v>0</v>
      </c>
      <c r="O228" s="4">
        <f t="shared" si="31"/>
        <v>999628</v>
      </c>
      <c r="P228" s="4">
        <f t="shared" si="32"/>
        <v>36127529</v>
      </c>
      <c r="Q228" s="4"/>
      <c r="R228" s="4">
        <v>38605130</v>
      </c>
      <c r="S228" s="4">
        <f>Overrides!Y228</f>
        <v>0</v>
      </c>
      <c r="T228" s="4">
        <f t="shared" si="33"/>
        <v>1024619</v>
      </c>
      <c r="U228" s="4">
        <f t="shared" si="34"/>
        <v>37580511</v>
      </c>
      <c r="V228" s="4">
        <f>ROUND((P228*1.025)+'New Growth'!$AL228*P228,0)</f>
        <v>37572630</v>
      </c>
      <c r="W228" s="12"/>
      <c r="X228" s="4">
        <v>55518833</v>
      </c>
      <c r="Y228" s="4">
        <v>56166326</v>
      </c>
      <c r="Z228" s="4">
        <v>58714316</v>
      </c>
      <c r="AA228" s="4">
        <v>60851440</v>
      </c>
      <c r="AB228" s="17">
        <f t="shared" si="28"/>
        <v>60851440</v>
      </c>
      <c r="AC228" s="4"/>
      <c r="AD228" s="4">
        <f t="shared" si="35"/>
        <v>37580511</v>
      </c>
      <c r="AE228" s="4"/>
      <c r="AF228" s="4"/>
    </row>
    <row r="229" spans="1:32" x14ac:dyDescent="0.2">
      <c r="A229" t="s">
        <v>234</v>
      </c>
      <c r="B229">
        <v>220</v>
      </c>
      <c r="C229" s="4">
        <v>58049184</v>
      </c>
      <c r="D229" s="4">
        <f>Overrides!V229</f>
        <v>0</v>
      </c>
      <c r="E229" s="4">
        <v>0</v>
      </c>
      <c r="F229" s="4">
        <f t="shared" si="29"/>
        <v>58049184</v>
      </c>
      <c r="G229" s="4"/>
      <c r="H229" s="4">
        <v>60466802</v>
      </c>
      <c r="I229" s="4">
        <f>Overrides!W229</f>
        <v>0</v>
      </c>
      <c r="J229" s="4">
        <f t="shared" si="36"/>
        <v>0</v>
      </c>
      <c r="K229" s="4">
        <f t="shared" si="30"/>
        <v>60466802</v>
      </c>
      <c r="L229" s="4"/>
      <c r="M229" s="4">
        <v>62846997</v>
      </c>
      <c r="N229" s="4">
        <f>Overrides!X229</f>
        <v>0</v>
      </c>
      <c r="O229" s="4">
        <f t="shared" si="31"/>
        <v>0</v>
      </c>
      <c r="P229" s="4">
        <f t="shared" si="32"/>
        <v>62846997</v>
      </c>
      <c r="Q229" s="4"/>
      <c r="R229" s="4">
        <v>65319412</v>
      </c>
      <c r="S229" s="4">
        <f>Overrides!Y229</f>
        <v>0</v>
      </c>
      <c r="T229" s="4">
        <f t="shared" si="33"/>
        <v>0</v>
      </c>
      <c r="U229" s="4">
        <f t="shared" si="34"/>
        <v>65319412</v>
      </c>
      <c r="V229" s="4">
        <f>ROUND((P229*1.025)+'New Growth'!$AL229*P229,0)</f>
        <v>65367162</v>
      </c>
      <c r="W229" s="12"/>
      <c r="X229" s="4">
        <v>106141408</v>
      </c>
      <c r="Y229" s="4">
        <v>105376219</v>
      </c>
      <c r="Z229" s="4">
        <v>108950440</v>
      </c>
      <c r="AA229" s="4">
        <v>117903338</v>
      </c>
      <c r="AB229" s="17">
        <f t="shared" si="28"/>
        <v>117903338</v>
      </c>
      <c r="AC229" s="4"/>
      <c r="AD229" s="4">
        <f t="shared" si="35"/>
        <v>65319412</v>
      </c>
      <c r="AE229" s="4"/>
      <c r="AF229" s="4"/>
    </row>
    <row r="230" spans="1:32" x14ac:dyDescent="0.2">
      <c r="A230" t="s">
        <v>235</v>
      </c>
      <c r="B230">
        <v>221</v>
      </c>
      <c r="C230" s="4">
        <v>17632056</v>
      </c>
      <c r="D230" s="4">
        <f>Overrides!V230</f>
        <v>0</v>
      </c>
      <c r="E230" s="4">
        <v>1965550</v>
      </c>
      <c r="F230" s="4">
        <f t="shared" si="29"/>
        <v>15666506</v>
      </c>
      <c r="G230" s="4"/>
      <c r="H230" s="4">
        <v>18190117</v>
      </c>
      <c r="I230" s="4">
        <f>Overrides!W230</f>
        <v>0</v>
      </c>
      <c r="J230" s="4">
        <f t="shared" si="36"/>
        <v>2014689</v>
      </c>
      <c r="K230" s="4">
        <f t="shared" si="30"/>
        <v>16175428</v>
      </c>
      <c r="L230" s="4"/>
      <c r="M230" s="4">
        <v>19408891</v>
      </c>
      <c r="N230" s="4">
        <f>Overrides!X230</f>
        <v>600000</v>
      </c>
      <c r="O230" s="4">
        <f t="shared" si="31"/>
        <v>2665056</v>
      </c>
      <c r="P230" s="4">
        <f t="shared" si="32"/>
        <v>16743835</v>
      </c>
      <c r="Q230" s="4"/>
      <c r="R230" s="4">
        <v>20064474</v>
      </c>
      <c r="S230" s="4">
        <f>Overrides!Y230</f>
        <v>0</v>
      </c>
      <c r="T230" s="4">
        <f t="shared" si="33"/>
        <v>2731682</v>
      </c>
      <c r="U230" s="4">
        <f t="shared" si="34"/>
        <v>17332792</v>
      </c>
      <c r="V230" s="4">
        <f>ROUND((P230*1.025)+'New Growth'!$AL230*P230,0)</f>
        <v>17318149</v>
      </c>
      <c r="W230" s="12"/>
      <c r="X230" s="4">
        <v>62816261</v>
      </c>
      <c r="Y230" s="4">
        <v>63060857</v>
      </c>
      <c r="Z230" s="4">
        <v>63757636</v>
      </c>
      <c r="AA230" s="4">
        <v>66795878</v>
      </c>
      <c r="AB230" s="17">
        <f t="shared" si="28"/>
        <v>66795878</v>
      </c>
      <c r="AC230" s="4"/>
      <c r="AD230" s="4">
        <f t="shared" si="35"/>
        <v>17332792</v>
      </c>
      <c r="AE230" s="4"/>
      <c r="AF230" s="4"/>
    </row>
    <row r="231" spans="1:32" x14ac:dyDescent="0.2">
      <c r="A231" t="s">
        <v>236</v>
      </c>
      <c r="B231">
        <v>222</v>
      </c>
      <c r="C231" s="4">
        <v>2309298</v>
      </c>
      <c r="D231" s="4">
        <f>Overrides!V231</f>
        <v>0</v>
      </c>
      <c r="E231" s="4">
        <v>39796</v>
      </c>
      <c r="F231" s="4">
        <f t="shared" si="29"/>
        <v>2269502</v>
      </c>
      <c r="G231" s="4"/>
      <c r="H231" s="4">
        <v>2386626</v>
      </c>
      <c r="I231" s="4">
        <f>Overrides!W231</f>
        <v>0</v>
      </c>
      <c r="J231" s="4">
        <f t="shared" si="36"/>
        <v>40791</v>
      </c>
      <c r="K231" s="4">
        <f t="shared" si="30"/>
        <v>2345835</v>
      </c>
      <c r="L231" s="4"/>
      <c r="M231" s="4">
        <v>2464075</v>
      </c>
      <c r="N231" s="4">
        <f>Overrides!X231</f>
        <v>0</v>
      </c>
      <c r="O231" s="4">
        <f t="shared" si="31"/>
        <v>41811</v>
      </c>
      <c r="P231" s="4">
        <f t="shared" si="32"/>
        <v>2422264</v>
      </c>
      <c r="Q231" s="4"/>
      <c r="R231" s="4">
        <v>2540331</v>
      </c>
      <c r="S231" s="4">
        <f>Overrides!Y231</f>
        <v>0</v>
      </c>
      <c r="T231" s="4">
        <f t="shared" si="33"/>
        <v>42856</v>
      </c>
      <c r="U231" s="4">
        <f t="shared" si="34"/>
        <v>2497475</v>
      </c>
      <c r="V231" s="4">
        <f>ROUND((P231*1.025)+'New Growth'!$AL231*P231,0)</f>
        <v>2500745</v>
      </c>
      <c r="W231" s="12"/>
      <c r="X231" s="4">
        <v>4874025</v>
      </c>
      <c r="Y231" s="4">
        <v>4762924</v>
      </c>
      <c r="Z231" s="4">
        <v>4764923</v>
      </c>
      <c r="AA231" s="4">
        <v>4766196</v>
      </c>
      <c r="AB231" s="17">
        <f t="shared" si="28"/>
        <v>4766196</v>
      </c>
      <c r="AC231" s="4"/>
      <c r="AD231" s="4">
        <f t="shared" si="35"/>
        <v>2497475</v>
      </c>
      <c r="AE231" s="4"/>
      <c r="AF231" s="4"/>
    </row>
    <row r="232" spans="1:32" x14ac:dyDescent="0.2">
      <c r="A232" t="s">
        <v>237</v>
      </c>
      <c r="B232">
        <v>223</v>
      </c>
      <c r="C232" s="4">
        <v>8820817</v>
      </c>
      <c r="D232" s="4">
        <f>Overrides!V232</f>
        <v>0</v>
      </c>
      <c r="E232" s="4">
        <v>559016</v>
      </c>
      <c r="F232" s="4">
        <f t="shared" si="29"/>
        <v>8261801</v>
      </c>
      <c r="G232" s="4"/>
      <c r="H232" s="4">
        <v>9254717</v>
      </c>
      <c r="I232" s="4">
        <f>Overrides!W232</f>
        <v>0</v>
      </c>
      <c r="J232" s="4">
        <f t="shared" si="36"/>
        <v>572991</v>
      </c>
      <c r="K232" s="4">
        <f t="shared" si="30"/>
        <v>8681726</v>
      </c>
      <c r="L232" s="4"/>
      <c r="M232" s="4">
        <v>9760692</v>
      </c>
      <c r="N232" s="4">
        <f>Overrides!X232</f>
        <v>0</v>
      </c>
      <c r="O232" s="4">
        <f t="shared" si="31"/>
        <v>587316</v>
      </c>
      <c r="P232" s="4">
        <f t="shared" si="32"/>
        <v>9173376</v>
      </c>
      <c r="Q232" s="4"/>
      <c r="R232" s="4">
        <v>0</v>
      </c>
      <c r="S232" s="4">
        <f>Overrides!Y232</f>
        <v>0</v>
      </c>
      <c r="T232" s="4">
        <f t="shared" si="33"/>
        <v>601999</v>
      </c>
      <c r="U232" s="4">
        <f t="shared" si="34"/>
        <v>0</v>
      </c>
      <c r="V232" s="4">
        <f>ROUND((P232*1.025)+'New Growth'!$AL232*P232,0)</f>
        <v>9607277</v>
      </c>
      <c r="W232" s="12"/>
      <c r="X232" s="4">
        <v>11955810</v>
      </c>
      <c r="Y232" s="4">
        <v>11900708</v>
      </c>
      <c r="Z232" s="4">
        <v>11886984</v>
      </c>
      <c r="AA232" s="4">
        <v>0</v>
      </c>
      <c r="AB232" s="17">
        <f t="shared" si="28"/>
        <v>11886984</v>
      </c>
      <c r="AC232" s="4"/>
      <c r="AD232" s="4">
        <f t="shared" si="35"/>
        <v>9607277</v>
      </c>
      <c r="AE232" s="4"/>
      <c r="AF232" s="4"/>
    </row>
    <row r="233" spans="1:32" x14ac:dyDescent="0.2">
      <c r="A233" t="s">
        <v>238</v>
      </c>
      <c r="B233">
        <v>224</v>
      </c>
      <c r="C233" s="4">
        <v>19478220</v>
      </c>
      <c r="D233" s="4">
        <f>Overrides!V233</f>
        <v>0</v>
      </c>
      <c r="E233" s="4">
        <v>1876582</v>
      </c>
      <c r="F233" s="4">
        <f t="shared" si="29"/>
        <v>17601638</v>
      </c>
      <c r="G233" s="4"/>
      <c r="H233" s="4">
        <v>20130912</v>
      </c>
      <c r="I233" s="4">
        <f>Overrides!W233</f>
        <v>0</v>
      </c>
      <c r="J233" s="4">
        <f t="shared" si="36"/>
        <v>1923497</v>
      </c>
      <c r="K233" s="4">
        <f t="shared" si="30"/>
        <v>18207415</v>
      </c>
      <c r="L233" s="4"/>
      <c r="M233" s="4">
        <v>20989068</v>
      </c>
      <c r="N233" s="4">
        <f>Overrides!X233</f>
        <v>150240</v>
      </c>
      <c r="O233" s="4">
        <f t="shared" si="31"/>
        <v>2121824</v>
      </c>
      <c r="P233" s="4">
        <f t="shared" si="32"/>
        <v>18867244</v>
      </c>
      <c r="Q233" s="4"/>
      <c r="R233" s="4">
        <v>0</v>
      </c>
      <c r="S233" s="4">
        <f>Overrides!Y233</f>
        <v>0</v>
      </c>
      <c r="T233" s="4">
        <f t="shared" si="33"/>
        <v>2174870</v>
      </c>
      <c r="U233" s="4">
        <f t="shared" si="34"/>
        <v>0</v>
      </c>
      <c r="V233" s="4">
        <f>ROUND((P233*1.025)+'New Growth'!$AL233*P233,0)</f>
        <v>19542691</v>
      </c>
      <c r="W233" s="12"/>
      <c r="X233" s="4">
        <v>88775504</v>
      </c>
      <c r="Y233" s="4">
        <v>89812763</v>
      </c>
      <c r="Z233" s="4">
        <v>90370956</v>
      </c>
      <c r="AA233" s="4">
        <v>0</v>
      </c>
      <c r="AB233" s="17">
        <f t="shared" si="28"/>
        <v>90370956</v>
      </c>
      <c r="AC233" s="4"/>
      <c r="AD233" s="4">
        <f t="shared" si="35"/>
        <v>19542691</v>
      </c>
      <c r="AE233" s="4"/>
      <c r="AF233" s="4"/>
    </row>
    <row r="234" spans="1:32" x14ac:dyDescent="0.2">
      <c r="A234" t="s">
        <v>239</v>
      </c>
      <c r="B234">
        <v>225</v>
      </c>
      <c r="C234" s="4">
        <v>4254410</v>
      </c>
      <c r="D234" s="4">
        <f>Overrides!V234</f>
        <v>0</v>
      </c>
      <c r="E234" s="4">
        <v>416879</v>
      </c>
      <c r="F234" s="4">
        <f t="shared" si="29"/>
        <v>3837531</v>
      </c>
      <c r="G234" s="4"/>
      <c r="H234" s="4">
        <v>4396725</v>
      </c>
      <c r="I234" s="4">
        <f>Overrides!W234</f>
        <v>0</v>
      </c>
      <c r="J234" s="4">
        <f t="shared" si="36"/>
        <v>427301</v>
      </c>
      <c r="K234" s="4">
        <f t="shared" si="30"/>
        <v>3969424</v>
      </c>
      <c r="L234" s="4"/>
      <c r="M234" s="4">
        <v>4551828</v>
      </c>
      <c r="N234" s="4">
        <f>Overrides!X234</f>
        <v>0</v>
      </c>
      <c r="O234" s="4">
        <f t="shared" si="31"/>
        <v>437984</v>
      </c>
      <c r="P234" s="4">
        <f t="shared" si="32"/>
        <v>4113844</v>
      </c>
      <c r="Q234" s="4"/>
      <c r="R234" s="4">
        <v>4698471</v>
      </c>
      <c r="S234" s="4">
        <f>Overrides!Y234</f>
        <v>0</v>
      </c>
      <c r="T234" s="4">
        <f t="shared" si="33"/>
        <v>448934</v>
      </c>
      <c r="U234" s="4">
        <f t="shared" si="34"/>
        <v>4249537</v>
      </c>
      <c r="V234" s="4">
        <f>ROUND((P234*1.025)+'New Growth'!$AL234*P234,0)</f>
        <v>4256183</v>
      </c>
      <c r="W234" s="12"/>
      <c r="X234" s="4">
        <v>15105150</v>
      </c>
      <c r="Y234" s="4">
        <v>15150289</v>
      </c>
      <c r="Z234" s="4">
        <v>15296351</v>
      </c>
      <c r="AA234" s="4">
        <v>15208101</v>
      </c>
      <c r="AB234" s="17">
        <f t="shared" si="28"/>
        <v>15208101</v>
      </c>
      <c r="AC234" s="4"/>
      <c r="AD234" s="4">
        <f t="shared" si="35"/>
        <v>4249537</v>
      </c>
      <c r="AE234" s="4"/>
      <c r="AF234" s="4"/>
    </row>
    <row r="235" spans="1:32" x14ac:dyDescent="0.2">
      <c r="A235" t="s">
        <v>240</v>
      </c>
      <c r="B235">
        <v>226</v>
      </c>
      <c r="C235" s="4">
        <v>18018101</v>
      </c>
      <c r="D235" s="4">
        <f>Overrides!V235</f>
        <v>0</v>
      </c>
      <c r="E235" s="4">
        <v>0</v>
      </c>
      <c r="F235" s="4">
        <f t="shared" si="29"/>
        <v>18018101</v>
      </c>
      <c r="G235" s="4"/>
      <c r="H235" s="4">
        <v>18765406</v>
      </c>
      <c r="I235" s="4">
        <f>Overrides!W235</f>
        <v>0</v>
      </c>
      <c r="J235" s="4">
        <f t="shared" si="36"/>
        <v>0</v>
      </c>
      <c r="K235" s="4">
        <f t="shared" si="30"/>
        <v>18765406</v>
      </c>
      <c r="L235" s="4"/>
      <c r="M235" s="4">
        <v>19494796</v>
      </c>
      <c r="N235" s="4">
        <f>Overrides!X235</f>
        <v>0</v>
      </c>
      <c r="O235" s="4">
        <f t="shared" si="31"/>
        <v>0</v>
      </c>
      <c r="P235" s="4">
        <f t="shared" si="32"/>
        <v>19494796</v>
      </c>
      <c r="Q235" s="4"/>
      <c r="R235" s="4">
        <v>20270648</v>
      </c>
      <c r="S235" s="4">
        <f>Overrides!Y235</f>
        <v>0</v>
      </c>
      <c r="T235" s="4">
        <f t="shared" si="33"/>
        <v>0</v>
      </c>
      <c r="U235" s="4">
        <f t="shared" si="34"/>
        <v>20270648</v>
      </c>
      <c r="V235" s="4">
        <f>ROUND((P235*1.025)+'New Growth'!$AL235*P235,0)</f>
        <v>20276537</v>
      </c>
      <c r="W235" s="12"/>
      <c r="X235" s="4">
        <v>31749540</v>
      </c>
      <c r="Y235" s="4">
        <v>32087531</v>
      </c>
      <c r="Z235" s="4">
        <v>31625178</v>
      </c>
      <c r="AA235" s="4">
        <v>31842642</v>
      </c>
      <c r="AB235" s="17">
        <f t="shared" si="28"/>
        <v>31842642</v>
      </c>
      <c r="AC235" s="4"/>
      <c r="AD235" s="4">
        <f t="shared" si="35"/>
        <v>20270648</v>
      </c>
      <c r="AE235" s="4"/>
      <c r="AF235" s="4"/>
    </row>
    <row r="236" spans="1:32" x14ac:dyDescent="0.2">
      <c r="A236" t="s">
        <v>241</v>
      </c>
      <c r="B236">
        <v>227</v>
      </c>
      <c r="C236" s="4">
        <v>15375794</v>
      </c>
      <c r="D236" s="4">
        <f>Overrides!V236</f>
        <v>0</v>
      </c>
      <c r="E236" s="4">
        <v>0</v>
      </c>
      <c r="F236" s="4">
        <f t="shared" si="29"/>
        <v>15375794</v>
      </c>
      <c r="G236" s="4"/>
      <c r="H236" s="4">
        <v>15897796</v>
      </c>
      <c r="I236" s="4">
        <f>Overrides!W236</f>
        <v>0</v>
      </c>
      <c r="J236" s="4">
        <f t="shared" si="36"/>
        <v>0</v>
      </c>
      <c r="K236" s="4">
        <f t="shared" si="30"/>
        <v>15897796</v>
      </c>
      <c r="L236" s="4"/>
      <c r="M236" s="4">
        <v>16524998</v>
      </c>
      <c r="N236" s="4">
        <f>Overrides!X236</f>
        <v>0</v>
      </c>
      <c r="O236" s="4">
        <f t="shared" si="31"/>
        <v>0</v>
      </c>
      <c r="P236" s="4">
        <f t="shared" si="32"/>
        <v>16524998</v>
      </c>
      <c r="Q236" s="4"/>
      <c r="R236" s="4">
        <v>17087964</v>
      </c>
      <c r="S236" s="4">
        <f>Overrides!Y236</f>
        <v>0</v>
      </c>
      <c r="T236" s="4">
        <f t="shared" si="33"/>
        <v>0</v>
      </c>
      <c r="U236" s="4">
        <f t="shared" si="34"/>
        <v>17087964</v>
      </c>
      <c r="V236" s="4">
        <f>ROUND((P236*1.025)+'New Growth'!$AL236*P236,0)</f>
        <v>17116593</v>
      </c>
      <c r="W236" s="12"/>
      <c r="X236" s="4">
        <v>23015173</v>
      </c>
      <c r="Y236" s="4">
        <v>22001821</v>
      </c>
      <c r="Z236" s="4">
        <v>22121614</v>
      </c>
      <c r="AA236" s="4">
        <v>22151594</v>
      </c>
      <c r="AB236" s="17">
        <f t="shared" si="28"/>
        <v>22151594</v>
      </c>
      <c r="AC236" s="4"/>
      <c r="AD236" s="4">
        <f t="shared" si="35"/>
        <v>17087964</v>
      </c>
      <c r="AE236" s="4"/>
      <c r="AF236" s="4"/>
    </row>
    <row r="237" spans="1:32" x14ac:dyDescent="0.2">
      <c r="A237" t="s">
        <v>242</v>
      </c>
      <c r="B237">
        <v>228</v>
      </c>
      <c r="C237" s="4">
        <v>7566139</v>
      </c>
      <c r="D237" s="4">
        <f>Overrides!V237</f>
        <v>0</v>
      </c>
      <c r="E237" s="4">
        <v>250295</v>
      </c>
      <c r="F237" s="4">
        <f t="shared" si="29"/>
        <v>7315844</v>
      </c>
      <c r="G237" s="4"/>
      <c r="H237" s="4">
        <v>7808806</v>
      </c>
      <c r="I237" s="4">
        <f>Overrides!W237</f>
        <v>0</v>
      </c>
      <c r="J237" s="4">
        <f t="shared" si="36"/>
        <v>256552</v>
      </c>
      <c r="K237" s="4">
        <f t="shared" si="30"/>
        <v>7552254</v>
      </c>
      <c r="L237" s="4"/>
      <c r="M237" s="4">
        <v>8102525</v>
      </c>
      <c r="N237" s="4">
        <f>Overrides!X237</f>
        <v>0</v>
      </c>
      <c r="O237" s="4">
        <f t="shared" si="31"/>
        <v>262966</v>
      </c>
      <c r="P237" s="4">
        <f t="shared" si="32"/>
        <v>7839559</v>
      </c>
      <c r="Q237" s="4"/>
      <c r="R237" s="4">
        <v>8376947</v>
      </c>
      <c r="S237" s="4">
        <f>Overrides!Y237</f>
        <v>0</v>
      </c>
      <c r="T237" s="4">
        <f t="shared" si="33"/>
        <v>269540</v>
      </c>
      <c r="U237" s="4">
        <f t="shared" si="34"/>
        <v>8107407</v>
      </c>
      <c r="V237" s="4">
        <f>ROUND((P237*1.025)+'New Growth'!$AL237*P237,0)</f>
        <v>8112376</v>
      </c>
      <c r="W237" s="12"/>
      <c r="X237" s="4">
        <v>11253882</v>
      </c>
      <c r="Y237" s="4">
        <v>10762549</v>
      </c>
      <c r="Z237" s="4">
        <v>11022909</v>
      </c>
      <c r="AA237" s="4">
        <v>11461753</v>
      </c>
      <c r="AB237" s="17">
        <f t="shared" si="28"/>
        <v>11461753</v>
      </c>
      <c r="AC237" s="4"/>
      <c r="AD237" s="4">
        <f t="shared" si="35"/>
        <v>8107407</v>
      </c>
      <c r="AE237" s="4"/>
      <c r="AF237" s="4"/>
    </row>
    <row r="238" spans="1:32" x14ac:dyDescent="0.2">
      <c r="A238" t="s">
        <v>243</v>
      </c>
      <c r="B238">
        <v>229</v>
      </c>
      <c r="C238" s="4">
        <v>96549189</v>
      </c>
      <c r="D238" s="4">
        <f>Overrides!V238</f>
        <v>0</v>
      </c>
      <c r="E238" s="4">
        <v>0</v>
      </c>
      <c r="F238" s="4">
        <f t="shared" si="29"/>
        <v>96549189</v>
      </c>
      <c r="G238" s="4"/>
      <c r="H238" s="4">
        <v>99943245</v>
      </c>
      <c r="I238" s="4">
        <f>Overrides!W238</f>
        <v>0</v>
      </c>
      <c r="J238" s="4">
        <f t="shared" si="36"/>
        <v>0</v>
      </c>
      <c r="K238" s="4">
        <f t="shared" si="30"/>
        <v>99943245</v>
      </c>
      <c r="L238" s="4"/>
      <c r="M238" s="4">
        <v>103360677</v>
      </c>
      <c r="N238" s="4">
        <f>Overrides!X238</f>
        <v>0</v>
      </c>
      <c r="O238" s="4">
        <f t="shared" si="31"/>
        <v>0</v>
      </c>
      <c r="P238" s="4">
        <f t="shared" si="32"/>
        <v>103360677</v>
      </c>
      <c r="Q238" s="4"/>
      <c r="R238" s="4">
        <v>107064546</v>
      </c>
      <c r="S238" s="4">
        <f>Overrides!Y238</f>
        <v>0</v>
      </c>
      <c r="T238" s="4">
        <f t="shared" si="33"/>
        <v>0</v>
      </c>
      <c r="U238" s="4">
        <f t="shared" si="34"/>
        <v>107064546</v>
      </c>
      <c r="V238" s="4">
        <f>ROUND((P238*1.025)+'New Growth'!$AL238*P238,0)</f>
        <v>106988637</v>
      </c>
      <c r="W238" s="12"/>
      <c r="X238" s="4">
        <v>154248228</v>
      </c>
      <c r="Y238" s="4">
        <v>152793621</v>
      </c>
      <c r="Z238" s="4">
        <v>160133285</v>
      </c>
      <c r="AA238" s="4">
        <v>168751447</v>
      </c>
      <c r="AB238" s="17">
        <f t="shared" si="28"/>
        <v>168751447</v>
      </c>
      <c r="AC238" s="4"/>
      <c r="AD238" s="4">
        <f t="shared" si="35"/>
        <v>107064546</v>
      </c>
      <c r="AE238" s="4"/>
      <c r="AF238" s="4"/>
    </row>
    <row r="239" spans="1:32" x14ac:dyDescent="0.2">
      <c r="A239" t="s">
        <v>244</v>
      </c>
      <c r="B239">
        <v>230</v>
      </c>
      <c r="C239" s="4">
        <v>3245628</v>
      </c>
      <c r="D239" s="4">
        <f>Overrides!V239</f>
        <v>0</v>
      </c>
      <c r="E239" s="4">
        <v>232410</v>
      </c>
      <c r="F239" s="4">
        <f t="shared" si="29"/>
        <v>3013218</v>
      </c>
      <c r="G239" s="4"/>
      <c r="H239" s="4">
        <v>3354325</v>
      </c>
      <c r="I239" s="4">
        <f>Overrides!W239</f>
        <v>0</v>
      </c>
      <c r="J239" s="4">
        <f t="shared" si="36"/>
        <v>238220</v>
      </c>
      <c r="K239" s="4">
        <f t="shared" si="30"/>
        <v>3116105</v>
      </c>
      <c r="L239" s="4"/>
      <c r="M239" s="4">
        <v>3458868</v>
      </c>
      <c r="N239" s="4">
        <f>Overrides!X239</f>
        <v>0</v>
      </c>
      <c r="O239" s="4">
        <f t="shared" si="31"/>
        <v>244176</v>
      </c>
      <c r="P239" s="4">
        <f t="shared" si="32"/>
        <v>3214692</v>
      </c>
      <c r="Q239" s="4"/>
      <c r="R239" s="4">
        <v>3575616</v>
      </c>
      <c r="S239" s="4">
        <f>Overrides!Y239</f>
        <v>0</v>
      </c>
      <c r="T239" s="4">
        <f t="shared" si="33"/>
        <v>250280</v>
      </c>
      <c r="U239" s="4">
        <f t="shared" si="34"/>
        <v>3325336</v>
      </c>
      <c r="V239" s="4">
        <f>ROUND((P239*1.025)+'New Growth'!$AL239*P239,0)</f>
        <v>3322063</v>
      </c>
      <c r="W239" s="12"/>
      <c r="X239" s="4">
        <v>4236898</v>
      </c>
      <c r="Y239" s="4">
        <v>4240090</v>
      </c>
      <c r="Z239" s="4">
        <v>4293228</v>
      </c>
      <c r="AA239" s="4">
        <v>4302323</v>
      </c>
      <c r="AB239" s="17">
        <f t="shared" si="28"/>
        <v>4302323</v>
      </c>
      <c r="AC239" s="4"/>
      <c r="AD239" s="4">
        <f t="shared" si="35"/>
        <v>3325336</v>
      </c>
      <c r="AE239" s="4"/>
      <c r="AF239" s="4"/>
    </row>
    <row r="240" spans="1:32" x14ac:dyDescent="0.2">
      <c r="A240" t="s">
        <v>245</v>
      </c>
      <c r="B240">
        <v>231</v>
      </c>
      <c r="C240" s="4">
        <v>30689474</v>
      </c>
      <c r="D240" s="4">
        <f>Overrides!V240</f>
        <v>0</v>
      </c>
      <c r="E240" s="4">
        <v>0</v>
      </c>
      <c r="F240" s="4">
        <f t="shared" si="29"/>
        <v>30689474</v>
      </c>
      <c r="G240" s="4"/>
      <c r="H240" s="4">
        <v>31724622</v>
      </c>
      <c r="I240" s="4">
        <f>Overrides!W240</f>
        <v>0</v>
      </c>
      <c r="J240" s="4">
        <f t="shared" si="36"/>
        <v>0</v>
      </c>
      <c r="K240" s="4">
        <f t="shared" si="30"/>
        <v>31724622</v>
      </c>
      <c r="L240" s="4"/>
      <c r="M240" s="4">
        <v>32826684</v>
      </c>
      <c r="N240" s="4">
        <f>Overrides!X240</f>
        <v>0</v>
      </c>
      <c r="O240" s="4">
        <f t="shared" si="31"/>
        <v>0</v>
      </c>
      <c r="P240" s="4">
        <f t="shared" si="32"/>
        <v>32826684</v>
      </c>
      <c r="Q240" s="4"/>
      <c r="R240" s="4">
        <v>35286383</v>
      </c>
      <c r="S240" s="4">
        <f>Overrides!Y240</f>
        <v>1300000</v>
      </c>
      <c r="T240" s="4">
        <f t="shared" si="33"/>
        <v>1300000</v>
      </c>
      <c r="U240" s="4">
        <f t="shared" si="34"/>
        <v>33986383</v>
      </c>
      <c r="V240" s="4">
        <f>ROUND((P240*1.025)+'New Growth'!$AL240*P240,0)</f>
        <v>33962487</v>
      </c>
      <c r="W240" s="12"/>
      <c r="X240" s="4">
        <v>57385830</v>
      </c>
      <c r="Y240" s="4">
        <v>57314520</v>
      </c>
      <c r="Z240" s="4">
        <v>59311732</v>
      </c>
      <c r="AA240" s="4">
        <v>61298583</v>
      </c>
      <c r="AB240" s="17">
        <f t="shared" si="28"/>
        <v>61298583</v>
      </c>
      <c r="AC240" s="4"/>
      <c r="AD240" s="4">
        <f t="shared" si="35"/>
        <v>33986383</v>
      </c>
      <c r="AE240" s="4"/>
      <c r="AF240" s="4"/>
    </row>
    <row r="241" spans="1:32" x14ac:dyDescent="0.2">
      <c r="A241" t="s">
        <v>246</v>
      </c>
      <c r="B241">
        <v>232</v>
      </c>
      <c r="C241" s="4">
        <v>16049238</v>
      </c>
      <c r="D241" s="4">
        <f>Overrides!V241</f>
        <v>375158</v>
      </c>
      <c r="E241" s="4">
        <v>679541</v>
      </c>
      <c r="F241" s="4">
        <f t="shared" si="29"/>
        <v>15369697</v>
      </c>
      <c r="G241" s="4"/>
      <c r="H241" s="4">
        <v>16541662</v>
      </c>
      <c r="I241" s="4">
        <f>Overrides!W241</f>
        <v>0</v>
      </c>
      <c r="J241" s="4">
        <f t="shared" si="36"/>
        <v>696530</v>
      </c>
      <c r="K241" s="4">
        <f t="shared" si="30"/>
        <v>15845132</v>
      </c>
      <c r="L241" s="4"/>
      <c r="M241" s="4">
        <v>17079459</v>
      </c>
      <c r="N241" s="4">
        <f>Overrides!X241</f>
        <v>0</v>
      </c>
      <c r="O241" s="4">
        <f t="shared" si="31"/>
        <v>713943</v>
      </c>
      <c r="P241" s="4">
        <f t="shared" si="32"/>
        <v>16365516</v>
      </c>
      <c r="Q241" s="4"/>
      <c r="R241" s="4">
        <v>17641357</v>
      </c>
      <c r="S241" s="4">
        <f>Overrides!Y241</f>
        <v>0</v>
      </c>
      <c r="T241" s="4">
        <f t="shared" si="33"/>
        <v>731792</v>
      </c>
      <c r="U241" s="4">
        <f t="shared" si="34"/>
        <v>16909565</v>
      </c>
      <c r="V241" s="4">
        <f>ROUND((P241*1.025)+'New Growth'!$AL241*P241,0)</f>
        <v>16894122</v>
      </c>
      <c r="W241" s="12"/>
      <c r="X241" s="4">
        <v>27830275</v>
      </c>
      <c r="Y241" s="4">
        <v>26887606</v>
      </c>
      <c r="Z241" s="4">
        <v>27534791</v>
      </c>
      <c r="AA241" s="4">
        <v>27811257</v>
      </c>
      <c r="AB241" s="17">
        <f t="shared" si="28"/>
        <v>27811257</v>
      </c>
      <c r="AC241" s="4"/>
      <c r="AD241" s="4">
        <f t="shared" si="35"/>
        <v>16909565</v>
      </c>
      <c r="AE241" s="4"/>
      <c r="AF241" s="4"/>
    </row>
    <row r="242" spans="1:32" x14ac:dyDescent="0.2">
      <c r="A242" t="s">
        <v>247</v>
      </c>
      <c r="B242">
        <v>233</v>
      </c>
      <c r="C242" s="4">
        <v>1663950</v>
      </c>
      <c r="D242" s="4">
        <f>Overrides!V242</f>
        <v>0</v>
      </c>
      <c r="E242" s="4">
        <v>0</v>
      </c>
      <c r="F242" s="4">
        <f t="shared" si="29"/>
        <v>1663950</v>
      </c>
      <c r="G242" s="4"/>
      <c r="H242" s="4">
        <v>1719686</v>
      </c>
      <c r="I242" s="4">
        <f>Overrides!W242</f>
        <v>0</v>
      </c>
      <c r="J242" s="4">
        <f t="shared" si="36"/>
        <v>0</v>
      </c>
      <c r="K242" s="4">
        <f t="shared" si="30"/>
        <v>1719686</v>
      </c>
      <c r="L242" s="4"/>
      <c r="M242" s="4">
        <v>1778473</v>
      </c>
      <c r="N242" s="4">
        <f>Overrides!X242</f>
        <v>0</v>
      </c>
      <c r="O242" s="4">
        <f t="shared" si="31"/>
        <v>0</v>
      </c>
      <c r="P242" s="4">
        <f t="shared" si="32"/>
        <v>1778473</v>
      </c>
      <c r="Q242" s="4"/>
      <c r="R242" s="4">
        <v>1846860</v>
      </c>
      <c r="S242" s="4">
        <f>Overrides!Y242</f>
        <v>0</v>
      </c>
      <c r="T242" s="4">
        <f t="shared" si="33"/>
        <v>0</v>
      </c>
      <c r="U242" s="4">
        <f t="shared" si="34"/>
        <v>1846860</v>
      </c>
      <c r="V242" s="4">
        <f>ROUND((P242*1.025)+'New Growth'!$AL242*P242,0)</f>
        <v>1841431</v>
      </c>
      <c r="W242" s="12"/>
      <c r="X242" s="4">
        <v>2210604</v>
      </c>
      <c r="Y242" s="4">
        <v>2219477</v>
      </c>
      <c r="Z242" s="4">
        <v>2144870</v>
      </c>
      <c r="AA242" s="4">
        <v>2158648</v>
      </c>
      <c r="AB242" s="17">
        <f t="shared" si="28"/>
        <v>2158648</v>
      </c>
      <c r="AC242" s="4"/>
      <c r="AD242" s="4">
        <f t="shared" si="35"/>
        <v>1846860</v>
      </c>
      <c r="AE242" s="4"/>
      <c r="AF242" s="4"/>
    </row>
    <row r="243" spans="1:32" x14ac:dyDescent="0.2">
      <c r="A243" t="s">
        <v>248</v>
      </c>
      <c r="B243">
        <v>234</v>
      </c>
      <c r="C243" s="4">
        <v>2183920</v>
      </c>
      <c r="D243" s="4">
        <f>Overrides!V243</f>
        <v>0</v>
      </c>
      <c r="E243" s="4">
        <v>0</v>
      </c>
      <c r="F243" s="4">
        <f t="shared" si="29"/>
        <v>2183920</v>
      </c>
      <c r="G243" s="4"/>
      <c r="H243" s="4">
        <v>2273324</v>
      </c>
      <c r="I243" s="4">
        <f>Overrides!W243</f>
        <v>0</v>
      </c>
      <c r="J243" s="4">
        <f t="shared" si="36"/>
        <v>0</v>
      </c>
      <c r="K243" s="4">
        <f t="shared" si="30"/>
        <v>2273324</v>
      </c>
      <c r="L243" s="4"/>
      <c r="M243" s="4">
        <v>2360625</v>
      </c>
      <c r="N243" s="4">
        <f>Overrides!X243</f>
        <v>0</v>
      </c>
      <c r="O243" s="4">
        <f t="shared" si="31"/>
        <v>0</v>
      </c>
      <c r="P243" s="4">
        <f t="shared" si="32"/>
        <v>2360625</v>
      </c>
      <c r="Q243" s="4"/>
      <c r="R243" s="4">
        <v>2431825</v>
      </c>
      <c r="S243" s="4">
        <f>Overrides!Y243</f>
        <v>0</v>
      </c>
      <c r="T243" s="4">
        <f t="shared" si="33"/>
        <v>0</v>
      </c>
      <c r="U243" s="4">
        <f t="shared" si="34"/>
        <v>2431825</v>
      </c>
      <c r="V243" s="4">
        <f>ROUND((P243*1.025)+'New Growth'!$AL243*P243,0)</f>
        <v>2443955</v>
      </c>
      <c r="W243" s="12"/>
      <c r="X243" s="4">
        <v>3640307</v>
      </c>
      <c r="Y243" s="4">
        <v>3661175</v>
      </c>
      <c r="Z243" s="4">
        <v>3695512</v>
      </c>
      <c r="AA243" s="4">
        <v>3716414</v>
      </c>
      <c r="AB243" s="17">
        <f t="shared" si="28"/>
        <v>3716414</v>
      </c>
      <c r="AC243" s="4"/>
      <c r="AD243" s="4">
        <f t="shared" si="35"/>
        <v>2431825</v>
      </c>
      <c r="AE243" s="4"/>
      <c r="AF243" s="4"/>
    </row>
    <row r="244" spans="1:32" x14ac:dyDescent="0.2">
      <c r="A244" t="s">
        <v>249</v>
      </c>
      <c r="B244">
        <v>235</v>
      </c>
      <c r="C244" s="4">
        <v>2681772</v>
      </c>
      <c r="D244" s="4">
        <f>Overrides!V244</f>
        <v>0</v>
      </c>
      <c r="E244" s="4">
        <v>824516</v>
      </c>
      <c r="F244" s="4">
        <f t="shared" si="29"/>
        <v>1857256</v>
      </c>
      <c r="G244" s="4"/>
      <c r="H244" s="4">
        <v>2766892</v>
      </c>
      <c r="I244" s="4">
        <f>Overrides!W244</f>
        <v>0</v>
      </c>
      <c r="J244" s="4">
        <f t="shared" si="36"/>
        <v>845129</v>
      </c>
      <c r="K244" s="4">
        <f t="shared" si="30"/>
        <v>1921763</v>
      </c>
      <c r="L244" s="4"/>
      <c r="M244" s="4">
        <v>2849685</v>
      </c>
      <c r="N244" s="4">
        <f>Overrides!X244</f>
        <v>0</v>
      </c>
      <c r="O244" s="4">
        <f t="shared" si="31"/>
        <v>866257</v>
      </c>
      <c r="P244" s="4">
        <f t="shared" si="32"/>
        <v>1983428</v>
      </c>
      <c r="Q244" s="4"/>
      <c r="R244" s="4">
        <v>2940556</v>
      </c>
      <c r="S244" s="4">
        <f>Overrides!Y244</f>
        <v>0</v>
      </c>
      <c r="T244" s="4">
        <f t="shared" si="33"/>
        <v>887913</v>
      </c>
      <c r="U244" s="4">
        <f t="shared" si="34"/>
        <v>2052643</v>
      </c>
      <c r="V244" s="4">
        <f>ROUND((P244*1.025)+'New Growth'!$AL244*P244,0)</f>
        <v>2050666</v>
      </c>
      <c r="W244" s="12"/>
      <c r="X244" s="4">
        <v>4612138</v>
      </c>
      <c r="Y244" s="4">
        <v>4613015</v>
      </c>
      <c r="Z244" s="4">
        <v>4633641</v>
      </c>
      <c r="AA244" s="4">
        <v>4552001</v>
      </c>
      <c r="AB244" s="17">
        <f t="shared" si="28"/>
        <v>4552001</v>
      </c>
      <c r="AC244" s="4"/>
      <c r="AD244" s="4">
        <f t="shared" si="35"/>
        <v>2052643</v>
      </c>
      <c r="AE244" s="4"/>
      <c r="AF244" s="4"/>
    </row>
    <row r="245" spans="1:32" x14ac:dyDescent="0.2">
      <c r="A245" t="s">
        <v>250</v>
      </c>
      <c r="B245">
        <v>236</v>
      </c>
      <c r="C245" s="4">
        <v>75958348</v>
      </c>
      <c r="D245" s="4">
        <f>Overrides!V245</f>
        <v>0</v>
      </c>
      <c r="E245" s="4">
        <v>0</v>
      </c>
      <c r="F245" s="4">
        <f t="shared" si="29"/>
        <v>75958348</v>
      </c>
      <c r="G245" s="4"/>
      <c r="H245" s="4">
        <v>78838373</v>
      </c>
      <c r="I245" s="4">
        <f>Overrides!W245</f>
        <v>0</v>
      </c>
      <c r="J245" s="4">
        <f t="shared" si="36"/>
        <v>0</v>
      </c>
      <c r="K245" s="4">
        <f t="shared" si="30"/>
        <v>78838373</v>
      </c>
      <c r="L245" s="4"/>
      <c r="M245" s="4">
        <v>81964865</v>
      </c>
      <c r="N245" s="4">
        <f>Overrides!X245</f>
        <v>0</v>
      </c>
      <c r="O245" s="4">
        <f t="shared" si="31"/>
        <v>0</v>
      </c>
      <c r="P245" s="4">
        <f t="shared" si="32"/>
        <v>81964865</v>
      </c>
      <c r="Q245" s="4"/>
      <c r="R245" s="4">
        <v>83579125</v>
      </c>
      <c r="S245" s="4">
        <f>Overrides!Y245</f>
        <v>0</v>
      </c>
      <c r="T245" s="4">
        <f t="shared" si="33"/>
        <v>0</v>
      </c>
      <c r="U245" s="4">
        <f t="shared" si="34"/>
        <v>83579125</v>
      </c>
      <c r="V245" s="4">
        <f>ROUND((P245*1.025)+'New Growth'!$AL245*P245,0)</f>
        <v>85194281</v>
      </c>
      <c r="W245" s="12"/>
      <c r="X245" s="4">
        <v>83545094</v>
      </c>
      <c r="Y245" s="4">
        <v>83612148</v>
      </c>
      <c r="Z245" s="4">
        <v>83291159</v>
      </c>
      <c r="AA245" s="4">
        <v>83579125</v>
      </c>
      <c r="AB245" s="17">
        <f t="shared" si="28"/>
        <v>83579125</v>
      </c>
      <c r="AC245" s="4"/>
      <c r="AD245" s="4">
        <f t="shared" si="35"/>
        <v>83579125</v>
      </c>
      <c r="AE245" s="4"/>
      <c r="AF245" s="4"/>
    </row>
    <row r="246" spans="1:32" x14ac:dyDescent="0.2">
      <c r="A246" t="s">
        <v>251</v>
      </c>
      <c r="B246">
        <v>237</v>
      </c>
      <c r="C246" s="4">
        <v>1305121</v>
      </c>
      <c r="D246" s="4">
        <f>Overrides!V246</f>
        <v>0</v>
      </c>
      <c r="E246" s="4">
        <v>0</v>
      </c>
      <c r="F246" s="4">
        <f t="shared" si="29"/>
        <v>1305121</v>
      </c>
      <c r="G246" s="4"/>
      <c r="H246" s="4">
        <v>1394807</v>
      </c>
      <c r="I246" s="4">
        <f>Overrides!W246</f>
        <v>35000</v>
      </c>
      <c r="J246" s="4">
        <f t="shared" si="36"/>
        <v>35000</v>
      </c>
      <c r="K246" s="4">
        <f t="shared" si="30"/>
        <v>1359807</v>
      </c>
      <c r="L246" s="4"/>
      <c r="M246" s="4">
        <v>1465971</v>
      </c>
      <c r="N246" s="4">
        <f>Overrides!X246</f>
        <v>0</v>
      </c>
      <c r="O246" s="4">
        <f t="shared" si="31"/>
        <v>35875</v>
      </c>
      <c r="P246" s="4">
        <f t="shared" si="32"/>
        <v>1430096</v>
      </c>
      <c r="Q246" s="4"/>
      <c r="R246" s="4">
        <v>1583854</v>
      </c>
      <c r="S246" s="4">
        <f>Overrides!Y246</f>
        <v>0</v>
      </c>
      <c r="T246" s="4">
        <f t="shared" si="33"/>
        <v>36772</v>
      </c>
      <c r="U246" s="4">
        <f t="shared" si="34"/>
        <v>1547082</v>
      </c>
      <c r="V246" s="4">
        <f>ROUND((P246*1.025)+'New Growth'!$AL246*P246,0)</f>
        <v>1491018</v>
      </c>
      <c r="W246" s="12"/>
      <c r="X246" s="4">
        <v>1843891</v>
      </c>
      <c r="Y246" s="4">
        <v>2005604</v>
      </c>
      <c r="Z246" s="4">
        <v>2075026</v>
      </c>
      <c r="AA246" s="4">
        <v>2126824</v>
      </c>
      <c r="AB246" s="17">
        <f t="shared" si="28"/>
        <v>2126824</v>
      </c>
      <c r="AC246" s="4"/>
      <c r="AD246" s="4">
        <f t="shared" si="35"/>
        <v>1547082</v>
      </c>
      <c r="AE246" s="4"/>
      <c r="AF246" s="4"/>
    </row>
    <row r="247" spans="1:32" x14ac:dyDescent="0.2">
      <c r="A247" t="s">
        <v>252</v>
      </c>
      <c r="B247">
        <v>238</v>
      </c>
      <c r="C247" s="4">
        <v>15530565</v>
      </c>
      <c r="D247" s="4">
        <f>Overrides!V247</f>
        <v>0</v>
      </c>
      <c r="E247" s="4">
        <v>972507</v>
      </c>
      <c r="F247" s="4">
        <f t="shared" si="29"/>
        <v>14558058</v>
      </c>
      <c r="G247" s="4"/>
      <c r="H247" s="4">
        <v>16388905</v>
      </c>
      <c r="I247" s="4">
        <f>Overrides!W247</f>
        <v>0</v>
      </c>
      <c r="J247" s="4">
        <f t="shared" si="36"/>
        <v>996820</v>
      </c>
      <c r="K247" s="4">
        <f t="shared" si="30"/>
        <v>15392085</v>
      </c>
      <c r="L247" s="4"/>
      <c r="M247" s="4">
        <v>17156867</v>
      </c>
      <c r="N247" s="4">
        <f>Overrides!X247</f>
        <v>0</v>
      </c>
      <c r="O247" s="4">
        <f t="shared" si="31"/>
        <v>1021741</v>
      </c>
      <c r="P247" s="4">
        <f t="shared" si="32"/>
        <v>16135126</v>
      </c>
      <c r="Q247" s="4"/>
      <c r="R247" s="4">
        <v>18763155</v>
      </c>
      <c r="S247" s="4">
        <f>Overrides!Y247</f>
        <v>0</v>
      </c>
      <c r="T247" s="4">
        <f t="shared" si="33"/>
        <v>1047285</v>
      </c>
      <c r="U247" s="4">
        <f t="shared" si="34"/>
        <v>17715870</v>
      </c>
      <c r="V247" s="4">
        <f>ROUND((P247*1.025)+'New Growth'!$AL247*P247,0)</f>
        <v>17106461</v>
      </c>
      <c r="W247" s="12"/>
      <c r="X247" s="4">
        <v>28428959</v>
      </c>
      <c r="Y247" s="4">
        <v>29069694</v>
      </c>
      <c r="Z247" s="4">
        <v>29407622</v>
      </c>
      <c r="AA247" s="4">
        <v>32456299</v>
      </c>
      <c r="AB247" s="17">
        <f t="shared" si="28"/>
        <v>32456299</v>
      </c>
      <c r="AC247" s="4"/>
      <c r="AD247" s="4">
        <f t="shared" si="35"/>
        <v>17715870</v>
      </c>
      <c r="AE247" s="4"/>
      <c r="AF247" s="4"/>
    </row>
    <row r="248" spans="1:32" x14ac:dyDescent="0.2">
      <c r="A248" t="s">
        <v>253</v>
      </c>
      <c r="B248">
        <v>239</v>
      </c>
      <c r="C248" s="4">
        <v>130357958</v>
      </c>
      <c r="D248" s="4">
        <f>Overrides!V248</f>
        <v>0</v>
      </c>
      <c r="E248" s="4">
        <v>0</v>
      </c>
      <c r="F248" s="4">
        <f t="shared" si="29"/>
        <v>130357958</v>
      </c>
      <c r="G248" s="4"/>
      <c r="H248" s="4">
        <v>135161614</v>
      </c>
      <c r="I248" s="4">
        <f>Overrides!W248</f>
        <v>0</v>
      </c>
      <c r="J248" s="4">
        <f t="shared" si="36"/>
        <v>0</v>
      </c>
      <c r="K248" s="4">
        <f t="shared" si="30"/>
        <v>135161614</v>
      </c>
      <c r="L248" s="4"/>
      <c r="M248" s="4">
        <v>142002362</v>
      </c>
      <c r="N248" s="4">
        <f>Overrides!X248</f>
        <v>0</v>
      </c>
      <c r="O248" s="4">
        <f t="shared" si="31"/>
        <v>0</v>
      </c>
      <c r="P248" s="4">
        <f t="shared" si="32"/>
        <v>142002362</v>
      </c>
      <c r="Q248" s="4"/>
      <c r="R248" s="4">
        <v>148423560</v>
      </c>
      <c r="S248" s="4">
        <f>Overrides!Y248</f>
        <v>0</v>
      </c>
      <c r="T248" s="4">
        <f t="shared" si="33"/>
        <v>0</v>
      </c>
      <c r="U248" s="4">
        <f t="shared" si="34"/>
        <v>148423560</v>
      </c>
      <c r="V248" s="4">
        <f>ROUND((P248*1.025)+'New Growth'!$AL248*P248,0)</f>
        <v>148278866</v>
      </c>
      <c r="W248" s="12"/>
      <c r="X248" s="4">
        <v>215305609</v>
      </c>
      <c r="Y248" s="4">
        <v>215069281</v>
      </c>
      <c r="Z248" s="4">
        <v>222721827</v>
      </c>
      <c r="AA248" s="4">
        <v>228212506</v>
      </c>
      <c r="AB248" s="17">
        <f t="shared" si="28"/>
        <v>228212506</v>
      </c>
      <c r="AC248" s="4"/>
      <c r="AD248" s="4">
        <f t="shared" si="35"/>
        <v>148423560</v>
      </c>
      <c r="AE248" s="4"/>
      <c r="AF248" s="4"/>
    </row>
    <row r="249" spans="1:32" x14ac:dyDescent="0.2">
      <c r="A249" t="s">
        <v>254</v>
      </c>
      <c r="B249">
        <v>240</v>
      </c>
      <c r="C249" s="4">
        <v>6540660</v>
      </c>
      <c r="D249" s="4">
        <f>Overrides!V249</f>
        <v>0</v>
      </c>
      <c r="E249" s="4">
        <v>0</v>
      </c>
      <c r="F249" s="4">
        <f t="shared" si="29"/>
        <v>6540660</v>
      </c>
      <c r="G249" s="4"/>
      <c r="H249" s="4">
        <v>7895844</v>
      </c>
      <c r="I249" s="4">
        <f>Overrides!W249</f>
        <v>0</v>
      </c>
      <c r="J249" s="4">
        <f t="shared" si="36"/>
        <v>0</v>
      </c>
      <c r="K249" s="4">
        <f t="shared" si="30"/>
        <v>7895844</v>
      </c>
      <c r="L249" s="4"/>
      <c r="M249" s="4">
        <v>8271331</v>
      </c>
      <c r="N249" s="4">
        <f>Overrides!X249</f>
        <v>0</v>
      </c>
      <c r="O249" s="4">
        <f t="shared" si="31"/>
        <v>0</v>
      </c>
      <c r="P249" s="4">
        <f t="shared" si="32"/>
        <v>8271331</v>
      </c>
      <c r="Q249" s="4"/>
      <c r="R249" s="4">
        <v>8569479</v>
      </c>
      <c r="S249" s="4">
        <f>Overrides!Y249</f>
        <v>0</v>
      </c>
      <c r="T249" s="4">
        <f t="shared" si="33"/>
        <v>0</v>
      </c>
      <c r="U249" s="4">
        <f t="shared" si="34"/>
        <v>8569479</v>
      </c>
      <c r="V249" s="4">
        <f>ROUND((P249*1.025)+'New Growth'!$AL249*P249,0)</f>
        <v>8830473</v>
      </c>
      <c r="W249" s="12"/>
      <c r="X249" s="4">
        <v>10012433</v>
      </c>
      <c r="Y249" s="4">
        <v>11996548</v>
      </c>
      <c r="Z249" s="4">
        <v>11949455</v>
      </c>
      <c r="AA249" s="4">
        <v>12019385</v>
      </c>
      <c r="AB249" s="17">
        <f t="shared" si="28"/>
        <v>12019385</v>
      </c>
      <c r="AC249" s="4"/>
      <c r="AD249" s="4">
        <f t="shared" si="35"/>
        <v>8569479</v>
      </c>
      <c r="AE249" s="4"/>
      <c r="AF249" s="4"/>
    </row>
    <row r="250" spans="1:32" x14ac:dyDescent="0.2">
      <c r="A250" t="s">
        <v>255</v>
      </c>
      <c r="B250">
        <v>241</v>
      </c>
      <c r="C250" s="4">
        <v>7601798</v>
      </c>
      <c r="D250" s="4">
        <f>Overrides!V250</f>
        <v>0</v>
      </c>
      <c r="E250" s="4">
        <v>0</v>
      </c>
      <c r="F250" s="4">
        <f t="shared" si="29"/>
        <v>7601798</v>
      </c>
      <c r="G250" s="4"/>
      <c r="H250" s="4">
        <v>7825344</v>
      </c>
      <c r="I250" s="4">
        <f>Overrides!W250</f>
        <v>0</v>
      </c>
      <c r="J250" s="4">
        <f t="shared" si="36"/>
        <v>0</v>
      </c>
      <c r="K250" s="4">
        <f t="shared" si="30"/>
        <v>7825344</v>
      </c>
      <c r="L250" s="4"/>
      <c r="M250" s="4">
        <v>8043997</v>
      </c>
      <c r="N250" s="4">
        <f>Overrides!X250</f>
        <v>0</v>
      </c>
      <c r="O250" s="4">
        <f t="shared" si="31"/>
        <v>0</v>
      </c>
      <c r="P250" s="4">
        <f t="shared" si="32"/>
        <v>8043997</v>
      </c>
      <c r="Q250" s="4"/>
      <c r="R250" s="4">
        <v>8266237</v>
      </c>
      <c r="S250" s="4">
        <f>Overrides!Y250</f>
        <v>0</v>
      </c>
      <c r="T250" s="4">
        <f t="shared" si="33"/>
        <v>0</v>
      </c>
      <c r="U250" s="4">
        <f t="shared" si="34"/>
        <v>8266237</v>
      </c>
      <c r="V250" s="4">
        <f>ROUND((P250*1.025)+'New Growth'!$AL250*P250,0)</f>
        <v>8271642</v>
      </c>
      <c r="W250" s="12"/>
      <c r="X250" s="4">
        <v>10946039</v>
      </c>
      <c r="Y250" s="4">
        <v>10969233</v>
      </c>
      <c r="Z250" s="4">
        <v>10969271</v>
      </c>
      <c r="AA250" s="4">
        <v>11196393</v>
      </c>
      <c r="AB250" s="17">
        <f t="shared" si="28"/>
        <v>11196393</v>
      </c>
      <c r="AC250" s="4"/>
      <c r="AD250" s="4">
        <f t="shared" si="35"/>
        <v>8266237</v>
      </c>
      <c r="AE250" s="4"/>
      <c r="AF250" s="4"/>
    </row>
    <row r="251" spans="1:32" x14ac:dyDescent="0.2">
      <c r="A251" t="s">
        <v>256</v>
      </c>
      <c r="B251">
        <v>242</v>
      </c>
      <c r="C251" s="4">
        <v>16153809</v>
      </c>
      <c r="D251" s="4">
        <f>Overrides!V251</f>
        <v>0</v>
      </c>
      <c r="E251" s="4">
        <v>692005</v>
      </c>
      <c r="F251" s="4">
        <f t="shared" si="29"/>
        <v>15461804</v>
      </c>
      <c r="G251" s="4"/>
      <c r="H251" s="4">
        <v>16719531</v>
      </c>
      <c r="I251" s="4">
        <f>Overrides!W251</f>
        <v>0</v>
      </c>
      <c r="J251" s="4">
        <f t="shared" si="36"/>
        <v>709305</v>
      </c>
      <c r="K251" s="4">
        <f t="shared" si="30"/>
        <v>16010226</v>
      </c>
      <c r="L251" s="4"/>
      <c r="M251" s="4">
        <v>17359730</v>
      </c>
      <c r="N251" s="4">
        <f>Overrides!X251</f>
        <v>0</v>
      </c>
      <c r="O251" s="4">
        <f t="shared" si="31"/>
        <v>727038</v>
      </c>
      <c r="P251" s="4">
        <f t="shared" si="32"/>
        <v>16632692</v>
      </c>
      <c r="Q251" s="4"/>
      <c r="R251" s="4">
        <v>17962207</v>
      </c>
      <c r="S251" s="4">
        <f>Overrides!Y251</f>
        <v>0</v>
      </c>
      <c r="T251" s="4">
        <f t="shared" si="33"/>
        <v>745214</v>
      </c>
      <c r="U251" s="4">
        <f t="shared" si="34"/>
        <v>17216993</v>
      </c>
      <c r="V251" s="4">
        <f>ROUND((P251*1.025)+'New Growth'!$AL251*P251,0)</f>
        <v>17239785</v>
      </c>
      <c r="W251" s="12"/>
      <c r="X251" s="4">
        <v>57404029</v>
      </c>
      <c r="Y251" s="4">
        <v>60455347</v>
      </c>
      <c r="Z251" s="4">
        <v>61501059</v>
      </c>
      <c r="AA251" s="4">
        <v>64685959</v>
      </c>
      <c r="AB251" s="17">
        <f t="shared" si="28"/>
        <v>64685959</v>
      </c>
      <c r="AC251" s="4"/>
      <c r="AD251" s="4">
        <f t="shared" si="35"/>
        <v>17216993</v>
      </c>
      <c r="AE251" s="4"/>
      <c r="AF251" s="4"/>
    </row>
    <row r="252" spans="1:32" x14ac:dyDescent="0.2">
      <c r="A252" t="s">
        <v>257</v>
      </c>
      <c r="B252">
        <v>243</v>
      </c>
      <c r="C252" s="4">
        <v>201645888</v>
      </c>
      <c r="D252" s="4">
        <f>Overrides!V252</f>
        <v>0</v>
      </c>
      <c r="E252" s="4">
        <v>0</v>
      </c>
      <c r="F252" s="4">
        <f t="shared" si="29"/>
        <v>201645888</v>
      </c>
      <c r="G252" s="4"/>
      <c r="H252" s="4">
        <v>209157202</v>
      </c>
      <c r="I252" s="4">
        <f>Overrides!W252</f>
        <v>0</v>
      </c>
      <c r="J252" s="4">
        <f t="shared" si="36"/>
        <v>0</v>
      </c>
      <c r="K252" s="4">
        <f t="shared" si="30"/>
        <v>209157202</v>
      </c>
      <c r="L252" s="4"/>
      <c r="M252" s="4">
        <v>217531004</v>
      </c>
      <c r="N252" s="4">
        <f>Overrides!X252</f>
        <v>0</v>
      </c>
      <c r="O252" s="4">
        <f t="shared" si="31"/>
        <v>0</v>
      </c>
      <c r="P252" s="4">
        <f t="shared" si="32"/>
        <v>217531004</v>
      </c>
      <c r="Q252" s="4"/>
      <c r="R252" s="4">
        <v>225137473</v>
      </c>
      <c r="S252" s="4">
        <f>Overrides!Y252</f>
        <v>0</v>
      </c>
      <c r="T252" s="4">
        <f t="shared" si="33"/>
        <v>0</v>
      </c>
      <c r="U252" s="4">
        <f t="shared" si="34"/>
        <v>225137473</v>
      </c>
      <c r="V252" s="4">
        <f>ROUND((P252*1.025)+'New Growth'!$AL252*P252,0)</f>
        <v>225623157</v>
      </c>
      <c r="W252" s="12"/>
      <c r="X252" s="4">
        <v>265548764</v>
      </c>
      <c r="Y252" s="4">
        <v>266992223</v>
      </c>
      <c r="Z252" s="4">
        <v>285512472</v>
      </c>
      <c r="AA252" s="4">
        <v>300479928</v>
      </c>
      <c r="AB252" s="17">
        <f t="shared" si="28"/>
        <v>300479928</v>
      </c>
      <c r="AC252" s="4"/>
      <c r="AD252" s="4">
        <f t="shared" si="35"/>
        <v>225137473</v>
      </c>
      <c r="AE252" s="4"/>
      <c r="AF252" s="4"/>
    </row>
    <row r="253" spans="1:32" x14ac:dyDescent="0.2">
      <c r="A253" t="s">
        <v>258</v>
      </c>
      <c r="B253">
        <v>244</v>
      </c>
      <c r="C253" s="4">
        <v>50948562</v>
      </c>
      <c r="D253" s="4">
        <f>Overrides!V253</f>
        <v>0</v>
      </c>
      <c r="E253" s="4">
        <v>6560483</v>
      </c>
      <c r="F253" s="4">
        <f t="shared" si="29"/>
        <v>44388079</v>
      </c>
      <c r="G253" s="4"/>
      <c r="H253" s="4">
        <v>52649077</v>
      </c>
      <c r="I253" s="4">
        <f>Overrides!W253</f>
        <v>0</v>
      </c>
      <c r="J253" s="4">
        <f t="shared" si="36"/>
        <v>6724495</v>
      </c>
      <c r="K253" s="4">
        <f t="shared" si="30"/>
        <v>45924582</v>
      </c>
      <c r="L253" s="4"/>
      <c r="M253" s="4">
        <v>54440479</v>
      </c>
      <c r="N253" s="4">
        <f>Overrides!X253</f>
        <v>0</v>
      </c>
      <c r="O253" s="4">
        <f t="shared" si="31"/>
        <v>6892607</v>
      </c>
      <c r="P253" s="4">
        <f t="shared" si="32"/>
        <v>47547872</v>
      </c>
      <c r="Q253" s="4"/>
      <c r="R253" s="4">
        <v>56203658</v>
      </c>
      <c r="S253" s="4">
        <f>Overrides!Y253</f>
        <v>0</v>
      </c>
      <c r="T253" s="4">
        <f t="shared" si="33"/>
        <v>7064922</v>
      </c>
      <c r="U253" s="4">
        <f t="shared" si="34"/>
        <v>49138736</v>
      </c>
      <c r="V253" s="4">
        <f>ROUND((P253*1.025)+'New Growth'!$AL253*P253,0)</f>
        <v>49183519</v>
      </c>
      <c r="W253" s="12"/>
      <c r="X253" s="4">
        <v>66405491</v>
      </c>
      <c r="Y253" s="4">
        <v>65605118</v>
      </c>
      <c r="Z253" s="4">
        <v>67605966</v>
      </c>
      <c r="AA253" s="4">
        <v>72247081</v>
      </c>
      <c r="AB253" s="17">
        <f t="shared" si="28"/>
        <v>72247081</v>
      </c>
      <c r="AC253" s="4"/>
      <c r="AD253" s="4">
        <f t="shared" si="35"/>
        <v>49138736</v>
      </c>
      <c r="AE253" s="4"/>
      <c r="AF253" s="4"/>
    </row>
    <row r="254" spans="1:32" x14ac:dyDescent="0.2">
      <c r="A254" t="s">
        <v>259</v>
      </c>
      <c r="B254">
        <v>245</v>
      </c>
      <c r="C254" s="4">
        <v>25418966</v>
      </c>
      <c r="D254" s="4">
        <f>Overrides!V254</f>
        <v>0</v>
      </c>
      <c r="E254" s="4">
        <v>1938870</v>
      </c>
      <c r="F254" s="4">
        <f t="shared" si="29"/>
        <v>23480096</v>
      </c>
      <c r="G254" s="4"/>
      <c r="H254" s="4">
        <v>26402289</v>
      </c>
      <c r="I254" s="4">
        <f>Overrides!W254</f>
        <v>0</v>
      </c>
      <c r="J254" s="4">
        <f t="shared" si="36"/>
        <v>1987342</v>
      </c>
      <c r="K254" s="4">
        <f t="shared" si="30"/>
        <v>24414947</v>
      </c>
      <c r="L254" s="4"/>
      <c r="M254" s="4">
        <v>28885420</v>
      </c>
      <c r="N254" s="4">
        <f>Overrides!X254</f>
        <v>0</v>
      </c>
      <c r="O254" s="4">
        <f t="shared" si="31"/>
        <v>2037026</v>
      </c>
      <c r="P254" s="4">
        <f t="shared" si="32"/>
        <v>26848394</v>
      </c>
      <c r="Q254" s="4"/>
      <c r="R254" s="4">
        <v>29625396</v>
      </c>
      <c r="S254" s="4">
        <f>Overrides!Y254</f>
        <v>0</v>
      </c>
      <c r="T254" s="4">
        <f t="shared" si="33"/>
        <v>2087952</v>
      </c>
      <c r="U254" s="4">
        <f t="shared" si="34"/>
        <v>27537444</v>
      </c>
      <c r="V254" s="4">
        <f>ROUND((P254*1.025)+'New Growth'!$AL254*P254,0)</f>
        <v>28002875</v>
      </c>
      <c r="W254" s="12"/>
      <c r="X254" s="4">
        <v>43181580</v>
      </c>
      <c r="Y254" s="4">
        <v>43366317</v>
      </c>
      <c r="Z254" s="4">
        <v>46909091</v>
      </c>
      <c r="AA254" s="4">
        <v>48639299</v>
      </c>
      <c r="AB254" s="17">
        <f t="shared" si="28"/>
        <v>48639299</v>
      </c>
      <c r="AC254" s="4"/>
      <c r="AD254" s="4">
        <f t="shared" si="35"/>
        <v>27537444</v>
      </c>
      <c r="AE254" s="4"/>
      <c r="AF254" s="4"/>
    </row>
    <row r="255" spans="1:32" x14ac:dyDescent="0.2">
      <c r="A255" t="s">
        <v>260</v>
      </c>
      <c r="B255">
        <v>246</v>
      </c>
      <c r="C255" s="4">
        <v>53062973</v>
      </c>
      <c r="D255" s="4">
        <f>Overrides!V255</f>
        <v>0</v>
      </c>
      <c r="E255" s="4">
        <v>9242389</v>
      </c>
      <c r="F255" s="4">
        <f t="shared" si="29"/>
        <v>43820584</v>
      </c>
      <c r="G255" s="4"/>
      <c r="H255" s="4">
        <v>55131042</v>
      </c>
      <c r="I255" s="4">
        <f>Overrides!W255</f>
        <v>0</v>
      </c>
      <c r="J255" s="4">
        <f t="shared" si="36"/>
        <v>9473449</v>
      </c>
      <c r="K255" s="4">
        <f t="shared" si="30"/>
        <v>45657593</v>
      </c>
      <c r="L255" s="4"/>
      <c r="M255" s="4">
        <v>57353223</v>
      </c>
      <c r="N255" s="4">
        <f>Overrides!X255</f>
        <v>0</v>
      </c>
      <c r="O255" s="4">
        <f t="shared" si="31"/>
        <v>9710285</v>
      </c>
      <c r="P255" s="4">
        <f t="shared" si="32"/>
        <v>47642938</v>
      </c>
      <c r="Q255" s="4"/>
      <c r="R255" s="4">
        <v>59699539</v>
      </c>
      <c r="S255" s="4">
        <f>Overrides!Y255</f>
        <v>0</v>
      </c>
      <c r="T255" s="4">
        <f t="shared" si="33"/>
        <v>9953042</v>
      </c>
      <c r="U255" s="4">
        <f t="shared" si="34"/>
        <v>49746497</v>
      </c>
      <c r="V255" s="4">
        <f>ROUND((P255*1.025)+'New Growth'!$AL255*P255,0)</f>
        <v>49701113</v>
      </c>
      <c r="W255" s="12"/>
      <c r="X255" s="4">
        <v>92165938</v>
      </c>
      <c r="Y255" s="4">
        <v>95732819</v>
      </c>
      <c r="Z255" s="4">
        <v>99990944</v>
      </c>
      <c r="AA255" s="4">
        <v>107742701</v>
      </c>
      <c r="AB255" s="17">
        <f t="shared" si="28"/>
        <v>107742701</v>
      </c>
      <c r="AC255" s="4"/>
      <c r="AD255" s="4">
        <f t="shared" si="35"/>
        <v>49746497</v>
      </c>
      <c r="AE255" s="4"/>
      <c r="AF255" s="4"/>
    </row>
    <row r="256" spans="1:32" x14ac:dyDescent="0.2">
      <c r="A256" t="s">
        <v>261</v>
      </c>
      <c r="B256">
        <v>247</v>
      </c>
      <c r="C256" s="4">
        <v>17829009</v>
      </c>
      <c r="D256" s="4">
        <f>Overrides!V256</f>
        <v>0</v>
      </c>
      <c r="E256" s="4">
        <v>0</v>
      </c>
      <c r="F256" s="4">
        <f t="shared" si="29"/>
        <v>17829009</v>
      </c>
      <c r="G256" s="4"/>
      <c r="H256" s="4">
        <v>18491052</v>
      </c>
      <c r="I256" s="4">
        <f>Overrides!W256</f>
        <v>0</v>
      </c>
      <c r="J256" s="4">
        <f t="shared" si="36"/>
        <v>0</v>
      </c>
      <c r="K256" s="4">
        <f t="shared" si="30"/>
        <v>18491052</v>
      </c>
      <c r="L256" s="4"/>
      <c r="M256" s="4">
        <v>19182021</v>
      </c>
      <c r="N256" s="4">
        <f>Overrides!X256</f>
        <v>0</v>
      </c>
      <c r="O256" s="4">
        <f t="shared" si="31"/>
        <v>0</v>
      </c>
      <c r="P256" s="4">
        <f t="shared" si="32"/>
        <v>19182021</v>
      </c>
      <c r="Q256" s="4"/>
      <c r="R256" s="4">
        <v>19929273</v>
      </c>
      <c r="S256" s="4">
        <f>Overrides!Y256</f>
        <v>0</v>
      </c>
      <c r="T256" s="4">
        <f t="shared" si="33"/>
        <v>0</v>
      </c>
      <c r="U256" s="4">
        <f t="shared" si="34"/>
        <v>19929273</v>
      </c>
      <c r="V256" s="4">
        <f>ROUND((P256*1.025)+'New Growth'!$AL256*P256,0)</f>
        <v>19907101</v>
      </c>
      <c r="W256" s="12"/>
      <c r="X256" s="4">
        <v>39039167</v>
      </c>
      <c r="Y256" s="4">
        <v>37970589</v>
      </c>
      <c r="Z256" s="4">
        <v>39702671</v>
      </c>
      <c r="AA256" s="4">
        <v>41741309</v>
      </c>
      <c r="AB256" s="17">
        <f t="shared" si="28"/>
        <v>41741309</v>
      </c>
      <c r="AC256" s="4"/>
      <c r="AD256" s="4">
        <f t="shared" si="35"/>
        <v>19929273</v>
      </c>
      <c r="AE256" s="4"/>
      <c r="AF256" s="4"/>
    </row>
    <row r="257" spans="1:32" x14ac:dyDescent="0.2">
      <c r="A257" t="s">
        <v>262</v>
      </c>
      <c r="B257">
        <v>248</v>
      </c>
      <c r="C257" s="4">
        <v>67981190</v>
      </c>
      <c r="D257" s="4">
        <f>Overrides!V257</f>
        <v>0</v>
      </c>
      <c r="E257" s="4">
        <v>0</v>
      </c>
      <c r="F257" s="4">
        <f t="shared" si="29"/>
        <v>67981190</v>
      </c>
      <c r="G257" s="4"/>
      <c r="H257" s="4">
        <v>70301600</v>
      </c>
      <c r="I257" s="4">
        <f>Overrides!W257</f>
        <v>0</v>
      </c>
      <c r="J257" s="4">
        <f t="shared" si="36"/>
        <v>0</v>
      </c>
      <c r="K257" s="4">
        <f t="shared" si="30"/>
        <v>70301600</v>
      </c>
      <c r="L257" s="4"/>
      <c r="M257" s="4">
        <v>72494502</v>
      </c>
      <c r="N257" s="4">
        <f>Overrides!X257</f>
        <v>0</v>
      </c>
      <c r="O257" s="4">
        <f t="shared" si="31"/>
        <v>0</v>
      </c>
      <c r="P257" s="4">
        <f t="shared" si="32"/>
        <v>72494502</v>
      </c>
      <c r="Q257" s="4"/>
      <c r="R257" s="4">
        <v>75555755</v>
      </c>
      <c r="S257" s="4">
        <f>Overrides!Y257</f>
        <v>0</v>
      </c>
      <c r="T257" s="4">
        <f t="shared" si="33"/>
        <v>0</v>
      </c>
      <c r="U257" s="4">
        <f t="shared" si="34"/>
        <v>75555755</v>
      </c>
      <c r="V257" s="4">
        <f>ROUND((P257*1.025)+'New Growth'!$AL257*P257,0)</f>
        <v>75089805</v>
      </c>
      <c r="W257" s="12"/>
      <c r="X257" s="4">
        <v>94245138</v>
      </c>
      <c r="Y257" s="4">
        <v>97436695</v>
      </c>
      <c r="Z257" s="4">
        <v>106625150</v>
      </c>
      <c r="AA257" s="4">
        <v>115150846</v>
      </c>
      <c r="AB257" s="17">
        <f t="shared" si="28"/>
        <v>115150846</v>
      </c>
      <c r="AC257" s="4"/>
      <c r="AD257" s="4">
        <f t="shared" si="35"/>
        <v>75555755</v>
      </c>
      <c r="AE257" s="4"/>
      <c r="AF257" s="4"/>
    </row>
    <row r="258" spans="1:32" x14ac:dyDescent="0.2">
      <c r="A258" t="s">
        <v>263</v>
      </c>
      <c r="B258">
        <v>249</v>
      </c>
      <c r="C258" s="4">
        <v>4216523</v>
      </c>
      <c r="D258" s="4">
        <f>Overrides!V258</f>
        <v>0</v>
      </c>
      <c r="E258" s="4">
        <v>0</v>
      </c>
      <c r="F258" s="4">
        <f t="shared" si="29"/>
        <v>4216523</v>
      </c>
      <c r="G258" s="4"/>
      <c r="H258" s="4">
        <v>4354099</v>
      </c>
      <c r="I258" s="4">
        <f>Overrides!W258</f>
        <v>0</v>
      </c>
      <c r="J258" s="4">
        <f t="shared" si="36"/>
        <v>0</v>
      </c>
      <c r="K258" s="4">
        <f t="shared" si="30"/>
        <v>4354099</v>
      </c>
      <c r="L258" s="4"/>
      <c r="M258" s="4">
        <v>4488072</v>
      </c>
      <c r="N258" s="4">
        <f>Overrides!X258</f>
        <v>0</v>
      </c>
      <c r="O258" s="4">
        <f t="shared" si="31"/>
        <v>0</v>
      </c>
      <c r="P258" s="4">
        <f t="shared" si="32"/>
        <v>4488072</v>
      </c>
      <c r="Q258" s="4"/>
      <c r="R258" s="4">
        <v>4633701</v>
      </c>
      <c r="S258" s="4">
        <f>Overrides!Y258</f>
        <v>0</v>
      </c>
      <c r="T258" s="4">
        <f t="shared" si="33"/>
        <v>0</v>
      </c>
      <c r="U258" s="4">
        <f t="shared" si="34"/>
        <v>4633701</v>
      </c>
      <c r="V258" s="4">
        <f>ROUND((P258*1.025)+'New Growth'!$AL258*P258,0)</f>
        <v>4631241</v>
      </c>
      <c r="W258" s="12"/>
      <c r="X258" s="4">
        <v>10472631</v>
      </c>
      <c r="Y258" s="4">
        <v>10531230</v>
      </c>
      <c r="Z258" s="4">
        <v>10183110</v>
      </c>
      <c r="AA258" s="4">
        <v>10225015</v>
      </c>
      <c r="AB258" s="17">
        <f t="shared" si="28"/>
        <v>10225015</v>
      </c>
      <c r="AC258" s="4"/>
      <c r="AD258" s="4">
        <f t="shared" si="35"/>
        <v>4633701</v>
      </c>
      <c r="AE258" s="4"/>
      <c r="AF258" s="4"/>
    </row>
    <row r="259" spans="1:32" x14ac:dyDescent="0.2">
      <c r="A259" t="s">
        <v>264</v>
      </c>
      <c r="B259">
        <v>250</v>
      </c>
      <c r="C259" s="4">
        <v>9271194</v>
      </c>
      <c r="D259" s="4">
        <f>Overrides!V259</f>
        <v>0</v>
      </c>
      <c r="E259" s="4">
        <v>309825</v>
      </c>
      <c r="F259" s="4">
        <f t="shared" si="29"/>
        <v>8961369</v>
      </c>
      <c r="G259" s="4"/>
      <c r="H259" s="4">
        <v>9622876</v>
      </c>
      <c r="I259" s="4">
        <f>Overrides!W259</f>
        <v>0</v>
      </c>
      <c r="J259" s="4">
        <f t="shared" si="36"/>
        <v>317571</v>
      </c>
      <c r="K259" s="4">
        <f t="shared" si="30"/>
        <v>9305305</v>
      </c>
      <c r="L259" s="4"/>
      <c r="M259" s="4">
        <v>10071990</v>
      </c>
      <c r="N259" s="4">
        <f>Overrides!X259</f>
        <v>0</v>
      </c>
      <c r="O259" s="4">
        <f t="shared" si="31"/>
        <v>325510</v>
      </c>
      <c r="P259" s="4">
        <f t="shared" si="32"/>
        <v>9746480</v>
      </c>
      <c r="Q259" s="4"/>
      <c r="R259" s="4">
        <v>10514584</v>
      </c>
      <c r="S259" s="4">
        <f>Overrides!Y259</f>
        <v>0</v>
      </c>
      <c r="T259" s="4">
        <f t="shared" si="33"/>
        <v>333648</v>
      </c>
      <c r="U259" s="4">
        <f t="shared" si="34"/>
        <v>10180936</v>
      </c>
      <c r="V259" s="4">
        <f>ROUND((P259*1.025)+'New Growth'!$AL259*P259,0)</f>
        <v>10170452</v>
      </c>
      <c r="W259" s="12"/>
      <c r="X259" s="4">
        <v>19803655</v>
      </c>
      <c r="Y259" s="4">
        <v>19870890</v>
      </c>
      <c r="Z259" s="4">
        <v>20339310</v>
      </c>
      <c r="AA259" s="4">
        <v>21186178</v>
      </c>
      <c r="AB259" s="17">
        <f t="shared" si="28"/>
        <v>21186178</v>
      </c>
      <c r="AC259" s="4"/>
      <c r="AD259" s="4">
        <f t="shared" si="35"/>
        <v>10180936</v>
      </c>
      <c r="AE259" s="4"/>
      <c r="AF259" s="4"/>
    </row>
    <row r="260" spans="1:32" x14ac:dyDescent="0.2">
      <c r="A260" t="s">
        <v>265</v>
      </c>
      <c r="B260">
        <v>251</v>
      </c>
      <c r="C260" s="4">
        <v>26899996</v>
      </c>
      <c r="D260" s="4">
        <f>Overrides!V260</f>
        <v>0</v>
      </c>
      <c r="E260" s="4">
        <v>3408185</v>
      </c>
      <c r="F260" s="4">
        <f t="shared" si="29"/>
        <v>23491811</v>
      </c>
      <c r="G260" s="4"/>
      <c r="H260" s="4">
        <v>28029128</v>
      </c>
      <c r="I260" s="4">
        <f>Overrides!W260</f>
        <v>150000</v>
      </c>
      <c r="J260" s="4">
        <f t="shared" si="36"/>
        <v>3643390</v>
      </c>
      <c r="K260" s="4">
        <f t="shared" si="30"/>
        <v>24385738</v>
      </c>
      <c r="L260" s="4"/>
      <c r="M260" s="4">
        <v>29118354</v>
      </c>
      <c r="N260" s="4">
        <f>Overrides!X260</f>
        <v>0</v>
      </c>
      <c r="O260" s="4">
        <f t="shared" si="31"/>
        <v>3734475</v>
      </c>
      <c r="P260" s="4">
        <f t="shared" si="32"/>
        <v>25383879</v>
      </c>
      <c r="Q260" s="4"/>
      <c r="R260" s="4">
        <v>30603024</v>
      </c>
      <c r="S260" s="4">
        <f>Overrides!Y260</f>
        <v>0</v>
      </c>
      <c r="T260" s="4">
        <f t="shared" si="33"/>
        <v>3827837</v>
      </c>
      <c r="U260" s="4">
        <f t="shared" si="34"/>
        <v>26775187</v>
      </c>
      <c r="V260" s="4">
        <f>ROUND((P260*1.025)+'New Growth'!$AL260*P260,0)</f>
        <v>26516000</v>
      </c>
      <c r="W260" s="12"/>
      <c r="X260" s="4">
        <v>41326831</v>
      </c>
      <c r="Y260" s="4">
        <v>41226410</v>
      </c>
      <c r="Z260" s="4">
        <v>42204627</v>
      </c>
      <c r="AA260" s="4">
        <v>45589040</v>
      </c>
      <c r="AB260" s="17">
        <f t="shared" si="28"/>
        <v>45589040</v>
      </c>
      <c r="AC260" s="4"/>
      <c r="AD260" s="4">
        <f t="shared" si="35"/>
        <v>26775187</v>
      </c>
      <c r="AE260" s="4"/>
      <c r="AF260" s="4"/>
    </row>
    <row r="261" spans="1:32" x14ac:dyDescent="0.2">
      <c r="A261" t="s">
        <v>266</v>
      </c>
      <c r="B261">
        <v>252</v>
      </c>
      <c r="C261" s="4">
        <v>18018689</v>
      </c>
      <c r="D261" s="4">
        <f>Overrides!V261</f>
        <v>0</v>
      </c>
      <c r="E261" s="4">
        <v>2617856</v>
      </c>
      <c r="F261" s="4">
        <f t="shared" si="29"/>
        <v>15400833</v>
      </c>
      <c r="G261" s="4"/>
      <c r="H261" s="4">
        <v>18580546</v>
      </c>
      <c r="I261" s="4">
        <f>Overrides!W261</f>
        <v>0</v>
      </c>
      <c r="J261" s="4">
        <f t="shared" si="36"/>
        <v>2683302</v>
      </c>
      <c r="K261" s="4">
        <f t="shared" si="30"/>
        <v>15897244</v>
      </c>
      <c r="L261" s="4"/>
      <c r="M261" s="4">
        <v>19227812</v>
      </c>
      <c r="N261" s="4">
        <f>Overrides!X261</f>
        <v>0</v>
      </c>
      <c r="O261" s="4">
        <f t="shared" si="31"/>
        <v>2750385</v>
      </c>
      <c r="P261" s="4">
        <f t="shared" si="32"/>
        <v>16477427</v>
      </c>
      <c r="Q261" s="4"/>
      <c r="R261" s="4">
        <v>0</v>
      </c>
      <c r="S261" s="4">
        <f>Overrides!Y261</f>
        <v>0</v>
      </c>
      <c r="T261" s="4">
        <f t="shared" si="33"/>
        <v>2819145</v>
      </c>
      <c r="U261" s="4">
        <f t="shared" si="34"/>
        <v>0</v>
      </c>
      <c r="V261" s="4">
        <f>ROUND((P261*1.025)+'New Growth'!$AL261*P261,0)</f>
        <v>17045898</v>
      </c>
      <c r="W261" s="12"/>
      <c r="X261" s="4">
        <v>42437739</v>
      </c>
      <c r="Y261" s="4">
        <v>42768611</v>
      </c>
      <c r="Z261" s="4">
        <v>45093259</v>
      </c>
      <c r="AA261" s="4">
        <v>0</v>
      </c>
      <c r="AB261" s="17">
        <f t="shared" si="28"/>
        <v>45093259</v>
      </c>
      <c r="AC261" s="4"/>
      <c r="AD261" s="4">
        <f t="shared" si="35"/>
        <v>17045898</v>
      </c>
      <c r="AE261" s="4"/>
      <c r="AF261" s="4"/>
    </row>
    <row r="262" spans="1:32" x14ac:dyDescent="0.2">
      <c r="A262" t="s">
        <v>267</v>
      </c>
      <c r="B262">
        <v>253</v>
      </c>
      <c r="C262" s="4">
        <v>3022553</v>
      </c>
      <c r="D262" s="4">
        <f>Overrides!V262</f>
        <v>0</v>
      </c>
      <c r="E262" s="4">
        <v>0</v>
      </c>
      <c r="F262" s="4">
        <f t="shared" si="29"/>
        <v>3022553</v>
      </c>
      <c r="G262" s="4"/>
      <c r="H262" s="4">
        <v>3127847</v>
      </c>
      <c r="I262" s="4">
        <f>Overrides!W262</f>
        <v>0</v>
      </c>
      <c r="J262" s="4">
        <f t="shared" si="36"/>
        <v>0</v>
      </c>
      <c r="K262" s="4">
        <f t="shared" si="30"/>
        <v>3127847</v>
      </c>
      <c r="L262" s="4"/>
      <c r="M262" s="4">
        <v>3243190</v>
      </c>
      <c r="N262" s="4">
        <f>Overrides!X262</f>
        <v>0</v>
      </c>
      <c r="O262" s="4">
        <f t="shared" si="31"/>
        <v>0</v>
      </c>
      <c r="P262" s="4">
        <f t="shared" si="32"/>
        <v>3243190</v>
      </c>
      <c r="Q262" s="4"/>
      <c r="R262" s="4">
        <v>3368969</v>
      </c>
      <c r="S262" s="4">
        <f>Overrides!Y262</f>
        <v>0</v>
      </c>
      <c r="T262" s="4">
        <f t="shared" si="33"/>
        <v>0</v>
      </c>
      <c r="U262" s="4">
        <f t="shared" si="34"/>
        <v>3368969</v>
      </c>
      <c r="V262" s="4">
        <f>ROUND((P262*1.025)+'New Growth'!$AL262*P262,0)</f>
        <v>3362539</v>
      </c>
      <c r="W262" s="12"/>
      <c r="X262" s="4">
        <v>6911078</v>
      </c>
      <c r="Y262" s="4">
        <v>6816173</v>
      </c>
      <c r="Z262" s="4">
        <v>7253887</v>
      </c>
      <c r="AA262" s="4">
        <v>7368790</v>
      </c>
      <c r="AB262" s="17">
        <f t="shared" si="28"/>
        <v>7368790</v>
      </c>
      <c r="AC262" s="4"/>
      <c r="AD262" s="4">
        <f t="shared" si="35"/>
        <v>3368969</v>
      </c>
      <c r="AE262" s="4"/>
      <c r="AF262" s="4"/>
    </row>
    <row r="263" spans="1:32" x14ac:dyDescent="0.2">
      <c r="A263" t="s">
        <v>268</v>
      </c>
      <c r="B263">
        <v>254</v>
      </c>
      <c r="C263" s="4">
        <v>11559290</v>
      </c>
      <c r="D263" s="4">
        <f>Overrides!V263</f>
        <v>0</v>
      </c>
      <c r="E263" s="4">
        <v>1202324</v>
      </c>
      <c r="F263" s="4">
        <f t="shared" si="29"/>
        <v>10356966</v>
      </c>
      <c r="G263" s="4"/>
      <c r="H263" s="4">
        <v>11989203</v>
      </c>
      <c r="I263" s="4">
        <f>Overrides!W263</f>
        <v>0</v>
      </c>
      <c r="J263" s="4">
        <f t="shared" si="36"/>
        <v>1232382</v>
      </c>
      <c r="K263" s="4">
        <f t="shared" si="30"/>
        <v>10756821</v>
      </c>
      <c r="L263" s="4"/>
      <c r="M263" s="4">
        <v>12693046</v>
      </c>
      <c r="N263" s="4">
        <f>Overrides!X263</f>
        <v>0</v>
      </c>
      <c r="O263" s="4">
        <f t="shared" si="31"/>
        <v>1263192</v>
      </c>
      <c r="P263" s="4">
        <f t="shared" si="32"/>
        <v>11429854</v>
      </c>
      <c r="Q263" s="4"/>
      <c r="R263" s="4">
        <v>13193999</v>
      </c>
      <c r="S263" s="4">
        <f>Overrides!Y263</f>
        <v>0</v>
      </c>
      <c r="T263" s="4">
        <f t="shared" si="33"/>
        <v>1294772</v>
      </c>
      <c r="U263" s="4">
        <f t="shared" si="34"/>
        <v>11899227</v>
      </c>
      <c r="V263" s="4">
        <f>ROUND((P263*1.025)+'New Growth'!$AL263*P263,0)</f>
        <v>11873332</v>
      </c>
      <c r="W263" s="12"/>
      <c r="X263" s="4">
        <v>20777079</v>
      </c>
      <c r="Y263" s="4">
        <v>21098449</v>
      </c>
      <c r="Z263" s="4">
        <v>22896775</v>
      </c>
      <c r="AA263" s="4">
        <v>23806864</v>
      </c>
      <c r="AB263" s="17">
        <f t="shared" si="28"/>
        <v>23806864</v>
      </c>
      <c r="AC263" s="4"/>
      <c r="AD263" s="4">
        <f t="shared" si="35"/>
        <v>11899227</v>
      </c>
      <c r="AE263" s="4"/>
      <c r="AF263" s="4"/>
    </row>
    <row r="264" spans="1:32" x14ac:dyDescent="0.2">
      <c r="A264" t="s">
        <v>269</v>
      </c>
      <c r="B264">
        <v>255</v>
      </c>
      <c r="C264" s="4">
        <v>1358287</v>
      </c>
      <c r="D264" s="4">
        <f>Overrides!V264</f>
        <v>0</v>
      </c>
      <c r="E264" s="4">
        <v>165248</v>
      </c>
      <c r="F264" s="4">
        <f t="shared" si="29"/>
        <v>1193039</v>
      </c>
      <c r="G264" s="4"/>
      <c r="H264" s="4">
        <v>1408966</v>
      </c>
      <c r="I264" s="4">
        <f>Overrides!W264</f>
        <v>0</v>
      </c>
      <c r="J264" s="4">
        <f t="shared" si="36"/>
        <v>169379</v>
      </c>
      <c r="K264" s="4">
        <f t="shared" si="30"/>
        <v>1239587</v>
      </c>
      <c r="L264" s="4"/>
      <c r="M264" s="4">
        <v>1461114</v>
      </c>
      <c r="N264" s="4">
        <f>Overrides!X264</f>
        <v>0</v>
      </c>
      <c r="O264" s="4">
        <f t="shared" si="31"/>
        <v>173613</v>
      </c>
      <c r="P264" s="4">
        <f t="shared" si="32"/>
        <v>1287501</v>
      </c>
      <c r="Q264" s="4"/>
      <c r="R264" s="4">
        <v>0</v>
      </c>
      <c r="S264" s="4">
        <f>Overrides!Y264</f>
        <v>0</v>
      </c>
      <c r="T264" s="4">
        <f t="shared" si="33"/>
        <v>177953</v>
      </c>
      <c r="U264" s="4">
        <f t="shared" si="34"/>
        <v>0</v>
      </c>
      <c r="V264" s="4">
        <f>ROUND((P264*1.025)+'New Growth'!$AL264*P264,0)</f>
        <v>1336812</v>
      </c>
      <c r="W264" s="12"/>
      <c r="X264" s="4">
        <v>3629965</v>
      </c>
      <c r="Y264" s="4">
        <v>2974014</v>
      </c>
      <c r="Z264" s="4">
        <v>2994311</v>
      </c>
      <c r="AA264" s="4">
        <v>0</v>
      </c>
      <c r="AB264" s="17">
        <f t="shared" si="28"/>
        <v>2994311</v>
      </c>
      <c r="AC264" s="4"/>
      <c r="AD264" s="4">
        <f t="shared" si="35"/>
        <v>1336812</v>
      </c>
      <c r="AE264" s="4"/>
      <c r="AF264" s="4"/>
    </row>
    <row r="265" spans="1:32" x14ac:dyDescent="0.2">
      <c r="A265" t="s">
        <v>270</v>
      </c>
      <c r="B265">
        <v>256</v>
      </c>
      <c r="C265" s="4">
        <v>2783095</v>
      </c>
      <c r="D265" s="4">
        <f>Overrides!V265</f>
        <v>0</v>
      </c>
      <c r="E265" s="4">
        <v>0</v>
      </c>
      <c r="F265" s="4">
        <f t="shared" si="29"/>
        <v>2783095</v>
      </c>
      <c r="G265" s="4"/>
      <c r="H265" s="4">
        <v>2874024</v>
      </c>
      <c r="I265" s="4">
        <f>Overrides!W265</f>
        <v>0</v>
      </c>
      <c r="J265" s="4">
        <f t="shared" si="36"/>
        <v>0</v>
      </c>
      <c r="K265" s="4">
        <f t="shared" si="30"/>
        <v>2874024</v>
      </c>
      <c r="L265" s="4"/>
      <c r="M265" s="4">
        <v>2964157</v>
      </c>
      <c r="N265" s="4">
        <f>Overrides!X265</f>
        <v>0</v>
      </c>
      <c r="O265" s="4">
        <f t="shared" si="31"/>
        <v>0</v>
      </c>
      <c r="P265" s="4">
        <f t="shared" si="32"/>
        <v>2964157</v>
      </c>
      <c r="Q265" s="4"/>
      <c r="R265" s="4">
        <v>0</v>
      </c>
      <c r="S265" s="4">
        <f>Overrides!Y265</f>
        <v>0</v>
      </c>
      <c r="T265" s="4">
        <f t="shared" si="33"/>
        <v>0</v>
      </c>
      <c r="U265" s="4">
        <f t="shared" si="34"/>
        <v>0</v>
      </c>
      <c r="V265" s="4">
        <f>ROUND((P265*1.025)+'New Growth'!$AL265*P265,0)</f>
        <v>3065235</v>
      </c>
      <c r="W265" s="12"/>
      <c r="X265" s="4">
        <v>3283326</v>
      </c>
      <c r="Y265" s="4">
        <v>3301047</v>
      </c>
      <c r="Z265" s="4">
        <v>3318665</v>
      </c>
      <c r="AA265" s="4">
        <v>0</v>
      </c>
      <c r="AB265" s="17">
        <f t="shared" si="28"/>
        <v>3318665</v>
      </c>
      <c r="AC265" s="4"/>
      <c r="AD265" s="4">
        <f t="shared" si="35"/>
        <v>3065235</v>
      </c>
      <c r="AE265" s="4"/>
      <c r="AF265" s="4"/>
    </row>
    <row r="266" spans="1:32" x14ac:dyDescent="0.2">
      <c r="A266" t="s">
        <v>271</v>
      </c>
      <c r="B266">
        <v>257</v>
      </c>
      <c r="C266" s="4">
        <v>10384157</v>
      </c>
      <c r="D266" s="4">
        <f>Overrides!V266</f>
        <v>0</v>
      </c>
      <c r="E266" s="4">
        <v>0</v>
      </c>
      <c r="F266" s="4">
        <f t="shared" si="29"/>
        <v>10384157</v>
      </c>
      <c r="G266" s="4"/>
      <c r="H266" s="4">
        <v>10861492</v>
      </c>
      <c r="I266" s="4">
        <f>Overrides!W266</f>
        <v>0</v>
      </c>
      <c r="J266" s="4">
        <f t="shared" si="36"/>
        <v>0</v>
      </c>
      <c r="K266" s="4">
        <f t="shared" si="30"/>
        <v>10861492</v>
      </c>
      <c r="L266" s="4"/>
      <c r="M266" s="4">
        <v>11396232</v>
      </c>
      <c r="N266" s="4">
        <f>Overrides!X266</f>
        <v>0</v>
      </c>
      <c r="O266" s="4">
        <f t="shared" si="31"/>
        <v>0</v>
      </c>
      <c r="P266" s="4">
        <f t="shared" si="32"/>
        <v>11396232</v>
      </c>
      <c r="Q266" s="4"/>
      <c r="R266" s="4">
        <v>11991001</v>
      </c>
      <c r="S266" s="4">
        <f>Overrides!Y266</f>
        <v>0</v>
      </c>
      <c r="T266" s="4">
        <f t="shared" si="33"/>
        <v>0</v>
      </c>
      <c r="U266" s="4">
        <f t="shared" si="34"/>
        <v>11991001</v>
      </c>
      <c r="V266" s="4">
        <f>ROUND((P266*1.025)+'New Growth'!$AL266*P266,0)</f>
        <v>11955787</v>
      </c>
      <c r="W266" s="12"/>
      <c r="X266" s="4">
        <v>17795598</v>
      </c>
      <c r="Y266" s="4">
        <v>18025458</v>
      </c>
      <c r="Z266" s="4">
        <v>18324000</v>
      </c>
      <c r="AA266" s="4">
        <v>19591665</v>
      </c>
      <c r="AB266" s="17">
        <f t="shared" ref="AB266:AB329" si="37">IF(AA266&gt;0,AA266,IF(Z266&gt;0,Z266,AA266))</f>
        <v>19591665</v>
      </c>
      <c r="AC266" s="4"/>
      <c r="AD266" s="4">
        <f t="shared" si="35"/>
        <v>11991001</v>
      </c>
      <c r="AE266" s="4"/>
      <c r="AF266" s="4"/>
    </row>
    <row r="267" spans="1:32" x14ac:dyDescent="0.2">
      <c r="A267" t="s">
        <v>272</v>
      </c>
      <c r="B267">
        <v>258</v>
      </c>
      <c r="C267" s="4">
        <v>77955293</v>
      </c>
      <c r="D267" s="4">
        <f>Overrides!V267</f>
        <v>0</v>
      </c>
      <c r="E267" s="4">
        <v>0</v>
      </c>
      <c r="F267" s="4">
        <f t="shared" ref="F267:F330" si="38">IF(C267&gt;0,C267-E267,0)</f>
        <v>77955293</v>
      </c>
      <c r="G267" s="4"/>
      <c r="H267" s="4">
        <v>80587733</v>
      </c>
      <c r="I267" s="4">
        <f>Overrides!W267</f>
        <v>0</v>
      </c>
      <c r="J267" s="4">
        <f t="shared" si="36"/>
        <v>0</v>
      </c>
      <c r="K267" s="4">
        <f t="shared" ref="K267:K330" si="39">IF(H267&gt;0,H267-J267,0)</f>
        <v>80587733</v>
      </c>
      <c r="L267" s="4"/>
      <c r="M267" s="4">
        <v>83270410</v>
      </c>
      <c r="N267" s="4">
        <f>Overrides!X267</f>
        <v>0</v>
      </c>
      <c r="O267" s="4">
        <f t="shared" ref="O267:O330" si="40">ROUND((J267*1.025)+N267,0)</f>
        <v>0</v>
      </c>
      <c r="P267" s="4">
        <f t="shared" ref="P267:P330" si="41">IF(M267&gt;0,M267-O267,0)</f>
        <v>83270410</v>
      </c>
      <c r="Q267" s="4"/>
      <c r="R267" s="4">
        <v>86548205</v>
      </c>
      <c r="S267" s="4">
        <f>Overrides!Y267</f>
        <v>0</v>
      </c>
      <c r="T267" s="4">
        <f t="shared" ref="T267:T330" si="42">ROUND((O267*1.025)+S267,0)</f>
        <v>0</v>
      </c>
      <c r="U267" s="4">
        <f t="shared" ref="U267:U330" si="43">IF(R267&gt;0,R267-T267,0)</f>
        <v>86548205</v>
      </c>
      <c r="V267" s="4">
        <f>ROUND((P267*1.025)+'New Growth'!$AL267*P267,0)</f>
        <v>86226510</v>
      </c>
      <c r="W267" s="12"/>
      <c r="X267" s="4">
        <v>98180819</v>
      </c>
      <c r="Y267" s="4">
        <v>99073407</v>
      </c>
      <c r="Z267" s="4">
        <v>105216896</v>
      </c>
      <c r="AA267" s="4">
        <v>113351991</v>
      </c>
      <c r="AB267" s="17">
        <f t="shared" si="37"/>
        <v>113351991</v>
      </c>
      <c r="AC267" s="4"/>
      <c r="AD267" s="4">
        <f t="shared" ref="AD267:AD330" si="44">MINA(IF(U267&gt;0,U267,V267),AB267)</f>
        <v>86548205</v>
      </c>
      <c r="AE267" s="4"/>
      <c r="AF267" s="4"/>
    </row>
    <row r="268" spans="1:32" x14ac:dyDescent="0.2">
      <c r="A268" t="s">
        <v>273</v>
      </c>
      <c r="B268">
        <v>259</v>
      </c>
      <c r="C268" s="4">
        <v>15633624</v>
      </c>
      <c r="D268" s="4">
        <f>Overrides!V268</f>
        <v>0</v>
      </c>
      <c r="E268" s="4">
        <v>0</v>
      </c>
      <c r="F268" s="4">
        <f t="shared" si="38"/>
        <v>15633624</v>
      </c>
      <c r="G268" s="4"/>
      <c r="H268" s="4">
        <v>16261440</v>
      </c>
      <c r="I268" s="4">
        <f>Overrides!W268</f>
        <v>0</v>
      </c>
      <c r="J268" s="4">
        <f t="shared" si="36"/>
        <v>0</v>
      </c>
      <c r="K268" s="4">
        <f t="shared" si="39"/>
        <v>16261440</v>
      </c>
      <c r="L268" s="4"/>
      <c r="M268" s="4">
        <v>16949641</v>
      </c>
      <c r="N268" s="4">
        <f>Overrides!X268</f>
        <v>0</v>
      </c>
      <c r="O268" s="4">
        <f t="shared" si="40"/>
        <v>0</v>
      </c>
      <c r="P268" s="4">
        <f t="shared" si="41"/>
        <v>16949641</v>
      </c>
      <c r="Q268" s="4"/>
      <c r="R268" s="4">
        <v>17808114</v>
      </c>
      <c r="S268" s="4">
        <f>Overrides!Y268</f>
        <v>0</v>
      </c>
      <c r="T268" s="4">
        <f t="shared" si="42"/>
        <v>0</v>
      </c>
      <c r="U268" s="4">
        <f t="shared" si="43"/>
        <v>17808114</v>
      </c>
      <c r="V268" s="4">
        <f>ROUND((P268*1.025)+'New Growth'!$AL268*P268,0)</f>
        <v>17702205</v>
      </c>
      <c r="W268" s="12"/>
      <c r="X268" s="4">
        <v>35641699</v>
      </c>
      <c r="Y268" s="4">
        <v>35847848</v>
      </c>
      <c r="Z268" s="4">
        <v>37060619</v>
      </c>
      <c r="AA268" s="4">
        <v>38953195</v>
      </c>
      <c r="AB268" s="17">
        <f t="shared" si="37"/>
        <v>38953195</v>
      </c>
      <c r="AC268" s="4"/>
      <c r="AD268" s="4">
        <f t="shared" si="44"/>
        <v>17808114</v>
      </c>
      <c r="AE268" s="4"/>
      <c r="AF268" s="4"/>
    </row>
    <row r="269" spans="1:32" x14ac:dyDescent="0.2">
      <c r="A269" t="s">
        <v>274</v>
      </c>
      <c r="B269">
        <v>260</v>
      </c>
      <c r="C269" s="4">
        <v>2586864</v>
      </c>
      <c r="D269" s="4">
        <f>Overrides!V269</f>
        <v>150000</v>
      </c>
      <c r="E269" s="4">
        <v>0</v>
      </c>
      <c r="F269" s="4">
        <f t="shared" si="38"/>
        <v>2586864</v>
      </c>
      <c r="G269" s="4"/>
      <c r="H269" s="4">
        <v>2678232</v>
      </c>
      <c r="I269" s="4">
        <f>Overrides!W269</f>
        <v>0</v>
      </c>
      <c r="J269" s="4">
        <f t="shared" si="36"/>
        <v>0</v>
      </c>
      <c r="K269" s="4">
        <f t="shared" si="39"/>
        <v>2678232</v>
      </c>
      <c r="L269" s="4"/>
      <c r="M269" s="4">
        <v>2767331</v>
      </c>
      <c r="N269" s="4">
        <f>Overrides!X269</f>
        <v>0</v>
      </c>
      <c r="O269" s="4">
        <f t="shared" si="40"/>
        <v>0</v>
      </c>
      <c r="P269" s="4">
        <f t="shared" si="41"/>
        <v>2767331</v>
      </c>
      <c r="Q269" s="4"/>
      <c r="R269" s="4">
        <v>2852760</v>
      </c>
      <c r="S269" s="4">
        <f>Overrides!Y269</f>
        <v>0</v>
      </c>
      <c r="T269" s="4">
        <f t="shared" si="42"/>
        <v>0</v>
      </c>
      <c r="U269" s="4">
        <f t="shared" si="43"/>
        <v>2852760</v>
      </c>
      <c r="V269" s="4">
        <f>ROUND((P269*1.025)+'New Growth'!$AL269*P269,0)</f>
        <v>2858930</v>
      </c>
      <c r="W269" s="12"/>
      <c r="X269" s="4">
        <v>5180043</v>
      </c>
      <c r="Y269" s="4">
        <v>5357475</v>
      </c>
      <c r="Z269" s="4">
        <v>5403331</v>
      </c>
      <c r="AA269" s="4">
        <v>5408324</v>
      </c>
      <c r="AB269" s="17">
        <f t="shared" si="37"/>
        <v>5408324</v>
      </c>
      <c r="AC269" s="4"/>
      <c r="AD269" s="4">
        <f t="shared" si="44"/>
        <v>2852760</v>
      </c>
      <c r="AE269" s="4"/>
      <c r="AF269" s="4"/>
    </row>
    <row r="270" spans="1:32" x14ac:dyDescent="0.2">
      <c r="A270" t="s">
        <v>275</v>
      </c>
      <c r="B270">
        <v>261</v>
      </c>
      <c r="C270" s="4">
        <v>48474010</v>
      </c>
      <c r="D270" s="4">
        <f>Overrides!V270</f>
        <v>0</v>
      </c>
      <c r="E270" s="4">
        <v>7018560</v>
      </c>
      <c r="F270" s="4">
        <f t="shared" si="38"/>
        <v>41455450</v>
      </c>
      <c r="G270" s="4"/>
      <c r="H270" s="4">
        <v>50301208</v>
      </c>
      <c r="I270" s="4">
        <f>Overrides!W270</f>
        <v>0</v>
      </c>
      <c r="J270" s="4">
        <f t="shared" si="36"/>
        <v>7194024</v>
      </c>
      <c r="K270" s="4">
        <f t="shared" si="39"/>
        <v>43107184</v>
      </c>
      <c r="L270" s="4"/>
      <c r="M270" s="4">
        <v>52284061</v>
      </c>
      <c r="N270" s="4">
        <f>Overrides!X270</f>
        <v>0</v>
      </c>
      <c r="O270" s="4">
        <f t="shared" si="40"/>
        <v>7373875</v>
      </c>
      <c r="P270" s="4">
        <f t="shared" si="41"/>
        <v>44910186</v>
      </c>
      <c r="Q270" s="4"/>
      <c r="R270" s="4">
        <v>54242318</v>
      </c>
      <c r="S270" s="4">
        <f>Overrides!Y270</f>
        <v>0</v>
      </c>
      <c r="T270" s="4">
        <f t="shared" si="42"/>
        <v>7558222</v>
      </c>
      <c r="U270" s="4">
        <f t="shared" si="43"/>
        <v>46684096</v>
      </c>
      <c r="V270" s="4">
        <f>ROUND((P270*1.025)+'New Growth'!$AL270*P270,0)</f>
        <v>46724558</v>
      </c>
      <c r="W270" s="12"/>
      <c r="X270" s="4">
        <v>91261690</v>
      </c>
      <c r="Y270" s="4">
        <v>90742440</v>
      </c>
      <c r="Z270" s="4">
        <v>92092948</v>
      </c>
      <c r="AA270" s="4">
        <v>95578333</v>
      </c>
      <c r="AB270" s="17">
        <f t="shared" si="37"/>
        <v>95578333</v>
      </c>
      <c r="AC270" s="4"/>
      <c r="AD270" s="4">
        <f t="shared" si="44"/>
        <v>46684096</v>
      </c>
      <c r="AE270" s="4"/>
      <c r="AF270" s="4"/>
    </row>
    <row r="271" spans="1:32" x14ac:dyDescent="0.2">
      <c r="A271" t="s">
        <v>276</v>
      </c>
      <c r="B271">
        <v>262</v>
      </c>
      <c r="C271" s="4">
        <v>51363980</v>
      </c>
      <c r="D271" s="4">
        <f>Overrides!V271</f>
        <v>0</v>
      </c>
      <c r="E271" s="4">
        <v>0</v>
      </c>
      <c r="F271" s="4">
        <f t="shared" si="38"/>
        <v>51363980</v>
      </c>
      <c r="G271" s="4"/>
      <c r="H271" s="4">
        <v>53223623</v>
      </c>
      <c r="I271" s="4">
        <f>Overrides!W271</f>
        <v>0</v>
      </c>
      <c r="J271" s="4">
        <f t="shared" si="36"/>
        <v>0</v>
      </c>
      <c r="K271" s="4">
        <f t="shared" si="39"/>
        <v>53223623</v>
      </c>
      <c r="L271" s="4"/>
      <c r="M271" s="4">
        <v>56139325</v>
      </c>
      <c r="N271" s="4">
        <f>Overrides!X271</f>
        <v>0</v>
      </c>
      <c r="O271" s="4">
        <f t="shared" si="40"/>
        <v>0</v>
      </c>
      <c r="P271" s="4">
        <f t="shared" si="41"/>
        <v>56139325</v>
      </c>
      <c r="Q271" s="4"/>
      <c r="R271" s="4">
        <v>58020770</v>
      </c>
      <c r="S271" s="4">
        <f>Overrides!Y271</f>
        <v>0</v>
      </c>
      <c r="T271" s="4">
        <f t="shared" si="42"/>
        <v>0</v>
      </c>
      <c r="U271" s="4">
        <f t="shared" si="43"/>
        <v>58020770</v>
      </c>
      <c r="V271" s="4">
        <f>ROUND((P271*1.025)+'New Growth'!$AL271*P271,0)</f>
        <v>58469107</v>
      </c>
      <c r="W271" s="12"/>
      <c r="X271" s="4">
        <v>93325509</v>
      </c>
      <c r="Y271" s="4">
        <v>93528929</v>
      </c>
      <c r="Z271" s="4">
        <v>95266314</v>
      </c>
      <c r="AA271" s="4">
        <v>98092233</v>
      </c>
      <c r="AB271" s="17">
        <f t="shared" si="37"/>
        <v>98092233</v>
      </c>
      <c r="AC271" s="4"/>
      <c r="AD271" s="4">
        <f t="shared" si="44"/>
        <v>58020770</v>
      </c>
      <c r="AE271" s="4"/>
      <c r="AF271" s="4"/>
    </row>
    <row r="272" spans="1:32" x14ac:dyDescent="0.2">
      <c r="A272" t="s">
        <v>277</v>
      </c>
      <c r="B272">
        <v>263</v>
      </c>
      <c r="C272" s="4">
        <v>1136100</v>
      </c>
      <c r="D272" s="4">
        <f>Overrides!V272</f>
        <v>0</v>
      </c>
      <c r="E272" s="4">
        <v>199872</v>
      </c>
      <c r="F272" s="4">
        <f t="shared" si="38"/>
        <v>936228</v>
      </c>
      <c r="G272" s="4"/>
      <c r="H272" s="4">
        <v>1181197</v>
      </c>
      <c r="I272" s="4">
        <f>Overrides!W272</f>
        <v>0</v>
      </c>
      <c r="J272" s="4">
        <f t="shared" si="36"/>
        <v>204869</v>
      </c>
      <c r="K272" s="4">
        <f t="shared" si="39"/>
        <v>976328</v>
      </c>
      <c r="L272" s="4"/>
      <c r="M272" s="4">
        <v>1229132</v>
      </c>
      <c r="N272" s="4">
        <f>Overrides!X272</f>
        <v>0</v>
      </c>
      <c r="O272" s="4">
        <f t="shared" si="40"/>
        <v>209991</v>
      </c>
      <c r="P272" s="4">
        <f t="shared" si="41"/>
        <v>1019141</v>
      </c>
      <c r="Q272" s="4"/>
      <c r="R272" s="4">
        <v>0</v>
      </c>
      <c r="S272" s="4">
        <f>Overrides!Y272</f>
        <v>0</v>
      </c>
      <c r="T272" s="4">
        <f t="shared" si="42"/>
        <v>215241</v>
      </c>
      <c r="U272" s="4">
        <f t="shared" si="43"/>
        <v>0</v>
      </c>
      <c r="V272" s="4">
        <f>ROUND((P272*1.025)+'New Growth'!$AL272*P272,0)</f>
        <v>1060110</v>
      </c>
      <c r="W272" s="12"/>
      <c r="X272" s="4">
        <v>1535630</v>
      </c>
      <c r="Y272" s="4">
        <v>1548650</v>
      </c>
      <c r="Z272" s="4">
        <v>1591459</v>
      </c>
      <c r="AA272" s="4">
        <v>0</v>
      </c>
      <c r="AB272" s="17">
        <f t="shared" si="37"/>
        <v>1591459</v>
      </c>
      <c r="AC272" s="4"/>
      <c r="AD272" s="4">
        <f t="shared" si="44"/>
        <v>1060110</v>
      </c>
      <c r="AE272" s="4"/>
      <c r="AF272" s="4"/>
    </row>
    <row r="273" spans="1:32" x14ac:dyDescent="0.2">
      <c r="A273" t="s">
        <v>278</v>
      </c>
      <c r="B273">
        <v>264</v>
      </c>
      <c r="C273" s="4">
        <v>46677025</v>
      </c>
      <c r="D273" s="4">
        <f>Overrides!V273</f>
        <v>0</v>
      </c>
      <c r="E273" s="4">
        <v>6431357</v>
      </c>
      <c r="F273" s="4">
        <f t="shared" si="38"/>
        <v>40245668</v>
      </c>
      <c r="G273" s="4"/>
      <c r="H273" s="4">
        <v>48365077</v>
      </c>
      <c r="I273" s="4">
        <f>Overrides!W273</f>
        <v>0</v>
      </c>
      <c r="J273" s="4">
        <f t="shared" si="36"/>
        <v>6592141</v>
      </c>
      <c r="K273" s="4">
        <f t="shared" si="39"/>
        <v>41772936</v>
      </c>
      <c r="L273" s="4"/>
      <c r="M273" s="4">
        <v>50137901</v>
      </c>
      <c r="N273" s="4">
        <f>Overrides!X273</f>
        <v>0</v>
      </c>
      <c r="O273" s="4">
        <f t="shared" si="40"/>
        <v>6756945</v>
      </c>
      <c r="P273" s="4">
        <f t="shared" si="41"/>
        <v>43380956</v>
      </c>
      <c r="Q273" s="4"/>
      <c r="R273" s="4">
        <v>51924064</v>
      </c>
      <c r="S273" s="4">
        <f>Overrides!Y273</f>
        <v>0</v>
      </c>
      <c r="T273" s="4">
        <f t="shared" si="42"/>
        <v>6925869</v>
      </c>
      <c r="U273" s="4">
        <f t="shared" si="43"/>
        <v>44998195</v>
      </c>
      <c r="V273" s="4">
        <f>ROUND((P273*1.025)+'New Growth'!$AL273*P273,0)</f>
        <v>45025094</v>
      </c>
      <c r="W273" s="12"/>
      <c r="X273" s="4">
        <v>94501093</v>
      </c>
      <c r="Y273" s="4">
        <v>95665285</v>
      </c>
      <c r="Z273" s="4">
        <v>98552431</v>
      </c>
      <c r="AA273" s="4">
        <v>102056403</v>
      </c>
      <c r="AB273" s="17">
        <f t="shared" si="37"/>
        <v>102056403</v>
      </c>
      <c r="AC273" s="4"/>
      <c r="AD273" s="4">
        <f t="shared" si="44"/>
        <v>44998195</v>
      </c>
      <c r="AE273" s="4"/>
      <c r="AF273" s="4"/>
    </row>
    <row r="274" spans="1:32" x14ac:dyDescent="0.2">
      <c r="A274" t="s">
        <v>279</v>
      </c>
      <c r="B274">
        <v>265</v>
      </c>
      <c r="C274" s="4">
        <v>31170061</v>
      </c>
      <c r="D274" s="4">
        <f>Overrides!V274</f>
        <v>0</v>
      </c>
      <c r="E274" s="4">
        <v>0</v>
      </c>
      <c r="F274" s="4">
        <f t="shared" si="38"/>
        <v>31170061</v>
      </c>
      <c r="G274" s="4"/>
      <c r="H274" s="4">
        <v>32442560</v>
      </c>
      <c r="I274" s="4">
        <f>Overrides!W274</f>
        <v>0</v>
      </c>
      <c r="J274" s="4">
        <f t="shared" si="36"/>
        <v>0</v>
      </c>
      <c r="K274" s="4">
        <f t="shared" si="39"/>
        <v>32442560</v>
      </c>
      <c r="L274" s="4"/>
      <c r="M274" s="4">
        <v>33762555</v>
      </c>
      <c r="N274" s="4">
        <f>Overrides!X274</f>
        <v>0</v>
      </c>
      <c r="O274" s="4">
        <f t="shared" si="40"/>
        <v>0</v>
      </c>
      <c r="P274" s="4">
        <f t="shared" si="41"/>
        <v>33762555</v>
      </c>
      <c r="Q274" s="4"/>
      <c r="R274" s="4">
        <v>35313054</v>
      </c>
      <c r="S274" s="4">
        <f>Overrides!Y274</f>
        <v>0</v>
      </c>
      <c r="T274" s="4">
        <f t="shared" si="42"/>
        <v>0</v>
      </c>
      <c r="U274" s="4">
        <f t="shared" si="43"/>
        <v>35313054</v>
      </c>
      <c r="V274" s="4">
        <f>ROUND((P274*1.025)+'New Growth'!$AL274*P274,0)</f>
        <v>35197464</v>
      </c>
      <c r="W274" s="12"/>
      <c r="X274" s="4">
        <v>50848910</v>
      </c>
      <c r="Y274" s="4">
        <v>50293792</v>
      </c>
      <c r="Z274" s="4">
        <v>52047368</v>
      </c>
      <c r="AA274" s="4">
        <v>54220783</v>
      </c>
      <c r="AB274" s="17">
        <f t="shared" si="37"/>
        <v>54220783</v>
      </c>
      <c r="AC274" s="4"/>
      <c r="AD274" s="4">
        <f t="shared" si="44"/>
        <v>35313054</v>
      </c>
      <c r="AE274" s="4"/>
      <c r="AF274" s="4"/>
    </row>
    <row r="275" spans="1:32" x14ac:dyDescent="0.2">
      <c r="A275" t="s">
        <v>280</v>
      </c>
      <c r="B275">
        <v>266</v>
      </c>
      <c r="C275" s="4">
        <v>54309815</v>
      </c>
      <c r="D275" s="4">
        <f>Overrides!V275</f>
        <v>0</v>
      </c>
      <c r="E275" s="4">
        <v>10494094</v>
      </c>
      <c r="F275" s="4">
        <f t="shared" si="38"/>
        <v>43815721</v>
      </c>
      <c r="G275" s="4"/>
      <c r="H275" s="4">
        <v>56114674</v>
      </c>
      <c r="I275" s="4">
        <f>Overrides!W275</f>
        <v>0</v>
      </c>
      <c r="J275" s="4">
        <f t="shared" si="36"/>
        <v>10756446</v>
      </c>
      <c r="K275" s="4">
        <f t="shared" si="39"/>
        <v>45358228</v>
      </c>
      <c r="L275" s="4"/>
      <c r="M275" s="4">
        <v>57967206</v>
      </c>
      <c r="N275" s="4">
        <f>Overrides!X275</f>
        <v>0</v>
      </c>
      <c r="O275" s="4">
        <f t="shared" si="40"/>
        <v>11025357</v>
      </c>
      <c r="P275" s="4">
        <f t="shared" si="41"/>
        <v>46941849</v>
      </c>
      <c r="Q275" s="4"/>
      <c r="R275" s="4">
        <v>59854607</v>
      </c>
      <c r="S275" s="4">
        <f>Overrides!Y275</f>
        <v>0</v>
      </c>
      <c r="T275" s="4">
        <f t="shared" si="42"/>
        <v>11300991</v>
      </c>
      <c r="U275" s="4">
        <f t="shared" si="43"/>
        <v>48553616</v>
      </c>
      <c r="V275" s="4">
        <f>ROUND((P275*1.025)+'New Growth'!$AL275*P275,0)</f>
        <v>48575425</v>
      </c>
      <c r="W275" s="12"/>
      <c r="X275" s="4">
        <v>66188160</v>
      </c>
      <c r="Y275" s="4">
        <v>68185033</v>
      </c>
      <c r="Z275" s="4">
        <v>73960750</v>
      </c>
      <c r="AA275" s="4">
        <v>78291778</v>
      </c>
      <c r="AB275" s="17">
        <f t="shared" si="37"/>
        <v>78291778</v>
      </c>
      <c r="AC275" s="4"/>
      <c r="AD275" s="4">
        <f t="shared" si="44"/>
        <v>48553616</v>
      </c>
      <c r="AE275" s="4"/>
      <c r="AF275" s="4"/>
    </row>
    <row r="276" spans="1:32" x14ac:dyDescent="0.2">
      <c r="A276" t="s">
        <v>281</v>
      </c>
      <c r="B276">
        <v>267</v>
      </c>
      <c r="C276" s="4">
        <v>8389922</v>
      </c>
      <c r="D276" s="4">
        <f>Overrides!V276</f>
        <v>0</v>
      </c>
      <c r="E276" s="4">
        <v>293650</v>
      </c>
      <c r="F276" s="4">
        <f t="shared" si="38"/>
        <v>8096272</v>
      </c>
      <c r="G276" s="4"/>
      <c r="H276" s="4">
        <v>8673591</v>
      </c>
      <c r="I276" s="4">
        <f>Overrides!W276</f>
        <v>0</v>
      </c>
      <c r="J276" s="4">
        <f t="shared" ref="J276:J339" si="45">ROUND((E276*1.025)+I276,0)</f>
        <v>300991</v>
      </c>
      <c r="K276" s="4">
        <f t="shared" si="39"/>
        <v>8372600</v>
      </c>
      <c r="L276" s="4"/>
      <c r="M276" s="4">
        <v>8966232</v>
      </c>
      <c r="N276" s="4">
        <f>Overrides!X276</f>
        <v>0</v>
      </c>
      <c r="O276" s="4">
        <f t="shared" si="40"/>
        <v>308516</v>
      </c>
      <c r="P276" s="4">
        <f t="shared" si="41"/>
        <v>8657716</v>
      </c>
      <c r="Q276" s="4"/>
      <c r="R276" s="4">
        <v>9347648</v>
      </c>
      <c r="S276" s="4">
        <f>Overrides!Y276</f>
        <v>0</v>
      </c>
      <c r="T276" s="4">
        <f t="shared" si="42"/>
        <v>316229</v>
      </c>
      <c r="U276" s="4">
        <f t="shared" si="43"/>
        <v>9031419</v>
      </c>
      <c r="V276" s="4">
        <f>ROUND((P276*1.025)+'New Growth'!$AL276*P276,0)</f>
        <v>8978917</v>
      </c>
      <c r="W276" s="12"/>
      <c r="X276" s="4">
        <v>15343511</v>
      </c>
      <c r="Y276" s="4">
        <v>15160081</v>
      </c>
      <c r="Z276" s="4">
        <v>15141484</v>
      </c>
      <c r="AA276" s="4">
        <v>15202132</v>
      </c>
      <c r="AB276" s="17">
        <f t="shared" si="37"/>
        <v>15202132</v>
      </c>
      <c r="AC276" s="4"/>
      <c r="AD276" s="4">
        <f t="shared" si="44"/>
        <v>9031419</v>
      </c>
      <c r="AE276" s="4"/>
      <c r="AF276" s="4"/>
    </row>
    <row r="277" spans="1:32" x14ac:dyDescent="0.2">
      <c r="A277" t="s">
        <v>282</v>
      </c>
      <c r="B277">
        <v>268</v>
      </c>
      <c r="C277" s="4">
        <v>3191453</v>
      </c>
      <c r="D277" s="4">
        <f>Overrides!V277</f>
        <v>0</v>
      </c>
      <c r="E277" s="4">
        <v>256020</v>
      </c>
      <c r="F277" s="4">
        <f t="shared" si="38"/>
        <v>2935433</v>
      </c>
      <c r="G277" s="4"/>
      <c r="H277" s="4">
        <v>3297723</v>
      </c>
      <c r="I277" s="4">
        <f>Overrides!W277</f>
        <v>0</v>
      </c>
      <c r="J277" s="4">
        <f t="shared" si="45"/>
        <v>262421</v>
      </c>
      <c r="K277" s="4">
        <f t="shared" si="39"/>
        <v>3035302</v>
      </c>
      <c r="L277" s="4"/>
      <c r="M277" s="4">
        <v>3471584</v>
      </c>
      <c r="N277" s="4">
        <f>Overrides!X277</f>
        <v>0</v>
      </c>
      <c r="O277" s="4">
        <f t="shared" si="40"/>
        <v>268982</v>
      </c>
      <c r="P277" s="4">
        <f t="shared" si="41"/>
        <v>3202602</v>
      </c>
      <c r="Q277" s="4"/>
      <c r="R277" s="4">
        <v>3624621</v>
      </c>
      <c r="S277" s="4">
        <f>Overrides!Y277</f>
        <v>0</v>
      </c>
      <c r="T277" s="4">
        <f t="shared" si="42"/>
        <v>275707</v>
      </c>
      <c r="U277" s="4">
        <f t="shared" si="43"/>
        <v>3348914</v>
      </c>
      <c r="V277" s="4">
        <f>ROUND((P277*1.025)+'New Growth'!$AL277*P277,0)</f>
        <v>3346399</v>
      </c>
      <c r="W277" s="12"/>
      <c r="X277" s="4">
        <v>5743011</v>
      </c>
      <c r="Y277" s="4">
        <v>5636284</v>
      </c>
      <c r="Z277" s="4">
        <v>5749542</v>
      </c>
      <c r="AA277" s="4">
        <v>5856165</v>
      </c>
      <c r="AB277" s="17">
        <f t="shared" si="37"/>
        <v>5856165</v>
      </c>
      <c r="AC277" s="4"/>
      <c r="AD277" s="4">
        <f t="shared" si="44"/>
        <v>3348914</v>
      </c>
      <c r="AE277" s="4"/>
      <c r="AF277" s="4"/>
    </row>
    <row r="278" spans="1:32" x14ac:dyDescent="0.2">
      <c r="A278" t="s">
        <v>283</v>
      </c>
      <c r="B278">
        <v>269</v>
      </c>
      <c r="C278" s="4">
        <v>19669304</v>
      </c>
      <c r="D278" s="4">
        <f>Overrides!V278</f>
        <v>0</v>
      </c>
      <c r="E278" s="4">
        <v>3778812</v>
      </c>
      <c r="F278" s="4">
        <f t="shared" si="38"/>
        <v>15890492</v>
      </c>
      <c r="G278" s="4"/>
      <c r="H278" s="4">
        <v>20315630</v>
      </c>
      <c r="I278" s="4">
        <f>Overrides!W278</f>
        <v>0</v>
      </c>
      <c r="J278" s="4">
        <f t="shared" si="45"/>
        <v>3873282</v>
      </c>
      <c r="K278" s="4">
        <f t="shared" si="39"/>
        <v>16442348</v>
      </c>
      <c r="L278" s="4"/>
      <c r="M278" s="4">
        <v>20996172</v>
      </c>
      <c r="N278" s="4">
        <f>Overrides!X278</f>
        <v>0</v>
      </c>
      <c r="O278" s="4">
        <f t="shared" si="40"/>
        <v>3970114</v>
      </c>
      <c r="P278" s="4">
        <f t="shared" si="41"/>
        <v>17026058</v>
      </c>
      <c r="Q278" s="4"/>
      <c r="R278" s="4">
        <v>21699999</v>
      </c>
      <c r="S278" s="4">
        <f>Overrides!Y278</f>
        <v>0</v>
      </c>
      <c r="T278" s="4">
        <f t="shared" si="42"/>
        <v>4069367</v>
      </c>
      <c r="U278" s="4">
        <f t="shared" si="43"/>
        <v>17630632</v>
      </c>
      <c r="V278" s="4">
        <f>ROUND((P278*1.025)+'New Growth'!$AL278*P278,0)</f>
        <v>17625375</v>
      </c>
      <c r="W278" s="12"/>
      <c r="X278" s="4">
        <v>27143590</v>
      </c>
      <c r="Y278" s="4">
        <v>27241074</v>
      </c>
      <c r="Z278" s="4">
        <v>28057479</v>
      </c>
      <c r="AA278" s="4">
        <v>28472667</v>
      </c>
      <c r="AB278" s="17">
        <f t="shared" si="37"/>
        <v>28472667</v>
      </c>
      <c r="AC278" s="4"/>
      <c r="AD278" s="4">
        <f t="shared" si="44"/>
        <v>17630632</v>
      </c>
      <c r="AE278" s="4"/>
      <c r="AF278" s="4"/>
    </row>
    <row r="279" spans="1:32" x14ac:dyDescent="0.2">
      <c r="A279" t="s">
        <v>284</v>
      </c>
      <c r="B279">
        <v>270</v>
      </c>
      <c r="C279" s="4">
        <v>8202295</v>
      </c>
      <c r="D279" s="4">
        <f>Overrides!V279</f>
        <v>0</v>
      </c>
      <c r="E279" s="4">
        <v>606843</v>
      </c>
      <c r="F279" s="4">
        <f t="shared" si="38"/>
        <v>7595452</v>
      </c>
      <c r="G279" s="4"/>
      <c r="H279" s="4">
        <v>8471714</v>
      </c>
      <c r="I279" s="4">
        <f>Overrides!W279</f>
        <v>0</v>
      </c>
      <c r="J279" s="4">
        <f t="shared" si="45"/>
        <v>622014</v>
      </c>
      <c r="K279" s="4">
        <f t="shared" si="39"/>
        <v>7849700</v>
      </c>
      <c r="L279" s="4"/>
      <c r="M279" s="4">
        <v>8911184</v>
      </c>
      <c r="N279" s="4">
        <f>Overrides!X279</f>
        <v>0</v>
      </c>
      <c r="O279" s="4">
        <f t="shared" si="40"/>
        <v>637564</v>
      </c>
      <c r="P279" s="4">
        <f t="shared" si="41"/>
        <v>8273620</v>
      </c>
      <c r="Q279" s="4"/>
      <c r="R279" s="4">
        <v>9273920</v>
      </c>
      <c r="S279" s="4">
        <f>Overrides!Y279</f>
        <v>0</v>
      </c>
      <c r="T279" s="4">
        <f t="shared" si="42"/>
        <v>653503</v>
      </c>
      <c r="U279" s="4">
        <f t="shared" si="43"/>
        <v>8620417</v>
      </c>
      <c r="V279" s="4">
        <f>ROUND((P279*1.025)+'New Growth'!$AL279*P279,0)</f>
        <v>8630213</v>
      </c>
      <c r="W279" s="12"/>
      <c r="X279" s="4">
        <v>14262025</v>
      </c>
      <c r="Y279" s="4">
        <v>13638220</v>
      </c>
      <c r="Z279" s="4">
        <v>14238741</v>
      </c>
      <c r="AA279" s="4">
        <v>15142822</v>
      </c>
      <c r="AB279" s="17">
        <f t="shared" si="37"/>
        <v>15142822</v>
      </c>
      <c r="AC279" s="4"/>
      <c r="AD279" s="4">
        <f t="shared" si="44"/>
        <v>8620417</v>
      </c>
      <c r="AE279" s="4"/>
      <c r="AF279" s="4"/>
    </row>
    <row r="280" spans="1:32" x14ac:dyDescent="0.2">
      <c r="A280" t="s">
        <v>285</v>
      </c>
      <c r="B280">
        <v>271</v>
      </c>
      <c r="C280" s="4">
        <v>51112196</v>
      </c>
      <c r="D280" s="4">
        <f>Overrides!V280</f>
        <v>0</v>
      </c>
      <c r="E280" s="4">
        <v>0</v>
      </c>
      <c r="F280" s="4">
        <f t="shared" si="38"/>
        <v>51112196</v>
      </c>
      <c r="G280" s="4"/>
      <c r="H280" s="4">
        <v>53146077</v>
      </c>
      <c r="I280" s="4">
        <f>Overrides!W280</f>
        <v>0</v>
      </c>
      <c r="J280" s="4">
        <f t="shared" si="45"/>
        <v>0</v>
      </c>
      <c r="K280" s="4">
        <f t="shared" si="39"/>
        <v>53146077</v>
      </c>
      <c r="L280" s="4"/>
      <c r="M280" s="4">
        <v>60663759</v>
      </c>
      <c r="N280" s="4">
        <f>Overrides!X280</f>
        <v>5500000</v>
      </c>
      <c r="O280" s="4">
        <f t="shared" si="40"/>
        <v>5500000</v>
      </c>
      <c r="P280" s="4">
        <f t="shared" si="41"/>
        <v>55163759</v>
      </c>
      <c r="Q280" s="4"/>
      <c r="R280" s="4">
        <v>63147496</v>
      </c>
      <c r="S280" s="4">
        <f>Overrides!Y280</f>
        <v>0</v>
      </c>
      <c r="T280" s="4">
        <f t="shared" si="42"/>
        <v>5637500</v>
      </c>
      <c r="U280" s="4">
        <f t="shared" si="43"/>
        <v>57509996</v>
      </c>
      <c r="V280" s="4">
        <f>ROUND((P280*1.025)+'New Growth'!$AL280*P280,0)</f>
        <v>57370309</v>
      </c>
      <c r="W280" s="12"/>
      <c r="X280" s="4">
        <v>119577340</v>
      </c>
      <c r="Y280" s="4">
        <v>119223118</v>
      </c>
      <c r="Z280" s="4">
        <v>123670382</v>
      </c>
      <c r="AA280" s="4">
        <v>129901887</v>
      </c>
      <c r="AB280" s="17">
        <f t="shared" si="37"/>
        <v>129901887</v>
      </c>
      <c r="AC280" s="4"/>
      <c r="AD280" s="4">
        <f t="shared" si="44"/>
        <v>57509996</v>
      </c>
      <c r="AE280" s="4"/>
      <c r="AF280" s="4"/>
    </row>
    <row r="281" spans="1:32" x14ac:dyDescent="0.2">
      <c r="A281" t="s">
        <v>286</v>
      </c>
      <c r="B281">
        <v>272</v>
      </c>
      <c r="C281" s="4">
        <v>4301932</v>
      </c>
      <c r="D281" s="4">
        <f>Overrides!V281</f>
        <v>0</v>
      </c>
      <c r="E281" s="4">
        <v>628429</v>
      </c>
      <c r="F281" s="4">
        <f t="shared" si="38"/>
        <v>3673503</v>
      </c>
      <c r="G281" s="4"/>
      <c r="H281" s="4">
        <v>4427255</v>
      </c>
      <c r="I281" s="4">
        <f>Overrides!W281</f>
        <v>0</v>
      </c>
      <c r="J281" s="4">
        <f t="shared" si="45"/>
        <v>644140</v>
      </c>
      <c r="K281" s="4">
        <f t="shared" si="39"/>
        <v>3783115</v>
      </c>
      <c r="L281" s="4"/>
      <c r="M281" s="4">
        <v>4577790</v>
      </c>
      <c r="N281" s="4">
        <f>Overrides!X281</f>
        <v>0</v>
      </c>
      <c r="O281" s="4">
        <f t="shared" si="40"/>
        <v>660244</v>
      </c>
      <c r="P281" s="4">
        <f t="shared" si="41"/>
        <v>3917546</v>
      </c>
      <c r="Q281" s="4"/>
      <c r="R281" s="4">
        <v>4719004</v>
      </c>
      <c r="S281" s="4">
        <f>Overrides!Y281</f>
        <v>0</v>
      </c>
      <c r="T281" s="4">
        <f t="shared" si="42"/>
        <v>676750</v>
      </c>
      <c r="U281" s="4">
        <f t="shared" si="43"/>
        <v>4042254</v>
      </c>
      <c r="V281" s="4">
        <f>ROUND((P281*1.025)+'New Growth'!$AL281*P281,0)</f>
        <v>4044474</v>
      </c>
      <c r="W281" s="12"/>
      <c r="X281" s="4">
        <v>5382963</v>
      </c>
      <c r="Y281" s="4">
        <v>5318835</v>
      </c>
      <c r="Z281" s="4">
        <v>5291754</v>
      </c>
      <c r="AA281" s="4">
        <v>5306585</v>
      </c>
      <c r="AB281" s="17">
        <f t="shared" si="37"/>
        <v>5306585</v>
      </c>
      <c r="AC281" s="4"/>
      <c r="AD281" s="4">
        <f t="shared" si="44"/>
        <v>4042254</v>
      </c>
      <c r="AE281" s="4"/>
      <c r="AF281" s="4"/>
    </row>
    <row r="282" spans="1:32" x14ac:dyDescent="0.2">
      <c r="A282" t="s">
        <v>287</v>
      </c>
      <c r="B282">
        <v>273</v>
      </c>
      <c r="C282" s="4">
        <v>50814987</v>
      </c>
      <c r="D282" s="4">
        <f>Overrides!V282</f>
        <v>0</v>
      </c>
      <c r="E282" s="4">
        <v>0</v>
      </c>
      <c r="F282" s="4">
        <f t="shared" si="38"/>
        <v>50814987</v>
      </c>
      <c r="G282" s="4"/>
      <c r="H282" s="4">
        <v>52402282</v>
      </c>
      <c r="I282" s="4">
        <f>Overrides!W282</f>
        <v>0</v>
      </c>
      <c r="J282" s="4">
        <f t="shared" si="45"/>
        <v>0</v>
      </c>
      <c r="K282" s="4">
        <f t="shared" si="39"/>
        <v>52402282</v>
      </c>
      <c r="L282" s="4"/>
      <c r="M282" s="4">
        <v>50754952</v>
      </c>
      <c r="N282" s="4">
        <f>Overrides!X282</f>
        <v>0</v>
      </c>
      <c r="O282" s="4">
        <f t="shared" si="40"/>
        <v>0</v>
      </c>
      <c r="P282" s="4">
        <f t="shared" si="41"/>
        <v>50754952</v>
      </c>
      <c r="Q282" s="4"/>
      <c r="R282" s="4">
        <v>51760191</v>
      </c>
      <c r="S282" s="4">
        <f>Overrides!Y282</f>
        <v>0</v>
      </c>
      <c r="T282" s="4">
        <f t="shared" si="42"/>
        <v>0</v>
      </c>
      <c r="U282" s="4">
        <f t="shared" si="43"/>
        <v>51760191</v>
      </c>
      <c r="V282" s="4">
        <f>ROUND((P282*1.025)+'New Growth'!$AL282*P282,0)</f>
        <v>52485696</v>
      </c>
      <c r="W282" s="12"/>
      <c r="X282" s="4">
        <v>57411373</v>
      </c>
      <c r="Y282" s="4">
        <v>52402282</v>
      </c>
      <c r="Z282" s="4">
        <v>50754952</v>
      </c>
      <c r="AA282" s="4">
        <v>51760191</v>
      </c>
      <c r="AB282" s="17">
        <f t="shared" si="37"/>
        <v>51760191</v>
      </c>
      <c r="AC282" s="4"/>
      <c r="AD282" s="4">
        <f t="shared" si="44"/>
        <v>51760191</v>
      </c>
      <c r="AE282" s="4"/>
      <c r="AF282" s="4"/>
    </row>
    <row r="283" spans="1:32" x14ac:dyDescent="0.2">
      <c r="A283" t="s">
        <v>288</v>
      </c>
      <c r="B283">
        <v>274</v>
      </c>
      <c r="C283" s="4">
        <v>109923150</v>
      </c>
      <c r="D283" s="4">
        <f>Overrides!V283</f>
        <v>0</v>
      </c>
      <c r="E283" s="4">
        <v>0</v>
      </c>
      <c r="F283" s="4">
        <f t="shared" si="38"/>
        <v>109923150</v>
      </c>
      <c r="G283" s="4"/>
      <c r="H283" s="4">
        <v>116126060</v>
      </c>
      <c r="I283" s="4">
        <f>Overrides!W283</f>
        <v>0</v>
      </c>
      <c r="J283" s="4">
        <f t="shared" si="45"/>
        <v>0</v>
      </c>
      <c r="K283" s="4">
        <f t="shared" si="39"/>
        <v>116126060</v>
      </c>
      <c r="L283" s="4"/>
      <c r="M283" s="4">
        <v>123036937</v>
      </c>
      <c r="N283" s="4">
        <f>Overrides!X283</f>
        <v>0</v>
      </c>
      <c r="O283" s="4">
        <f t="shared" si="40"/>
        <v>0</v>
      </c>
      <c r="P283" s="4">
        <f t="shared" si="41"/>
        <v>123036937</v>
      </c>
      <c r="Q283" s="4"/>
      <c r="R283" s="4">
        <v>129440163</v>
      </c>
      <c r="S283" s="4">
        <f>Overrides!Y283</f>
        <v>0</v>
      </c>
      <c r="T283" s="4">
        <f t="shared" si="42"/>
        <v>0</v>
      </c>
      <c r="U283" s="4">
        <f t="shared" si="43"/>
        <v>129440163</v>
      </c>
      <c r="V283" s="4">
        <f>ROUND((P283*1.025)+'New Growth'!$AL283*P283,0)</f>
        <v>129927005</v>
      </c>
      <c r="W283" s="12"/>
      <c r="X283" s="4">
        <v>214883376</v>
      </c>
      <c r="Y283" s="4">
        <v>236141810</v>
      </c>
      <c r="Z283" s="4">
        <v>262305632</v>
      </c>
      <c r="AA283" s="4">
        <v>279969357</v>
      </c>
      <c r="AB283" s="17">
        <f t="shared" si="37"/>
        <v>279969357</v>
      </c>
      <c r="AC283" s="4"/>
      <c r="AD283" s="4">
        <f t="shared" si="44"/>
        <v>129440163</v>
      </c>
      <c r="AE283" s="4"/>
      <c r="AF283" s="4"/>
    </row>
    <row r="284" spans="1:32" x14ac:dyDescent="0.2">
      <c r="A284" t="s">
        <v>289</v>
      </c>
      <c r="B284">
        <v>275</v>
      </c>
      <c r="C284" s="4">
        <v>21796072</v>
      </c>
      <c r="D284" s="4">
        <f>Overrides!V284</f>
        <v>0</v>
      </c>
      <c r="E284" s="4">
        <v>0</v>
      </c>
      <c r="F284" s="4">
        <f t="shared" si="38"/>
        <v>21796072</v>
      </c>
      <c r="G284" s="4"/>
      <c r="H284" s="4">
        <v>22572017</v>
      </c>
      <c r="I284" s="4">
        <f>Overrides!W284</f>
        <v>0</v>
      </c>
      <c r="J284" s="4">
        <f t="shared" si="45"/>
        <v>0</v>
      </c>
      <c r="K284" s="4">
        <f t="shared" si="39"/>
        <v>22572017</v>
      </c>
      <c r="L284" s="4"/>
      <c r="M284" s="4">
        <v>23392639</v>
      </c>
      <c r="N284" s="4">
        <f>Overrides!X284</f>
        <v>0</v>
      </c>
      <c r="O284" s="4">
        <f t="shared" si="40"/>
        <v>0</v>
      </c>
      <c r="P284" s="4">
        <f t="shared" si="41"/>
        <v>23392639</v>
      </c>
      <c r="Q284" s="4"/>
      <c r="R284" s="4">
        <v>24177266</v>
      </c>
      <c r="S284" s="4">
        <f>Overrides!Y284</f>
        <v>0</v>
      </c>
      <c r="T284" s="4">
        <f t="shared" si="42"/>
        <v>0</v>
      </c>
      <c r="U284" s="4">
        <f t="shared" si="43"/>
        <v>24177266</v>
      </c>
      <c r="V284" s="4">
        <f>ROUND((P284*1.025)+'New Growth'!$AL284*P284,0)</f>
        <v>24216060</v>
      </c>
      <c r="W284" s="12"/>
      <c r="X284" s="4">
        <v>37157147</v>
      </c>
      <c r="Y284" s="4">
        <v>35268516</v>
      </c>
      <c r="Z284" s="4">
        <v>35239323</v>
      </c>
      <c r="AA284" s="4">
        <v>36310716</v>
      </c>
      <c r="AB284" s="17">
        <f t="shared" si="37"/>
        <v>36310716</v>
      </c>
      <c r="AC284" s="4"/>
      <c r="AD284" s="4">
        <f t="shared" si="44"/>
        <v>24177266</v>
      </c>
      <c r="AE284" s="4"/>
      <c r="AF284" s="4"/>
    </row>
    <row r="285" spans="1:32" x14ac:dyDescent="0.2">
      <c r="A285" t="s">
        <v>290</v>
      </c>
      <c r="B285">
        <v>276</v>
      </c>
      <c r="C285" s="4">
        <v>8816795</v>
      </c>
      <c r="D285" s="4">
        <f>Overrides!V285</f>
        <v>0</v>
      </c>
      <c r="E285" s="4">
        <v>0</v>
      </c>
      <c r="F285" s="4">
        <f t="shared" si="38"/>
        <v>8816795</v>
      </c>
      <c r="G285" s="4"/>
      <c r="H285" s="4">
        <v>9227213</v>
      </c>
      <c r="I285" s="4">
        <f>Overrides!W285</f>
        <v>0</v>
      </c>
      <c r="J285" s="4">
        <f t="shared" si="45"/>
        <v>0</v>
      </c>
      <c r="K285" s="4">
        <f t="shared" si="39"/>
        <v>9227213</v>
      </c>
      <c r="L285" s="4"/>
      <c r="M285" s="4">
        <v>9659836</v>
      </c>
      <c r="N285" s="4">
        <f>Overrides!X285</f>
        <v>0</v>
      </c>
      <c r="O285" s="4">
        <f t="shared" si="40"/>
        <v>0</v>
      </c>
      <c r="P285" s="4">
        <f t="shared" si="41"/>
        <v>9659836</v>
      </c>
      <c r="Q285" s="4"/>
      <c r="R285" s="4">
        <v>10096011</v>
      </c>
      <c r="S285" s="4">
        <f>Overrides!Y285</f>
        <v>0</v>
      </c>
      <c r="T285" s="4">
        <f t="shared" si="42"/>
        <v>0</v>
      </c>
      <c r="U285" s="4">
        <f t="shared" si="43"/>
        <v>10096011</v>
      </c>
      <c r="V285" s="4">
        <f>ROUND((P285*1.025)+'New Growth'!$AL285*P285,0)</f>
        <v>10106120</v>
      </c>
      <c r="W285" s="12"/>
      <c r="X285" s="4">
        <v>16503582</v>
      </c>
      <c r="Y285" s="4">
        <v>16072045</v>
      </c>
      <c r="Z285" s="4">
        <v>16362431</v>
      </c>
      <c r="AA285" s="4">
        <v>16586686</v>
      </c>
      <c r="AB285" s="17">
        <f t="shared" si="37"/>
        <v>16586686</v>
      </c>
      <c r="AC285" s="4"/>
      <c r="AD285" s="4">
        <f t="shared" si="44"/>
        <v>10096011</v>
      </c>
      <c r="AE285" s="4"/>
      <c r="AF285" s="4"/>
    </row>
    <row r="286" spans="1:32" x14ac:dyDescent="0.2">
      <c r="A286" t="s">
        <v>291</v>
      </c>
      <c r="B286">
        <v>277</v>
      </c>
      <c r="C286" s="4">
        <v>32788706</v>
      </c>
      <c r="D286" s="4">
        <f>Overrides!V286</f>
        <v>0</v>
      </c>
      <c r="E286" s="4">
        <v>2156655</v>
      </c>
      <c r="F286" s="4">
        <f t="shared" si="38"/>
        <v>30632051</v>
      </c>
      <c r="G286" s="4"/>
      <c r="H286" s="4">
        <v>34482049</v>
      </c>
      <c r="I286" s="4">
        <f>Overrides!W286</f>
        <v>0</v>
      </c>
      <c r="J286" s="4">
        <f t="shared" si="45"/>
        <v>2210571</v>
      </c>
      <c r="K286" s="4">
        <f t="shared" si="39"/>
        <v>32271478</v>
      </c>
      <c r="L286" s="4"/>
      <c r="M286" s="4">
        <v>36277241</v>
      </c>
      <c r="N286" s="4">
        <f>Overrides!X286</f>
        <v>0</v>
      </c>
      <c r="O286" s="4">
        <f t="shared" si="40"/>
        <v>2265835</v>
      </c>
      <c r="P286" s="4">
        <f t="shared" si="41"/>
        <v>34011406</v>
      </c>
      <c r="Q286" s="4"/>
      <c r="R286" s="4">
        <v>37888435</v>
      </c>
      <c r="S286" s="4">
        <f>Overrides!Y286</f>
        <v>0</v>
      </c>
      <c r="T286" s="4">
        <f t="shared" si="42"/>
        <v>2322481</v>
      </c>
      <c r="U286" s="4">
        <f t="shared" si="43"/>
        <v>35565954</v>
      </c>
      <c r="V286" s="4">
        <f>ROUND((P286*1.025)+'New Growth'!$AL286*P286,0)</f>
        <v>35745988</v>
      </c>
      <c r="W286" s="12"/>
      <c r="X286" s="4">
        <v>51707109</v>
      </c>
      <c r="Y286" s="4">
        <v>53754189</v>
      </c>
      <c r="Z286" s="4">
        <v>56127086</v>
      </c>
      <c r="AA286" s="4">
        <v>58544207</v>
      </c>
      <c r="AB286" s="17">
        <f t="shared" si="37"/>
        <v>58544207</v>
      </c>
      <c r="AC286" s="4"/>
      <c r="AD286" s="4">
        <f t="shared" si="44"/>
        <v>35565954</v>
      </c>
      <c r="AE286" s="4"/>
      <c r="AF286" s="4"/>
    </row>
    <row r="287" spans="1:32" x14ac:dyDescent="0.2">
      <c r="A287" t="s">
        <v>292</v>
      </c>
      <c r="B287">
        <v>278</v>
      </c>
      <c r="C287" s="4">
        <v>17070177</v>
      </c>
      <c r="D287" s="4">
        <f>Overrides!V287</f>
        <v>0</v>
      </c>
      <c r="E287" s="4">
        <v>0</v>
      </c>
      <c r="F287" s="4">
        <f t="shared" si="38"/>
        <v>17070177</v>
      </c>
      <c r="G287" s="4"/>
      <c r="H287" s="4">
        <v>17775283</v>
      </c>
      <c r="I287" s="4">
        <f>Overrides!W287</f>
        <v>0</v>
      </c>
      <c r="J287" s="4">
        <f t="shared" si="45"/>
        <v>0</v>
      </c>
      <c r="K287" s="4">
        <f t="shared" si="39"/>
        <v>17775283</v>
      </c>
      <c r="L287" s="4"/>
      <c r="M287" s="4">
        <v>18453786</v>
      </c>
      <c r="N287" s="4">
        <f>Overrides!X287</f>
        <v>0</v>
      </c>
      <c r="O287" s="4">
        <f t="shared" si="40"/>
        <v>0</v>
      </c>
      <c r="P287" s="4">
        <f t="shared" si="41"/>
        <v>18453786</v>
      </c>
      <c r="Q287" s="4"/>
      <c r="R287" s="4">
        <v>19151014</v>
      </c>
      <c r="S287" s="4">
        <f>Overrides!Y287</f>
        <v>0</v>
      </c>
      <c r="T287" s="4">
        <f t="shared" si="42"/>
        <v>0</v>
      </c>
      <c r="U287" s="4">
        <f t="shared" si="43"/>
        <v>19151014</v>
      </c>
      <c r="V287" s="4">
        <f>ROUND((P287*1.025)+'New Growth'!$AL287*P287,0)</f>
        <v>19175329</v>
      </c>
      <c r="W287" s="12"/>
      <c r="X287" s="4">
        <v>22882213</v>
      </c>
      <c r="Y287" s="4">
        <v>22454112</v>
      </c>
      <c r="Z287" s="4">
        <v>22619783</v>
      </c>
      <c r="AA287" s="4">
        <v>22886005</v>
      </c>
      <c r="AB287" s="17">
        <f t="shared" si="37"/>
        <v>22886005</v>
      </c>
      <c r="AC287" s="4"/>
      <c r="AD287" s="4">
        <f t="shared" si="44"/>
        <v>19151014</v>
      </c>
      <c r="AE287" s="4"/>
      <c r="AF287" s="4"/>
    </row>
    <row r="288" spans="1:32" x14ac:dyDescent="0.2">
      <c r="A288" t="s">
        <v>293</v>
      </c>
      <c r="B288">
        <v>279</v>
      </c>
      <c r="C288" s="4">
        <v>15192942</v>
      </c>
      <c r="D288" s="4">
        <f>Overrides!V288</f>
        <v>0</v>
      </c>
      <c r="E288" s="4">
        <v>0</v>
      </c>
      <c r="F288" s="4">
        <f t="shared" si="38"/>
        <v>15192942</v>
      </c>
      <c r="G288" s="4"/>
      <c r="H288" s="4">
        <v>15762729</v>
      </c>
      <c r="I288" s="4">
        <f>Overrides!W288</f>
        <v>0</v>
      </c>
      <c r="J288" s="4">
        <f t="shared" si="45"/>
        <v>0</v>
      </c>
      <c r="K288" s="4">
        <f t="shared" si="39"/>
        <v>15762729</v>
      </c>
      <c r="L288" s="4"/>
      <c r="M288" s="4">
        <v>16404944</v>
      </c>
      <c r="N288" s="4">
        <f>Overrides!X288</f>
        <v>0</v>
      </c>
      <c r="O288" s="4">
        <f t="shared" si="40"/>
        <v>0</v>
      </c>
      <c r="P288" s="4">
        <f t="shared" si="41"/>
        <v>16404944</v>
      </c>
      <c r="Q288" s="4"/>
      <c r="R288" s="4">
        <v>17058447</v>
      </c>
      <c r="S288" s="4">
        <f>Overrides!Y288</f>
        <v>0</v>
      </c>
      <c r="T288" s="4">
        <f t="shared" si="42"/>
        <v>0</v>
      </c>
      <c r="U288" s="4">
        <f t="shared" si="43"/>
        <v>17058447</v>
      </c>
      <c r="V288" s="4">
        <f>ROUND((P288*1.025)+'New Growth'!$AL288*P288,0)</f>
        <v>17049658</v>
      </c>
      <c r="W288" s="12"/>
      <c r="X288" s="4">
        <v>24221197</v>
      </c>
      <c r="Y288" s="4">
        <v>24290286</v>
      </c>
      <c r="Z288" s="4">
        <v>24562790</v>
      </c>
      <c r="AA288" s="4">
        <v>25025323</v>
      </c>
      <c r="AB288" s="17">
        <f t="shared" si="37"/>
        <v>25025323</v>
      </c>
      <c r="AC288" s="4"/>
      <c r="AD288" s="4">
        <f t="shared" si="44"/>
        <v>17058447</v>
      </c>
      <c r="AE288" s="4"/>
      <c r="AF288" s="4"/>
    </row>
    <row r="289" spans="1:32" x14ac:dyDescent="0.2">
      <c r="A289" t="s">
        <v>294</v>
      </c>
      <c r="B289">
        <v>280</v>
      </c>
      <c r="C289" s="4">
        <v>10887411</v>
      </c>
      <c r="D289" s="4">
        <f>Overrides!V289</f>
        <v>0</v>
      </c>
      <c r="E289" s="4">
        <v>1106816</v>
      </c>
      <c r="F289" s="4">
        <f t="shared" si="38"/>
        <v>9780595</v>
      </c>
      <c r="G289" s="4"/>
      <c r="H289" s="4">
        <v>11488008</v>
      </c>
      <c r="I289" s="4">
        <f>Overrides!W289</f>
        <v>150000</v>
      </c>
      <c r="J289" s="4">
        <f t="shared" si="45"/>
        <v>1284486</v>
      </c>
      <c r="K289" s="4">
        <f t="shared" si="39"/>
        <v>10203522</v>
      </c>
      <c r="L289" s="4"/>
      <c r="M289" s="4">
        <v>11864553</v>
      </c>
      <c r="N289" s="4">
        <f>Overrides!X289</f>
        <v>0</v>
      </c>
      <c r="O289" s="4">
        <f t="shared" si="40"/>
        <v>1316598</v>
      </c>
      <c r="P289" s="4">
        <f t="shared" si="41"/>
        <v>10547955</v>
      </c>
      <c r="Q289" s="4"/>
      <c r="R289" s="4">
        <v>12271079</v>
      </c>
      <c r="S289" s="4">
        <f>Overrides!Y289</f>
        <v>0</v>
      </c>
      <c r="T289" s="4">
        <f t="shared" si="42"/>
        <v>1349513</v>
      </c>
      <c r="U289" s="4">
        <f t="shared" si="43"/>
        <v>10921566</v>
      </c>
      <c r="V289" s="4">
        <f>ROUND((P289*1.025)+'New Growth'!$AL289*P289,0)</f>
        <v>10943503</v>
      </c>
      <c r="W289" s="12"/>
      <c r="X289" s="4">
        <v>23071528</v>
      </c>
      <c r="Y289" s="4">
        <v>23353162</v>
      </c>
      <c r="Z289" s="4">
        <v>23061724</v>
      </c>
      <c r="AA289" s="4">
        <v>22817780</v>
      </c>
      <c r="AB289" s="17">
        <f t="shared" si="37"/>
        <v>22817780</v>
      </c>
      <c r="AC289" s="4"/>
      <c r="AD289" s="4">
        <f t="shared" si="44"/>
        <v>10921566</v>
      </c>
      <c r="AE289" s="4"/>
      <c r="AF289" s="4"/>
    </row>
    <row r="290" spans="1:32" x14ac:dyDescent="0.2">
      <c r="A290" t="s">
        <v>295</v>
      </c>
      <c r="B290">
        <v>281</v>
      </c>
      <c r="C290" s="4">
        <v>167408833</v>
      </c>
      <c r="D290" s="4">
        <f>Overrides!V290</f>
        <v>0</v>
      </c>
      <c r="E290" s="4">
        <v>0</v>
      </c>
      <c r="F290" s="4">
        <f t="shared" si="38"/>
        <v>167408833</v>
      </c>
      <c r="G290" s="4"/>
      <c r="H290" s="4">
        <v>172959829</v>
      </c>
      <c r="I290" s="4">
        <f>Overrides!W290</f>
        <v>0</v>
      </c>
      <c r="J290" s="4">
        <f t="shared" si="45"/>
        <v>0</v>
      </c>
      <c r="K290" s="4">
        <f t="shared" si="39"/>
        <v>172959829</v>
      </c>
      <c r="L290" s="4"/>
      <c r="M290" s="4">
        <v>176123213</v>
      </c>
      <c r="N290" s="4">
        <f>Overrides!X290</f>
        <v>0</v>
      </c>
      <c r="O290" s="4">
        <f t="shared" si="40"/>
        <v>0</v>
      </c>
      <c r="P290" s="4">
        <f t="shared" si="41"/>
        <v>176123213</v>
      </c>
      <c r="Q290" s="4"/>
      <c r="R290" s="4">
        <v>181910553</v>
      </c>
      <c r="S290" s="4">
        <f>Overrides!Y290</f>
        <v>0</v>
      </c>
      <c r="T290" s="4">
        <f t="shared" si="42"/>
        <v>0</v>
      </c>
      <c r="U290" s="4">
        <f t="shared" si="43"/>
        <v>181910553</v>
      </c>
      <c r="V290" s="4">
        <f>ROUND((P290*1.025)+'New Growth'!$AL290*P290,0)</f>
        <v>185563417</v>
      </c>
      <c r="W290" s="12"/>
      <c r="X290" s="4">
        <v>167408833</v>
      </c>
      <c r="Y290" s="4">
        <v>172959829</v>
      </c>
      <c r="Z290" s="4">
        <v>176123213</v>
      </c>
      <c r="AA290" s="4">
        <v>181910553</v>
      </c>
      <c r="AB290" s="17">
        <f t="shared" si="37"/>
        <v>181910553</v>
      </c>
      <c r="AC290" s="4"/>
      <c r="AD290" s="4">
        <f t="shared" si="44"/>
        <v>181910553</v>
      </c>
      <c r="AE290" s="4"/>
      <c r="AF290" s="4"/>
    </row>
    <row r="291" spans="1:32" x14ac:dyDescent="0.2">
      <c r="A291" t="s">
        <v>296</v>
      </c>
      <c r="B291">
        <v>282</v>
      </c>
      <c r="C291" s="4">
        <v>15483934</v>
      </c>
      <c r="D291" s="4">
        <f>Overrides!V291</f>
        <v>0</v>
      </c>
      <c r="E291" s="4">
        <v>1017513</v>
      </c>
      <c r="F291" s="4">
        <f t="shared" si="38"/>
        <v>14466421</v>
      </c>
      <c r="G291" s="4"/>
      <c r="H291" s="4">
        <v>15989545</v>
      </c>
      <c r="I291" s="4">
        <f>Overrides!W291</f>
        <v>0</v>
      </c>
      <c r="J291" s="4">
        <f t="shared" si="45"/>
        <v>1042951</v>
      </c>
      <c r="K291" s="4">
        <f t="shared" si="39"/>
        <v>14946594</v>
      </c>
      <c r="L291" s="4"/>
      <c r="M291" s="4">
        <v>16571624</v>
      </c>
      <c r="N291" s="4">
        <f>Overrides!X291</f>
        <v>0</v>
      </c>
      <c r="O291" s="4">
        <f t="shared" si="40"/>
        <v>1069025</v>
      </c>
      <c r="P291" s="4">
        <f t="shared" si="41"/>
        <v>15502599</v>
      </c>
      <c r="Q291" s="4"/>
      <c r="R291" s="4">
        <v>17201853</v>
      </c>
      <c r="S291" s="4">
        <f>Overrides!Y291</f>
        <v>0</v>
      </c>
      <c r="T291" s="4">
        <f t="shared" si="42"/>
        <v>1095751</v>
      </c>
      <c r="U291" s="4">
        <f t="shared" si="43"/>
        <v>16106102</v>
      </c>
      <c r="V291" s="4">
        <f>ROUND((P291*1.025)+'New Growth'!$AL291*P291,0)</f>
        <v>16066894</v>
      </c>
      <c r="W291" s="12"/>
      <c r="X291" s="4">
        <v>23228027</v>
      </c>
      <c r="Y291" s="4">
        <v>23197910</v>
      </c>
      <c r="Z291" s="4">
        <v>23563753</v>
      </c>
      <c r="AA291" s="4">
        <v>23880230</v>
      </c>
      <c r="AB291" s="17">
        <f t="shared" si="37"/>
        <v>23880230</v>
      </c>
      <c r="AC291" s="4"/>
      <c r="AD291" s="4">
        <f t="shared" si="44"/>
        <v>16106102</v>
      </c>
      <c r="AE291" s="4"/>
      <c r="AF291" s="4"/>
    </row>
    <row r="292" spans="1:32" x14ac:dyDescent="0.2">
      <c r="A292" t="s">
        <v>297</v>
      </c>
      <c r="B292">
        <v>283</v>
      </c>
      <c r="C292" s="4">
        <v>6980631</v>
      </c>
      <c r="D292" s="4">
        <f>Overrides!V292</f>
        <v>0</v>
      </c>
      <c r="E292" s="4">
        <v>0</v>
      </c>
      <c r="F292" s="4">
        <f t="shared" si="38"/>
        <v>6980631</v>
      </c>
      <c r="G292" s="4"/>
      <c r="H292" s="4">
        <v>7243224</v>
      </c>
      <c r="I292" s="4">
        <f>Overrides!W292</f>
        <v>0</v>
      </c>
      <c r="J292" s="4">
        <f t="shared" si="45"/>
        <v>0</v>
      </c>
      <c r="K292" s="4">
        <f t="shared" si="39"/>
        <v>7243224</v>
      </c>
      <c r="L292" s="4"/>
      <c r="M292" s="4">
        <v>7469364</v>
      </c>
      <c r="N292" s="4">
        <f>Overrides!X292</f>
        <v>0</v>
      </c>
      <c r="O292" s="4">
        <f t="shared" si="40"/>
        <v>0</v>
      </c>
      <c r="P292" s="4">
        <f t="shared" si="41"/>
        <v>7469364</v>
      </c>
      <c r="Q292" s="4"/>
      <c r="R292" s="4">
        <v>7708508</v>
      </c>
      <c r="S292" s="4">
        <f>Overrides!Y292</f>
        <v>0</v>
      </c>
      <c r="T292" s="4">
        <f t="shared" si="42"/>
        <v>0</v>
      </c>
      <c r="U292" s="4">
        <f t="shared" si="43"/>
        <v>7708508</v>
      </c>
      <c r="V292" s="4">
        <f>ROUND((P292*1.025)+'New Growth'!$AL292*P292,0)</f>
        <v>7720335</v>
      </c>
      <c r="W292" s="12"/>
      <c r="X292" s="4">
        <v>20097411</v>
      </c>
      <c r="Y292" s="4">
        <v>19666903</v>
      </c>
      <c r="Z292" s="4">
        <v>21248737</v>
      </c>
      <c r="AA292" s="4">
        <v>21247142</v>
      </c>
      <c r="AB292" s="17">
        <f t="shared" si="37"/>
        <v>21247142</v>
      </c>
      <c r="AC292" s="4"/>
      <c r="AD292" s="4">
        <f t="shared" si="44"/>
        <v>7708508</v>
      </c>
      <c r="AE292" s="4"/>
      <c r="AF292" s="4"/>
    </row>
    <row r="293" spans="1:32" x14ac:dyDescent="0.2">
      <c r="A293" t="s">
        <v>298</v>
      </c>
      <c r="B293">
        <v>284</v>
      </c>
      <c r="C293" s="4">
        <v>39402241</v>
      </c>
      <c r="D293" s="4">
        <f>Overrides!V293</f>
        <v>0</v>
      </c>
      <c r="E293" s="4">
        <v>0</v>
      </c>
      <c r="F293" s="4">
        <f t="shared" si="38"/>
        <v>39402241</v>
      </c>
      <c r="G293" s="4"/>
      <c r="H293" s="4">
        <v>40732346</v>
      </c>
      <c r="I293" s="4">
        <f>Overrides!W293</f>
        <v>0</v>
      </c>
      <c r="J293" s="4">
        <f t="shared" si="45"/>
        <v>0</v>
      </c>
      <c r="K293" s="4">
        <f t="shared" si="39"/>
        <v>40732346</v>
      </c>
      <c r="L293" s="4"/>
      <c r="M293" s="4">
        <v>42148283</v>
      </c>
      <c r="N293" s="4">
        <f>Overrides!X293</f>
        <v>0</v>
      </c>
      <c r="O293" s="4">
        <f t="shared" si="40"/>
        <v>0</v>
      </c>
      <c r="P293" s="4">
        <f t="shared" si="41"/>
        <v>42148283</v>
      </c>
      <c r="Q293" s="4"/>
      <c r="R293" s="4">
        <v>43645235</v>
      </c>
      <c r="S293" s="4">
        <f>Overrides!Y293</f>
        <v>0</v>
      </c>
      <c r="T293" s="4">
        <f t="shared" si="42"/>
        <v>0</v>
      </c>
      <c r="U293" s="4">
        <f t="shared" si="43"/>
        <v>43645235</v>
      </c>
      <c r="V293" s="4">
        <f>ROUND((P293*1.025)+'New Growth'!$AL293*P293,0)</f>
        <v>43610828</v>
      </c>
      <c r="W293" s="12"/>
      <c r="X293" s="4">
        <v>72981144</v>
      </c>
      <c r="Y293" s="4">
        <v>74741858</v>
      </c>
      <c r="Z293" s="4">
        <v>79869747</v>
      </c>
      <c r="AA293" s="4">
        <v>83617560</v>
      </c>
      <c r="AB293" s="17">
        <f t="shared" si="37"/>
        <v>83617560</v>
      </c>
      <c r="AC293" s="4"/>
      <c r="AD293" s="4">
        <f t="shared" si="44"/>
        <v>43645235</v>
      </c>
      <c r="AE293" s="4"/>
      <c r="AF293" s="4"/>
    </row>
    <row r="294" spans="1:32" x14ac:dyDescent="0.2">
      <c r="A294" t="s">
        <v>299</v>
      </c>
      <c r="B294">
        <v>285</v>
      </c>
      <c r="C294" s="4">
        <v>52358980</v>
      </c>
      <c r="D294" s="4">
        <f>Overrides!V294</f>
        <v>0</v>
      </c>
      <c r="E294" s="4">
        <v>0</v>
      </c>
      <c r="F294" s="4">
        <f t="shared" si="38"/>
        <v>52358980</v>
      </c>
      <c r="G294" s="4"/>
      <c r="H294" s="4">
        <v>54477866</v>
      </c>
      <c r="I294" s="4">
        <f>Overrides!W294</f>
        <v>0</v>
      </c>
      <c r="J294" s="4">
        <f t="shared" si="45"/>
        <v>0</v>
      </c>
      <c r="K294" s="4">
        <f t="shared" si="39"/>
        <v>54477866</v>
      </c>
      <c r="L294" s="4"/>
      <c r="M294" s="4">
        <v>56778587</v>
      </c>
      <c r="N294" s="4">
        <f>Overrides!X294</f>
        <v>0</v>
      </c>
      <c r="O294" s="4">
        <f t="shared" si="40"/>
        <v>0</v>
      </c>
      <c r="P294" s="4">
        <f t="shared" si="41"/>
        <v>56778587</v>
      </c>
      <c r="Q294" s="4"/>
      <c r="R294" s="4">
        <v>59357546</v>
      </c>
      <c r="S294" s="4">
        <f>Overrides!Y294</f>
        <v>0</v>
      </c>
      <c r="T294" s="4">
        <f t="shared" si="42"/>
        <v>0</v>
      </c>
      <c r="U294" s="4">
        <f t="shared" si="43"/>
        <v>59357546</v>
      </c>
      <c r="V294" s="4">
        <f>ROUND((P294*1.025)+'New Growth'!$AL294*P294,0)</f>
        <v>59123543</v>
      </c>
      <c r="W294" s="12"/>
      <c r="X294" s="4">
        <v>74571237</v>
      </c>
      <c r="Y294" s="4">
        <v>75609624</v>
      </c>
      <c r="Z294" s="4">
        <v>81311498</v>
      </c>
      <c r="AA294" s="4">
        <v>85485427</v>
      </c>
      <c r="AB294" s="17">
        <f t="shared" si="37"/>
        <v>85485427</v>
      </c>
      <c r="AC294" s="4"/>
      <c r="AD294" s="4">
        <f t="shared" si="44"/>
        <v>59357546</v>
      </c>
      <c r="AE294" s="4"/>
      <c r="AF294" s="4"/>
    </row>
    <row r="295" spans="1:32" x14ac:dyDescent="0.2">
      <c r="A295" t="s">
        <v>300</v>
      </c>
      <c r="B295">
        <v>286</v>
      </c>
      <c r="C295" s="4">
        <v>20852434</v>
      </c>
      <c r="D295" s="4">
        <f>Overrides!V295</f>
        <v>0</v>
      </c>
      <c r="E295" s="4">
        <v>1208106</v>
      </c>
      <c r="F295" s="4">
        <f t="shared" si="38"/>
        <v>19644328</v>
      </c>
      <c r="G295" s="4"/>
      <c r="H295" s="4">
        <v>21741356</v>
      </c>
      <c r="I295" s="4">
        <f>Overrides!W295</f>
        <v>0</v>
      </c>
      <c r="J295" s="4">
        <f t="shared" si="45"/>
        <v>1238309</v>
      </c>
      <c r="K295" s="4">
        <f t="shared" si="39"/>
        <v>20503047</v>
      </c>
      <c r="L295" s="4"/>
      <c r="M295" s="4">
        <v>22581766</v>
      </c>
      <c r="N295" s="4">
        <f>Overrides!X295</f>
        <v>0</v>
      </c>
      <c r="O295" s="4">
        <f t="shared" si="40"/>
        <v>1269267</v>
      </c>
      <c r="P295" s="4">
        <f t="shared" si="41"/>
        <v>21312499</v>
      </c>
      <c r="Q295" s="4"/>
      <c r="R295" s="4">
        <v>23428691</v>
      </c>
      <c r="S295" s="4">
        <f>Overrides!Y295</f>
        <v>0</v>
      </c>
      <c r="T295" s="4">
        <f t="shared" si="42"/>
        <v>1300999</v>
      </c>
      <c r="U295" s="4">
        <f t="shared" si="43"/>
        <v>22127692</v>
      </c>
      <c r="V295" s="4">
        <f>ROUND((P295*1.025)+'New Growth'!$AL295*P295,0)</f>
        <v>22175655</v>
      </c>
      <c r="W295" s="12"/>
      <c r="X295" s="4">
        <v>28390789</v>
      </c>
      <c r="Y295" s="4">
        <v>28614406</v>
      </c>
      <c r="Z295" s="4">
        <v>28922764</v>
      </c>
      <c r="AA295" s="4">
        <v>29987575</v>
      </c>
      <c r="AB295" s="17">
        <f t="shared" si="37"/>
        <v>29987575</v>
      </c>
      <c r="AC295" s="4"/>
      <c r="AD295" s="4">
        <f t="shared" si="44"/>
        <v>22127692</v>
      </c>
      <c r="AE295" s="4"/>
      <c r="AF295" s="4"/>
    </row>
    <row r="296" spans="1:32" x14ac:dyDescent="0.2">
      <c r="A296" t="s">
        <v>301</v>
      </c>
      <c r="B296">
        <v>287</v>
      </c>
      <c r="C296" s="4">
        <v>19154432</v>
      </c>
      <c r="D296" s="4">
        <f>Overrides!V296</f>
        <v>0</v>
      </c>
      <c r="E296" s="4">
        <v>0</v>
      </c>
      <c r="F296" s="4">
        <f t="shared" si="38"/>
        <v>19154432</v>
      </c>
      <c r="G296" s="4"/>
      <c r="H296" s="4">
        <v>19956529</v>
      </c>
      <c r="I296" s="4">
        <f>Overrides!W296</f>
        <v>0</v>
      </c>
      <c r="J296" s="4">
        <f t="shared" si="45"/>
        <v>0</v>
      </c>
      <c r="K296" s="4">
        <f t="shared" si="39"/>
        <v>19956529</v>
      </c>
      <c r="L296" s="4"/>
      <c r="M296" s="4">
        <v>20713056</v>
      </c>
      <c r="N296" s="4">
        <f>Overrides!X296</f>
        <v>0</v>
      </c>
      <c r="O296" s="4">
        <f t="shared" si="40"/>
        <v>0</v>
      </c>
      <c r="P296" s="4">
        <f t="shared" si="41"/>
        <v>20713056</v>
      </c>
      <c r="Q296" s="4"/>
      <c r="R296" s="4">
        <v>21466886</v>
      </c>
      <c r="S296" s="4">
        <f>Overrides!Y296</f>
        <v>0</v>
      </c>
      <c r="T296" s="4">
        <f t="shared" si="42"/>
        <v>0</v>
      </c>
      <c r="U296" s="4">
        <f t="shared" si="43"/>
        <v>21466886</v>
      </c>
      <c r="V296" s="4">
        <f>ROUND((P296*1.025)+'New Growth'!$AL296*P296,0)</f>
        <v>21514651</v>
      </c>
      <c r="W296" s="12"/>
      <c r="X296" s="4">
        <v>27699031</v>
      </c>
      <c r="Y296" s="4">
        <v>26574510</v>
      </c>
      <c r="Z296" s="4">
        <v>27809395</v>
      </c>
      <c r="AA296" s="4">
        <v>28395078</v>
      </c>
      <c r="AB296" s="17">
        <f t="shared" si="37"/>
        <v>28395078</v>
      </c>
      <c r="AC296" s="4"/>
      <c r="AD296" s="4">
        <f t="shared" si="44"/>
        <v>21466886</v>
      </c>
      <c r="AE296" s="4"/>
      <c r="AF296" s="4"/>
    </row>
    <row r="297" spans="1:32" x14ac:dyDescent="0.2">
      <c r="A297" t="s">
        <v>302</v>
      </c>
      <c r="B297">
        <v>288</v>
      </c>
      <c r="C297" s="4">
        <v>66965942</v>
      </c>
      <c r="D297" s="4">
        <f>Overrides!V297</f>
        <v>0</v>
      </c>
      <c r="E297" s="4">
        <v>14469462</v>
      </c>
      <c r="F297" s="4">
        <f t="shared" si="38"/>
        <v>52496480</v>
      </c>
      <c r="G297" s="4"/>
      <c r="H297" s="4">
        <v>69274139</v>
      </c>
      <c r="I297" s="4">
        <f>Overrides!W297</f>
        <v>0</v>
      </c>
      <c r="J297" s="4">
        <f t="shared" si="45"/>
        <v>14831199</v>
      </c>
      <c r="K297" s="4">
        <f t="shared" si="39"/>
        <v>54442940</v>
      </c>
      <c r="L297" s="4"/>
      <c r="M297" s="4">
        <v>71784968</v>
      </c>
      <c r="N297" s="4">
        <f>Overrides!X297</f>
        <v>0</v>
      </c>
      <c r="O297" s="4">
        <f t="shared" si="40"/>
        <v>15201979</v>
      </c>
      <c r="P297" s="4">
        <f t="shared" si="41"/>
        <v>56582989</v>
      </c>
      <c r="Q297" s="4"/>
      <c r="R297" s="4">
        <v>74180820</v>
      </c>
      <c r="S297" s="4">
        <f>Overrides!Y297</f>
        <v>0</v>
      </c>
      <c r="T297" s="4">
        <f t="shared" si="42"/>
        <v>15582028</v>
      </c>
      <c r="U297" s="4">
        <f t="shared" si="43"/>
        <v>58598792</v>
      </c>
      <c r="V297" s="4">
        <f>ROUND((P297*1.025)+'New Growth'!$AL297*P297,0)</f>
        <v>58693534</v>
      </c>
      <c r="W297" s="12"/>
      <c r="X297" s="4">
        <v>96602078</v>
      </c>
      <c r="Y297" s="4">
        <v>99014603</v>
      </c>
      <c r="Z297" s="4">
        <v>102222898</v>
      </c>
      <c r="AA297" s="4">
        <v>105772108</v>
      </c>
      <c r="AB297" s="17">
        <f t="shared" si="37"/>
        <v>105772108</v>
      </c>
      <c r="AC297" s="4"/>
      <c r="AD297" s="4">
        <f t="shared" si="44"/>
        <v>58598792</v>
      </c>
      <c r="AE297" s="4"/>
      <c r="AF297" s="4"/>
    </row>
    <row r="298" spans="1:32" x14ac:dyDescent="0.2">
      <c r="A298" t="s">
        <v>303</v>
      </c>
      <c r="B298">
        <v>289</v>
      </c>
      <c r="C298" s="4">
        <v>4215576</v>
      </c>
      <c r="D298" s="4">
        <f>Overrides!V298</f>
        <v>0</v>
      </c>
      <c r="E298" s="4">
        <v>751215</v>
      </c>
      <c r="F298" s="4">
        <f t="shared" si="38"/>
        <v>3464361</v>
      </c>
      <c r="G298" s="4"/>
      <c r="H298" s="4">
        <v>4359605</v>
      </c>
      <c r="I298" s="4">
        <f>Overrides!W298</f>
        <v>0</v>
      </c>
      <c r="J298" s="4">
        <f t="shared" si="45"/>
        <v>769995</v>
      </c>
      <c r="K298" s="4">
        <f t="shared" si="39"/>
        <v>3589610</v>
      </c>
      <c r="L298" s="4"/>
      <c r="M298" s="4">
        <v>4491980</v>
      </c>
      <c r="N298" s="4">
        <f>Overrides!X298</f>
        <v>0</v>
      </c>
      <c r="O298" s="4">
        <f t="shared" si="40"/>
        <v>789245</v>
      </c>
      <c r="P298" s="4">
        <f t="shared" si="41"/>
        <v>3702735</v>
      </c>
      <c r="Q298" s="4"/>
      <c r="R298" s="4">
        <v>4646678</v>
      </c>
      <c r="S298" s="4">
        <f>Overrides!Y298</f>
        <v>0</v>
      </c>
      <c r="T298" s="4">
        <f t="shared" si="42"/>
        <v>808976</v>
      </c>
      <c r="U298" s="4">
        <f t="shared" si="43"/>
        <v>3837702</v>
      </c>
      <c r="V298" s="4">
        <f>ROUND((P298*1.025)+'New Growth'!$AL298*P298,0)</f>
        <v>3830479</v>
      </c>
      <c r="W298" s="12"/>
      <c r="X298" s="4">
        <v>8627677</v>
      </c>
      <c r="Y298" s="4">
        <v>8547951</v>
      </c>
      <c r="Z298" s="4">
        <v>8451885</v>
      </c>
      <c r="AA298" s="4">
        <v>8482884</v>
      </c>
      <c r="AB298" s="17">
        <f t="shared" si="37"/>
        <v>8482884</v>
      </c>
      <c r="AC298" s="4"/>
      <c r="AD298" s="4">
        <f t="shared" si="44"/>
        <v>3837702</v>
      </c>
      <c r="AE298" s="4"/>
      <c r="AF298" s="4"/>
    </row>
    <row r="299" spans="1:32" x14ac:dyDescent="0.2">
      <c r="A299" t="s">
        <v>304</v>
      </c>
      <c r="B299">
        <v>290</v>
      </c>
      <c r="C299" s="4">
        <v>14911857</v>
      </c>
      <c r="D299" s="4">
        <f>Overrides!V299</f>
        <v>0</v>
      </c>
      <c r="E299" s="4">
        <v>551907</v>
      </c>
      <c r="F299" s="4">
        <f t="shared" si="38"/>
        <v>14359950</v>
      </c>
      <c r="G299" s="4"/>
      <c r="H299" s="4">
        <v>15480869</v>
      </c>
      <c r="I299" s="4">
        <f>Overrides!W299</f>
        <v>0</v>
      </c>
      <c r="J299" s="4">
        <f t="shared" si="45"/>
        <v>565705</v>
      </c>
      <c r="K299" s="4">
        <f t="shared" si="39"/>
        <v>14915164</v>
      </c>
      <c r="L299" s="4"/>
      <c r="M299" s="4">
        <v>16141064</v>
      </c>
      <c r="N299" s="4">
        <f>Overrides!X299</f>
        <v>0</v>
      </c>
      <c r="O299" s="4">
        <f t="shared" si="40"/>
        <v>579848</v>
      </c>
      <c r="P299" s="4">
        <f t="shared" si="41"/>
        <v>15561216</v>
      </c>
      <c r="Q299" s="4"/>
      <c r="R299" s="4">
        <v>16750999</v>
      </c>
      <c r="S299" s="4">
        <f>Overrides!Y299</f>
        <v>0</v>
      </c>
      <c r="T299" s="4">
        <f t="shared" si="42"/>
        <v>594344</v>
      </c>
      <c r="U299" s="4">
        <f t="shared" si="43"/>
        <v>16156655</v>
      </c>
      <c r="V299" s="4">
        <f>ROUND((P299*1.025)+'New Growth'!$AL299*P299,0)</f>
        <v>16185221</v>
      </c>
      <c r="W299" s="12"/>
      <c r="X299" s="4">
        <v>29526072</v>
      </c>
      <c r="Y299" s="4">
        <v>29010465</v>
      </c>
      <c r="Z299" s="4">
        <v>30173955</v>
      </c>
      <c r="AA299" s="4">
        <v>31283249</v>
      </c>
      <c r="AB299" s="17">
        <f t="shared" si="37"/>
        <v>31283249</v>
      </c>
      <c r="AC299" s="4"/>
      <c r="AD299" s="4">
        <f t="shared" si="44"/>
        <v>16156655</v>
      </c>
      <c r="AE299" s="4"/>
      <c r="AF299" s="4"/>
    </row>
    <row r="300" spans="1:32" x14ac:dyDescent="0.2">
      <c r="A300" t="s">
        <v>305</v>
      </c>
      <c r="B300">
        <v>291</v>
      </c>
      <c r="C300" s="4">
        <v>39713598</v>
      </c>
      <c r="D300" s="4">
        <f>Overrides!V300</f>
        <v>0</v>
      </c>
      <c r="E300" s="4">
        <v>5748817</v>
      </c>
      <c r="F300" s="4">
        <f t="shared" si="38"/>
        <v>33964781</v>
      </c>
      <c r="G300" s="4"/>
      <c r="H300" s="4">
        <v>41323503</v>
      </c>
      <c r="I300" s="4">
        <f>Overrides!W300</f>
        <v>0</v>
      </c>
      <c r="J300" s="4">
        <f t="shared" si="45"/>
        <v>5892537</v>
      </c>
      <c r="K300" s="4">
        <f t="shared" si="39"/>
        <v>35430966</v>
      </c>
      <c r="L300" s="4"/>
      <c r="M300" s="4">
        <v>43057986</v>
      </c>
      <c r="N300" s="4">
        <f>Overrides!X300</f>
        <v>0</v>
      </c>
      <c r="O300" s="4">
        <f t="shared" si="40"/>
        <v>6039850</v>
      </c>
      <c r="P300" s="4">
        <f t="shared" si="41"/>
        <v>37018136</v>
      </c>
      <c r="Q300" s="4"/>
      <c r="R300" s="4">
        <v>44834702</v>
      </c>
      <c r="S300" s="4">
        <f>Overrides!Y300</f>
        <v>0</v>
      </c>
      <c r="T300" s="4">
        <f t="shared" si="42"/>
        <v>6190846</v>
      </c>
      <c r="U300" s="4">
        <f t="shared" si="43"/>
        <v>38643856</v>
      </c>
      <c r="V300" s="4">
        <f>ROUND((P300*1.025)+'New Growth'!$AL300*P300,0)</f>
        <v>38646934</v>
      </c>
      <c r="W300" s="12"/>
      <c r="X300" s="4">
        <v>54201801</v>
      </c>
      <c r="Y300" s="4">
        <v>55569719</v>
      </c>
      <c r="Z300" s="4">
        <v>62914788</v>
      </c>
      <c r="AA300" s="4">
        <v>64016753</v>
      </c>
      <c r="AB300" s="17">
        <f t="shared" si="37"/>
        <v>64016753</v>
      </c>
      <c r="AC300" s="4"/>
      <c r="AD300" s="4">
        <f t="shared" si="44"/>
        <v>38643856</v>
      </c>
      <c r="AE300" s="4"/>
      <c r="AF300" s="4"/>
    </row>
    <row r="301" spans="1:32" x14ac:dyDescent="0.2">
      <c r="A301" t="s">
        <v>306</v>
      </c>
      <c r="B301">
        <v>292</v>
      </c>
      <c r="C301" s="4">
        <v>25816810</v>
      </c>
      <c r="D301" s="4">
        <f>Overrides!V301</f>
        <v>0</v>
      </c>
      <c r="E301" s="4">
        <v>0</v>
      </c>
      <c r="F301" s="4">
        <f t="shared" si="38"/>
        <v>25816810</v>
      </c>
      <c r="G301" s="4"/>
      <c r="H301" s="4">
        <v>27301479</v>
      </c>
      <c r="I301" s="4">
        <f>Overrides!W301</f>
        <v>0</v>
      </c>
      <c r="J301" s="4">
        <f t="shared" si="45"/>
        <v>0</v>
      </c>
      <c r="K301" s="4">
        <f t="shared" si="39"/>
        <v>27301479</v>
      </c>
      <c r="L301" s="4"/>
      <c r="M301" s="4">
        <v>28416510</v>
      </c>
      <c r="N301" s="4">
        <f>Overrides!X301</f>
        <v>0</v>
      </c>
      <c r="O301" s="4">
        <f t="shared" si="40"/>
        <v>0</v>
      </c>
      <c r="P301" s="4">
        <f t="shared" si="41"/>
        <v>28416510</v>
      </c>
      <c r="Q301" s="4"/>
      <c r="R301" s="4">
        <v>29610458</v>
      </c>
      <c r="S301" s="4">
        <f>Overrides!Y301</f>
        <v>0</v>
      </c>
      <c r="T301" s="4">
        <f t="shared" si="42"/>
        <v>0</v>
      </c>
      <c r="U301" s="4">
        <f t="shared" si="43"/>
        <v>29610458</v>
      </c>
      <c r="V301" s="4">
        <f>ROUND((P301*1.025)+'New Growth'!$AL301*P301,0)</f>
        <v>29746403</v>
      </c>
      <c r="W301" s="12"/>
      <c r="X301" s="4">
        <v>47531276</v>
      </c>
      <c r="Y301" s="4">
        <v>47131571</v>
      </c>
      <c r="Z301" s="4">
        <v>47754476</v>
      </c>
      <c r="AA301" s="4">
        <v>49499748</v>
      </c>
      <c r="AB301" s="17">
        <f t="shared" si="37"/>
        <v>49499748</v>
      </c>
      <c r="AC301" s="4"/>
      <c r="AD301" s="4">
        <f t="shared" si="44"/>
        <v>29610458</v>
      </c>
      <c r="AE301" s="4"/>
      <c r="AF301" s="4"/>
    </row>
    <row r="302" spans="1:32" x14ac:dyDescent="0.2">
      <c r="A302" t="s">
        <v>307</v>
      </c>
      <c r="B302">
        <v>293</v>
      </c>
      <c r="C302" s="4">
        <v>76178202</v>
      </c>
      <c r="D302" s="4">
        <f>Overrides!V302</f>
        <v>0</v>
      </c>
      <c r="E302" s="4">
        <v>0</v>
      </c>
      <c r="F302" s="4">
        <f t="shared" si="38"/>
        <v>76178202</v>
      </c>
      <c r="G302" s="4"/>
      <c r="H302" s="4">
        <v>79508137</v>
      </c>
      <c r="I302" s="4">
        <f>Overrides!W302</f>
        <v>0</v>
      </c>
      <c r="J302" s="4">
        <f t="shared" si="45"/>
        <v>0</v>
      </c>
      <c r="K302" s="4">
        <f t="shared" si="39"/>
        <v>79508137</v>
      </c>
      <c r="L302" s="4"/>
      <c r="M302" s="4">
        <v>83171138</v>
      </c>
      <c r="N302" s="4">
        <f>Overrides!X302</f>
        <v>0</v>
      </c>
      <c r="O302" s="4">
        <f t="shared" si="40"/>
        <v>0</v>
      </c>
      <c r="P302" s="4">
        <f t="shared" si="41"/>
        <v>83171138</v>
      </c>
      <c r="Q302" s="4"/>
      <c r="R302" s="4">
        <v>87834266</v>
      </c>
      <c r="S302" s="4">
        <f>Overrides!Y302</f>
        <v>0</v>
      </c>
      <c r="T302" s="4">
        <f t="shared" si="42"/>
        <v>0</v>
      </c>
      <c r="U302" s="4">
        <f t="shared" si="43"/>
        <v>87834266</v>
      </c>
      <c r="V302" s="4">
        <f>ROUND((P302*1.025)+'New Growth'!$AL302*P302,0)</f>
        <v>87213255</v>
      </c>
      <c r="W302" s="12"/>
      <c r="X302" s="4">
        <v>110768525</v>
      </c>
      <c r="Y302" s="4">
        <v>110574576</v>
      </c>
      <c r="Z302" s="4">
        <v>111317236</v>
      </c>
      <c r="AA302" s="4">
        <v>112858678</v>
      </c>
      <c r="AB302" s="17">
        <f t="shared" si="37"/>
        <v>112858678</v>
      </c>
      <c r="AC302" s="4"/>
      <c r="AD302" s="4">
        <f t="shared" si="44"/>
        <v>87834266</v>
      </c>
      <c r="AE302" s="4"/>
      <c r="AF302" s="4"/>
    </row>
    <row r="303" spans="1:32" x14ac:dyDescent="0.2">
      <c r="A303" t="s">
        <v>308</v>
      </c>
      <c r="B303">
        <v>294</v>
      </c>
      <c r="C303" s="4">
        <v>7050514</v>
      </c>
      <c r="D303" s="4">
        <f>Overrides!V303</f>
        <v>0</v>
      </c>
      <c r="E303" s="4">
        <v>1585067</v>
      </c>
      <c r="F303" s="4">
        <f t="shared" si="38"/>
        <v>5465447</v>
      </c>
      <c r="G303" s="4"/>
      <c r="H303" s="4">
        <v>7900181</v>
      </c>
      <c r="I303" s="4">
        <f>Overrides!W303</f>
        <v>620000</v>
      </c>
      <c r="J303" s="4">
        <f t="shared" si="45"/>
        <v>2244694</v>
      </c>
      <c r="K303" s="4">
        <f t="shared" si="39"/>
        <v>5655487</v>
      </c>
      <c r="L303" s="4"/>
      <c r="M303" s="4">
        <v>8173449</v>
      </c>
      <c r="N303" s="4">
        <f>Overrides!X303</f>
        <v>0</v>
      </c>
      <c r="O303" s="4">
        <f t="shared" si="40"/>
        <v>2300811</v>
      </c>
      <c r="P303" s="4">
        <f t="shared" si="41"/>
        <v>5872638</v>
      </c>
      <c r="Q303" s="4"/>
      <c r="R303" s="4">
        <v>8477220</v>
      </c>
      <c r="S303" s="4">
        <f>Overrides!Y303</f>
        <v>0</v>
      </c>
      <c r="T303" s="4">
        <f t="shared" si="42"/>
        <v>2358331</v>
      </c>
      <c r="U303" s="4">
        <f t="shared" si="43"/>
        <v>6118889</v>
      </c>
      <c r="V303" s="4">
        <f>ROUND((P303*1.025)+'New Growth'!$AL303*P303,0)</f>
        <v>6094036</v>
      </c>
      <c r="W303" s="12"/>
      <c r="X303" s="4">
        <v>13571018</v>
      </c>
      <c r="Y303" s="4">
        <v>13515588</v>
      </c>
      <c r="Z303" s="4">
        <v>13820917</v>
      </c>
      <c r="AA303" s="4">
        <v>13916486</v>
      </c>
      <c r="AB303" s="17">
        <f t="shared" si="37"/>
        <v>13916486</v>
      </c>
      <c r="AC303" s="4"/>
      <c r="AD303" s="4">
        <f t="shared" si="44"/>
        <v>6118889</v>
      </c>
      <c r="AE303" s="4"/>
      <c r="AF303" s="4"/>
    </row>
    <row r="304" spans="1:32" x14ac:dyDescent="0.2">
      <c r="A304" t="s">
        <v>309</v>
      </c>
      <c r="B304">
        <v>295</v>
      </c>
      <c r="C304" s="4">
        <v>58640237</v>
      </c>
      <c r="D304" s="4">
        <f>Overrides!V304</f>
        <v>0</v>
      </c>
      <c r="E304" s="4">
        <v>0</v>
      </c>
      <c r="F304" s="4">
        <f t="shared" si="38"/>
        <v>58640237</v>
      </c>
      <c r="G304" s="4"/>
      <c r="H304" s="4">
        <v>60933540</v>
      </c>
      <c r="I304" s="4">
        <f>Overrides!W304</f>
        <v>0</v>
      </c>
      <c r="J304" s="4">
        <f t="shared" si="45"/>
        <v>0</v>
      </c>
      <c r="K304" s="4">
        <f t="shared" si="39"/>
        <v>60933540</v>
      </c>
      <c r="L304" s="4"/>
      <c r="M304" s="4">
        <v>63555128</v>
      </c>
      <c r="N304" s="4">
        <f>Overrides!X304</f>
        <v>0</v>
      </c>
      <c r="O304" s="4">
        <f t="shared" si="40"/>
        <v>0</v>
      </c>
      <c r="P304" s="4">
        <f t="shared" si="41"/>
        <v>63555128</v>
      </c>
      <c r="Q304" s="4"/>
      <c r="R304" s="4">
        <v>66810097</v>
      </c>
      <c r="S304" s="4">
        <f>Overrides!Y304</f>
        <v>0</v>
      </c>
      <c r="T304" s="4">
        <f t="shared" si="42"/>
        <v>0</v>
      </c>
      <c r="U304" s="4">
        <f t="shared" si="43"/>
        <v>66810097</v>
      </c>
      <c r="V304" s="4">
        <f>ROUND((P304*1.025)+'New Growth'!$AL304*P304,0)</f>
        <v>66376976</v>
      </c>
      <c r="W304" s="12"/>
      <c r="X304" s="4">
        <v>95081691</v>
      </c>
      <c r="Y304" s="4">
        <v>94539366</v>
      </c>
      <c r="Z304" s="4">
        <v>96990658</v>
      </c>
      <c r="AA304" s="4">
        <v>102440407</v>
      </c>
      <c r="AB304" s="17">
        <f t="shared" si="37"/>
        <v>102440407</v>
      </c>
      <c r="AC304" s="4"/>
      <c r="AD304" s="4">
        <f t="shared" si="44"/>
        <v>66810097</v>
      </c>
      <c r="AE304" s="4"/>
      <c r="AF304" s="4"/>
    </row>
    <row r="305" spans="1:32" x14ac:dyDescent="0.2">
      <c r="A305" t="s">
        <v>310</v>
      </c>
      <c r="B305">
        <v>296</v>
      </c>
      <c r="C305" s="4">
        <v>18197838</v>
      </c>
      <c r="D305" s="4">
        <f>Overrides!V305</f>
        <v>0</v>
      </c>
      <c r="E305" s="4">
        <v>0</v>
      </c>
      <c r="F305" s="4">
        <f t="shared" si="38"/>
        <v>18197838</v>
      </c>
      <c r="G305" s="4"/>
      <c r="H305" s="4">
        <v>18823355</v>
      </c>
      <c r="I305" s="4">
        <f>Overrides!W305</f>
        <v>0</v>
      </c>
      <c r="J305" s="4">
        <f t="shared" si="45"/>
        <v>0</v>
      </c>
      <c r="K305" s="4">
        <f t="shared" si="39"/>
        <v>18823355</v>
      </c>
      <c r="L305" s="4"/>
      <c r="M305" s="4">
        <v>20534553</v>
      </c>
      <c r="N305" s="4">
        <f>Overrides!X305</f>
        <v>1111084</v>
      </c>
      <c r="O305" s="4">
        <f t="shared" si="40"/>
        <v>1111084</v>
      </c>
      <c r="P305" s="4">
        <f t="shared" si="41"/>
        <v>19423469</v>
      </c>
      <c r="Q305" s="4"/>
      <c r="R305" s="4">
        <v>21468599</v>
      </c>
      <c r="S305" s="4">
        <f>Overrides!Y305</f>
        <v>208929</v>
      </c>
      <c r="T305" s="4">
        <f t="shared" si="42"/>
        <v>1347790</v>
      </c>
      <c r="U305" s="4">
        <f t="shared" si="43"/>
        <v>20120809</v>
      </c>
      <c r="V305" s="4">
        <f>ROUND((P305*1.025)+'New Growth'!$AL305*P305,0)</f>
        <v>20081925</v>
      </c>
      <c r="W305" s="12"/>
      <c r="X305" s="4">
        <v>61801537</v>
      </c>
      <c r="Y305" s="4">
        <v>62665806</v>
      </c>
      <c r="Z305" s="4">
        <v>64725475</v>
      </c>
      <c r="AA305" s="4">
        <v>64627963</v>
      </c>
      <c r="AB305" s="17">
        <f t="shared" si="37"/>
        <v>64627963</v>
      </c>
      <c r="AC305" s="4"/>
      <c r="AD305" s="4">
        <f t="shared" si="44"/>
        <v>20120809</v>
      </c>
      <c r="AE305" s="4"/>
      <c r="AF305" s="4"/>
    </row>
    <row r="306" spans="1:32" x14ac:dyDescent="0.2">
      <c r="A306" t="s">
        <v>311</v>
      </c>
      <c r="B306">
        <v>297</v>
      </c>
      <c r="C306" s="4">
        <v>1029714</v>
      </c>
      <c r="D306" s="4">
        <f>Overrides!V306</f>
        <v>0</v>
      </c>
      <c r="E306" s="4">
        <v>231215</v>
      </c>
      <c r="F306" s="4">
        <f t="shared" si="38"/>
        <v>798499</v>
      </c>
      <c r="G306" s="4"/>
      <c r="H306" s="4">
        <v>1064182</v>
      </c>
      <c r="I306" s="4">
        <f>Overrides!W306</f>
        <v>0</v>
      </c>
      <c r="J306" s="4">
        <f t="shared" si="45"/>
        <v>236995</v>
      </c>
      <c r="K306" s="4">
        <f t="shared" si="39"/>
        <v>827187</v>
      </c>
      <c r="L306" s="4"/>
      <c r="M306" s="4">
        <v>1098233</v>
      </c>
      <c r="N306" s="4">
        <f>Overrides!X306</f>
        <v>0</v>
      </c>
      <c r="O306" s="4">
        <f t="shared" si="40"/>
        <v>242920</v>
      </c>
      <c r="P306" s="4">
        <f t="shared" si="41"/>
        <v>855313</v>
      </c>
      <c r="Q306" s="4"/>
      <c r="R306" s="4">
        <v>1308444</v>
      </c>
      <c r="S306" s="4">
        <f>Overrides!Y306</f>
        <v>150000</v>
      </c>
      <c r="T306" s="4">
        <f t="shared" si="42"/>
        <v>398993</v>
      </c>
      <c r="U306" s="4">
        <f t="shared" si="43"/>
        <v>909451</v>
      </c>
      <c r="V306" s="4">
        <f>ROUND((P306*1.025)+'New Growth'!$AL306*P306,0)</f>
        <v>886960</v>
      </c>
      <c r="W306" s="12"/>
      <c r="X306" s="4">
        <v>4465602</v>
      </c>
      <c r="Y306" s="4">
        <v>4432557</v>
      </c>
      <c r="Z306" s="4">
        <v>4617268</v>
      </c>
      <c r="AA306" s="4">
        <v>4847466</v>
      </c>
      <c r="AB306" s="17">
        <f t="shared" si="37"/>
        <v>4847466</v>
      </c>
      <c r="AC306" s="4"/>
      <c r="AD306" s="4">
        <f t="shared" si="44"/>
        <v>909451</v>
      </c>
      <c r="AE306" s="4"/>
      <c r="AF306" s="4"/>
    </row>
    <row r="307" spans="1:32" x14ac:dyDescent="0.2">
      <c r="A307" t="s">
        <v>312</v>
      </c>
      <c r="B307">
        <v>298</v>
      </c>
      <c r="C307" s="4">
        <v>17888276</v>
      </c>
      <c r="D307" s="4">
        <f>Overrides!V307</f>
        <v>0</v>
      </c>
      <c r="E307" s="4">
        <v>3345725</v>
      </c>
      <c r="F307" s="4">
        <f t="shared" si="38"/>
        <v>14542551</v>
      </c>
      <c r="G307" s="4"/>
      <c r="H307" s="4">
        <v>18795345</v>
      </c>
      <c r="I307" s="4">
        <f>Overrides!W307</f>
        <v>0</v>
      </c>
      <c r="J307" s="4">
        <f t="shared" si="45"/>
        <v>3429368</v>
      </c>
      <c r="K307" s="4">
        <f t="shared" si="39"/>
        <v>15365977</v>
      </c>
      <c r="L307" s="4"/>
      <c r="M307" s="4">
        <v>19882669</v>
      </c>
      <c r="N307" s="4">
        <f>Overrides!X307</f>
        <v>199500</v>
      </c>
      <c r="O307" s="4">
        <f t="shared" si="40"/>
        <v>3714602</v>
      </c>
      <c r="P307" s="4">
        <f t="shared" si="41"/>
        <v>16168067</v>
      </c>
      <c r="Q307" s="4"/>
      <c r="R307" s="4">
        <v>20915197</v>
      </c>
      <c r="S307" s="4">
        <f>Overrides!Y307</f>
        <v>193000</v>
      </c>
      <c r="T307" s="4">
        <f t="shared" si="42"/>
        <v>4000467</v>
      </c>
      <c r="U307" s="4">
        <f t="shared" si="43"/>
        <v>16914730</v>
      </c>
      <c r="V307" s="4">
        <f>ROUND((P307*1.025)+'New Growth'!$AL307*P307,0)</f>
        <v>17003956</v>
      </c>
      <c r="W307" s="12"/>
      <c r="X307" s="4">
        <v>28730746</v>
      </c>
      <c r="Y307" s="4">
        <v>29080867</v>
      </c>
      <c r="Z307" s="4">
        <v>30380340</v>
      </c>
      <c r="AA307" s="4">
        <v>31663631</v>
      </c>
      <c r="AB307" s="17">
        <f t="shared" si="37"/>
        <v>31663631</v>
      </c>
      <c r="AC307" s="4"/>
      <c r="AD307" s="4">
        <f t="shared" si="44"/>
        <v>16914730</v>
      </c>
      <c r="AE307" s="4"/>
      <c r="AF307" s="4"/>
    </row>
    <row r="308" spans="1:32" x14ac:dyDescent="0.2">
      <c r="A308" t="s">
        <v>313</v>
      </c>
      <c r="B308">
        <v>299</v>
      </c>
      <c r="C308" s="4">
        <v>13615794</v>
      </c>
      <c r="D308" s="4">
        <f>Overrides!V308</f>
        <v>0</v>
      </c>
      <c r="E308" s="4">
        <v>1633386</v>
      </c>
      <c r="F308" s="4">
        <f t="shared" si="38"/>
        <v>11982408</v>
      </c>
      <c r="G308" s="4"/>
      <c r="H308" s="4">
        <v>14057157</v>
      </c>
      <c r="I308" s="4">
        <f>Overrides!W308</f>
        <v>0</v>
      </c>
      <c r="J308" s="4">
        <f t="shared" si="45"/>
        <v>1674221</v>
      </c>
      <c r="K308" s="4">
        <f t="shared" si="39"/>
        <v>12382936</v>
      </c>
      <c r="L308" s="4"/>
      <c r="M308" s="4">
        <v>14516628</v>
      </c>
      <c r="N308" s="4">
        <f>Overrides!X308</f>
        <v>0</v>
      </c>
      <c r="O308" s="4">
        <f t="shared" si="40"/>
        <v>1716077</v>
      </c>
      <c r="P308" s="4">
        <f t="shared" si="41"/>
        <v>12800551</v>
      </c>
      <c r="Q308" s="4"/>
      <c r="R308" s="4">
        <v>15019395</v>
      </c>
      <c r="S308" s="4">
        <f>Overrides!Y308</f>
        <v>0</v>
      </c>
      <c r="T308" s="4">
        <f t="shared" si="42"/>
        <v>1758979</v>
      </c>
      <c r="U308" s="4">
        <f t="shared" si="43"/>
        <v>13260416</v>
      </c>
      <c r="V308" s="4">
        <f>ROUND((P308*1.025)+'New Growth'!$AL308*P308,0)</f>
        <v>13239610</v>
      </c>
      <c r="W308" s="12"/>
      <c r="X308" s="4">
        <v>19250549</v>
      </c>
      <c r="Y308" s="4">
        <v>18552143</v>
      </c>
      <c r="Z308" s="4">
        <v>19580580</v>
      </c>
      <c r="AA308" s="4">
        <v>19566239</v>
      </c>
      <c r="AB308" s="17">
        <f t="shared" si="37"/>
        <v>19566239</v>
      </c>
      <c r="AC308" s="4"/>
      <c r="AD308" s="4">
        <f t="shared" si="44"/>
        <v>13260416</v>
      </c>
      <c r="AE308" s="4"/>
      <c r="AF308" s="4"/>
    </row>
    <row r="309" spans="1:32" x14ac:dyDescent="0.2">
      <c r="A309" t="s">
        <v>314</v>
      </c>
      <c r="B309">
        <v>300</v>
      </c>
      <c r="C309" s="4">
        <v>11481237</v>
      </c>
      <c r="D309" s="4">
        <f>Overrides!V309</f>
        <v>0</v>
      </c>
      <c r="E309" s="4">
        <v>3305382</v>
      </c>
      <c r="F309" s="4">
        <f t="shared" si="38"/>
        <v>8175855</v>
      </c>
      <c r="G309" s="4"/>
      <c r="H309" s="4">
        <v>12026014</v>
      </c>
      <c r="I309" s="4">
        <f>Overrides!W309</f>
        <v>153561</v>
      </c>
      <c r="J309" s="4">
        <f t="shared" si="45"/>
        <v>3541578</v>
      </c>
      <c r="K309" s="4">
        <f t="shared" si="39"/>
        <v>8484436</v>
      </c>
      <c r="L309" s="4"/>
      <c r="M309" s="4">
        <v>12906489</v>
      </c>
      <c r="N309" s="4">
        <f>Overrides!X309</f>
        <v>465115</v>
      </c>
      <c r="O309" s="4">
        <f t="shared" si="40"/>
        <v>4095232</v>
      </c>
      <c r="P309" s="4">
        <f t="shared" si="41"/>
        <v>8811257</v>
      </c>
      <c r="Q309" s="4"/>
      <c r="R309" s="4">
        <v>13363548</v>
      </c>
      <c r="S309" s="4">
        <f>Overrides!Y309</f>
        <v>0</v>
      </c>
      <c r="T309" s="4">
        <f t="shared" si="42"/>
        <v>4197613</v>
      </c>
      <c r="U309" s="4">
        <f t="shared" si="43"/>
        <v>9165935</v>
      </c>
      <c r="V309" s="4">
        <f>ROUND((P309*1.025)+'New Growth'!$AL309*P309,0)</f>
        <v>9153134</v>
      </c>
      <c r="W309" s="12"/>
      <c r="X309" s="4">
        <v>50249311</v>
      </c>
      <c r="Y309" s="4">
        <v>49594251</v>
      </c>
      <c r="Z309" s="4">
        <v>50702953</v>
      </c>
      <c r="AA309" s="4">
        <v>52105011</v>
      </c>
      <c r="AB309" s="17">
        <f t="shared" si="37"/>
        <v>52105011</v>
      </c>
      <c r="AC309" s="4"/>
      <c r="AD309" s="4">
        <f t="shared" si="44"/>
        <v>9165935</v>
      </c>
      <c r="AE309" s="4"/>
      <c r="AF309" s="4"/>
    </row>
    <row r="310" spans="1:32" x14ac:dyDescent="0.2">
      <c r="A310" t="s">
        <v>315</v>
      </c>
      <c r="B310">
        <v>301</v>
      </c>
      <c r="C310" s="4">
        <v>21660738</v>
      </c>
      <c r="D310" s="4">
        <f>Overrides!V310</f>
        <v>0</v>
      </c>
      <c r="E310" s="4">
        <v>0</v>
      </c>
      <c r="F310" s="4">
        <f t="shared" si="38"/>
        <v>21660738</v>
      </c>
      <c r="G310" s="4"/>
      <c r="H310" s="4">
        <v>22367556</v>
      </c>
      <c r="I310" s="4">
        <f>Overrides!W310</f>
        <v>0</v>
      </c>
      <c r="J310" s="4">
        <f t="shared" si="45"/>
        <v>0</v>
      </c>
      <c r="K310" s="4">
        <f t="shared" si="39"/>
        <v>22367556</v>
      </c>
      <c r="L310" s="4"/>
      <c r="M310" s="4">
        <v>23113154</v>
      </c>
      <c r="N310" s="4">
        <f>Overrides!X310</f>
        <v>0</v>
      </c>
      <c r="O310" s="4">
        <f t="shared" si="40"/>
        <v>0</v>
      </c>
      <c r="P310" s="4">
        <f t="shared" si="41"/>
        <v>23113154</v>
      </c>
      <c r="Q310" s="4"/>
      <c r="R310" s="4">
        <v>23993663</v>
      </c>
      <c r="S310" s="4">
        <f>Overrides!Y310</f>
        <v>0</v>
      </c>
      <c r="T310" s="4">
        <f t="shared" si="42"/>
        <v>0</v>
      </c>
      <c r="U310" s="4">
        <f t="shared" si="43"/>
        <v>23993663</v>
      </c>
      <c r="V310" s="4">
        <f>ROUND((P310*1.025)+'New Growth'!$AL310*P310,0)</f>
        <v>23915180</v>
      </c>
      <c r="W310" s="12"/>
      <c r="X310" s="4">
        <v>34096369</v>
      </c>
      <c r="Y310" s="4">
        <v>33869056</v>
      </c>
      <c r="Z310" s="4">
        <v>34655702</v>
      </c>
      <c r="AA310" s="4">
        <v>35615070</v>
      </c>
      <c r="AB310" s="17">
        <f t="shared" si="37"/>
        <v>35615070</v>
      </c>
      <c r="AC310" s="4"/>
      <c r="AD310" s="4">
        <f t="shared" si="44"/>
        <v>23993663</v>
      </c>
      <c r="AE310" s="4"/>
      <c r="AF310" s="4"/>
    </row>
    <row r="311" spans="1:32" x14ac:dyDescent="0.2">
      <c r="A311" t="s">
        <v>316</v>
      </c>
      <c r="B311">
        <v>302</v>
      </c>
      <c r="C311" s="4">
        <v>1229342</v>
      </c>
      <c r="D311" s="4">
        <f>Overrides!V311</f>
        <v>0</v>
      </c>
      <c r="E311" s="4">
        <v>0</v>
      </c>
      <c r="F311" s="4">
        <f t="shared" si="38"/>
        <v>1229342</v>
      </c>
      <c r="G311" s="4"/>
      <c r="H311" s="4">
        <v>1275660</v>
      </c>
      <c r="I311" s="4">
        <f>Overrides!W311</f>
        <v>0</v>
      </c>
      <c r="J311" s="4">
        <f t="shared" si="45"/>
        <v>0</v>
      </c>
      <c r="K311" s="4">
        <f t="shared" si="39"/>
        <v>1275660</v>
      </c>
      <c r="L311" s="4"/>
      <c r="M311" s="4">
        <v>1315688</v>
      </c>
      <c r="N311" s="4">
        <f>Overrides!X311</f>
        <v>0</v>
      </c>
      <c r="O311" s="4">
        <f t="shared" si="40"/>
        <v>0</v>
      </c>
      <c r="P311" s="4">
        <f t="shared" si="41"/>
        <v>1315688</v>
      </c>
      <c r="Q311" s="4"/>
      <c r="R311" s="4">
        <v>1359406</v>
      </c>
      <c r="S311" s="4">
        <f>Overrides!Y311</f>
        <v>0</v>
      </c>
      <c r="T311" s="4">
        <f t="shared" si="42"/>
        <v>0</v>
      </c>
      <c r="U311" s="4">
        <f t="shared" si="43"/>
        <v>1359406</v>
      </c>
      <c r="V311" s="4">
        <f>ROUND((P311*1.025)+'New Growth'!$AL311*P311,0)</f>
        <v>1360553</v>
      </c>
      <c r="W311" s="12"/>
      <c r="X311" s="4">
        <v>4712476</v>
      </c>
      <c r="Y311" s="4">
        <v>4774011</v>
      </c>
      <c r="Z311" s="4">
        <v>4748804</v>
      </c>
      <c r="AA311" s="4">
        <v>4820864</v>
      </c>
      <c r="AB311" s="17">
        <f t="shared" si="37"/>
        <v>4820864</v>
      </c>
      <c r="AC311" s="4"/>
      <c r="AD311" s="4">
        <f t="shared" si="44"/>
        <v>1359406</v>
      </c>
      <c r="AE311" s="4"/>
      <c r="AF311" s="4"/>
    </row>
    <row r="312" spans="1:32" x14ac:dyDescent="0.2">
      <c r="A312" t="s">
        <v>317</v>
      </c>
      <c r="B312">
        <v>303</v>
      </c>
      <c r="C312" s="4">
        <v>14114038</v>
      </c>
      <c r="D312" s="4">
        <f>Overrides!V312</f>
        <v>0</v>
      </c>
      <c r="E312" s="4">
        <v>3745403</v>
      </c>
      <c r="F312" s="4">
        <f t="shared" si="38"/>
        <v>10368635</v>
      </c>
      <c r="G312" s="4"/>
      <c r="H312" s="4">
        <v>14624826</v>
      </c>
      <c r="I312" s="4">
        <f>Overrides!W312</f>
        <v>0</v>
      </c>
      <c r="J312" s="4">
        <f t="shared" si="45"/>
        <v>3839038</v>
      </c>
      <c r="K312" s="4">
        <f t="shared" si="39"/>
        <v>10785788</v>
      </c>
      <c r="L312" s="4"/>
      <c r="M312" s="4">
        <v>15082976</v>
      </c>
      <c r="N312" s="4">
        <f>Overrides!X312</f>
        <v>0</v>
      </c>
      <c r="O312" s="4">
        <f t="shared" si="40"/>
        <v>3935014</v>
      </c>
      <c r="P312" s="4">
        <f t="shared" si="41"/>
        <v>11147962</v>
      </c>
      <c r="Q312" s="4"/>
      <c r="R312" s="4">
        <v>16996744</v>
      </c>
      <c r="S312" s="4">
        <f>Overrides!Y312</f>
        <v>1391632</v>
      </c>
      <c r="T312" s="4">
        <f t="shared" si="42"/>
        <v>5425021</v>
      </c>
      <c r="U312" s="4">
        <f t="shared" si="43"/>
        <v>11571723</v>
      </c>
      <c r="V312" s="4">
        <f>ROUND((P312*1.025)+'New Growth'!$AL312*P312,0)</f>
        <v>11563781</v>
      </c>
      <c r="W312" s="12"/>
      <c r="X312" s="4">
        <v>23461818</v>
      </c>
      <c r="Y312" s="4">
        <v>23936450</v>
      </c>
      <c r="Z312" s="4">
        <v>24640899</v>
      </c>
      <c r="AA312" s="4">
        <v>25087480</v>
      </c>
      <c r="AB312" s="17">
        <f t="shared" si="37"/>
        <v>25087480</v>
      </c>
      <c r="AC312" s="4"/>
      <c r="AD312" s="4">
        <f t="shared" si="44"/>
        <v>11571723</v>
      </c>
      <c r="AE312" s="4"/>
      <c r="AF312" s="4"/>
    </row>
    <row r="313" spans="1:32" x14ac:dyDescent="0.2">
      <c r="A313" t="s">
        <v>318</v>
      </c>
      <c r="B313">
        <v>304</v>
      </c>
      <c r="C313" s="4">
        <v>21064757</v>
      </c>
      <c r="D313" s="4">
        <f>Overrides!V313</f>
        <v>0</v>
      </c>
      <c r="E313" s="4">
        <v>950949</v>
      </c>
      <c r="F313" s="4">
        <f t="shared" si="38"/>
        <v>20113808</v>
      </c>
      <c r="G313" s="4"/>
      <c r="H313" s="4">
        <v>21760614</v>
      </c>
      <c r="I313" s="4">
        <f>Overrides!W313</f>
        <v>0</v>
      </c>
      <c r="J313" s="4">
        <f t="shared" si="45"/>
        <v>974723</v>
      </c>
      <c r="K313" s="4">
        <f t="shared" si="39"/>
        <v>20785891</v>
      </c>
      <c r="L313" s="4"/>
      <c r="M313" s="4">
        <v>22649560</v>
      </c>
      <c r="N313" s="4">
        <f>Overrides!X313</f>
        <v>0</v>
      </c>
      <c r="O313" s="4">
        <f t="shared" si="40"/>
        <v>999091</v>
      </c>
      <c r="P313" s="4">
        <f t="shared" si="41"/>
        <v>21650469</v>
      </c>
      <c r="Q313" s="4"/>
      <c r="R313" s="4">
        <v>23751848</v>
      </c>
      <c r="S313" s="4">
        <f>Overrides!Y313</f>
        <v>0</v>
      </c>
      <c r="T313" s="4">
        <f t="shared" si="42"/>
        <v>1024068</v>
      </c>
      <c r="U313" s="4">
        <f t="shared" si="43"/>
        <v>22727780</v>
      </c>
      <c r="V313" s="4">
        <f>ROUND((P313*1.025)+'New Growth'!$AL313*P313,0)</f>
        <v>22551129</v>
      </c>
      <c r="W313" s="12"/>
      <c r="X313" s="4">
        <v>36125287</v>
      </c>
      <c r="Y313" s="4">
        <v>35078319</v>
      </c>
      <c r="Z313" s="4">
        <v>36095265</v>
      </c>
      <c r="AA313" s="4">
        <v>37336719</v>
      </c>
      <c r="AB313" s="17">
        <f t="shared" si="37"/>
        <v>37336719</v>
      </c>
      <c r="AC313" s="4"/>
      <c r="AD313" s="4">
        <f t="shared" si="44"/>
        <v>22727780</v>
      </c>
      <c r="AE313" s="4"/>
      <c r="AF313" s="4"/>
    </row>
    <row r="314" spans="1:32" x14ac:dyDescent="0.2">
      <c r="A314" t="s">
        <v>319</v>
      </c>
      <c r="B314">
        <v>305</v>
      </c>
      <c r="C314" s="4">
        <v>55027865</v>
      </c>
      <c r="D314" s="4">
        <f>Overrides!V314</f>
        <v>0</v>
      </c>
      <c r="E314" s="4">
        <v>0</v>
      </c>
      <c r="F314" s="4">
        <f t="shared" si="38"/>
        <v>55027865</v>
      </c>
      <c r="G314" s="4"/>
      <c r="H314" s="4">
        <v>57528897</v>
      </c>
      <c r="I314" s="4">
        <f>Overrides!W314</f>
        <v>0</v>
      </c>
      <c r="J314" s="4">
        <f t="shared" si="45"/>
        <v>0</v>
      </c>
      <c r="K314" s="4">
        <f t="shared" si="39"/>
        <v>57528897</v>
      </c>
      <c r="L314" s="4"/>
      <c r="M314" s="4">
        <v>60350740</v>
      </c>
      <c r="N314" s="4">
        <f>Overrides!X314</f>
        <v>0</v>
      </c>
      <c r="O314" s="4">
        <f t="shared" si="40"/>
        <v>0</v>
      </c>
      <c r="P314" s="4">
        <f t="shared" si="41"/>
        <v>60350740</v>
      </c>
      <c r="Q314" s="4"/>
      <c r="R314" s="4">
        <v>62859640</v>
      </c>
      <c r="S314" s="4">
        <f>Overrides!Y314</f>
        <v>0</v>
      </c>
      <c r="T314" s="4">
        <f t="shared" si="42"/>
        <v>0</v>
      </c>
      <c r="U314" s="4">
        <f t="shared" si="43"/>
        <v>62859640</v>
      </c>
      <c r="V314" s="4">
        <f>ROUND((P314*1.025)+'New Growth'!$AL314*P314,0)</f>
        <v>63090664</v>
      </c>
      <c r="W314" s="12"/>
      <c r="X314" s="4">
        <v>95844053</v>
      </c>
      <c r="Y314" s="4">
        <v>97473146</v>
      </c>
      <c r="Z314" s="4">
        <v>100295825</v>
      </c>
      <c r="AA314" s="4">
        <v>105161136</v>
      </c>
      <c r="AB314" s="17">
        <f t="shared" si="37"/>
        <v>105161136</v>
      </c>
      <c r="AC314" s="4"/>
      <c r="AD314" s="4">
        <f t="shared" si="44"/>
        <v>62859640</v>
      </c>
      <c r="AE314" s="4"/>
      <c r="AF314" s="4"/>
    </row>
    <row r="315" spans="1:32" x14ac:dyDescent="0.2">
      <c r="A315" t="s">
        <v>320</v>
      </c>
      <c r="B315">
        <v>306</v>
      </c>
      <c r="C315" s="4">
        <v>2700549</v>
      </c>
      <c r="D315" s="4">
        <f>Overrides!V315</f>
        <v>0</v>
      </c>
      <c r="E315" s="4">
        <v>0</v>
      </c>
      <c r="F315" s="4">
        <f t="shared" si="38"/>
        <v>2700549</v>
      </c>
      <c r="G315" s="4"/>
      <c r="H315" s="4">
        <v>2800760</v>
      </c>
      <c r="I315" s="4">
        <f>Overrides!W315</f>
        <v>0</v>
      </c>
      <c r="J315" s="4">
        <f t="shared" si="45"/>
        <v>0</v>
      </c>
      <c r="K315" s="4">
        <f t="shared" si="39"/>
        <v>2800760</v>
      </c>
      <c r="L315" s="4"/>
      <c r="M315" s="4">
        <v>2896334</v>
      </c>
      <c r="N315" s="4">
        <f>Overrides!X315</f>
        <v>0</v>
      </c>
      <c r="O315" s="4">
        <f t="shared" si="40"/>
        <v>0</v>
      </c>
      <c r="P315" s="4">
        <f t="shared" si="41"/>
        <v>2896334</v>
      </c>
      <c r="Q315" s="4"/>
      <c r="R315" s="4">
        <v>2983300</v>
      </c>
      <c r="S315" s="4">
        <f>Overrides!Y315</f>
        <v>0</v>
      </c>
      <c r="T315" s="4">
        <f t="shared" si="42"/>
        <v>0</v>
      </c>
      <c r="U315" s="4">
        <f t="shared" si="43"/>
        <v>2983300</v>
      </c>
      <c r="V315" s="4">
        <f>ROUND((P315*1.025)+'New Growth'!$AL315*P315,0)</f>
        <v>2993940</v>
      </c>
      <c r="W315" s="12"/>
      <c r="X315" s="4">
        <v>3987659</v>
      </c>
      <c r="Y315" s="4">
        <v>3926605</v>
      </c>
      <c r="Z315" s="4">
        <v>3944024</v>
      </c>
      <c r="AA315" s="4">
        <v>3917510</v>
      </c>
      <c r="AB315" s="17">
        <f t="shared" si="37"/>
        <v>3917510</v>
      </c>
      <c r="AC315" s="4"/>
      <c r="AD315" s="4">
        <f t="shared" si="44"/>
        <v>2983300</v>
      </c>
      <c r="AE315" s="4"/>
      <c r="AF315" s="4"/>
    </row>
    <row r="316" spans="1:32" x14ac:dyDescent="0.2">
      <c r="A316" t="s">
        <v>321</v>
      </c>
      <c r="B316">
        <v>307</v>
      </c>
      <c r="C316" s="4">
        <v>55754973</v>
      </c>
      <c r="D316" s="4">
        <f>Overrides!V316</f>
        <v>3000000</v>
      </c>
      <c r="E316" s="4">
        <v>4748165</v>
      </c>
      <c r="F316" s="4">
        <f t="shared" si="38"/>
        <v>51006808</v>
      </c>
      <c r="G316" s="4"/>
      <c r="H316" s="4">
        <v>57954390</v>
      </c>
      <c r="I316" s="4">
        <f>Overrides!W316</f>
        <v>0</v>
      </c>
      <c r="J316" s="4">
        <f t="shared" si="45"/>
        <v>4866869</v>
      </c>
      <c r="K316" s="4">
        <f t="shared" si="39"/>
        <v>53087521</v>
      </c>
      <c r="L316" s="4"/>
      <c r="M316" s="4">
        <v>60425260</v>
      </c>
      <c r="N316" s="4">
        <f>Overrides!X316</f>
        <v>0</v>
      </c>
      <c r="O316" s="4">
        <f t="shared" si="40"/>
        <v>4988541</v>
      </c>
      <c r="P316" s="4">
        <f t="shared" si="41"/>
        <v>55436719</v>
      </c>
      <c r="Q316" s="4"/>
      <c r="R316" s="4">
        <v>63110406</v>
      </c>
      <c r="S316" s="4">
        <f>Overrides!Y316</f>
        <v>0</v>
      </c>
      <c r="T316" s="4">
        <f t="shared" si="42"/>
        <v>5113255</v>
      </c>
      <c r="U316" s="4">
        <f t="shared" si="43"/>
        <v>57997151</v>
      </c>
      <c r="V316" s="4">
        <f>ROUND((P316*1.025)+'New Growth'!$AL316*P316,0)</f>
        <v>57864847</v>
      </c>
      <c r="W316" s="12"/>
      <c r="X316" s="4">
        <v>89729606</v>
      </c>
      <c r="Y316" s="4">
        <v>90305434</v>
      </c>
      <c r="Z316" s="4">
        <v>94703881</v>
      </c>
      <c r="AA316" s="4">
        <v>99611511</v>
      </c>
      <c r="AB316" s="17">
        <f t="shared" si="37"/>
        <v>99611511</v>
      </c>
      <c r="AC316" s="4"/>
      <c r="AD316" s="4">
        <f t="shared" si="44"/>
        <v>57997151</v>
      </c>
      <c r="AE316" s="4"/>
      <c r="AF316" s="4"/>
    </row>
    <row r="317" spans="1:32" x14ac:dyDescent="0.2">
      <c r="A317" t="s">
        <v>322</v>
      </c>
      <c r="B317">
        <v>308</v>
      </c>
      <c r="C317" s="4">
        <v>164093778</v>
      </c>
      <c r="D317" s="4">
        <f>Overrides!V317</f>
        <v>0</v>
      </c>
      <c r="E317" s="4">
        <v>0</v>
      </c>
      <c r="F317" s="4">
        <f t="shared" si="38"/>
        <v>164093778</v>
      </c>
      <c r="G317" s="4"/>
      <c r="H317" s="4">
        <v>170708521</v>
      </c>
      <c r="I317" s="4">
        <f>Overrides!W317</f>
        <v>0</v>
      </c>
      <c r="J317" s="4">
        <f t="shared" si="45"/>
        <v>0</v>
      </c>
      <c r="K317" s="4">
        <f t="shared" si="39"/>
        <v>170708521</v>
      </c>
      <c r="L317" s="4"/>
      <c r="M317" s="4">
        <v>178285048</v>
      </c>
      <c r="N317" s="4">
        <f>Overrides!X317</f>
        <v>0</v>
      </c>
      <c r="O317" s="4">
        <f t="shared" si="40"/>
        <v>0</v>
      </c>
      <c r="P317" s="4">
        <f t="shared" si="41"/>
        <v>178285048</v>
      </c>
      <c r="Q317" s="4"/>
      <c r="R317" s="4">
        <v>188477935</v>
      </c>
      <c r="S317" s="4">
        <f>Overrides!Y317</f>
        <v>0</v>
      </c>
      <c r="T317" s="4">
        <f t="shared" si="42"/>
        <v>0</v>
      </c>
      <c r="U317" s="4">
        <f t="shared" si="43"/>
        <v>188477935</v>
      </c>
      <c r="V317" s="4">
        <f>ROUND((P317*1.025)+'New Growth'!$AL317*P317,0)</f>
        <v>186717931</v>
      </c>
      <c r="W317" s="12"/>
      <c r="X317" s="4">
        <v>213307262</v>
      </c>
      <c r="Y317" s="4">
        <v>217454652</v>
      </c>
      <c r="Z317" s="4">
        <v>224307741</v>
      </c>
      <c r="AA317" s="4">
        <v>248657352</v>
      </c>
      <c r="AB317" s="17">
        <f t="shared" si="37"/>
        <v>248657352</v>
      </c>
      <c r="AC317" s="4"/>
      <c r="AD317" s="4">
        <f t="shared" si="44"/>
        <v>188477935</v>
      </c>
      <c r="AE317" s="4"/>
      <c r="AF317" s="4"/>
    </row>
    <row r="318" spans="1:32" x14ac:dyDescent="0.2">
      <c r="A318" t="s">
        <v>323</v>
      </c>
      <c r="B318">
        <v>309</v>
      </c>
      <c r="C318" s="4">
        <v>12214650</v>
      </c>
      <c r="D318" s="4">
        <f>Overrides!V318</f>
        <v>0</v>
      </c>
      <c r="E318" s="4">
        <v>0</v>
      </c>
      <c r="F318" s="4">
        <f t="shared" si="38"/>
        <v>12214650</v>
      </c>
      <c r="G318" s="4"/>
      <c r="H318" s="4">
        <v>12620757</v>
      </c>
      <c r="I318" s="4">
        <f>Overrides!W318</f>
        <v>0</v>
      </c>
      <c r="J318" s="4">
        <f t="shared" si="45"/>
        <v>0</v>
      </c>
      <c r="K318" s="4">
        <f t="shared" si="39"/>
        <v>12620757</v>
      </c>
      <c r="L318" s="4"/>
      <c r="M318" s="4">
        <v>13020800</v>
      </c>
      <c r="N318" s="4">
        <f>Overrides!X318</f>
        <v>0</v>
      </c>
      <c r="O318" s="4">
        <f t="shared" si="40"/>
        <v>0</v>
      </c>
      <c r="P318" s="4">
        <f t="shared" si="41"/>
        <v>13020800</v>
      </c>
      <c r="Q318" s="4"/>
      <c r="R318" s="4">
        <v>13582024</v>
      </c>
      <c r="S318" s="4">
        <f>Overrides!Y318</f>
        <v>0</v>
      </c>
      <c r="T318" s="4">
        <f t="shared" si="42"/>
        <v>0</v>
      </c>
      <c r="U318" s="4">
        <f t="shared" si="43"/>
        <v>13582024</v>
      </c>
      <c r="V318" s="4">
        <f>ROUND((P318*1.025)+'New Growth'!$AL318*P318,0)</f>
        <v>13488247</v>
      </c>
      <c r="W318" s="12"/>
      <c r="X318" s="4">
        <v>18094416</v>
      </c>
      <c r="Y318" s="4">
        <v>17759982</v>
      </c>
      <c r="Z318" s="4">
        <v>17011462</v>
      </c>
      <c r="AA318" s="4">
        <v>17177393</v>
      </c>
      <c r="AB318" s="17">
        <f t="shared" si="37"/>
        <v>17177393</v>
      </c>
      <c r="AC318" s="4"/>
      <c r="AD318" s="4">
        <f t="shared" si="44"/>
        <v>13582024</v>
      </c>
      <c r="AE318" s="4"/>
      <c r="AF318" s="4"/>
    </row>
    <row r="319" spans="1:32" x14ac:dyDescent="0.2">
      <c r="A319" t="s">
        <v>324</v>
      </c>
      <c r="B319">
        <v>310</v>
      </c>
      <c r="C319" s="4">
        <v>32635880</v>
      </c>
      <c r="D319" s="4">
        <f>Overrides!V319</f>
        <v>0</v>
      </c>
      <c r="E319" s="4">
        <v>0</v>
      </c>
      <c r="F319" s="4">
        <f t="shared" si="38"/>
        <v>32635880</v>
      </c>
      <c r="G319" s="4"/>
      <c r="H319" s="4">
        <v>33899557</v>
      </c>
      <c r="I319" s="4">
        <f>Overrides!W319</f>
        <v>0</v>
      </c>
      <c r="J319" s="4">
        <f t="shared" si="45"/>
        <v>0</v>
      </c>
      <c r="K319" s="4">
        <f t="shared" si="39"/>
        <v>33899557</v>
      </c>
      <c r="L319" s="4"/>
      <c r="M319" s="4">
        <v>34981651</v>
      </c>
      <c r="N319" s="4">
        <f>Overrides!X319</f>
        <v>0</v>
      </c>
      <c r="O319" s="4">
        <f t="shared" si="40"/>
        <v>0</v>
      </c>
      <c r="P319" s="4">
        <f t="shared" si="41"/>
        <v>34981651</v>
      </c>
      <c r="Q319" s="4"/>
      <c r="R319" s="4">
        <v>36344277</v>
      </c>
      <c r="S319" s="4">
        <f>Overrides!Y319</f>
        <v>0</v>
      </c>
      <c r="T319" s="4">
        <f t="shared" si="42"/>
        <v>0</v>
      </c>
      <c r="U319" s="4">
        <f t="shared" si="43"/>
        <v>36344277</v>
      </c>
      <c r="V319" s="4">
        <f>ROUND((P319*1.025)+'New Growth'!$AL319*P319,0)</f>
        <v>36254983</v>
      </c>
      <c r="W319" s="12"/>
      <c r="X319" s="4">
        <v>77914254</v>
      </c>
      <c r="Y319" s="4">
        <v>78655555</v>
      </c>
      <c r="Z319" s="4">
        <v>79178260</v>
      </c>
      <c r="AA319" s="4">
        <v>79967403</v>
      </c>
      <c r="AB319" s="17">
        <f t="shared" si="37"/>
        <v>79967403</v>
      </c>
      <c r="AC319" s="4"/>
      <c r="AD319" s="4">
        <f t="shared" si="44"/>
        <v>36344277</v>
      </c>
      <c r="AE319" s="4"/>
      <c r="AF319" s="4"/>
    </row>
    <row r="320" spans="1:32" x14ac:dyDescent="0.2">
      <c r="A320" t="s">
        <v>325</v>
      </c>
      <c r="B320">
        <v>311</v>
      </c>
      <c r="C320" s="4">
        <v>6110764</v>
      </c>
      <c r="D320" s="4">
        <f>Overrides!V320</f>
        <v>0</v>
      </c>
      <c r="E320" s="4">
        <v>0</v>
      </c>
      <c r="F320" s="4">
        <f t="shared" si="38"/>
        <v>6110764</v>
      </c>
      <c r="G320" s="4"/>
      <c r="H320" s="4">
        <v>6308895</v>
      </c>
      <c r="I320" s="4">
        <f>Overrides!W320</f>
        <v>0</v>
      </c>
      <c r="J320" s="4">
        <f t="shared" si="45"/>
        <v>0</v>
      </c>
      <c r="K320" s="4">
        <f t="shared" si="39"/>
        <v>6308895</v>
      </c>
      <c r="L320" s="4"/>
      <c r="M320" s="4">
        <v>6673404</v>
      </c>
      <c r="N320" s="4">
        <f>Overrides!X320</f>
        <v>0</v>
      </c>
      <c r="O320" s="4">
        <f t="shared" si="40"/>
        <v>0</v>
      </c>
      <c r="P320" s="4">
        <f t="shared" si="41"/>
        <v>6673404</v>
      </c>
      <c r="Q320" s="4"/>
      <c r="R320" s="4">
        <v>6891487</v>
      </c>
      <c r="S320" s="4">
        <f>Overrides!Y320</f>
        <v>0</v>
      </c>
      <c r="T320" s="4">
        <f t="shared" si="42"/>
        <v>0</v>
      </c>
      <c r="U320" s="4">
        <f t="shared" si="43"/>
        <v>6891487</v>
      </c>
      <c r="V320" s="4">
        <f>ROUND((P320*1.025)+'New Growth'!$AL320*P320,0)</f>
        <v>6881614</v>
      </c>
      <c r="W320" s="12"/>
      <c r="X320" s="4">
        <v>8090819</v>
      </c>
      <c r="Y320" s="4">
        <v>7819210</v>
      </c>
      <c r="Z320" s="4">
        <v>7930310</v>
      </c>
      <c r="AA320" s="4">
        <v>8210189</v>
      </c>
      <c r="AB320" s="17">
        <f t="shared" si="37"/>
        <v>8210189</v>
      </c>
      <c r="AC320" s="4"/>
      <c r="AD320" s="4">
        <f t="shared" si="44"/>
        <v>6891487</v>
      </c>
      <c r="AE320" s="4"/>
      <c r="AF320" s="4"/>
    </row>
    <row r="321" spans="1:32" x14ac:dyDescent="0.2">
      <c r="A321" t="s">
        <v>326</v>
      </c>
      <c r="B321">
        <v>312</v>
      </c>
      <c r="C321" s="4">
        <v>1439533</v>
      </c>
      <c r="D321" s="4">
        <f>Overrides!V321</f>
        <v>0</v>
      </c>
      <c r="E321" s="4">
        <v>0</v>
      </c>
      <c r="F321" s="4">
        <f t="shared" si="38"/>
        <v>1439533</v>
      </c>
      <c r="G321" s="4"/>
      <c r="H321" s="4">
        <v>1484220</v>
      </c>
      <c r="I321" s="4">
        <f>Overrides!W321</f>
        <v>0</v>
      </c>
      <c r="J321" s="4">
        <f t="shared" si="45"/>
        <v>0</v>
      </c>
      <c r="K321" s="4">
        <f t="shared" si="39"/>
        <v>1484220</v>
      </c>
      <c r="L321" s="4"/>
      <c r="M321" s="4">
        <v>1525063</v>
      </c>
      <c r="N321" s="4">
        <f>Overrides!X321</f>
        <v>0</v>
      </c>
      <c r="O321" s="4">
        <f t="shared" si="40"/>
        <v>0</v>
      </c>
      <c r="P321" s="4">
        <f t="shared" si="41"/>
        <v>1525063</v>
      </c>
      <c r="Q321" s="4"/>
      <c r="R321" s="4">
        <v>1579485</v>
      </c>
      <c r="S321" s="4">
        <f>Overrides!Y321</f>
        <v>0</v>
      </c>
      <c r="T321" s="4">
        <f t="shared" si="42"/>
        <v>0</v>
      </c>
      <c r="U321" s="4">
        <f t="shared" si="43"/>
        <v>1579485</v>
      </c>
      <c r="V321" s="4">
        <f>ROUND((P321*1.025)+'New Growth'!$AL321*P321,0)</f>
        <v>1572950</v>
      </c>
      <c r="W321" s="12"/>
      <c r="X321" s="4">
        <v>1937928</v>
      </c>
      <c r="Y321" s="4">
        <v>1925529</v>
      </c>
      <c r="Z321" s="4">
        <v>1920609</v>
      </c>
      <c r="AA321" s="4">
        <v>1820252</v>
      </c>
      <c r="AB321" s="17">
        <f t="shared" si="37"/>
        <v>1820252</v>
      </c>
      <c r="AC321" s="4"/>
      <c r="AD321" s="4">
        <f t="shared" si="44"/>
        <v>1579485</v>
      </c>
      <c r="AE321" s="4"/>
      <c r="AF321" s="4"/>
    </row>
    <row r="322" spans="1:32" x14ac:dyDescent="0.2">
      <c r="A322" t="s">
        <v>327</v>
      </c>
      <c r="B322">
        <v>313</v>
      </c>
      <c r="C322" s="4">
        <v>947268</v>
      </c>
      <c r="D322" s="4">
        <f>Overrides!V322</f>
        <v>0</v>
      </c>
      <c r="E322" s="4">
        <v>110979</v>
      </c>
      <c r="F322" s="4">
        <f t="shared" si="38"/>
        <v>836289</v>
      </c>
      <c r="G322" s="4"/>
      <c r="H322" s="4">
        <v>991829</v>
      </c>
      <c r="I322" s="4">
        <f>Overrides!W322</f>
        <v>0</v>
      </c>
      <c r="J322" s="4">
        <f t="shared" si="45"/>
        <v>113753</v>
      </c>
      <c r="K322" s="4">
        <f t="shared" si="39"/>
        <v>878076</v>
      </c>
      <c r="L322" s="4"/>
      <c r="M322" s="4">
        <v>1033722</v>
      </c>
      <c r="N322" s="4">
        <f>Overrides!X322</f>
        <v>0</v>
      </c>
      <c r="O322" s="4">
        <f t="shared" si="40"/>
        <v>116597</v>
      </c>
      <c r="P322" s="4">
        <f t="shared" si="41"/>
        <v>917125</v>
      </c>
      <c r="Q322" s="4"/>
      <c r="R322" s="4">
        <v>1074402</v>
      </c>
      <c r="S322" s="4">
        <f>Overrides!Y322</f>
        <v>0</v>
      </c>
      <c r="T322" s="4">
        <f t="shared" si="42"/>
        <v>119512</v>
      </c>
      <c r="U322" s="4">
        <f t="shared" si="43"/>
        <v>954890</v>
      </c>
      <c r="V322" s="4">
        <f>ROUND((P322*1.025)+'New Growth'!$AL322*P322,0)</f>
        <v>958212</v>
      </c>
      <c r="W322" s="12"/>
      <c r="X322" s="4">
        <v>1751138</v>
      </c>
      <c r="Y322" s="4">
        <v>1927314</v>
      </c>
      <c r="Z322" s="4">
        <v>1941656</v>
      </c>
      <c r="AA322" s="4">
        <v>1994767</v>
      </c>
      <c r="AB322" s="17">
        <f t="shared" si="37"/>
        <v>1994767</v>
      </c>
      <c r="AC322" s="4"/>
      <c r="AD322" s="4">
        <f t="shared" si="44"/>
        <v>954890</v>
      </c>
      <c r="AE322" s="4"/>
      <c r="AF322" s="4"/>
    </row>
    <row r="323" spans="1:32" x14ac:dyDescent="0.2">
      <c r="A323" t="s">
        <v>328</v>
      </c>
      <c r="B323">
        <v>314</v>
      </c>
      <c r="C323" s="4">
        <v>78070917</v>
      </c>
      <c r="D323" s="4">
        <f>Overrides!V323</f>
        <v>0</v>
      </c>
      <c r="E323" s="4">
        <v>0</v>
      </c>
      <c r="F323" s="4">
        <f t="shared" si="38"/>
        <v>78070917</v>
      </c>
      <c r="G323" s="4"/>
      <c r="H323" s="4">
        <v>82314930</v>
      </c>
      <c r="I323" s="4">
        <f>Overrides!W323</f>
        <v>0</v>
      </c>
      <c r="J323" s="4">
        <f t="shared" si="45"/>
        <v>0</v>
      </c>
      <c r="K323" s="4">
        <f t="shared" si="39"/>
        <v>82314930</v>
      </c>
      <c r="L323" s="4"/>
      <c r="M323" s="4">
        <v>86488677</v>
      </c>
      <c r="N323" s="4">
        <f>Overrides!X323</f>
        <v>0</v>
      </c>
      <c r="O323" s="4">
        <f t="shared" si="40"/>
        <v>0</v>
      </c>
      <c r="P323" s="4">
        <f t="shared" si="41"/>
        <v>86488677</v>
      </c>
      <c r="Q323" s="4"/>
      <c r="R323" s="4">
        <v>90873906</v>
      </c>
      <c r="S323" s="4">
        <f>Overrides!Y323</f>
        <v>0</v>
      </c>
      <c r="T323" s="4">
        <f t="shared" si="42"/>
        <v>0</v>
      </c>
      <c r="U323" s="4">
        <f t="shared" si="43"/>
        <v>90873906</v>
      </c>
      <c r="V323" s="4">
        <f>ROUND((P323*1.025)+'New Growth'!$AL323*P323,0)</f>
        <v>90977439</v>
      </c>
      <c r="W323" s="12"/>
      <c r="X323" s="4">
        <v>126304637</v>
      </c>
      <c r="Y323" s="4">
        <v>129176881</v>
      </c>
      <c r="Z323" s="4">
        <v>136104308</v>
      </c>
      <c r="AA323" s="4">
        <v>156813417</v>
      </c>
      <c r="AB323" s="17">
        <f t="shared" si="37"/>
        <v>156813417</v>
      </c>
      <c r="AC323" s="4"/>
      <c r="AD323" s="4">
        <f t="shared" si="44"/>
        <v>90873906</v>
      </c>
      <c r="AE323" s="4"/>
      <c r="AF323" s="4"/>
    </row>
    <row r="324" spans="1:32" x14ac:dyDescent="0.2">
      <c r="A324" t="s">
        <v>329</v>
      </c>
      <c r="B324">
        <v>315</v>
      </c>
      <c r="C324" s="4">
        <v>57323862</v>
      </c>
      <c r="D324" s="4">
        <f>Overrides!V324</f>
        <v>0</v>
      </c>
      <c r="E324" s="4">
        <v>12562406</v>
      </c>
      <c r="F324" s="4">
        <f t="shared" si="38"/>
        <v>44761456</v>
      </c>
      <c r="G324" s="4"/>
      <c r="H324" s="4">
        <v>59546607</v>
      </c>
      <c r="I324" s="4">
        <f>Overrides!W324</f>
        <v>0</v>
      </c>
      <c r="J324" s="4">
        <f t="shared" si="45"/>
        <v>12876466</v>
      </c>
      <c r="K324" s="4">
        <f t="shared" si="39"/>
        <v>46670141</v>
      </c>
      <c r="L324" s="4"/>
      <c r="M324" s="4">
        <v>61590938</v>
      </c>
      <c r="N324" s="4">
        <f>Overrides!X324</f>
        <v>0</v>
      </c>
      <c r="O324" s="4">
        <f t="shared" si="40"/>
        <v>13198378</v>
      </c>
      <c r="P324" s="4">
        <f t="shared" si="41"/>
        <v>48392560</v>
      </c>
      <c r="Q324" s="4"/>
      <c r="R324" s="4">
        <v>64104631</v>
      </c>
      <c r="S324" s="4">
        <f>Overrides!Y324</f>
        <v>0</v>
      </c>
      <c r="T324" s="4">
        <f t="shared" si="42"/>
        <v>13528337</v>
      </c>
      <c r="U324" s="4">
        <f t="shared" si="43"/>
        <v>50576294</v>
      </c>
      <c r="V324" s="4">
        <f>ROUND((P324*1.025)+'New Growth'!$AL324*P324,0)</f>
        <v>50396012</v>
      </c>
      <c r="W324" s="12"/>
      <c r="X324" s="4">
        <v>72688918</v>
      </c>
      <c r="Y324" s="4">
        <v>74452863</v>
      </c>
      <c r="Z324" s="4">
        <v>81003660</v>
      </c>
      <c r="AA324" s="4">
        <v>84162168</v>
      </c>
      <c r="AB324" s="17">
        <f t="shared" si="37"/>
        <v>84162168</v>
      </c>
      <c r="AC324" s="4"/>
      <c r="AD324" s="4">
        <f t="shared" si="44"/>
        <v>50576294</v>
      </c>
      <c r="AE324" s="4"/>
      <c r="AF324" s="4"/>
    </row>
    <row r="325" spans="1:32" x14ac:dyDescent="0.2">
      <c r="A325" t="s">
        <v>330</v>
      </c>
      <c r="B325">
        <v>316</v>
      </c>
      <c r="C325" s="4">
        <v>17785688</v>
      </c>
      <c r="D325" s="4">
        <f>Overrides!V325</f>
        <v>0</v>
      </c>
      <c r="E325" s="4">
        <v>0</v>
      </c>
      <c r="F325" s="4">
        <f t="shared" si="38"/>
        <v>17785688</v>
      </c>
      <c r="G325" s="4"/>
      <c r="H325" s="4">
        <v>18465235</v>
      </c>
      <c r="I325" s="4">
        <f>Overrides!W325</f>
        <v>0</v>
      </c>
      <c r="J325" s="4">
        <f t="shared" si="45"/>
        <v>0</v>
      </c>
      <c r="K325" s="4">
        <f t="shared" si="39"/>
        <v>18465235</v>
      </c>
      <c r="L325" s="4"/>
      <c r="M325" s="4">
        <v>19151781</v>
      </c>
      <c r="N325" s="4">
        <f>Overrides!X325</f>
        <v>0</v>
      </c>
      <c r="O325" s="4">
        <f t="shared" si="40"/>
        <v>0</v>
      </c>
      <c r="P325" s="4">
        <f t="shared" si="41"/>
        <v>19151781</v>
      </c>
      <c r="Q325" s="4"/>
      <c r="R325" s="4">
        <v>19935117</v>
      </c>
      <c r="S325" s="4">
        <f>Overrides!Y325</f>
        <v>0</v>
      </c>
      <c r="T325" s="4">
        <f t="shared" si="42"/>
        <v>0</v>
      </c>
      <c r="U325" s="4">
        <f t="shared" si="43"/>
        <v>19935117</v>
      </c>
      <c r="V325" s="4">
        <f>ROUND((P325*1.025)+'New Growth'!$AL325*P325,0)</f>
        <v>19894870</v>
      </c>
      <c r="W325" s="12"/>
      <c r="X325" s="4">
        <v>34059790</v>
      </c>
      <c r="Y325" s="4">
        <v>33771308</v>
      </c>
      <c r="Z325" s="4">
        <v>34187988</v>
      </c>
      <c r="AA325" s="4">
        <v>35006574</v>
      </c>
      <c r="AB325" s="17">
        <f t="shared" si="37"/>
        <v>35006574</v>
      </c>
      <c r="AC325" s="4"/>
      <c r="AD325" s="4">
        <f t="shared" si="44"/>
        <v>19935117</v>
      </c>
      <c r="AE325" s="4"/>
      <c r="AF325" s="4"/>
    </row>
    <row r="326" spans="1:32" x14ac:dyDescent="0.2">
      <c r="A326" t="s">
        <v>331</v>
      </c>
      <c r="B326">
        <v>317</v>
      </c>
      <c r="C326" s="4">
        <v>97401131</v>
      </c>
      <c r="D326" s="4">
        <f>Overrides!V326</f>
        <v>0</v>
      </c>
      <c r="E326" s="4">
        <v>16787202</v>
      </c>
      <c r="F326" s="4">
        <f t="shared" si="38"/>
        <v>80613929</v>
      </c>
      <c r="G326" s="4"/>
      <c r="H326" s="4">
        <v>101411187</v>
      </c>
      <c r="I326" s="4">
        <f>Overrides!W326</f>
        <v>0</v>
      </c>
      <c r="J326" s="4">
        <f t="shared" si="45"/>
        <v>17206882</v>
      </c>
      <c r="K326" s="4">
        <f t="shared" si="39"/>
        <v>84204305</v>
      </c>
      <c r="L326" s="4"/>
      <c r="M326" s="4">
        <v>109137243</v>
      </c>
      <c r="N326" s="4">
        <f>Overrides!X326</f>
        <v>3345000</v>
      </c>
      <c r="O326" s="4">
        <f t="shared" si="40"/>
        <v>20982054</v>
      </c>
      <c r="P326" s="4">
        <f t="shared" si="41"/>
        <v>88155189</v>
      </c>
      <c r="Q326" s="4"/>
      <c r="R326" s="4">
        <v>113559005</v>
      </c>
      <c r="S326" s="4">
        <f>Overrides!Y326</f>
        <v>0</v>
      </c>
      <c r="T326" s="4">
        <f t="shared" si="42"/>
        <v>21506605</v>
      </c>
      <c r="U326" s="4">
        <f t="shared" si="43"/>
        <v>92052400</v>
      </c>
      <c r="V326" s="4">
        <f>ROUND((P326*1.025)+'New Growth'!$AL326*P326,0)</f>
        <v>92139804</v>
      </c>
      <c r="W326" s="12"/>
      <c r="X326" s="4">
        <v>233890180</v>
      </c>
      <c r="Y326" s="4">
        <v>243878383</v>
      </c>
      <c r="Z326" s="4">
        <v>259695323</v>
      </c>
      <c r="AA326" s="4">
        <v>269361968</v>
      </c>
      <c r="AB326" s="17">
        <f t="shared" si="37"/>
        <v>269361968</v>
      </c>
      <c r="AC326" s="4"/>
      <c r="AD326" s="4">
        <f t="shared" si="44"/>
        <v>92052400</v>
      </c>
      <c r="AE326" s="4"/>
      <c r="AF326" s="4"/>
    </row>
    <row r="327" spans="1:32" x14ac:dyDescent="0.2">
      <c r="A327" t="s">
        <v>332</v>
      </c>
      <c r="B327">
        <v>318</v>
      </c>
      <c r="C327" s="4">
        <v>12781406</v>
      </c>
      <c r="D327" s="4">
        <f>Overrides!V327</f>
        <v>0</v>
      </c>
      <c r="E327" s="4">
        <v>2595116</v>
      </c>
      <c r="F327" s="4">
        <f t="shared" si="38"/>
        <v>10186290</v>
      </c>
      <c r="G327" s="4"/>
      <c r="H327" s="4">
        <v>13174115</v>
      </c>
      <c r="I327" s="4">
        <f>Overrides!W327</f>
        <v>0</v>
      </c>
      <c r="J327" s="4">
        <f t="shared" si="45"/>
        <v>2659994</v>
      </c>
      <c r="K327" s="4">
        <f t="shared" si="39"/>
        <v>10514121</v>
      </c>
      <c r="L327" s="4"/>
      <c r="M327" s="4">
        <v>13599002</v>
      </c>
      <c r="N327" s="4">
        <f>Overrides!X327</f>
        <v>0</v>
      </c>
      <c r="O327" s="4">
        <f t="shared" si="40"/>
        <v>2726494</v>
      </c>
      <c r="P327" s="4">
        <f t="shared" si="41"/>
        <v>10872508</v>
      </c>
      <c r="Q327" s="4"/>
      <c r="R327" s="4">
        <v>14148585</v>
      </c>
      <c r="S327" s="4">
        <f>Overrides!Y327</f>
        <v>100000</v>
      </c>
      <c r="T327" s="4">
        <f t="shared" si="42"/>
        <v>2894656</v>
      </c>
      <c r="U327" s="4">
        <f t="shared" si="43"/>
        <v>11253929</v>
      </c>
      <c r="V327" s="4">
        <f>ROUND((P327*1.025)+'New Growth'!$AL327*P327,0)</f>
        <v>11239999</v>
      </c>
      <c r="W327" s="12"/>
      <c r="X327" s="4">
        <v>54238474</v>
      </c>
      <c r="Y327" s="4">
        <v>54190474</v>
      </c>
      <c r="Z327" s="4">
        <v>54166274</v>
      </c>
      <c r="AA327" s="4">
        <v>56315548</v>
      </c>
      <c r="AB327" s="17">
        <f t="shared" si="37"/>
        <v>56315548</v>
      </c>
      <c r="AC327" s="4"/>
      <c r="AD327" s="4">
        <f t="shared" si="44"/>
        <v>11253929</v>
      </c>
      <c r="AE327" s="4"/>
      <c r="AF327" s="4"/>
    </row>
    <row r="328" spans="1:32" x14ac:dyDescent="0.2">
      <c r="A328" t="s">
        <v>333</v>
      </c>
      <c r="B328">
        <v>319</v>
      </c>
      <c r="C328" s="4">
        <v>1976633</v>
      </c>
      <c r="D328" s="4">
        <f>Overrides!V328</f>
        <v>0</v>
      </c>
      <c r="E328" s="4">
        <v>0</v>
      </c>
      <c r="F328" s="4">
        <f t="shared" si="38"/>
        <v>1976633</v>
      </c>
      <c r="G328" s="4"/>
      <c r="H328" s="4">
        <v>2062260</v>
      </c>
      <c r="I328" s="4">
        <f>Overrides!W328</f>
        <v>0</v>
      </c>
      <c r="J328" s="4">
        <f t="shared" si="45"/>
        <v>0</v>
      </c>
      <c r="K328" s="4">
        <f t="shared" si="39"/>
        <v>2062260</v>
      </c>
      <c r="L328" s="4"/>
      <c r="M328" s="4">
        <v>2147433</v>
      </c>
      <c r="N328" s="4">
        <f>Overrides!X328</f>
        <v>0</v>
      </c>
      <c r="O328" s="4">
        <f t="shared" si="40"/>
        <v>0</v>
      </c>
      <c r="P328" s="4">
        <f t="shared" si="41"/>
        <v>2147433</v>
      </c>
      <c r="Q328" s="4"/>
      <c r="R328" s="4">
        <v>2240770</v>
      </c>
      <c r="S328" s="4">
        <f>Overrides!Y328</f>
        <v>0</v>
      </c>
      <c r="T328" s="4">
        <f t="shared" si="42"/>
        <v>0</v>
      </c>
      <c r="U328" s="4">
        <f t="shared" si="43"/>
        <v>2240770</v>
      </c>
      <c r="V328" s="4">
        <f>ROUND((P328*1.025)+'New Growth'!$AL328*P328,0)</f>
        <v>2239128</v>
      </c>
      <c r="W328" s="12"/>
      <c r="X328" s="4">
        <v>2262380</v>
      </c>
      <c r="Y328" s="4">
        <v>2277308</v>
      </c>
      <c r="Z328" s="4">
        <v>2303709</v>
      </c>
      <c r="AA328" s="4">
        <v>2304760</v>
      </c>
      <c r="AB328" s="17">
        <f t="shared" si="37"/>
        <v>2304760</v>
      </c>
      <c r="AC328" s="4"/>
      <c r="AD328" s="4">
        <f t="shared" si="44"/>
        <v>2240770</v>
      </c>
      <c r="AE328" s="4"/>
      <c r="AF328" s="4"/>
    </row>
    <row r="329" spans="1:32" x14ac:dyDescent="0.2">
      <c r="A329" t="s">
        <v>334</v>
      </c>
      <c r="B329">
        <v>320</v>
      </c>
      <c r="C329" s="4">
        <v>11948355</v>
      </c>
      <c r="D329" s="4">
        <f>Overrides!V329</f>
        <v>0</v>
      </c>
      <c r="E329" s="4">
        <v>2590624</v>
      </c>
      <c r="F329" s="4">
        <f t="shared" si="38"/>
        <v>9357731</v>
      </c>
      <c r="G329" s="4"/>
      <c r="H329" s="4">
        <v>12377702</v>
      </c>
      <c r="I329" s="4">
        <f>Overrides!W329</f>
        <v>0</v>
      </c>
      <c r="J329" s="4">
        <f t="shared" si="45"/>
        <v>2655390</v>
      </c>
      <c r="K329" s="4">
        <f t="shared" si="39"/>
        <v>9722312</v>
      </c>
      <c r="L329" s="4"/>
      <c r="M329" s="4">
        <v>12795186</v>
      </c>
      <c r="N329" s="4">
        <f>Overrides!X329</f>
        <v>0</v>
      </c>
      <c r="O329" s="4">
        <f t="shared" si="40"/>
        <v>2721775</v>
      </c>
      <c r="P329" s="4">
        <f t="shared" si="41"/>
        <v>10073411</v>
      </c>
      <c r="Q329" s="4"/>
      <c r="R329" s="4">
        <v>13192579</v>
      </c>
      <c r="S329" s="4">
        <f>Overrides!Y329</f>
        <v>0</v>
      </c>
      <c r="T329" s="4">
        <f t="shared" si="42"/>
        <v>2789819</v>
      </c>
      <c r="U329" s="4">
        <f t="shared" si="43"/>
        <v>10402760</v>
      </c>
      <c r="V329" s="4">
        <f>ROUND((P329*1.025)+'New Growth'!$AL329*P329,0)</f>
        <v>10431017</v>
      </c>
      <c r="W329" s="12"/>
      <c r="X329" s="4">
        <v>16694963</v>
      </c>
      <c r="Y329" s="4">
        <v>16825357</v>
      </c>
      <c r="Z329" s="4">
        <v>19804123</v>
      </c>
      <c r="AA329" s="4">
        <v>19738920</v>
      </c>
      <c r="AB329" s="17">
        <f t="shared" si="37"/>
        <v>19738920</v>
      </c>
      <c r="AC329" s="4"/>
      <c r="AD329" s="4">
        <f t="shared" si="44"/>
        <v>10402760</v>
      </c>
      <c r="AE329" s="4"/>
      <c r="AF329" s="4"/>
    </row>
    <row r="330" spans="1:32" x14ac:dyDescent="0.2">
      <c r="A330" t="s">
        <v>335</v>
      </c>
      <c r="B330">
        <v>321</v>
      </c>
      <c r="C330" s="4">
        <v>13644212</v>
      </c>
      <c r="D330" s="4">
        <f>Overrides!V330</f>
        <v>0</v>
      </c>
      <c r="E330" s="4">
        <v>0</v>
      </c>
      <c r="F330" s="4">
        <f t="shared" si="38"/>
        <v>13644212</v>
      </c>
      <c r="G330" s="4"/>
      <c r="H330" s="4">
        <v>14342022</v>
      </c>
      <c r="I330" s="4">
        <f>Overrides!W330</f>
        <v>0</v>
      </c>
      <c r="J330" s="4">
        <f t="shared" si="45"/>
        <v>0</v>
      </c>
      <c r="K330" s="4">
        <f t="shared" si="39"/>
        <v>14342022</v>
      </c>
      <c r="L330" s="4"/>
      <c r="M330" s="4">
        <v>14866552</v>
      </c>
      <c r="N330" s="4">
        <f>Overrides!X330</f>
        <v>0</v>
      </c>
      <c r="O330" s="4">
        <f t="shared" si="40"/>
        <v>0</v>
      </c>
      <c r="P330" s="4">
        <f t="shared" si="41"/>
        <v>14866552</v>
      </c>
      <c r="Q330" s="4"/>
      <c r="R330" s="4">
        <v>15415087</v>
      </c>
      <c r="S330" s="4">
        <f>Overrides!Y330</f>
        <v>0</v>
      </c>
      <c r="T330" s="4">
        <f t="shared" si="42"/>
        <v>0</v>
      </c>
      <c r="U330" s="4">
        <f t="shared" si="43"/>
        <v>15415087</v>
      </c>
      <c r="V330" s="4">
        <f>ROUND((P330*1.025)+'New Growth'!$AL330*P330,0)</f>
        <v>15483514</v>
      </c>
      <c r="W330" s="12"/>
      <c r="X330" s="4">
        <v>20152932</v>
      </c>
      <c r="Y330" s="4">
        <v>20448399</v>
      </c>
      <c r="Z330" s="4">
        <v>20832083</v>
      </c>
      <c r="AA330" s="4">
        <v>21440257</v>
      </c>
      <c r="AB330" s="17">
        <f t="shared" ref="AB330:AB360" si="46">IF(AA330&gt;0,AA330,IF(Z330&gt;0,Z330,AA330))</f>
        <v>21440257</v>
      </c>
      <c r="AC330" s="4"/>
      <c r="AD330" s="4">
        <f t="shared" si="44"/>
        <v>15415087</v>
      </c>
      <c r="AE330" s="4"/>
      <c r="AF330" s="4"/>
    </row>
    <row r="331" spans="1:32" x14ac:dyDescent="0.2">
      <c r="A331" t="s">
        <v>382</v>
      </c>
      <c r="B331">
        <v>322</v>
      </c>
      <c r="C331" s="4">
        <v>17952094</v>
      </c>
      <c r="D331" s="4">
        <f>Overrides!V331</f>
        <v>0</v>
      </c>
      <c r="E331" s="4">
        <v>97480</v>
      </c>
      <c r="F331" s="4">
        <f t="shared" ref="F331:F360" si="47">IF(C331&gt;0,C331-E331,0)</f>
        <v>17854614</v>
      </c>
      <c r="G331" s="4"/>
      <c r="H331" s="4">
        <v>18892181</v>
      </c>
      <c r="I331" s="4">
        <f>Overrides!W331</f>
        <v>0</v>
      </c>
      <c r="J331" s="4">
        <f t="shared" si="45"/>
        <v>99917</v>
      </c>
      <c r="K331" s="4">
        <f t="shared" ref="K331:K360" si="48">IF(H331&gt;0,H331-J331,0)</f>
        <v>18792264</v>
      </c>
      <c r="L331" s="4"/>
      <c r="M331" s="4">
        <v>19956198</v>
      </c>
      <c r="N331" s="4">
        <f>Overrides!X331</f>
        <v>0</v>
      </c>
      <c r="O331" s="4">
        <f t="shared" ref="O331:O360" si="49">ROUND((J331*1.025)+N331,0)</f>
        <v>102415</v>
      </c>
      <c r="P331" s="4">
        <f t="shared" ref="P331:P360" si="50">IF(M331&gt;0,M331-O331,0)</f>
        <v>19853783</v>
      </c>
      <c r="Q331" s="4"/>
      <c r="R331" s="4">
        <v>20864574</v>
      </c>
      <c r="S331" s="4">
        <f>Overrides!Y331</f>
        <v>0</v>
      </c>
      <c r="T331" s="4">
        <f t="shared" ref="T331:T360" si="51">ROUND((O331*1.025)+S331,0)</f>
        <v>104975</v>
      </c>
      <c r="U331" s="4">
        <f t="shared" ref="U331:U360" si="52">IF(R331&gt;0,R331-T331,0)</f>
        <v>20759599</v>
      </c>
      <c r="V331" s="4">
        <f>ROUND((P331*1.025)+'New Growth'!$AL331*P331,0)</f>
        <v>20876253</v>
      </c>
      <c r="W331" s="12"/>
      <c r="X331" s="4">
        <v>24146123</v>
      </c>
      <c r="Y331" s="4">
        <v>24593050</v>
      </c>
      <c r="Z331" s="4">
        <v>25261878</v>
      </c>
      <c r="AA331" s="4">
        <v>26145470</v>
      </c>
      <c r="AB331" s="17">
        <f t="shared" si="46"/>
        <v>26145470</v>
      </c>
      <c r="AC331" s="4"/>
      <c r="AD331" s="4">
        <f t="shared" ref="AD331:AD360" si="53">MINA(IF(U331&gt;0,U331,V331),AB331)</f>
        <v>20759599</v>
      </c>
      <c r="AE331" s="4"/>
      <c r="AF331" s="4"/>
    </row>
    <row r="332" spans="1:32" x14ac:dyDescent="0.2">
      <c r="A332" t="s">
        <v>383</v>
      </c>
      <c r="B332">
        <v>323</v>
      </c>
      <c r="C332" s="4">
        <v>4462254</v>
      </c>
      <c r="D332" s="4">
        <f>Overrides!V332</f>
        <v>0</v>
      </c>
      <c r="E332" s="4">
        <v>0</v>
      </c>
      <c r="F332" s="4">
        <f t="shared" si="47"/>
        <v>4462254</v>
      </c>
      <c r="G332" s="4"/>
      <c r="H332" s="4">
        <v>4716649</v>
      </c>
      <c r="I332" s="4">
        <f>Overrides!W332</f>
        <v>0</v>
      </c>
      <c r="J332" s="4">
        <f t="shared" si="45"/>
        <v>0</v>
      </c>
      <c r="K332" s="4">
        <f t="shared" si="48"/>
        <v>4716649</v>
      </c>
      <c r="L332" s="4"/>
      <c r="M332" s="4">
        <v>4886636</v>
      </c>
      <c r="N332" s="4">
        <f>Overrides!X332</f>
        <v>0</v>
      </c>
      <c r="O332" s="4">
        <f t="shared" si="49"/>
        <v>0</v>
      </c>
      <c r="P332" s="4">
        <f t="shared" si="50"/>
        <v>4886636</v>
      </c>
      <c r="Q332" s="4"/>
      <c r="R332" s="4">
        <v>5161511</v>
      </c>
      <c r="S332" s="4">
        <f>Overrides!Y332</f>
        <v>0</v>
      </c>
      <c r="T332" s="4">
        <f t="shared" si="51"/>
        <v>0</v>
      </c>
      <c r="U332" s="4">
        <f t="shared" si="52"/>
        <v>5161511</v>
      </c>
      <c r="V332" s="4">
        <f>ROUND((P332*1.025)+'New Growth'!$AL332*P332,0)</f>
        <v>5129990</v>
      </c>
      <c r="W332" s="12"/>
      <c r="X332" s="4">
        <v>8432231</v>
      </c>
      <c r="Y332" s="4">
        <v>8611531</v>
      </c>
      <c r="Z332" s="4">
        <v>8417189</v>
      </c>
      <c r="AA332" s="4">
        <v>8559646</v>
      </c>
      <c r="AB332" s="17">
        <f t="shared" si="46"/>
        <v>8559646</v>
      </c>
      <c r="AC332" s="4"/>
      <c r="AD332" s="4">
        <f t="shared" si="53"/>
        <v>5161511</v>
      </c>
      <c r="AE332" s="4"/>
      <c r="AF332" s="4"/>
    </row>
    <row r="333" spans="1:32" x14ac:dyDescent="0.2">
      <c r="A333" t="s">
        <v>336</v>
      </c>
      <c r="B333">
        <v>324</v>
      </c>
      <c r="C333" s="4">
        <v>10899107</v>
      </c>
      <c r="D333" s="4">
        <f>Overrides!V333</f>
        <v>0</v>
      </c>
      <c r="E333" s="4">
        <v>2024563</v>
      </c>
      <c r="F333" s="4">
        <f t="shared" si="47"/>
        <v>8874544</v>
      </c>
      <c r="G333" s="4"/>
      <c r="H333" s="4">
        <v>11301050</v>
      </c>
      <c r="I333" s="4">
        <f>Overrides!W333</f>
        <v>0</v>
      </c>
      <c r="J333" s="4">
        <f t="shared" si="45"/>
        <v>2075177</v>
      </c>
      <c r="K333" s="4">
        <f t="shared" si="48"/>
        <v>9225873</v>
      </c>
      <c r="L333" s="4"/>
      <c r="M333" s="4">
        <v>11712003</v>
      </c>
      <c r="N333" s="4">
        <f>Overrides!X333</f>
        <v>0</v>
      </c>
      <c r="O333" s="4">
        <f t="shared" si="49"/>
        <v>2127056</v>
      </c>
      <c r="P333" s="4">
        <f t="shared" si="50"/>
        <v>9584947</v>
      </c>
      <c r="Q333" s="4"/>
      <c r="R333" s="4">
        <v>12193084</v>
      </c>
      <c r="S333" s="4">
        <f>Overrides!Y333</f>
        <v>0</v>
      </c>
      <c r="T333" s="4">
        <f t="shared" si="51"/>
        <v>2180232</v>
      </c>
      <c r="U333" s="4">
        <f t="shared" si="52"/>
        <v>10012852</v>
      </c>
      <c r="V333" s="4">
        <f>ROUND((P333*1.025)+'New Growth'!$AL333*P333,0)</f>
        <v>9977930</v>
      </c>
      <c r="W333" s="12"/>
      <c r="X333" s="4">
        <v>18302544</v>
      </c>
      <c r="Y333" s="4">
        <v>18635630</v>
      </c>
      <c r="Z333" s="4">
        <v>19348852</v>
      </c>
      <c r="AA333" s="4">
        <v>21276215</v>
      </c>
      <c r="AB333" s="17">
        <f t="shared" si="46"/>
        <v>21276215</v>
      </c>
      <c r="AC333" s="4"/>
      <c r="AD333" s="4">
        <f t="shared" si="53"/>
        <v>10012852</v>
      </c>
      <c r="AE333" s="4"/>
      <c r="AF333" s="4"/>
    </row>
    <row r="334" spans="1:32" x14ac:dyDescent="0.2">
      <c r="A334" t="s">
        <v>384</v>
      </c>
      <c r="B334">
        <v>325</v>
      </c>
      <c r="C334" s="4">
        <v>63970887</v>
      </c>
      <c r="D334" s="4">
        <f>Overrides!V334</f>
        <v>0</v>
      </c>
      <c r="E334" s="4">
        <v>0</v>
      </c>
      <c r="F334" s="4">
        <f t="shared" si="47"/>
        <v>63970887</v>
      </c>
      <c r="G334" s="4"/>
      <c r="H334" s="4">
        <v>65935667</v>
      </c>
      <c r="I334" s="4">
        <f>Overrides!W334</f>
        <v>0</v>
      </c>
      <c r="J334" s="4">
        <f t="shared" si="45"/>
        <v>0</v>
      </c>
      <c r="K334" s="4">
        <f t="shared" si="48"/>
        <v>65935667</v>
      </c>
      <c r="L334" s="4"/>
      <c r="M334" s="4">
        <v>66190302</v>
      </c>
      <c r="N334" s="4">
        <f>Overrides!X334</f>
        <v>0</v>
      </c>
      <c r="O334" s="4">
        <f t="shared" si="49"/>
        <v>0</v>
      </c>
      <c r="P334" s="4">
        <f t="shared" si="50"/>
        <v>66190302</v>
      </c>
      <c r="Q334" s="4"/>
      <c r="R334" s="4">
        <v>67898393</v>
      </c>
      <c r="S334" s="4">
        <f>Overrides!Y334</f>
        <v>0</v>
      </c>
      <c r="T334" s="4">
        <f t="shared" si="51"/>
        <v>0</v>
      </c>
      <c r="U334" s="4">
        <f t="shared" si="52"/>
        <v>67898393</v>
      </c>
      <c r="V334" s="4">
        <f>ROUND((P334*1.025)+'New Growth'!$AL334*P334,0)</f>
        <v>69029866</v>
      </c>
      <c r="W334" s="12"/>
      <c r="X334" s="4">
        <v>64081551</v>
      </c>
      <c r="Y334" s="4">
        <v>65935667</v>
      </c>
      <c r="Z334" s="4">
        <v>66190302</v>
      </c>
      <c r="AA334" s="4">
        <v>67898393</v>
      </c>
      <c r="AB334" s="17">
        <f t="shared" si="46"/>
        <v>67898393</v>
      </c>
      <c r="AC334" s="4"/>
      <c r="AD334" s="4">
        <f t="shared" si="53"/>
        <v>67898393</v>
      </c>
      <c r="AE334" s="4"/>
      <c r="AF334" s="4"/>
    </row>
    <row r="335" spans="1:32" x14ac:dyDescent="0.2">
      <c r="A335" t="s">
        <v>385</v>
      </c>
      <c r="B335">
        <v>326</v>
      </c>
      <c r="C335" s="4">
        <v>4907303</v>
      </c>
      <c r="D335" s="4">
        <f>Overrides!V335</f>
        <v>0</v>
      </c>
      <c r="E335" s="4">
        <v>0</v>
      </c>
      <c r="F335" s="4">
        <f t="shared" si="47"/>
        <v>4907303</v>
      </c>
      <c r="G335" s="4"/>
      <c r="H335" s="4">
        <v>5047007</v>
      </c>
      <c r="I335" s="4">
        <f>Overrides!W335</f>
        <v>0</v>
      </c>
      <c r="J335" s="4">
        <f t="shared" si="45"/>
        <v>0</v>
      </c>
      <c r="K335" s="4">
        <f t="shared" si="48"/>
        <v>5047007</v>
      </c>
      <c r="L335" s="4"/>
      <c r="M335" s="4">
        <v>5199928</v>
      </c>
      <c r="N335" s="4">
        <f>Overrides!X335</f>
        <v>0</v>
      </c>
      <c r="O335" s="4">
        <f t="shared" si="49"/>
        <v>0</v>
      </c>
      <c r="P335" s="4">
        <f t="shared" si="50"/>
        <v>5199928</v>
      </c>
      <c r="Q335" s="4"/>
      <c r="R335" s="4">
        <v>5357302</v>
      </c>
      <c r="S335" s="4">
        <f>Overrides!Y335</f>
        <v>0</v>
      </c>
      <c r="T335" s="4">
        <f t="shared" si="51"/>
        <v>0</v>
      </c>
      <c r="U335" s="4">
        <f t="shared" si="52"/>
        <v>5357302</v>
      </c>
      <c r="V335" s="4">
        <f>ROUND((P335*1.025)+'New Growth'!$AL335*P335,0)</f>
        <v>5354366</v>
      </c>
      <c r="W335" s="12"/>
      <c r="X335" s="4">
        <v>9254541</v>
      </c>
      <c r="Y335" s="4">
        <v>9200726</v>
      </c>
      <c r="Z335" s="4">
        <v>9263484</v>
      </c>
      <c r="AA335" s="4">
        <v>9284487</v>
      </c>
      <c r="AB335" s="17">
        <f t="shared" si="46"/>
        <v>9284487</v>
      </c>
      <c r="AC335" s="4"/>
      <c r="AD335" s="4">
        <f t="shared" si="53"/>
        <v>5357302</v>
      </c>
      <c r="AE335" s="4"/>
      <c r="AF335" s="4"/>
    </row>
    <row r="336" spans="1:32" x14ac:dyDescent="0.2">
      <c r="A336" t="s">
        <v>337</v>
      </c>
      <c r="B336">
        <v>327</v>
      </c>
      <c r="C336" s="4">
        <v>12412723</v>
      </c>
      <c r="D336" s="4">
        <f>Overrides!V336</f>
        <v>0</v>
      </c>
      <c r="E336" s="4">
        <v>3427797</v>
      </c>
      <c r="F336" s="4">
        <f t="shared" si="47"/>
        <v>8984926</v>
      </c>
      <c r="G336" s="4"/>
      <c r="H336" s="4">
        <v>12792306</v>
      </c>
      <c r="I336" s="4">
        <f>Overrides!W336</f>
        <v>0</v>
      </c>
      <c r="J336" s="4">
        <f t="shared" si="45"/>
        <v>3513492</v>
      </c>
      <c r="K336" s="4">
        <f t="shared" si="48"/>
        <v>9278814</v>
      </c>
      <c r="L336" s="4"/>
      <c r="M336" s="4">
        <v>13254213</v>
      </c>
      <c r="N336" s="4">
        <f>Overrides!X336</f>
        <v>0</v>
      </c>
      <c r="O336" s="4">
        <f t="shared" si="49"/>
        <v>3601329</v>
      </c>
      <c r="P336" s="4">
        <f t="shared" si="50"/>
        <v>9652884</v>
      </c>
      <c r="Q336" s="4"/>
      <c r="R336" s="4">
        <v>13738051</v>
      </c>
      <c r="S336" s="4">
        <f>Overrides!Y336</f>
        <v>0</v>
      </c>
      <c r="T336" s="4">
        <f t="shared" si="51"/>
        <v>3691362</v>
      </c>
      <c r="U336" s="4">
        <f t="shared" si="52"/>
        <v>10046689</v>
      </c>
      <c r="V336" s="4">
        <f>ROUND((P336*1.025)+'New Growth'!$AL336*P336,0)</f>
        <v>10018728</v>
      </c>
      <c r="W336" s="12"/>
      <c r="X336" s="4">
        <v>59512957</v>
      </c>
      <c r="Y336" s="4">
        <v>59648543</v>
      </c>
      <c r="Z336" s="4">
        <v>59824397</v>
      </c>
      <c r="AA336" s="4">
        <v>60068261</v>
      </c>
      <c r="AB336" s="17">
        <f t="shared" si="46"/>
        <v>60068261</v>
      </c>
      <c r="AC336" s="4"/>
      <c r="AD336" s="4">
        <f t="shared" si="53"/>
        <v>10046689</v>
      </c>
      <c r="AE336" s="4"/>
      <c r="AF336" s="4"/>
    </row>
    <row r="337" spans="1:32" x14ac:dyDescent="0.2">
      <c r="A337" t="s">
        <v>338</v>
      </c>
      <c r="B337">
        <v>328</v>
      </c>
      <c r="C337" s="4">
        <v>63298845</v>
      </c>
      <c r="D337" s="4">
        <f>Overrides!V337</f>
        <v>0</v>
      </c>
      <c r="E337" s="4">
        <v>0</v>
      </c>
      <c r="F337" s="4">
        <f t="shared" si="47"/>
        <v>63298845</v>
      </c>
      <c r="G337" s="4"/>
      <c r="H337" s="4">
        <v>66330436</v>
      </c>
      <c r="I337" s="4">
        <f>Overrides!W337</f>
        <v>0</v>
      </c>
      <c r="J337" s="4">
        <f t="shared" si="45"/>
        <v>0</v>
      </c>
      <c r="K337" s="4">
        <f t="shared" si="48"/>
        <v>66330436</v>
      </c>
      <c r="L337" s="4"/>
      <c r="M337" s="4">
        <v>69793544</v>
      </c>
      <c r="N337" s="4">
        <f>Overrides!X337</f>
        <v>0</v>
      </c>
      <c r="O337" s="4">
        <f t="shared" si="49"/>
        <v>0</v>
      </c>
      <c r="P337" s="4">
        <f t="shared" si="50"/>
        <v>69793544</v>
      </c>
      <c r="Q337" s="4"/>
      <c r="R337" s="4">
        <v>73322434</v>
      </c>
      <c r="S337" s="4">
        <f>Overrides!Y337</f>
        <v>0</v>
      </c>
      <c r="T337" s="4">
        <f t="shared" si="51"/>
        <v>0</v>
      </c>
      <c r="U337" s="4">
        <f t="shared" si="52"/>
        <v>73322434</v>
      </c>
      <c r="V337" s="4">
        <f>ROUND((P337*1.025)+'New Growth'!$AL337*P337,0)</f>
        <v>73297180</v>
      </c>
      <c r="W337" s="12"/>
      <c r="X337" s="4">
        <v>82202304</v>
      </c>
      <c r="Y337" s="4">
        <v>81905645</v>
      </c>
      <c r="Z337" s="4">
        <v>85916031</v>
      </c>
      <c r="AA337" s="4">
        <v>91929079</v>
      </c>
      <c r="AB337" s="17">
        <f t="shared" si="46"/>
        <v>91929079</v>
      </c>
      <c r="AC337" s="4"/>
      <c r="AD337" s="4">
        <f t="shared" si="53"/>
        <v>73322434</v>
      </c>
      <c r="AE337" s="4"/>
      <c r="AF337" s="4"/>
    </row>
    <row r="338" spans="1:32" x14ac:dyDescent="0.2">
      <c r="A338" t="s">
        <v>339</v>
      </c>
      <c r="B338">
        <v>329</v>
      </c>
      <c r="C338" s="4">
        <v>61391213</v>
      </c>
      <c r="D338" s="4">
        <f>Overrides!V338</f>
        <v>0</v>
      </c>
      <c r="E338" s="4">
        <v>0</v>
      </c>
      <c r="F338" s="4">
        <f t="shared" si="47"/>
        <v>61391213</v>
      </c>
      <c r="G338" s="4"/>
      <c r="H338" s="4">
        <v>63571972</v>
      </c>
      <c r="I338" s="4">
        <f>Overrides!W338</f>
        <v>0</v>
      </c>
      <c r="J338" s="4">
        <f t="shared" si="45"/>
        <v>0</v>
      </c>
      <c r="K338" s="4">
        <f t="shared" si="48"/>
        <v>63571972</v>
      </c>
      <c r="L338" s="4"/>
      <c r="M338" s="4">
        <v>66178065</v>
      </c>
      <c r="N338" s="4">
        <f>Overrides!X338</f>
        <v>0</v>
      </c>
      <c r="O338" s="4">
        <f t="shared" si="49"/>
        <v>0</v>
      </c>
      <c r="P338" s="4">
        <f t="shared" si="50"/>
        <v>66178065</v>
      </c>
      <c r="Q338" s="4"/>
      <c r="R338" s="4">
        <v>68967726</v>
      </c>
      <c r="S338" s="4">
        <f>Overrides!Y338</f>
        <v>0</v>
      </c>
      <c r="T338" s="4">
        <f t="shared" si="51"/>
        <v>0</v>
      </c>
      <c r="U338" s="4">
        <f t="shared" si="52"/>
        <v>68967726</v>
      </c>
      <c r="V338" s="4">
        <f>ROUND((P338*1.025)+'New Growth'!$AL338*P338,0)</f>
        <v>68792099</v>
      </c>
      <c r="W338" s="12"/>
      <c r="X338" s="4">
        <v>79681567</v>
      </c>
      <c r="Y338" s="4">
        <v>76182820</v>
      </c>
      <c r="Z338" s="4">
        <v>76804226</v>
      </c>
      <c r="AA338" s="4">
        <v>76826792</v>
      </c>
      <c r="AB338" s="17">
        <f t="shared" si="46"/>
        <v>76826792</v>
      </c>
      <c r="AC338" s="4"/>
      <c r="AD338" s="4">
        <f t="shared" si="53"/>
        <v>68967726</v>
      </c>
      <c r="AE338" s="4"/>
      <c r="AF338" s="4"/>
    </row>
    <row r="339" spans="1:32" x14ac:dyDescent="0.2">
      <c r="A339" t="s">
        <v>340</v>
      </c>
      <c r="B339">
        <v>330</v>
      </c>
      <c r="C339" s="4">
        <v>58166632</v>
      </c>
      <c r="D339" s="4">
        <f>Overrides!V339</f>
        <v>0</v>
      </c>
      <c r="E339" s="4">
        <v>4234252</v>
      </c>
      <c r="F339" s="4">
        <f t="shared" si="47"/>
        <v>53932380</v>
      </c>
      <c r="G339" s="4"/>
      <c r="H339" s="4">
        <v>61349475</v>
      </c>
      <c r="I339" s="4">
        <f>Overrides!W339</f>
        <v>0</v>
      </c>
      <c r="J339" s="4">
        <f t="shared" si="45"/>
        <v>4340108</v>
      </c>
      <c r="K339" s="4">
        <f t="shared" si="48"/>
        <v>57009367</v>
      </c>
      <c r="L339" s="4"/>
      <c r="M339" s="4">
        <v>64692572</v>
      </c>
      <c r="N339" s="4">
        <f>Overrides!X339</f>
        <v>0</v>
      </c>
      <c r="O339" s="4">
        <f t="shared" si="49"/>
        <v>4448611</v>
      </c>
      <c r="P339" s="4">
        <f t="shared" si="50"/>
        <v>60243961</v>
      </c>
      <c r="Q339" s="4"/>
      <c r="R339" s="4">
        <v>67215667</v>
      </c>
      <c r="S339" s="4">
        <f>Overrides!Y339</f>
        <v>0</v>
      </c>
      <c r="T339" s="4">
        <f t="shared" si="51"/>
        <v>4559826</v>
      </c>
      <c r="U339" s="4">
        <f t="shared" si="52"/>
        <v>62655841</v>
      </c>
      <c r="V339" s="4">
        <f>ROUND((P339*1.025)+'New Growth'!$AL339*P339,0)</f>
        <v>63334476</v>
      </c>
      <c r="W339" s="12"/>
      <c r="X339" s="4">
        <v>95981159</v>
      </c>
      <c r="Y339" s="4">
        <v>97635935</v>
      </c>
      <c r="Z339" s="4">
        <v>104437787</v>
      </c>
      <c r="AA339" s="4">
        <v>107854300</v>
      </c>
      <c r="AB339" s="17">
        <f t="shared" si="46"/>
        <v>107854300</v>
      </c>
      <c r="AC339" s="4"/>
      <c r="AD339" s="4">
        <f t="shared" si="53"/>
        <v>62655841</v>
      </c>
      <c r="AE339" s="4"/>
      <c r="AF339" s="4"/>
    </row>
    <row r="340" spans="1:32" x14ac:dyDescent="0.2">
      <c r="A340" t="s">
        <v>341</v>
      </c>
      <c r="B340">
        <v>331</v>
      </c>
      <c r="C340" s="4">
        <v>3424869</v>
      </c>
      <c r="D340" s="4">
        <f>Overrides!V340</f>
        <v>0</v>
      </c>
      <c r="E340" s="4">
        <v>350452</v>
      </c>
      <c r="F340" s="4">
        <f t="shared" si="47"/>
        <v>3074417</v>
      </c>
      <c r="G340" s="4"/>
      <c r="H340" s="4">
        <v>3545863</v>
      </c>
      <c r="I340" s="4">
        <f>Overrides!W340</f>
        <v>0</v>
      </c>
      <c r="J340" s="4">
        <f t="shared" ref="J340:J360" si="54">ROUND((E340*1.025)+I340,0)</f>
        <v>359213</v>
      </c>
      <c r="K340" s="4">
        <f t="shared" si="48"/>
        <v>3186650</v>
      </c>
      <c r="L340" s="4"/>
      <c r="M340" s="4">
        <v>3730747</v>
      </c>
      <c r="N340" s="4">
        <f>Overrides!X340</f>
        <v>38474</v>
      </c>
      <c r="O340" s="4">
        <f t="shared" si="49"/>
        <v>406667</v>
      </c>
      <c r="P340" s="4">
        <f t="shared" si="50"/>
        <v>3324080</v>
      </c>
      <c r="Q340" s="4"/>
      <c r="R340" s="4">
        <v>3911888</v>
      </c>
      <c r="S340" s="4">
        <f>Overrides!Y340</f>
        <v>39667</v>
      </c>
      <c r="T340" s="4">
        <f t="shared" si="51"/>
        <v>456501</v>
      </c>
      <c r="U340" s="4">
        <f t="shared" si="52"/>
        <v>3455387</v>
      </c>
      <c r="V340" s="4">
        <f>ROUND((P340*1.025)+'New Growth'!$AL340*P340,0)</f>
        <v>3456046</v>
      </c>
      <c r="W340" s="12"/>
      <c r="X340" s="4">
        <v>5373586</v>
      </c>
      <c r="Y340" s="4">
        <v>5337993</v>
      </c>
      <c r="Z340" s="4">
        <v>5401600</v>
      </c>
      <c r="AA340" s="4">
        <v>5580913</v>
      </c>
      <c r="AB340" s="17">
        <f t="shared" si="46"/>
        <v>5580913</v>
      </c>
      <c r="AC340" s="4"/>
      <c r="AD340" s="4">
        <f t="shared" si="53"/>
        <v>3455387</v>
      </c>
      <c r="AE340" s="4"/>
      <c r="AF340" s="4"/>
    </row>
    <row r="341" spans="1:32" x14ac:dyDescent="0.2">
      <c r="A341" t="s">
        <v>342</v>
      </c>
      <c r="B341">
        <v>332</v>
      </c>
      <c r="C341" s="4">
        <v>14345516</v>
      </c>
      <c r="D341" s="4">
        <f>Overrides!V341</f>
        <v>0</v>
      </c>
      <c r="E341" s="4">
        <v>2071104</v>
      </c>
      <c r="F341" s="4">
        <f t="shared" si="47"/>
        <v>12274412</v>
      </c>
      <c r="G341" s="4"/>
      <c r="H341" s="4">
        <v>14979390</v>
      </c>
      <c r="I341" s="4">
        <f>Overrides!W341</f>
        <v>0</v>
      </c>
      <c r="J341" s="4">
        <f t="shared" si="54"/>
        <v>2122882</v>
      </c>
      <c r="K341" s="4">
        <f t="shared" si="48"/>
        <v>12856508</v>
      </c>
      <c r="L341" s="4"/>
      <c r="M341" s="4">
        <v>15560594</v>
      </c>
      <c r="N341" s="4">
        <f>Overrides!X341</f>
        <v>0</v>
      </c>
      <c r="O341" s="4">
        <f t="shared" si="49"/>
        <v>2175954</v>
      </c>
      <c r="P341" s="4">
        <f t="shared" si="50"/>
        <v>13384640</v>
      </c>
      <c r="Q341" s="4"/>
      <c r="R341" s="4">
        <v>16304795</v>
      </c>
      <c r="S341" s="4">
        <f>Overrides!Y341</f>
        <v>0</v>
      </c>
      <c r="T341" s="4">
        <f t="shared" si="51"/>
        <v>2230353</v>
      </c>
      <c r="U341" s="4">
        <f t="shared" si="52"/>
        <v>14074442</v>
      </c>
      <c r="V341" s="4">
        <f>ROUND((P341*1.025)+'New Growth'!$AL341*P341,0)</f>
        <v>14009703</v>
      </c>
      <c r="W341" s="12"/>
      <c r="X341" s="4">
        <v>20527853</v>
      </c>
      <c r="Y341" s="4">
        <v>20515386</v>
      </c>
      <c r="Z341" s="4">
        <v>20827493</v>
      </c>
      <c r="AA341" s="4">
        <v>21616053</v>
      </c>
      <c r="AB341" s="17">
        <f t="shared" si="46"/>
        <v>21616053</v>
      </c>
      <c r="AC341" s="4"/>
      <c r="AD341" s="4">
        <f t="shared" si="53"/>
        <v>14074442</v>
      </c>
      <c r="AE341" s="4"/>
      <c r="AF341" s="4"/>
    </row>
    <row r="342" spans="1:32" x14ac:dyDescent="0.2">
      <c r="A342" t="s">
        <v>343</v>
      </c>
      <c r="B342">
        <v>333</v>
      </c>
      <c r="C342" s="4">
        <v>60954930</v>
      </c>
      <c r="D342" s="4">
        <f>Overrides!V342</f>
        <v>0</v>
      </c>
      <c r="E342" s="4">
        <v>5015922</v>
      </c>
      <c r="F342" s="4">
        <f t="shared" si="47"/>
        <v>55939008</v>
      </c>
      <c r="G342" s="4"/>
      <c r="H342" s="4">
        <v>63499070</v>
      </c>
      <c r="I342" s="4">
        <f>Overrides!W342</f>
        <v>0</v>
      </c>
      <c r="J342" s="4">
        <f t="shared" si="54"/>
        <v>5141320</v>
      </c>
      <c r="K342" s="4">
        <f t="shared" si="48"/>
        <v>58357750</v>
      </c>
      <c r="L342" s="4"/>
      <c r="M342" s="4">
        <v>66282755</v>
      </c>
      <c r="N342" s="4">
        <f>Overrides!X342</f>
        <v>0</v>
      </c>
      <c r="O342" s="4">
        <f t="shared" si="49"/>
        <v>5269853</v>
      </c>
      <c r="P342" s="4">
        <f t="shared" si="50"/>
        <v>61012902</v>
      </c>
      <c r="Q342" s="4"/>
      <c r="R342" s="4">
        <v>68867000</v>
      </c>
      <c r="S342" s="4">
        <f>Overrides!Y342</f>
        <v>0</v>
      </c>
      <c r="T342" s="4">
        <f t="shared" si="51"/>
        <v>5401599</v>
      </c>
      <c r="U342" s="4">
        <f t="shared" si="52"/>
        <v>63465401</v>
      </c>
      <c r="V342" s="4">
        <f>ROUND((P342*1.025)+'New Growth'!$AL342*P342,0)</f>
        <v>63636457</v>
      </c>
      <c r="W342" s="12"/>
      <c r="X342" s="4">
        <v>129885755</v>
      </c>
      <c r="Y342" s="4">
        <v>133523205</v>
      </c>
      <c r="Z342" s="4">
        <v>140311480</v>
      </c>
      <c r="AA342" s="4">
        <v>146537150</v>
      </c>
      <c r="AB342" s="17">
        <f t="shared" si="46"/>
        <v>146537150</v>
      </c>
      <c r="AC342" s="4"/>
      <c r="AD342" s="4">
        <f t="shared" si="53"/>
        <v>63465401</v>
      </c>
      <c r="AE342" s="4"/>
      <c r="AF342" s="4"/>
    </row>
    <row r="343" spans="1:32" x14ac:dyDescent="0.2">
      <c r="A343" t="s">
        <v>344</v>
      </c>
      <c r="B343">
        <v>334</v>
      </c>
      <c r="C343" s="4">
        <v>21118044</v>
      </c>
      <c r="D343" s="4">
        <f>Overrides!V343</f>
        <v>0</v>
      </c>
      <c r="E343" s="4">
        <v>245742</v>
      </c>
      <c r="F343" s="4">
        <f t="shared" si="47"/>
        <v>20872302</v>
      </c>
      <c r="G343" s="4"/>
      <c r="H343" s="4">
        <v>21920620</v>
      </c>
      <c r="I343" s="4">
        <f>Overrides!W343</f>
        <v>0</v>
      </c>
      <c r="J343" s="4">
        <f t="shared" si="54"/>
        <v>251886</v>
      </c>
      <c r="K343" s="4">
        <f t="shared" si="48"/>
        <v>21668734</v>
      </c>
      <c r="L343" s="4"/>
      <c r="M343" s="4">
        <v>22706062</v>
      </c>
      <c r="N343" s="4">
        <f>Overrides!X343</f>
        <v>0</v>
      </c>
      <c r="O343" s="4">
        <f t="shared" si="49"/>
        <v>258183</v>
      </c>
      <c r="P343" s="4">
        <f t="shared" si="50"/>
        <v>22447879</v>
      </c>
      <c r="Q343" s="4"/>
      <c r="R343" s="4">
        <v>0</v>
      </c>
      <c r="S343" s="4">
        <f>Overrides!Y343</f>
        <v>0</v>
      </c>
      <c r="T343" s="4">
        <f t="shared" si="51"/>
        <v>264638</v>
      </c>
      <c r="U343" s="4">
        <f t="shared" si="52"/>
        <v>0</v>
      </c>
      <c r="V343" s="4">
        <f>ROUND((P343*1.025)+'New Growth'!$AL343*P343,0)</f>
        <v>23285185</v>
      </c>
      <c r="W343" s="12"/>
      <c r="X343" s="4">
        <v>73621735</v>
      </c>
      <c r="Y343" s="4">
        <v>73236063</v>
      </c>
      <c r="Z343" s="4">
        <v>73541846</v>
      </c>
      <c r="AA343" s="4">
        <v>0</v>
      </c>
      <c r="AB343" s="17">
        <f t="shared" si="46"/>
        <v>73541846</v>
      </c>
      <c r="AC343" s="4"/>
      <c r="AD343" s="4">
        <f t="shared" si="53"/>
        <v>23285185</v>
      </c>
      <c r="AE343" s="4"/>
      <c r="AF343" s="4"/>
    </row>
    <row r="344" spans="1:32" x14ac:dyDescent="0.2">
      <c r="A344" t="s">
        <v>345</v>
      </c>
      <c r="B344">
        <v>335</v>
      </c>
      <c r="C344" s="4">
        <v>55765993</v>
      </c>
      <c r="D344" s="4">
        <f>Overrides!V344</f>
        <v>0</v>
      </c>
      <c r="E344" s="4">
        <v>7258585</v>
      </c>
      <c r="F344" s="4">
        <f t="shared" si="47"/>
        <v>48507408</v>
      </c>
      <c r="G344" s="4"/>
      <c r="H344" s="4">
        <v>57773665</v>
      </c>
      <c r="I344" s="4">
        <f>Overrides!W344</f>
        <v>0</v>
      </c>
      <c r="J344" s="4">
        <f t="shared" si="54"/>
        <v>7440050</v>
      </c>
      <c r="K344" s="4">
        <f t="shared" si="48"/>
        <v>50333615</v>
      </c>
      <c r="L344" s="4"/>
      <c r="M344" s="4">
        <v>60753121</v>
      </c>
      <c r="N344" s="4">
        <f>Overrides!X344</f>
        <v>0</v>
      </c>
      <c r="O344" s="4">
        <f t="shared" si="49"/>
        <v>7626051</v>
      </c>
      <c r="P344" s="4">
        <f t="shared" si="50"/>
        <v>53127070</v>
      </c>
      <c r="Q344" s="4"/>
      <c r="R344" s="4">
        <v>66434213</v>
      </c>
      <c r="S344" s="4">
        <f>Overrides!Y344</f>
        <v>0</v>
      </c>
      <c r="T344" s="4">
        <f t="shared" si="51"/>
        <v>7816702</v>
      </c>
      <c r="U344" s="4">
        <f t="shared" si="52"/>
        <v>58617511</v>
      </c>
      <c r="V344" s="4">
        <f>ROUND((P344*1.025)+'New Growth'!$AL344*P344,0)</f>
        <v>55491225</v>
      </c>
      <c r="W344" s="12"/>
      <c r="X344" s="4">
        <v>87204203</v>
      </c>
      <c r="Y344" s="4">
        <v>87037267</v>
      </c>
      <c r="Z344" s="4">
        <v>91503030</v>
      </c>
      <c r="AA344" s="4">
        <v>101690551</v>
      </c>
      <c r="AB344" s="17">
        <f t="shared" si="46"/>
        <v>101690551</v>
      </c>
      <c r="AC344" s="4"/>
      <c r="AD344" s="4">
        <f t="shared" si="53"/>
        <v>58617511</v>
      </c>
      <c r="AE344" s="4"/>
      <c r="AF344" s="4"/>
    </row>
    <row r="345" spans="1:32" x14ac:dyDescent="0.2">
      <c r="A345" t="s">
        <v>346</v>
      </c>
      <c r="B345">
        <v>336</v>
      </c>
      <c r="C345" s="4">
        <v>83323832</v>
      </c>
      <c r="D345" s="4">
        <f>Overrides!V345</f>
        <v>0</v>
      </c>
      <c r="E345" s="4">
        <v>0</v>
      </c>
      <c r="F345" s="4">
        <f t="shared" si="47"/>
        <v>83323832</v>
      </c>
      <c r="G345" s="4"/>
      <c r="H345" s="4">
        <v>86083778</v>
      </c>
      <c r="I345" s="4">
        <f>Overrides!W345</f>
        <v>0</v>
      </c>
      <c r="J345" s="4">
        <f t="shared" si="54"/>
        <v>0</v>
      </c>
      <c r="K345" s="4">
        <f t="shared" si="48"/>
        <v>86083778</v>
      </c>
      <c r="L345" s="4"/>
      <c r="M345" s="4">
        <v>88986186</v>
      </c>
      <c r="N345" s="4">
        <f>Overrides!X345</f>
        <v>0</v>
      </c>
      <c r="O345" s="4">
        <f t="shared" si="49"/>
        <v>0</v>
      </c>
      <c r="P345" s="4">
        <f t="shared" si="50"/>
        <v>88986186</v>
      </c>
      <c r="Q345" s="4"/>
      <c r="R345" s="4">
        <v>94099739</v>
      </c>
      <c r="S345" s="4">
        <f>Overrides!Y345</f>
        <v>0</v>
      </c>
      <c r="T345" s="4">
        <f t="shared" si="51"/>
        <v>0</v>
      </c>
      <c r="U345" s="4">
        <f t="shared" si="52"/>
        <v>94099739</v>
      </c>
      <c r="V345" s="4">
        <f>ROUND((P345*1.025)+'New Growth'!$AL345*P345,0)</f>
        <v>91967223</v>
      </c>
      <c r="W345" s="12"/>
      <c r="X345" s="4">
        <v>145837624</v>
      </c>
      <c r="Y345" s="4">
        <v>146694272</v>
      </c>
      <c r="Z345" s="4">
        <v>155069360</v>
      </c>
      <c r="AA345" s="4">
        <v>167092723</v>
      </c>
      <c r="AB345" s="17">
        <f t="shared" si="46"/>
        <v>167092723</v>
      </c>
      <c r="AC345" s="4"/>
      <c r="AD345" s="4">
        <f t="shared" si="53"/>
        <v>94099739</v>
      </c>
      <c r="AE345" s="4"/>
      <c r="AF345" s="4"/>
    </row>
    <row r="346" spans="1:32" x14ac:dyDescent="0.2">
      <c r="A346" t="s">
        <v>347</v>
      </c>
      <c r="B346">
        <v>337</v>
      </c>
      <c r="C346" s="4">
        <v>3822004</v>
      </c>
      <c r="D346" s="4">
        <f>Overrides!V346</f>
        <v>0</v>
      </c>
      <c r="E346" s="4">
        <v>263932</v>
      </c>
      <c r="F346" s="4">
        <f t="shared" si="47"/>
        <v>3558072</v>
      </c>
      <c r="G346" s="4"/>
      <c r="H346" s="4">
        <v>3986698</v>
      </c>
      <c r="I346" s="4">
        <f>Overrides!W346</f>
        <v>0</v>
      </c>
      <c r="J346" s="4">
        <f t="shared" si="54"/>
        <v>270530</v>
      </c>
      <c r="K346" s="4">
        <f t="shared" si="48"/>
        <v>3716168</v>
      </c>
      <c r="L346" s="4"/>
      <c r="M346" s="4">
        <v>4148035</v>
      </c>
      <c r="N346" s="4">
        <f>Overrides!X346</f>
        <v>0</v>
      </c>
      <c r="O346" s="4">
        <f t="shared" si="49"/>
        <v>277293</v>
      </c>
      <c r="P346" s="4">
        <f t="shared" si="50"/>
        <v>3870742</v>
      </c>
      <c r="Q346" s="4"/>
      <c r="R346" s="4">
        <v>4407490</v>
      </c>
      <c r="S346" s="4">
        <f>Overrides!Y346</f>
        <v>0</v>
      </c>
      <c r="T346" s="4">
        <f t="shared" si="51"/>
        <v>284225</v>
      </c>
      <c r="U346" s="4">
        <f t="shared" si="52"/>
        <v>4123265</v>
      </c>
      <c r="V346" s="4">
        <f>ROUND((P346*1.025)+'New Growth'!$AL346*P346,0)</f>
        <v>4037184</v>
      </c>
      <c r="W346" s="12"/>
      <c r="X346" s="4">
        <v>6135037</v>
      </c>
      <c r="Y346" s="4">
        <v>6186167</v>
      </c>
      <c r="Z346" s="4">
        <v>6198820</v>
      </c>
      <c r="AA346" s="4">
        <v>6550351</v>
      </c>
      <c r="AB346" s="17">
        <f t="shared" si="46"/>
        <v>6550351</v>
      </c>
      <c r="AC346" s="4"/>
      <c r="AD346" s="4">
        <f t="shared" si="53"/>
        <v>4123265</v>
      </c>
      <c r="AE346" s="4"/>
      <c r="AF346" s="4"/>
    </row>
    <row r="347" spans="1:32" x14ac:dyDescent="0.2">
      <c r="A347" t="s">
        <v>348</v>
      </c>
      <c r="B347">
        <v>338</v>
      </c>
      <c r="C347" s="4">
        <v>19001201</v>
      </c>
      <c r="D347" s="4">
        <f>Overrides!V347</f>
        <v>440160</v>
      </c>
      <c r="E347" s="4">
        <v>0</v>
      </c>
      <c r="F347" s="4">
        <f t="shared" si="47"/>
        <v>19001201</v>
      </c>
      <c r="G347" s="4"/>
      <c r="H347" s="4">
        <v>19681461</v>
      </c>
      <c r="I347" s="4">
        <f>Overrides!W347</f>
        <v>0</v>
      </c>
      <c r="J347" s="4">
        <f t="shared" si="54"/>
        <v>0</v>
      </c>
      <c r="K347" s="4">
        <f t="shared" si="48"/>
        <v>19681461</v>
      </c>
      <c r="L347" s="4"/>
      <c r="M347" s="4">
        <v>20466110</v>
      </c>
      <c r="N347" s="4">
        <f>Overrides!X347</f>
        <v>0</v>
      </c>
      <c r="O347" s="4">
        <f t="shared" si="49"/>
        <v>0</v>
      </c>
      <c r="P347" s="4">
        <f t="shared" si="50"/>
        <v>20466110</v>
      </c>
      <c r="Q347" s="4"/>
      <c r="R347" s="4">
        <v>23142555</v>
      </c>
      <c r="S347" s="4">
        <f>Overrides!Y347</f>
        <v>836500</v>
      </c>
      <c r="T347" s="4">
        <f t="shared" si="51"/>
        <v>836500</v>
      </c>
      <c r="U347" s="4">
        <f t="shared" si="52"/>
        <v>22306055</v>
      </c>
      <c r="V347" s="4">
        <f>ROUND((P347*1.025)+'New Growth'!$AL347*P347,0)</f>
        <v>21186517</v>
      </c>
      <c r="W347" s="12"/>
      <c r="X347" s="4">
        <v>31900884</v>
      </c>
      <c r="Y347" s="4">
        <v>31961304</v>
      </c>
      <c r="Z347" s="4">
        <v>32888527</v>
      </c>
      <c r="AA347" s="4">
        <v>35582215</v>
      </c>
      <c r="AB347" s="17">
        <f t="shared" si="46"/>
        <v>35582215</v>
      </c>
      <c r="AC347" s="4"/>
      <c r="AD347" s="4">
        <f t="shared" si="53"/>
        <v>22306055</v>
      </c>
      <c r="AE347" s="4"/>
      <c r="AF347" s="4"/>
    </row>
    <row r="348" spans="1:32" x14ac:dyDescent="0.2">
      <c r="A348" t="s">
        <v>349</v>
      </c>
      <c r="B348">
        <v>339</v>
      </c>
      <c r="C348" s="4">
        <v>30055033</v>
      </c>
      <c r="D348" s="4">
        <f>Overrides!V348</f>
        <v>0</v>
      </c>
      <c r="E348" s="4">
        <v>2644616</v>
      </c>
      <c r="F348" s="4">
        <f t="shared" si="47"/>
        <v>27410417</v>
      </c>
      <c r="G348" s="4"/>
      <c r="H348" s="4">
        <v>31167823</v>
      </c>
      <c r="I348" s="4">
        <f>Overrides!W348</f>
        <v>0</v>
      </c>
      <c r="J348" s="4">
        <f t="shared" si="54"/>
        <v>2710731</v>
      </c>
      <c r="K348" s="4">
        <f t="shared" si="48"/>
        <v>28457092</v>
      </c>
      <c r="L348" s="4"/>
      <c r="M348" s="4">
        <v>32303247</v>
      </c>
      <c r="N348" s="4">
        <f>Overrides!X348</f>
        <v>0</v>
      </c>
      <c r="O348" s="4">
        <f t="shared" si="49"/>
        <v>2778499</v>
      </c>
      <c r="P348" s="4">
        <f t="shared" si="50"/>
        <v>29524748</v>
      </c>
      <c r="Q348" s="4"/>
      <c r="R348" s="4">
        <v>33440086</v>
      </c>
      <c r="S348" s="4">
        <f>Overrides!Y348</f>
        <v>0</v>
      </c>
      <c r="T348" s="4">
        <f t="shared" si="51"/>
        <v>2847961</v>
      </c>
      <c r="U348" s="4">
        <f t="shared" si="52"/>
        <v>30592125</v>
      </c>
      <c r="V348" s="4">
        <f>ROUND((P348*1.025)+'New Growth'!$AL348*P348,0)</f>
        <v>30626021</v>
      </c>
      <c r="W348" s="12"/>
      <c r="X348" s="4">
        <v>39875605</v>
      </c>
      <c r="Y348" s="4">
        <v>39452450</v>
      </c>
      <c r="Z348" s="4">
        <v>39920273</v>
      </c>
      <c r="AA348" s="4">
        <v>40215065</v>
      </c>
      <c r="AB348" s="17">
        <f t="shared" si="46"/>
        <v>40215065</v>
      </c>
      <c r="AC348" s="4"/>
      <c r="AD348" s="4">
        <f t="shared" si="53"/>
        <v>30592125</v>
      </c>
      <c r="AE348" s="4"/>
      <c r="AF348" s="4"/>
    </row>
    <row r="349" spans="1:32" x14ac:dyDescent="0.2">
      <c r="A349" t="s">
        <v>350</v>
      </c>
      <c r="B349">
        <v>340</v>
      </c>
      <c r="C349" s="4">
        <v>4796794</v>
      </c>
      <c r="D349" s="4">
        <f>Overrides!V349</f>
        <v>0</v>
      </c>
      <c r="E349" s="4">
        <v>708393</v>
      </c>
      <c r="F349" s="4">
        <f t="shared" si="47"/>
        <v>4088401</v>
      </c>
      <c r="G349" s="4"/>
      <c r="H349" s="4">
        <v>4989998</v>
      </c>
      <c r="I349" s="4">
        <f>Overrides!W349</f>
        <v>0</v>
      </c>
      <c r="J349" s="4">
        <f t="shared" si="54"/>
        <v>726103</v>
      </c>
      <c r="K349" s="4">
        <f t="shared" si="48"/>
        <v>4263895</v>
      </c>
      <c r="L349" s="4"/>
      <c r="M349" s="4">
        <v>5169226</v>
      </c>
      <c r="N349" s="4">
        <f>Overrides!X349</f>
        <v>0</v>
      </c>
      <c r="O349" s="4">
        <f t="shared" si="49"/>
        <v>744256</v>
      </c>
      <c r="P349" s="4">
        <f t="shared" si="50"/>
        <v>4424970</v>
      </c>
      <c r="Q349" s="4"/>
      <c r="R349" s="4">
        <v>5359220</v>
      </c>
      <c r="S349" s="4">
        <f>Overrides!Y349</f>
        <v>0</v>
      </c>
      <c r="T349" s="4">
        <f t="shared" si="51"/>
        <v>762862</v>
      </c>
      <c r="U349" s="4">
        <f t="shared" si="52"/>
        <v>4596358</v>
      </c>
      <c r="V349" s="4">
        <f>ROUND((P349*1.025)+'New Growth'!$AL349*P349,0)</f>
        <v>4597986</v>
      </c>
      <c r="W349" s="12"/>
      <c r="X349" s="4">
        <v>7479308</v>
      </c>
      <c r="Y349" s="4">
        <v>7543231</v>
      </c>
      <c r="Z349" s="4">
        <v>7581811</v>
      </c>
      <c r="AA349" s="4">
        <v>7583452</v>
      </c>
      <c r="AB349" s="17">
        <f t="shared" si="46"/>
        <v>7583452</v>
      </c>
      <c r="AC349" s="4"/>
      <c r="AD349" s="4">
        <f t="shared" si="53"/>
        <v>4596358</v>
      </c>
      <c r="AE349" s="4"/>
      <c r="AF349" s="4"/>
    </row>
    <row r="350" spans="1:32" x14ac:dyDescent="0.2">
      <c r="A350" t="s">
        <v>351</v>
      </c>
      <c r="B350">
        <v>341</v>
      </c>
      <c r="C350" s="4">
        <v>14451191</v>
      </c>
      <c r="D350" s="4">
        <f>Overrides!V350</f>
        <v>0</v>
      </c>
      <c r="E350" s="4">
        <v>1483453</v>
      </c>
      <c r="F350" s="4">
        <f t="shared" si="47"/>
        <v>12967738</v>
      </c>
      <c r="G350" s="4"/>
      <c r="H350" s="4">
        <v>14870127</v>
      </c>
      <c r="I350" s="4">
        <f>Overrides!W350</f>
        <v>0</v>
      </c>
      <c r="J350" s="4">
        <f t="shared" si="54"/>
        <v>1520539</v>
      </c>
      <c r="K350" s="4">
        <f t="shared" si="48"/>
        <v>13349588</v>
      </c>
      <c r="L350" s="4"/>
      <c r="M350" s="4">
        <v>15300075</v>
      </c>
      <c r="N350" s="4">
        <f>Overrides!X350</f>
        <v>0</v>
      </c>
      <c r="O350" s="4">
        <f t="shared" si="49"/>
        <v>1558552</v>
      </c>
      <c r="P350" s="4">
        <f t="shared" si="50"/>
        <v>13741523</v>
      </c>
      <c r="Q350" s="4"/>
      <c r="R350" s="4">
        <v>15762342</v>
      </c>
      <c r="S350" s="4">
        <f>Overrides!Y350</f>
        <v>0</v>
      </c>
      <c r="T350" s="4">
        <f t="shared" si="51"/>
        <v>1597516</v>
      </c>
      <c r="U350" s="4">
        <f t="shared" si="52"/>
        <v>14164826</v>
      </c>
      <c r="V350" s="4">
        <f>ROUND((P350*1.025)+'New Growth'!$AL350*P350,0)</f>
        <v>14152395</v>
      </c>
      <c r="W350" s="12"/>
      <c r="X350" s="4">
        <v>24881259</v>
      </c>
      <c r="Y350" s="4">
        <v>23759415</v>
      </c>
      <c r="Z350" s="4">
        <v>23977680</v>
      </c>
      <c r="AA350" s="4">
        <v>23911181</v>
      </c>
      <c r="AB350" s="17">
        <f t="shared" si="46"/>
        <v>23911181</v>
      </c>
      <c r="AC350" s="4"/>
      <c r="AD350" s="4">
        <f t="shared" si="53"/>
        <v>14164826</v>
      </c>
      <c r="AE350" s="4"/>
      <c r="AF350" s="4"/>
    </row>
    <row r="351" spans="1:32" x14ac:dyDescent="0.2">
      <c r="A351" t="s">
        <v>352</v>
      </c>
      <c r="B351">
        <v>342</v>
      </c>
      <c r="C351" s="4">
        <v>60355931</v>
      </c>
      <c r="D351" s="4">
        <f>Overrides!V351</f>
        <v>0</v>
      </c>
      <c r="E351" s="4">
        <v>0</v>
      </c>
      <c r="F351" s="4">
        <f t="shared" si="47"/>
        <v>60355931</v>
      </c>
      <c r="G351" s="4"/>
      <c r="H351" s="4">
        <v>63139716</v>
      </c>
      <c r="I351" s="4">
        <f>Overrides!W351</f>
        <v>0</v>
      </c>
      <c r="J351" s="4">
        <f t="shared" si="54"/>
        <v>0</v>
      </c>
      <c r="K351" s="4">
        <f t="shared" si="48"/>
        <v>63139716</v>
      </c>
      <c r="L351" s="4"/>
      <c r="M351" s="4">
        <v>66056442</v>
      </c>
      <c r="N351" s="4">
        <f>Overrides!X351</f>
        <v>0</v>
      </c>
      <c r="O351" s="4">
        <f t="shared" si="49"/>
        <v>0</v>
      </c>
      <c r="P351" s="4">
        <f t="shared" si="50"/>
        <v>66056442</v>
      </c>
      <c r="Q351" s="4"/>
      <c r="R351" s="4">
        <v>69555446</v>
      </c>
      <c r="S351" s="4">
        <f>Overrides!Y351</f>
        <v>0</v>
      </c>
      <c r="T351" s="4">
        <f t="shared" si="51"/>
        <v>0</v>
      </c>
      <c r="U351" s="4">
        <f t="shared" si="52"/>
        <v>69555446</v>
      </c>
      <c r="V351" s="4">
        <f>ROUND((P351*1.025)+'New Growth'!$AL351*P351,0)</f>
        <v>69174306</v>
      </c>
      <c r="W351" s="12"/>
      <c r="X351" s="4">
        <v>86307111</v>
      </c>
      <c r="Y351" s="4">
        <v>88088676</v>
      </c>
      <c r="Z351" s="4">
        <v>92690703</v>
      </c>
      <c r="AA351" s="4">
        <v>95992880</v>
      </c>
      <c r="AB351" s="17">
        <f t="shared" si="46"/>
        <v>95992880</v>
      </c>
      <c r="AC351" s="4"/>
      <c r="AD351" s="4">
        <f t="shared" si="53"/>
        <v>69555446</v>
      </c>
      <c r="AE351" s="4"/>
      <c r="AF351" s="4"/>
    </row>
    <row r="352" spans="1:32" x14ac:dyDescent="0.2">
      <c r="A352" t="s">
        <v>353</v>
      </c>
      <c r="B352">
        <v>343</v>
      </c>
      <c r="C352" s="4">
        <v>9463261</v>
      </c>
      <c r="D352" s="4">
        <f>Overrides!V352</f>
        <v>0</v>
      </c>
      <c r="E352" s="4">
        <v>147599</v>
      </c>
      <c r="F352" s="4">
        <f t="shared" si="47"/>
        <v>9315662</v>
      </c>
      <c r="G352" s="4"/>
      <c r="H352" s="4">
        <v>9768280</v>
      </c>
      <c r="I352" s="4">
        <f>Overrides!W352</f>
        <v>0</v>
      </c>
      <c r="J352" s="4">
        <f t="shared" si="54"/>
        <v>151289</v>
      </c>
      <c r="K352" s="4">
        <f t="shared" si="48"/>
        <v>9616991</v>
      </c>
      <c r="L352" s="4"/>
      <c r="M352" s="4">
        <v>10385599</v>
      </c>
      <c r="N352" s="4">
        <f>Overrides!X352</f>
        <v>300000</v>
      </c>
      <c r="O352" s="4">
        <f t="shared" si="49"/>
        <v>455071</v>
      </c>
      <c r="P352" s="4">
        <f t="shared" si="50"/>
        <v>9930528</v>
      </c>
      <c r="Q352" s="4"/>
      <c r="R352" s="4">
        <v>10710062</v>
      </c>
      <c r="S352" s="4">
        <f>Overrides!Y352</f>
        <v>0</v>
      </c>
      <c r="T352" s="4">
        <f t="shared" si="51"/>
        <v>466448</v>
      </c>
      <c r="U352" s="4">
        <f t="shared" si="52"/>
        <v>10243614</v>
      </c>
      <c r="V352" s="4">
        <f>ROUND((P352*1.025)+'New Growth'!$AL352*P352,0)</f>
        <v>10249298</v>
      </c>
      <c r="W352" s="12"/>
      <c r="X352" s="4">
        <v>16121240</v>
      </c>
      <c r="Y352" s="4">
        <v>15481876</v>
      </c>
      <c r="Z352" s="4">
        <v>15405384</v>
      </c>
      <c r="AA352" s="4">
        <v>15369658</v>
      </c>
      <c r="AB352" s="17">
        <f t="shared" si="46"/>
        <v>15369658</v>
      </c>
      <c r="AC352" s="4"/>
      <c r="AD352" s="4">
        <f t="shared" si="53"/>
        <v>10243614</v>
      </c>
      <c r="AE352" s="4"/>
      <c r="AF352" s="4"/>
    </row>
    <row r="353" spans="1:32" x14ac:dyDescent="0.2">
      <c r="A353" t="s">
        <v>354</v>
      </c>
      <c r="B353">
        <v>344</v>
      </c>
      <c r="C353" s="4">
        <v>63194464</v>
      </c>
      <c r="D353" s="4">
        <f>Overrides!V353</f>
        <v>0</v>
      </c>
      <c r="E353" s="4">
        <v>7169164</v>
      </c>
      <c r="F353" s="4">
        <f t="shared" si="47"/>
        <v>56025300</v>
      </c>
      <c r="G353" s="4"/>
      <c r="H353" s="4">
        <v>65537238</v>
      </c>
      <c r="I353" s="4">
        <f>Overrides!W353</f>
        <v>0</v>
      </c>
      <c r="J353" s="4">
        <f t="shared" si="54"/>
        <v>7348393</v>
      </c>
      <c r="K353" s="4">
        <f t="shared" si="48"/>
        <v>58188845</v>
      </c>
      <c r="L353" s="4"/>
      <c r="M353" s="4">
        <v>67873453</v>
      </c>
      <c r="N353" s="4">
        <f>Overrides!X353</f>
        <v>0</v>
      </c>
      <c r="O353" s="4">
        <f t="shared" si="49"/>
        <v>7532103</v>
      </c>
      <c r="P353" s="4">
        <f t="shared" si="50"/>
        <v>60341350</v>
      </c>
      <c r="Q353" s="4"/>
      <c r="R353" s="4">
        <v>70308401</v>
      </c>
      <c r="S353" s="4">
        <f>Overrides!Y353</f>
        <v>0</v>
      </c>
      <c r="T353" s="4">
        <f t="shared" si="51"/>
        <v>7720406</v>
      </c>
      <c r="U353" s="4">
        <f t="shared" si="52"/>
        <v>62587995</v>
      </c>
      <c r="V353" s="4">
        <f>ROUND((P353*1.025)+'New Growth'!$AL353*P353,0)</f>
        <v>62604151</v>
      </c>
      <c r="W353" s="12"/>
      <c r="X353" s="4">
        <v>136120963</v>
      </c>
      <c r="Y353" s="4">
        <v>142158447</v>
      </c>
      <c r="Z353" s="4">
        <v>153576923</v>
      </c>
      <c r="AA353" s="4">
        <v>164797638</v>
      </c>
      <c r="AB353" s="17">
        <f t="shared" si="46"/>
        <v>164797638</v>
      </c>
      <c r="AC353" s="4"/>
      <c r="AD353" s="4">
        <f t="shared" si="53"/>
        <v>62587995</v>
      </c>
      <c r="AE353" s="4"/>
      <c r="AF353" s="4"/>
    </row>
    <row r="354" spans="1:32" x14ac:dyDescent="0.2">
      <c r="A354" t="s">
        <v>355</v>
      </c>
      <c r="B354">
        <v>345</v>
      </c>
      <c r="C354" s="4">
        <v>1418881</v>
      </c>
      <c r="D354" s="4">
        <f>Overrides!V354</f>
        <v>0</v>
      </c>
      <c r="E354" s="4">
        <v>44895</v>
      </c>
      <c r="F354" s="4">
        <f t="shared" si="47"/>
        <v>1373986</v>
      </c>
      <c r="G354" s="4"/>
      <c r="H354" s="4">
        <v>1464521</v>
      </c>
      <c r="I354" s="4">
        <f>Overrides!W354</f>
        <v>0</v>
      </c>
      <c r="J354" s="4">
        <f t="shared" si="54"/>
        <v>46017</v>
      </c>
      <c r="K354" s="4">
        <f t="shared" si="48"/>
        <v>1418504</v>
      </c>
      <c r="L354" s="4"/>
      <c r="M354" s="4">
        <v>1520180</v>
      </c>
      <c r="N354" s="4">
        <f>Overrides!X354</f>
        <v>0</v>
      </c>
      <c r="O354" s="4">
        <f t="shared" si="49"/>
        <v>47167</v>
      </c>
      <c r="P354" s="4">
        <f t="shared" si="50"/>
        <v>1473013</v>
      </c>
      <c r="Q354" s="4"/>
      <c r="R354" s="4">
        <v>1584112</v>
      </c>
      <c r="S354" s="4">
        <f>Overrides!Y354</f>
        <v>0</v>
      </c>
      <c r="T354" s="4">
        <f t="shared" si="51"/>
        <v>48346</v>
      </c>
      <c r="U354" s="4">
        <f t="shared" si="52"/>
        <v>1535766</v>
      </c>
      <c r="V354" s="4">
        <f>ROUND((P354*1.025)+'New Growth'!$AL354*P354,0)</f>
        <v>1528693</v>
      </c>
      <c r="W354" s="12"/>
      <c r="X354" s="4">
        <v>2830814</v>
      </c>
      <c r="Y354" s="4">
        <v>2785561</v>
      </c>
      <c r="Z354" s="4">
        <v>2788893</v>
      </c>
      <c r="AA354" s="4">
        <v>2697098</v>
      </c>
      <c r="AB354" s="17">
        <f t="shared" si="46"/>
        <v>2697098</v>
      </c>
      <c r="AC354" s="4"/>
      <c r="AD354" s="4">
        <f t="shared" si="53"/>
        <v>1535766</v>
      </c>
      <c r="AE354" s="4"/>
      <c r="AF354" s="4"/>
    </row>
    <row r="355" spans="1:32" x14ac:dyDescent="0.2">
      <c r="A355" t="s">
        <v>356</v>
      </c>
      <c r="B355">
        <v>346</v>
      </c>
      <c r="C355" s="4">
        <v>24020474</v>
      </c>
      <c r="D355" s="4">
        <f>Overrides!V355</f>
        <v>0</v>
      </c>
      <c r="E355" s="4">
        <v>5827715</v>
      </c>
      <c r="F355" s="4">
        <f t="shared" si="47"/>
        <v>18192759</v>
      </c>
      <c r="G355" s="4"/>
      <c r="H355" s="4">
        <v>24760131</v>
      </c>
      <c r="I355" s="4">
        <f>Overrides!W355</f>
        <v>0</v>
      </c>
      <c r="J355" s="4">
        <f t="shared" si="54"/>
        <v>5973408</v>
      </c>
      <c r="K355" s="4">
        <f t="shared" si="48"/>
        <v>18786723</v>
      </c>
      <c r="L355" s="4"/>
      <c r="M355" s="4">
        <v>25558274</v>
      </c>
      <c r="N355" s="4">
        <f>Overrides!X355</f>
        <v>0</v>
      </c>
      <c r="O355" s="4">
        <f t="shared" si="49"/>
        <v>6122743</v>
      </c>
      <c r="P355" s="4">
        <f t="shared" si="50"/>
        <v>19435531</v>
      </c>
      <c r="Q355" s="4"/>
      <c r="R355" s="4">
        <v>26396543</v>
      </c>
      <c r="S355" s="4">
        <f>Overrides!Y355</f>
        <v>0</v>
      </c>
      <c r="T355" s="4">
        <f t="shared" si="51"/>
        <v>6275812</v>
      </c>
      <c r="U355" s="4">
        <f t="shared" si="52"/>
        <v>20120731</v>
      </c>
      <c r="V355" s="4">
        <f>ROUND((P355*1.025)+'New Growth'!$AL355*P355,0)</f>
        <v>20096339</v>
      </c>
      <c r="W355" s="12"/>
      <c r="X355" s="4">
        <v>41656555</v>
      </c>
      <c r="Y355" s="4">
        <v>41061244</v>
      </c>
      <c r="Z355" s="4">
        <v>45992443</v>
      </c>
      <c r="AA355" s="4">
        <v>47847091</v>
      </c>
      <c r="AB355" s="17">
        <f t="shared" si="46"/>
        <v>47847091</v>
      </c>
      <c r="AC355" s="4"/>
      <c r="AD355" s="4">
        <f t="shared" si="53"/>
        <v>20120731</v>
      </c>
      <c r="AE355" s="4"/>
      <c r="AF355" s="4"/>
    </row>
    <row r="356" spans="1:32" x14ac:dyDescent="0.2">
      <c r="A356" t="s">
        <v>357</v>
      </c>
      <c r="B356">
        <v>347</v>
      </c>
      <c r="C356" s="4">
        <v>93963879</v>
      </c>
      <c r="D356" s="4">
        <f>Overrides!V356</f>
        <v>0</v>
      </c>
      <c r="E356" s="4">
        <v>0</v>
      </c>
      <c r="F356" s="4">
        <f t="shared" si="47"/>
        <v>93963879</v>
      </c>
      <c r="G356" s="4"/>
      <c r="H356" s="4">
        <v>98385122</v>
      </c>
      <c r="I356" s="4">
        <f>Overrides!W356</f>
        <v>0</v>
      </c>
      <c r="J356" s="4">
        <f t="shared" si="54"/>
        <v>0</v>
      </c>
      <c r="K356" s="4">
        <f t="shared" si="48"/>
        <v>98385122</v>
      </c>
      <c r="L356" s="4"/>
      <c r="M356" s="4">
        <v>103272336</v>
      </c>
      <c r="N356" s="4">
        <f>Overrides!X356</f>
        <v>0</v>
      </c>
      <c r="O356" s="4">
        <f t="shared" si="49"/>
        <v>0</v>
      </c>
      <c r="P356" s="4">
        <f t="shared" si="50"/>
        <v>103272336</v>
      </c>
      <c r="Q356" s="4"/>
      <c r="R356" s="4">
        <v>108244066</v>
      </c>
      <c r="S356" s="4">
        <f>Overrides!Y356</f>
        <v>0</v>
      </c>
      <c r="T356" s="4">
        <f t="shared" si="51"/>
        <v>0</v>
      </c>
      <c r="U356" s="4">
        <f t="shared" si="52"/>
        <v>108244066</v>
      </c>
      <c r="V356" s="4">
        <f>ROUND((P356*1.025)+'New Growth'!$AL356*P356,0)</f>
        <v>108250063</v>
      </c>
      <c r="W356" s="12"/>
      <c r="X356" s="4">
        <v>142900360</v>
      </c>
      <c r="Y356" s="4">
        <v>145503887</v>
      </c>
      <c r="Z356" s="4">
        <v>154196237</v>
      </c>
      <c r="AA356" s="4">
        <v>162163407</v>
      </c>
      <c r="AB356" s="17">
        <f t="shared" si="46"/>
        <v>162163407</v>
      </c>
      <c r="AC356" s="4"/>
      <c r="AD356" s="4">
        <f t="shared" si="53"/>
        <v>108244066</v>
      </c>
      <c r="AE356" s="4"/>
      <c r="AF356" s="4"/>
    </row>
    <row r="357" spans="1:32" x14ac:dyDescent="0.2">
      <c r="A357" t="s">
        <v>358</v>
      </c>
      <c r="B357">
        <v>348</v>
      </c>
      <c r="C357" s="4">
        <v>250134942</v>
      </c>
      <c r="D357" s="4">
        <f>Overrides!V357</f>
        <v>0</v>
      </c>
      <c r="E357" s="4">
        <v>0</v>
      </c>
      <c r="F357" s="4">
        <f t="shared" si="47"/>
        <v>250134942</v>
      </c>
      <c r="G357" s="4"/>
      <c r="H357" s="4">
        <v>260880705</v>
      </c>
      <c r="I357" s="4">
        <f>Overrides!W357</f>
        <v>0</v>
      </c>
      <c r="J357" s="4">
        <f t="shared" si="54"/>
        <v>0</v>
      </c>
      <c r="K357" s="4">
        <f t="shared" si="48"/>
        <v>260880705</v>
      </c>
      <c r="L357" s="4"/>
      <c r="M357" s="4">
        <v>271963069</v>
      </c>
      <c r="N357" s="4">
        <f>Overrides!X357</f>
        <v>0</v>
      </c>
      <c r="O357" s="4">
        <f t="shared" si="49"/>
        <v>0</v>
      </c>
      <c r="P357" s="4">
        <f t="shared" si="50"/>
        <v>271963069</v>
      </c>
      <c r="Q357" s="4"/>
      <c r="R357" s="4">
        <v>280922031</v>
      </c>
      <c r="S357" s="4">
        <f>Overrides!Y357</f>
        <v>0</v>
      </c>
      <c r="T357" s="4">
        <f t="shared" si="51"/>
        <v>0</v>
      </c>
      <c r="U357" s="4">
        <f t="shared" si="52"/>
        <v>280922031</v>
      </c>
      <c r="V357" s="4">
        <f>ROUND((P357*1.025)+'New Growth'!$AL357*P357,0)</f>
        <v>284038229</v>
      </c>
      <c r="W357" s="12"/>
      <c r="X357" s="4">
        <v>271971407</v>
      </c>
      <c r="Y357" s="4">
        <v>275750275</v>
      </c>
      <c r="Z357" s="4">
        <v>279281781</v>
      </c>
      <c r="AA357" s="4">
        <v>280922031</v>
      </c>
      <c r="AB357" s="17">
        <f t="shared" si="46"/>
        <v>280922031</v>
      </c>
      <c r="AC357" s="4"/>
      <c r="AD357" s="4">
        <f t="shared" si="53"/>
        <v>280922031</v>
      </c>
      <c r="AE357" s="4"/>
      <c r="AF357" s="4"/>
    </row>
    <row r="358" spans="1:32" x14ac:dyDescent="0.2">
      <c r="A358" t="s">
        <v>359</v>
      </c>
      <c r="B358">
        <v>349</v>
      </c>
      <c r="C358" s="4">
        <v>2354881</v>
      </c>
      <c r="D358" s="4">
        <f>Overrides!V358</f>
        <v>0</v>
      </c>
      <c r="E358" s="4">
        <v>157442</v>
      </c>
      <c r="F358" s="4">
        <f t="shared" si="47"/>
        <v>2197439</v>
      </c>
      <c r="G358" s="4"/>
      <c r="H358" s="4">
        <v>2430012</v>
      </c>
      <c r="I358" s="4">
        <f>Overrides!W358</f>
        <v>0</v>
      </c>
      <c r="J358" s="4">
        <f t="shared" si="54"/>
        <v>161378</v>
      </c>
      <c r="K358" s="4">
        <f t="shared" si="48"/>
        <v>2268634</v>
      </c>
      <c r="L358" s="4"/>
      <c r="M358" s="4">
        <v>2513328</v>
      </c>
      <c r="N358" s="4">
        <f>Overrides!X358</f>
        <v>0</v>
      </c>
      <c r="O358" s="4">
        <f t="shared" si="49"/>
        <v>165412</v>
      </c>
      <c r="P358" s="4">
        <f t="shared" si="50"/>
        <v>2347916</v>
      </c>
      <c r="Q358" s="4"/>
      <c r="R358" s="4">
        <v>2588871</v>
      </c>
      <c r="S358" s="4">
        <f>Overrides!Y358</f>
        <v>0</v>
      </c>
      <c r="T358" s="4">
        <f t="shared" si="51"/>
        <v>169547</v>
      </c>
      <c r="U358" s="4">
        <f t="shared" si="52"/>
        <v>2419324</v>
      </c>
      <c r="V358" s="4">
        <f>ROUND((P358*1.025)+'New Growth'!$AL358*P358,0)</f>
        <v>2424458</v>
      </c>
      <c r="W358" s="12"/>
      <c r="X358" s="4">
        <v>4067002</v>
      </c>
      <c r="Y358" s="4">
        <v>4073086</v>
      </c>
      <c r="Z358" s="4">
        <v>4180903</v>
      </c>
      <c r="AA358" s="4">
        <v>4167846</v>
      </c>
      <c r="AB358" s="17">
        <f t="shared" si="46"/>
        <v>4167846</v>
      </c>
      <c r="AC358" s="4"/>
      <c r="AD358" s="4">
        <f t="shared" si="53"/>
        <v>2419324</v>
      </c>
      <c r="AE358" s="4"/>
      <c r="AF358" s="4"/>
    </row>
    <row r="359" spans="1:32" x14ac:dyDescent="0.2">
      <c r="A359" t="s">
        <v>360</v>
      </c>
      <c r="B359">
        <v>350</v>
      </c>
      <c r="C359" s="4">
        <v>25206548</v>
      </c>
      <c r="D359" s="4">
        <f>Overrides!V359</f>
        <v>0</v>
      </c>
      <c r="E359" s="4">
        <v>0</v>
      </c>
      <c r="F359" s="4">
        <f t="shared" si="47"/>
        <v>25206548</v>
      </c>
      <c r="G359" s="4"/>
      <c r="H359" s="4">
        <v>26385216</v>
      </c>
      <c r="I359" s="4">
        <f>Overrides!W359</f>
        <v>0</v>
      </c>
      <c r="J359" s="4">
        <f t="shared" si="54"/>
        <v>0</v>
      </c>
      <c r="K359" s="4">
        <f t="shared" si="48"/>
        <v>26385216</v>
      </c>
      <c r="L359" s="4"/>
      <c r="M359" s="4">
        <v>27609043</v>
      </c>
      <c r="N359" s="4">
        <f>Overrides!X359</f>
        <v>0</v>
      </c>
      <c r="O359" s="4">
        <f t="shared" si="49"/>
        <v>0</v>
      </c>
      <c r="P359" s="4">
        <f t="shared" si="50"/>
        <v>27609043</v>
      </c>
      <c r="Q359" s="4"/>
      <c r="R359" s="4">
        <v>28715299</v>
      </c>
      <c r="S359" s="4">
        <f>Overrides!Y359</f>
        <v>0</v>
      </c>
      <c r="T359" s="4">
        <f t="shared" si="51"/>
        <v>0</v>
      </c>
      <c r="U359" s="4">
        <f t="shared" si="52"/>
        <v>28715299</v>
      </c>
      <c r="V359" s="4">
        <f>ROUND((P359*1.025)+'New Growth'!$AL359*P359,0)</f>
        <v>28790710</v>
      </c>
      <c r="W359" s="12"/>
      <c r="X359" s="4">
        <v>42213840</v>
      </c>
      <c r="Y359" s="4">
        <v>42915511</v>
      </c>
      <c r="Z359" s="4">
        <v>45070715</v>
      </c>
      <c r="AA359" s="4">
        <v>48951627</v>
      </c>
      <c r="AB359" s="17">
        <f t="shared" si="46"/>
        <v>48951627</v>
      </c>
      <c r="AC359" s="4"/>
      <c r="AD359" s="4">
        <f t="shared" si="53"/>
        <v>28715299</v>
      </c>
      <c r="AE359" s="4"/>
      <c r="AF359" s="4"/>
    </row>
    <row r="360" spans="1:32" x14ac:dyDescent="0.2">
      <c r="A360" t="s">
        <v>361</v>
      </c>
      <c r="B360">
        <v>351</v>
      </c>
      <c r="C360" s="4">
        <v>46568881</v>
      </c>
      <c r="D360" s="4">
        <f>Overrides!V360</f>
        <v>0</v>
      </c>
      <c r="E360" s="4">
        <v>4867913</v>
      </c>
      <c r="F360" s="4">
        <f t="shared" si="47"/>
        <v>41700968</v>
      </c>
      <c r="G360" s="4"/>
      <c r="H360" s="4">
        <v>49063274</v>
      </c>
      <c r="I360" s="4">
        <f>Overrides!W360</f>
        <v>1100000</v>
      </c>
      <c r="J360" s="4">
        <f t="shared" si="54"/>
        <v>6089611</v>
      </c>
      <c r="K360" s="4">
        <f t="shared" si="48"/>
        <v>42973663</v>
      </c>
      <c r="L360" s="4"/>
      <c r="M360" s="4">
        <v>50729963</v>
      </c>
      <c r="N360" s="4">
        <f>Overrides!X360</f>
        <v>0</v>
      </c>
      <c r="O360" s="4">
        <f t="shared" si="49"/>
        <v>6241851</v>
      </c>
      <c r="P360" s="4">
        <f t="shared" si="50"/>
        <v>44488112</v>
      </c>
      <c r="Q360" s="4"/>
      <c r="R360" s="4">
        <v>52530214</v>
      </c>
      <c r="S360" s="4">
        <f>Overrides!Y360</f>
        <v>323921</v>
      </c>
      <c r="T360" s="4">
        <f t="shared" si="51"/>
        <v>6721818</v>
      </c>
      <c r="U360" s="4">
        <f t="shared" si="52"/>
        <v>45808396</v>
      </c>
      <c r="V360" s="4">
        <f>ROUND((P360*1.025)+'New Growth'!$AL360*P360,0)</f>
        <v>45902834</v>
      </c>
      <c r="W360" s="12"/>
      <c r="X360" s="4">
        <v>127557463</v>
      </c>
      <c r="Y360" s="4">
        <v>126646408</v>
      </c>
      <c r="Z360" s="4">
        <v>132816458</v>
      </c>
      <c r="AA360" s="4">
        <v>136747953</v>
      </c>
      <c r="AB360" s="17">
        <f t="shared" si="46"/>
        <v>136747953</v>
      </c>
      <c r="AC360" s="4"/>
      <c r="AD360" s="4">
        <f t="shared" si="53"/>
        <v>45808396</v>
      </c>
      <c r="AE360" s="4"/>
      <c r="AF360" s="4"/>
    </row>
    <row r="362" spans="1:32" x14ac:dyDescent="0.2">
      <c r="A362" t="s">
        <v>372</v>
      </c>
      <c r="C362" s="4">
        <f>SUM(C10:C360)</f>
        <v>13372795171</v>
      </c>
      <c r="D362" s="4">
        <f>SUM(D10:D360)</f>
        <v>10181068.67</v>
      </c>
      <c r="E362" s="4">
        <f>SUM(E10:E360)</f>
        <v>503759688</v>
      </c>
      <c r="F362" s="4">
        <f>SUM(F10:F360)</f>
        <v>12869035483</v>
      </c>
      <c r="G362" s="4"/>
      <c r="H362" s="4">
        <f t="shared" ref="H362:V362" si="55">SUM(H10:H360)</f>
        <v>13946013695</v>
      </c>
      <c r="I362" s="4">
        <f t="shared" si="55"/>
        <v>15674487</v>
      </c>
      <c r="J362" s="4">
        <f t="shared" si="55"/>
        <v>532028166</v>
      </c>
      <c r="K362" s="4">
        <f t="shared" si="55"/>
        <v>13413985529</v>
      </c>
      <c r="L362" s="4"/>
      <c r="M362" s="4">
        <f>SUM(M10:M360)</f>
        <v>14554521926</v>
      </c>
      <c r="N362" s="4">
        <f>SUM(N10:N360)</f>
        <v>17557830</v>
      </c>
      <c r="O362" s="4">
        <f>SUM(O10:O360)</f>
        <v>562886704</v>
      </c>
      <c r="P362" s="4">
        <f>SUM(P10:P360)</f>
        <v>13991635222</v>
      </c>
      <c r="Q362" s="4"/>
      <c r="R362" s="4">
        <f t="shared" si="55"/>
        <v>15116509021</v>
      </c>
      <c r="S362" s="4">
        <f t="shared" si="55"/>
        <v>24095397</v>
      </c>
      <c r="T362" s="4">
        <f t="shared" si="55"/>
        <v>601054264</v>
      </c>
      <c r="U362" s="4">
        <f t="shared" si="55"/>
        <v>14522286684</v>
      </c>
      <c r="V362" s="4">
        <f t="shared" si="55"/>
        <v>14605016895</v>
      </c>
      <c r="X362" s="4">
        <f>SUM(X10:X360)</f>
        <v>22602030325</v>
      </c>
      <c r="Y362" s="4">
        <f>SUM(Y10:Y360)</f>
        <v>22993800600</v>
      </c>
      <c r="Z362" s="4">
        <f>SUM(Z10:Z360)</f>
        <v>24211820094</v>
      </c>
      <c r="AA362" s="4">
        <f>SUM(AA10:AA360)</f>
        <v>25479058756</v>
      </c>
      <c r="AB362" s="17">
        <f>SUM(AB10:AB360)</f>
        <v>25733427451</v>
      </c>
      <c r="AC362" s="4"/>
      <c r="AD362" s="4">
        <f>SUM(AD10:AD360)</f>
        <v>14609499217</v>
      </c>
      <c r="AE362" s="4">
        <f>SUM(AE10:AE360)</f>
        <v>0</v>
      </c>
      <c r="AF362" s="4">
        <f>SUM(AF10:AF360)</f>
        <v>0</v>
      </c>
    </row>
    <row r="363" spans="1:32" x14ac:dyDescent="0.2">
      <c r="F363">
        <f>COUNTIF(F10:F360,"&gt;0")</f>
        <v>351</v>
      </c>
      <c r="K363">
        <f>COUNTIF(K10:K360,"&gt;0")</f>
        <v>351</v>
      </c>
      <c r="P363">
        <f>COUNTIF(P10:P360,"&gt;0")</f>
        <v>351</v>
      </c>
      <c r="U363">
        <f>COUNTIF(U10:U360,"&gt;0")</f>
        <v>339</v>
      </c>
    </row>
    <row r="364" spans="1:32" x14ac:dyDescent="0.2">
      <c r="H364">
        <f>COUNTIF(H10:H360,"&gt;0")</f>
        <v>351</v>
      </c>
      <c r="M364">
        <f>COUNTIF(M10:M360,"&gt;0")</f>
        <v>351</v>
      </c>
      <c r="R364">
        <f>COUNTIF(R10:R360,"&gt;0")</f>
        <v>339</v>
      </c>
    </row>
  </sheetData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theme="3" tint="0.79998168889431442"/>
    <pageSetUpPr fitToPage="1"/>
  </sheetPr>
  <dimension ref="A1:O362"/>
  <sheetViews>
    <sheetView zoomScaleNormal="100" workbookViewId="0">
      <pane xSplit="2" ySplit="9" topLeftCell="C10" activePane="bottomRight" state="frozen"/>
      <selection activeCell="CI10" sqref="CI10"/>
      <selection pane="topRight" activeCell="CI10" sqref="CI10"/>
      <selection pane="bottomLeft" activeCell="CI10" sqref="CI10"/>
      <selection pane="bottomRight" activeCell="C10" sqref="C10"/>
    </sheetView>
  </sheetViews>
  <sheetFormatPr defaultRowHeight="12.75" x14ac:dyDescent="0.2"/>
  <cols>
    <col min="1" max="1" width="24.7109375" customWidth="1"/>
    <col min="2" max="2" width="5.7109375" customWidth="1"/>
    <col min="3" max="6" width="13.7109375" customWidth="1"/>
    <col min="7" max="7" width="2.7109375" customWidth="1"/>
    <col min="8" max="9" width="13.7109375" style="15" customWidth="1"/>
    <col min="10" max="10" width="13.7109375" customWidth="1"/>
    <col min="12" max="12" width="11.140625" bestFit="1" customWidth="1"/>
    <col min="13" max="13" width="10.140625" bestFit="1" customWidth="1"/>
    <col min="14" max="14" width="15.42578125" bestFit="1" customWidth="1"/>
    <col min="15" max="15" width="14.85546875" bestFit="1" customWidth="1"/>
  </cols>
  <sheetData>
    <row r="1" spans="1:15" x14ac:dyDescent="0.2">
      <c r="A1" t="s">
        <v>364</v>
      </c>
      <c r="O1" s="35"/>
    </row>
    <row r="2" spans="1:15" ht="15" x14ac:dyDescent="0.25">
      <c r="A2" t="s">
        <v>365</v>
      </c>
      <c r="O2" s="52"/>
    </row>
    <row r="3" spans="1:15" x14ac:dyDescent="0.2">
      <c r="A3" t="s">
        <v>366</v>
      </c>
      <c r="O3" s="10"/>
    </row>
    <row r="4" spans="1:15" x14ac:dyDescent="0.2">
      <c r="O4" s="10"/>
    </row>
    <row r="5" spans="1:15" x14ac:dyDescent="0.2">
      <c r="A5" t="s">
        <v>399</v>
      </c>
      <c r="L5" t="s">
        <v>482</v>
      </c>
      <c r="O5" s="10"/>
    </row>
    <row r="6" spans="1:15" x14ac:dyDescent="0.2">
      <c r="O6" s="38"/>
    </row>
    <row r="7" spans="1:15" x14ac:dyDescent="0.2">
      <c r="C7" t="s">
        <v>395</v>
      </c>
      <c r="H7" s="15" t="s">
        <v>438</v>
      </c>
      <c r="O7" s="38"/>
    </row>
    <row r="8" spans="1:15" ht="25.5" x14ac:dyDescent="0.2">
      <c r="A8" t="s">
        <v>371</v>
      </c>
      <c r="B8" s="3" t="s">
        <v>363</v>
      </c>
      <c r="C8" s="3" t="s">
        <v>396</v>
      </c>
      <c r="D8" s="3" t="s">
        <v>425</v>
      </c>
      <c r="E8" s="3" t="s">
        <v>397</v>
      </c>
      <c r="F8" s="3" t="s">
        <v>398</v>
      </c>
      <c r="G8" s="3"/>
      <c r="H8" s="18" t="s">
        <v>1238</v>
      </c>
      <c r="I8" s="18" t="s">
        <v>430</v>
      </c>
      <c r="J8" s="33" t="s">
        <v>398</v>
      </c>
      <c r="L8" s="18" t="s">
        <v>429</v>
      </c>
      <c r="M8" s="34" t="s">
        <v>483</v>
      </c>
      <c r="N8" s="34"/>
      <c r="O8" s="34" t="s">
        <v>1237</v>
      </c>
    </row>
    <row r="9" spans="1:15" x14ac:dyDescent="0.2">
      <c r="C9" t="s">
        <v>370</v>
      </c>
      <c r="D9" t="s">
        <v>370</v>
      </c>
    </row>
    <row r="10" spans="1:15" x14ac:dyDescent="0.2">
      <c r="A10" t="s">
        <v>23</v>
      </c>
      <c r="B10">
        <v>1</v>
      </c>
      <c r="C10" s="4">
        <v>0</v>
      </c>
      <c r="D10" s="10">
        <v>1813451</v>
      </c>
      <c r="E10" s="11">
        <v>119238</v>
      </c>
      <c r="F10" s="4">
        <f t="shared" ref="F10:F73" si="0">SUM(C10:E10)</f>
        <v>1932689</v>
      </c>
      <c r="H10" s="10">
        <v>1891429</v>
      </c>
      <c r="I10" s="19">
        <f t="shared" ref="I10:I73" si="1">M10</f>
        <v>119238</v>
      </c>
      <c r="J10" s="4">
        <f t="shared" ref="J10:J73" si="2">SUM(H10:I10)</f>
        <v>2010667</v>
      </c>
      <c r="L10" s="10">
        <v>1813451</v>
      </c>
      <c r="M10" s="11">
        <f t="shared" ref="M10:M73" si="3">E10</f>
        <v>119238</v>
      </c>
      <c r="N10" s="51">
        <f t="shared" ref="N10:N73" si="4">ROUND(((1021928272/979797001)*L10),5)</f>
        <v>1891429.39292</v>
      </c>
      <c r="O10" s="10">
        <f t="shared" ref="O10:O41" si="5">ROUND(N10,0)</f>
        <v>1891429</v>
      </c>
    </row>
    <row r="11" spans="1:15" x14ac:dyDescent="0.2">
      <c r="A11" t="s">
        <v>24</v>
      </c>
      <c r="B11">
        <v>2</v>
      </c>
      <c r="C11" s="4">
        <v>0</v>
      </c>
      <c r="D11" s="10">
        <v>1289519</v>
      </c>
      <c r="E11" s="11">
        <v>63944</v>
      </c>
      <c r="F11" s="4">
        <f t="shared" si="0"/>
        <v>1353463</v>
      </c>
      <c r="H11" s="10">
        <v>1344968</v>
      </c>
      <c r="I11" s="19">
        <f t="shared" si="1"/>
        <v>63944</v>
      </c>
      <c r="J11" s="4">
        <f t="shared" si="2"/>
        <v>1408912</v>
      </c>
      <c r="L11" s="10">
        <v>1289519</v>
      </c>
      <c r="M11" s="11">
        <f t="shared" si="3"/>
        <v>63944</v>
      </c>
      <c r="N11" s="51">
        <f t="shared" si="4"/>
        <v>1344968.31694</v>
      </c>
      <c r="O11" s="10">
        <f t="shared" si="5"/>
        <v>1344968</v>
      </c>
    </row>
    <row r="12" spans="1:15" x14ac:dyDescent="0.2">
      <c r="A12" t="s">
        <v>25</v>
      </c>
      <c r="B12">
        <v>3</v>
      </c>
      <c r="C12" s="4">
        <v>0</v>
      </c>
      <c r="D12" s="10">
        <v>1397734</v>
      </c>
      <c r="E12" s="11">
        <v>32</v>
      </c>
      <c r="F12" s="4">
        <f t="shared" si="0"/>
        <v>1397766</v>
      </c>
      <c r="H12" s="10">
        <v>1457837</v>
      </c>
      <c r="I12" s="19">
        <f t="shared" si="1"/>
        <v>32</v>
      </c>
      <c r="J12" s="4">
        <f t="shared" si="2"/>
        <v>1457869</v>
      </c>
      <c r="L12" s="10">
        <v>1397734</v>
      </c>
      <c r="M12" s="11">
        <f t="shared" si="3"/>
        <v>32</v>
      </c>
      <c r="N12" s="51">
        <f t="shared" si="4"/>
        <v>1457836.5619399999</v>
      </c>
      <c r="O12" s="10">
        <f t="shared" si="5"/>
        <v>1457837</v>
      </c>
    </row>
    <row r="13" spans="1:15" x14ac:dyDescent="0.2">
      <c r="A13" t="s">
        <v>26</v>
      </c>
      <c r="B13">
        <v>4</v>
      </c>
      <c r="C13" s="4">
        <v>0</v>
      </c>
      <c r="D13" s="10">
        <v>2158193</v>
      </c>
      <c r="E13" s="11">
        <v>60623</v>
      </c>
      <c r="F13" s="4">
        <f t="shared" si="0"/>
        <v>2218816</v>
      </c>
      <c r="H13" s="10">
        <v>2250995</v>
      </c>
      <c r="I13" s="19">
        <f t="shared" si="1"/>
        <v>60623</v>
      </c>
      <c r="J13" s="4">
        <f t="shared" si="2"/>
        <v>2311618</v>
      </c>
      <c r="L13" s="10">
        <v>2158193</v>
      </c>
      <c r="M13" s="11">
        <f t="shared" si="3"/>
        <v>60623</v>
      </c>
      <c r="N13" s="51">
        <f t="shared" si="4"/>
        <v>2250995.2989099999</v>
      </c>
      <c r="O13" s="10">
        <f t="shared" si="5"/>
        <v>2250995</v>
      </c>
    </row>
    <row r="14" spans="1:15" x14ac:dyDescent="0.2">
      <c r="A14" t="s">
        <v>27</v>
      </c>
      <c r="B14">
        <v>5</v>
      </c>
      <c r="C14" s="4">
        <v>0</v>
      </c>
      <c r="D14" s="10">
        <v>3396126</v>
      </c>
      <c r="E14" s="11">
        <v>92233</v>
      </c>
      <c r="F14" s="4">
        <f t="shared" si="0"/>
        <v>3488359</v>
      </c>
      <c r="H14" s="10">
        <v>3542159</v>
      </c>
      <c r="I14" s="19">
        <f t="shared" si="1"/>
        <v>92233</v>
      </c>
      <c r="J14" s="4">
        <f t="shared" si="2"/>
        <v>3634392</v>
      </c>
      <c r="L14" s="10">
        <v>3396126</v>
      </c>
      <c r="M14" s="11">
        <f t="shared" si="3"/>
        <v>92233</v>
      </c>
      <c r="N14" s="51">
        <f t="shared" si="4"/>
        <v>3542159.4178499999</v>
      </c>
      <c r="O14" s="10">
        <f t="shared" si="5"/>
        <v>3542159</v>
      </c>
    </row>
    <row r="15" spans="1:15" x14ac:dyDescent="0.2">
      <c r="A15" t="s">
        <v>28</v>
      </c>
      <c r="B15">
        <v>6</v>
      </c>
      <c r="C15" s="4">
        <v>0</v>
      </c>
      <c r="D15" s="10">
        <v>12937</v>
      </c>
      <c r="E15" s="11">
        <v>0</v>
      </c>
      <c r="F15" s="4">
        <f t="shared" si="0"/>
        <v>12937</v>
      </c>
      <c r="H15" s="10">
        <v>13493</v>
      </c>
      <c r="I15" s="19">
        <f t="shared" si="1"/>
        <v>0</v>
      </c>
      <c r="J15" s="4">
        <f t="shared" si="2"/>
        <v>13493</v>
      </c>
      <c r="L15" s="10">
        <v>12937</v>
      </c>
      <c r="M15" s="11">
        <f t="shared" si="3"/>
        <v>0</v>
      </c>
      <c r="N15" s="51">
        <f t="shared" si="4"/>
        <v>13493.290999999999</v>
      </c>
      <c r="O15" s="10">
        <f t="shared" si="5"/>
        <v>13493</v>
      </c>
    </row>
    <row r="16" spans="1:15" x14ac:dyDescent="0.2">
      <c r="A16" t="s">
        <v>29</v>
      </c>
      <c r="B16">
        <v>7</v>
      </c>
      <c r="C16" s="4">
        <v>0</v>
      </c>
      <c r="D16" s="10">
        <v>1793402</v>
      </c>
      <c r="E16" s="11">
        <v>0</v>
      </c>
      <c r="F16" s="4">
        <f t="shared" si="0"/>
        <v>1793402</v>
      </c>
      <c r="H16" s="10">
        <v>1870518</v>
      </c>
      <c r="I16" s="19">
        <f t="shared" si="1"/>
        <v>0</v>
      </c>
      <c r="J16" s="4">
        <f t="shared" si="2"/>
        <v>1870518</v>
      </c>
      <c r="L16" s="10">
        <v>1793402</v>
      </c>
      <c r="M16" s="11">
        <f t="shared" si="3"/>
        <v>0</v>
      </c>
      <c r="N16" s="51">
        <f t="shared" si="4"/>
        <v>1870518.2859199999</v>
      </c>
      <c r="O16" s="10">
        <f t="shared" si="5"/>
        <v>1870518</v>
      </c>
    </row>
    <row r="17" spans="1:15" x14ac:dyDescent="0.2">
      <c r="A17" t="s">
        <v>30</v>
      </c>
      <c r="B17">
        <v>8</v>
      </c>
      <c r="C17" s="4">
        <v>0</v>
      </c>
      <c r="D17" s="10">
        <v>7760993</v>
      </c>
      <c r="E17" s="11">
        <v>166877</v>
      </c>
      <c r="F17" s="4">
        <f t="shared" si="0"/>
        <v>7927870</v>
      </c>
      <c r="H17" s="10">
        <v>8094716</v>
      </c>
      <c r="I17" s="19">
        <f t="shared" si="1"/>
        <v>166877</v>
      </c>
      <c r="J17" s="4">
        <f t="shared" si="2"/>
        <v>8261593</v>
      </c>
      <c r="L17" s="10">
        <v>7760993</v>
      </c>
      <c r="M17" s="11">
        <f t="shared" si="3"/>
        <v>166877</v>
      </c>
      <c r="N17" s="51">
        <f t="shared" si="4"/>
        <v>8094715.6986600002</v>
      </c>
      <c r="O17" s="10">
        <f t="shared" si="5"/>
        <v>8094716</v>
      </c>
    </row>
    <row r="18" spans="1:15" x14ac:dyDescent="0.2">
      <c r="A18" t="s">
        <v>31</v>
      </c>
      <c r="B18">
        <v>9</v>
      </c>
      <c r="C18" s="4">
        <v>0</v>
      </c>
      <c r="D18" s="10">
        <v>1647227</v>
      </c>
      <c r="E18" s="11">
        <v>210663</v>
      </c>
      <c r="F18" s="4">
        <f t="shared" si="0"/>
        <v>1857890</v>
      </c>
      <c r="H18" s="10">
        <v>1718058</v>
      </c>
      <c r="I18" s="19">
        <f t="shared" si="1"/>
        <v>210663</v>
      </c>
      <c r="J18" s="4">
        <f t="shared" si="2"/>
        <v>1928721</v>
      </c>
      <c r="L18" s="10">
        <v>1647227</v>
      </c>
      <c r="M18" s="11">
        <f t="shared" si="3"/>
        <v>210663</v>
      </c>
      <c r="N18" s="51">
        <f t="shared" si="4"/>
        <v>1718057.7609300001</v>
      </c>
      <c r="O18" s="10">
        <f t="shared" si="5"/>
        <v>1718058</v>
      </c>
    </row>
    <row r="19" spans="1:15" x14ac:dyDescent="0.2">
      <c r="A19" t="s">
        <v>32</v>
      </c>
      <c r="B19">
        <v>10</v>
      </c>
      <c r="C19" s="4">
        <v>0</v>
      </c>
      <c r="D19" s="10">
        <v>6993777</v>
      </c>
      <c r="E19" s="11">
        <v>0</v>
      </c>
      <c r="F19" s="4">
        <f t="shared" si="0"/>
        <v>6993777</v>
      </c>
      <c r="H19" s="10">
        <v>7294509</v>
      </c>
      <c r="I19" s="19">
        <f t="shared" si="1"/>
        <v>0</v>
      </c>
      <c r="J19" s="4">
        <f t="shared" si="2"/>
        <v>7294509</v>
      </c>
      <c r="L19" s="10">
        <v>6993777</v>
      </c>
      <c r="M19" s="11">
        <f t="shared" si="3"/>
        <v>0</v>
      </c>
      <c r="N19" s="51">
        <f t="shared" si="4"/>
        <v>7294509.4106900003</v>
      </c>
      <c r="O19" s="10">
        <f t="shared" si="5"/>
        <v>7294509</v>
      </c>
    </row>
    <row r="20" spans="1:15" x14ac:dyDescent="0.2">
      <c r="A20" t="s">
        <v>33</v>
      </c>
      <c r="B20">
        <v>11</v>
      </c>
      <c r="C20" s="4">
        <v>0</v>
      </c>
      <c r="D20" s="10">
        <v>732959</v>
      </c>
      <c r="E20" s="11">
        <v>76503</v>
      </c>
      <c r="F20" s="4">
        <f t="shared" si="0"/>
        <v>809462</v>
      </c>
      <c r="H20" s="10">
        <v>764476</v>
      </c>
      <c r="I20" s="19">
        <f t="shared" si="1"/>
        <v>76503</v>
      </c>
      <c r="J20" s="4">
        <f t="shared" si="2"/>
        <v>840979</v>
      </c>
      <c r="L20" s="10">
        <v>732959</v>
      </c>
      <c r="M20" s="11">
        <f t="shared" si="3"/>
        <v>76503</v>
      </c>
      <c r="N20" s="51">
        <f t="shared" si="4"/>
        <v>764476.23696999997</v>
      </c>
      <c r="O20" s="10">
        <f t="shared" si="5"/>
        <v>764476</v>
      </c>
    </row>
    <row r="21" spans="1:15" x14ac:dyDescent="0.2">
      <c r="A21" t="s">
        <v>34</v>
      </c>
      <c r="B21">
        <v>12</v>
      </c>
      <c r="C21" s="4">
        <v>0</v>
      </c>
      <c r="D21" s="10">
        <v>403649</v>
      </c>
      <c r="E21" s="11">
        <v>94746</v>
      </c>
      <c r="F21" s="4">
        <f t="shared" si="0"/>
        <v>498395</v>
      </c>
      <c r="H21" s="10">
        <v>421006</v>
      </c>
      <c r="I21" s="19">
        <f t="shared" si="1"/>
        <v>94746</v>
      </c>
      <c r="J21" s="4">
        <f t="shared" si="2"/>
        <v>515752</v>
      </c>
      <c r="L21" s="10">
        <v>403649</v>
      </c>
      <c r="M21" s="11">
        <f t="shared" si="3"/>
        <v>94746</v>
      </c>
      <c r="N21" s="51">
        <f t="shared" si="4"/>
        <v>421005.90698000003</v>
      </c>
      <c r="O21" s="10">
        <f t="shared" si="5"/>
        <v>421006</v>
      </c>
    </row>
    <row r="22" spans="1:15" x14ac:dyDescent="0.2">
      <c r="A22" t="s">
        <v>35</v>
      </c>
      <c r="B22">
        <v>13</v>
      </c>
      <c r="C22" s="4">
        <v>0</v>
      </c>
      <c r="D22" s="10">
        <v>171143</v>
      </c>
      <c r="E22" s="11">
        <v>9909</v>
      </c>
      <c r="F22" s="4">
        <f t="shared" si="0"/>
        <v>181052</v>
      </c>
      <c r="H22" s="10">
        <v>178502</v>
      </c>
      <c r="I22" s="19">
        <f t="shared" si="1"/>
        <v>9909</v>
      </c>
      <c r="J22" s="4">
        <f t="shared" si="2"/>
        <v>188411</v>
      </c>
      <c r="L22" s="10">
        <v>171143</v>
      </c>
      <c r="M22" s="11">
        <f t="shared" si="3"/>
        <v>9909</v>
      </c>
      <c r="N22" s="51">
        <f t="shared" si="4"/>
        <v>178502.14898999999</v>
      </c>
      <c r="O22" s="10">
        <f t="shared" si="5"/>
        <v>178502</v>
      </c>
    </row>
    <row r="23" spans="1:15" x14ac:dyDescent="0.2">
      <c r="A23" t="s">
        <v>36</v>
      </c>
      <c r="B23">
        <v>14</v>
      </c>
      <c r="C23" s="4">
        <v>0</v>
      </c>
      <c r="D23" s="10">
        <v>1246634</v>
      </c>
      <c r="E23" s="11">
        <v>72034</v>
      </c>
      <c r="F23" s="4">
        <f t="shared" si="0"/>
        <v>1318668</v>
      </c>
      <c r="H23" s="10">
        <v>1300239</v>
      </c>
      <c r="I23" s="19">
        <f t="shared" si="1"/>
        <v>72034</v>
      </c>
      <c r="J23" s="4">
        <f t="shared" si="2"/>
        <v>1372273</v>
      </c>
      <c r="L23" s="10">
        <v>1246634</v>
      </c>
      <c r="M23" s="11">
        <f t="shared" si="3"/>
        <v>72034</v>
      </c>
      <c r="N23" s="51">
        <f t="shared" si="4"/>
        <v>1300239.26195</v>
      </c>
      <c r="O23" s="10">
        <f t="shared" si="5"/>
        <v>1300239</v>
      </c>
    </row>
    <row r="24" spans="1:15" x14ac:dyDescent="0.2">
      <c r="A24" t="s">
        <v>37</v>
      </c>
      <c r="B24">
        <v>15</v>
      </c>
      <c r="C24" s="4">
        <v>0</v>
      </c>
      <c r="D24" s="10">
        <v>2440583</v>
      </c>
      <c r="E24" s="11">
        <v>44766</v>
      </c>
      <c r="F24" s="4">
        <f t="shared" si="0"/>
        <v>2485349</v>
      </c>
      <c r="H24" s="10">
        <v>2545528</v>
      </c>
      <c r="I24" s="19">
        <f t="shared" si="1"/>
        <v>44766</v>
      </c>
      <c r="J24" s="4">
        <f t="shared" si="2"/>
        <v>2590294</v>
      </c>
      <c r="L24" s="10">
        <v>2440583</v>
      </c>
      <c r="M24" s="11">
        <f t="shared" si="3"/>
        <v>44766</v>
      </c>
      <c r="N24" s="51">
        <f t="shared" si="4"/>
        <v>2545528.0688900002</v>
      </c>
      <c r="O24" s="10">
        <f t="shared" si="5"/>
        <v>2545528</v>
      </c>
    </row>
    <row r="25" spans="1:15" x14ac:dyDescent="0.2">
      <c r="A25" t="s">
        <v>38</v>
      </c>
      <c r="B25">
        <v>16</v>
      </c>
      <c r="C25" s="4">
        <v>0</v>
      </c>
      <c r="D25" s="10">
        <v>5259089</v>
      </c>
      <c r="E25" s="11">
        <v>0</v>
      </c>
      <c r="F25" s="4">
        <f t="shared" si="0"/>
        <v>5259089</v>
      </c>
      <c r="H25" s="10">
        <v>5485230</v>
      </c>
      <c r="I25" s="19">
        <f t="shared" si="1"/>
        <v>0</v>
      </c>
      <c r="J25" s="4">
        <f t="shared" si="2"/>
        <v>5485230</v>
      </c>
      <c r="L25" s="10">
        <v>5259089</v>
      </c>
      <c r="M25" s="11">
        <f t="shared" si="3"/>
        <v>0</v>
      </c>
      <c r="N25" s="51">
        <f t="shared" si="4"/>
        <v>5485229.8267700002</v>
      </c>
      <c r="O25" s="10">
        <f t="shared" si="5"/>
        <v>5485230</v>
      </c>
    </row>
    <row r="26" spans="1:15" x14ac:dyDescent="0.2">
      <c r="A26" t="s">
        <v>39</v>
      </c>
      <c r="B26">
        <v>17</v>
      </c>
      <c r="C26" s="4">
        <v>0</v>
      </c>
      <c r="D26" s="10">
        <v>1578760</v>
      </c>
      <c r="E26" s="11">
        <v>0</v>
      </c>
      <c r="F26" s="4">
        <f t="shared" si="0"/>
        <v>1578760</v>
      </c>
      <c r="H26" s="10">
        <v>1646647</v>
      </c>
      <c r="I26" s="19">
        <f t="shared" si="1"/>
        <v>0</v>
      </c>
      <c r="J26" s="4">
        <f t="shared" si="2"/>
        <v>1646647</v>
      </c>
      <c r="L26" s="10">
        <v>1578760</v>
      </c>
      <c r="M26" s="11">
        <f t="shared" si="3"/>
        <v>0</v>
      </c>
      <c r="N26" s="51">
        <f t="shared" si="4"/>
        <v>1646646.6799300001</v>
      </c>
      <c r="O26" s="10">
        <f t="shared" si="5"/>
        <v>1646647</v>
      </c>
    </row>
    <row r="27" spans="1:15" x14ac:dyDescent="0.2">
      <c r="A27" t="s">
        <v>40</v>
      </c>
      <c r="B27">
        <v>18</v>
      </c>
      <c r="C27" s="4">
        <v>0</v>
      </c>
      <c r="D27" s="10">
        <v>638935</v>
      </c>
      <c r="E27" s="11">
        <v>0</v>
      </c>
      <c r="F27" s="4">
        <f t="shared" si="0"/>
        <v>638935</v>
      </c>
      <c r="H27" s="10">
        <v>666409</v>
      </c>
      <c r="I27" s="19">
        <f t="shared" si="1"/>
        <v>0</v>
      </c>
      <c r="J27" s="4">
        <f t="shared" si="2"/>
        <v>666409</v>
      </c>
      <c r="L27" s="10">
        <v>638935</v>
      </c>
      <c r="M27" s="11">
        <f t="shared" si="3"/>
        <v>0</v>
      </c>
      <c r="N27" s="51">
        <f t="shared" si="4"/>
        <v>666409.20496999996</v>
      </c>
      <c r="O27" s="10">
        <f t="shared" si="5"/>
        <v>666409</v>
      </c>
    </row>
    <row r="28" spans="1:15" x14ac:dyDescent="0.2">
      <c r="A28" t="s">
        <v>41</v>
      </c>
      <c r="B28">
        <v>19</v>
      </c>
      <c r="C28" s="4">
        <v>0</v>
      </c>
      <c r="D28" s="10">
        <v>697869</v>
      </c>
      <c r="E28" s="11">
        <v>13781</v>
      </c>
      <c r="F28" s="4">
        <f t="shared" si="0"/>
        <v>711650</v>
      </c>
      <c r="H28" s="10">
        <v>727877</v>
      </c>
      <c r="I28" s="19">
        <f t="shared" si="1"/>
        <v>13781</v>
      </c>
      <c r="J28" s="4">
        <f t="shared" si="2"/>
        <v>741658</v>
      </c>
      <c r="L28" s="10">
        <v>697869</v>
      </c>
      <c r="M28" s="11">
        <f t="shared" si="3"/>
        <v>13781</v>
      </c>
      <c r="N28" s="51">
        <f t="shared" si="4"/>
        <v>727877.36696999997</v>
      </c>
      <c r="O28" s="10">
        <f t="shared" si="5"/>
        <v>727877</v>
      </c>
    </row>
    <row r="29" spans="1:15" x14ac:dyDescent="0.2">
      <c r="A29" t="s">
        <v>42</v>
      </c>
      <c r="B29">
        <v>20</v>
      </c>
      <c r="C29" s="4">
        <v>0</v>
      </c>
      <c r="D29" s="10">
        <v>1939073</v>
      </c>
      <c r="E29" s="11">
        <v>107664</v>
      </c>
      <c r="F29" s="4">
        <f t="shared" si="0"/>
        <v>2046737</v>
      </c>
      <c r="H29" s="10">
        <v>2022453</v>
      </c>
      <c r="I29" s="19">
        <f t="shared" si="1"/>
        <v>107664</v>
      </c>
      <c r="J29" s="4">
        <f t="shared" si="2"/>
        <v>2130117</v>
      </c>
      <c r="L29" s="10">
        <v>1939073</v>
      </c>
      <c r="M29" s="11">
        <f t="shared" si="3"/>
        <v>107664</v>
      </c>
      <c r="N29" s="51">
        <f t="shared" si="4"/>
        <v>2022453.13891</v>
      </c>
      <c r="O29" s="10">
        <f t="shared" si="5"/>
        <v>2022453</v>
      </c>
    </row>
    <row r="30" spans="1:15" x14ac:dyDescent="0.2">
      <c r="A30" t="s">
        <v>43</v>
      </c>
      <c r="B30">
        <v>21</v>
      </c>
      <c r="C30" s="4">
        <v>0</v>
      </c>
      <c r="D30" s="10">
        <v>829087</v>
      </c>
      <c r="E30" s="11">
        <v>99554</v>
      </c>
      <c r="F30" s="4">
        <f t="shared" si="0"/>
        <v>928641</v>
      </c>
      <c r="H30" s="10">
        <v>864738</v>
      </c>
      <c r="I30" s="19">
        <f t="shared" si="1"/>
        <v>99554</v>
      </c>
      <c r="J30" s="4">
        <f t="shared" si="2"/>
        <v>964292</v>
      </c>
      <c r="L30" s="10">
        <v>829087</v>
      </c>
      <c r="M30" s="11">
        <f t="shared" si="3"/>
        <v>99554</v>
      </c>
      <c r="N30" s="51">
        <f t="shared" si="4"/>
        <v>864737.74095999997</v>
      </c>
      <c r="O30" s="10">
        <f t="shared" si="5"/>
        <v>864738</v>
      </c>
    </row>
    <row r="31" spans="1:15" x14ac:dyDescent="0.2">
      <c r="A31" t="s">
        <v>44</v>
      </c>
      <c r="B31">
        <v>22</v>
      </c>
      <c r="C31" s="4">
        <v>0</v>
      </c>
      <c r="D31" s="10">
        <v>83718</v>
      </c>
      <c r="E31" s="11">
        <v>56055</v>
      </c>
      <c r="F31" s="4">
        <f t="shared" si="0"/>
        <v>139773</v>
      </c>
      <c r="H31" s="10">
        <v>87318</v>
      </c>
      <c r="I31" s="19">
        <f t="shared" si="1"/>
        <v>56055</v>
      </c>
      <c r="J31" s="4">
        <f t="shared" si="2"/>
        <v>143373</v>
      </c>
      <c r="L31" s="10">
        <v>83718</v>
      </c>
      <c r="M31" s="11">
        <f t="shared" si="3"/>
        <v>56055</v>
      </c>
      <c r="N31" s="51">
        <f t="shared" si="4"/>
        <v>87317.873999999996</v>
      </c>
      <c r="O31" s="10">
        <f t="shared" si="5"/>
        <v>87318</v>
      </c>
    </row>
    <row r="32" spans="1:15" x14ac:dyDescent="0.2">
      <c r="A32" t="s">
        <v>45</v>
      </c>
      <c r="B32">
        <v>23</v>
      </c>
      <c r="C32" s="4">
        <v>0</v>
      </c>
      <c r="D32" s="10">
        <v>1058221</v>
      </c>
      <c r="E32" s="11">
        <v>775325</v>
      </c>
      <c r="F32" s="4">
        <f t="shared" si="0"/>
        <v>1833546</v>
      </c>
      <c r="H32" s="10">
        <v>1103725</v>
      </c>
      <c r="I32" s="19">
        <f t="shared" si="1"/>
        <v>775325</v>
      </c>
      <c r="J32" s="4">
        <f t="shared" si="2"/>
        <v>1879050</v>
      </c>
      <c r="L32" s="10">
        <v>1058221</v>
      </c>
      <c r="M32" s="11">
        <f t="shared" si="3"/>
        <v>775325</v>
      </c>
      <c r="N32" s="51">
        <f t="shared" si="4"/>
        <v>1103724.5029500001</v>
      </c>
      <c r="O32" s="10">
        <f t="shared" si="5"/>
        <v>1103725</v>
      </c>
    </row>
    <row r="33" spans="1:15" x14ac:dyDescent="0.2">
      <c r="A33" t="s">
        <v>46</v>
      </c>
      <c r="B33">
        <v>24</v>
      </c>
      <c r="C33" s="4">
        <v>0</v>
      </c>
      <c r="D33" s="10">
        <v>1568527</v>
      </c>
      <c r="E33" s="11">
        <v>143774</v>
      </c>
      <c r="F33" s="4">
        <f t="shared" si="0"/>
        <v>1712301</v>
      </c>
      <c r="H33" s="10">
        <v>1635974</v>
      </c>
      <c r="I33" s="19">
        <f t="shared" si="1"/>
        <v>143774</v>
      </c>
      <c r="J33" s="4">
        <f t="shared" si="2"/>
        <v>1779748</v>
      </c>
      <c r="L33" s="10">
        <v>1568527</v>
      </c>
      <c r="M33" s="11">
        <f t="shared" si="3"/>
        <v>143774</v>
      </c>
      <c r="N33" s="51">
        <f t="shared" si="4"/>
        <v>1635973.66093</v>
      </c>
      <c r="O33" s="10">
        <f t="shared" si="5"/>
        <v>1635974</v>
      </c>
    </row>
    <row r="34" spans="1:15" x14ac:dyDescent="0.2">
      <c r="A34" t="s">
        <v>47</v>
      </c>
      <c r="B34">
        <v>25</v>
      </c>
      <c r="C34" s="4">
        <v>0</v>
      </c>
      <c r="D34" s="10">
        <v>1564230</v>
      </c>
      <c r="E34" s="11">
        <v>876</v>
      </c>
      <c r="F34" s="4">
        <f t="shared" si="0"/>
        <v>1565106</v>
      </c>
      <c r="H34" s="10">
        <v>1631492</v>
      </c>
      <c r="I34" s="19">
        <f t="shared" si="1"/>
        <v>876</v>
      </c>
      <c r="J34" s="4">
        <f t="shared" si="2"/>
        <v>1632368</v>
      </c>
      <c r="L34" s="10">
        <v>1564230</v>
      </c>
      <c r="M34" s="11">
        <f t="shared" si="3"/>
        <v>876</v>
      </c>
      <c r="N34" s="51">
        <f t="shared" si="4"/>
        <v>1631491.8899300001</v>
      </c>
      <c r="O34" s="10">
        <f t="shared" si="5"/>
        <v>1631492</v>
      </c>
    </row>
    <row r="35" spans="1:15" x14ac:dyDescent="0.2">
      <c r="A35" t="s">
        <v>48</v>
      </c>
      <c r="B35">
        <v>26</v>
      </c>
      <c r="C35" s="4">
        <v>0</v>
      </c>
      <c r="D35" s="10">
        <v>2081476</v>
      </c>
      <c r="E35" s="11">
        <v>0</v>
      </c>
      <c r="F35" s="4">
        <f t="shared" si="0"/>
        <v>2081476</v>
      </c>
      <c r="H35" s="10">
        <v>2170979</v>
      </c>
      <c r="I35" s="19">
        <f t="shared" si="1"/>
        <v>0</v>
      </c>
      <c r="J35" s="4">
        <f t="shared" si="2"/>
        <v>2170979</v>
      </c>
      <c r="L35" s="10">
        <v>2081476</v>
      </c>
      <c r="M35" s="11">
        <f t="shared" si="3"/>
        <v>0</v>
      </c>
      <c r="N35" s="51">
        <f t="shared" si="4"/>
        <v>2170979.4679100001</v>
      </c>
      <c r="O35" s="10">
        <f t="shared" si="5"/>
        <v>2170979</v>
      </c>
    </row>
    <row r="36" spans="1:15" x14ac:dyDescent="0.2">
      <c r="A36" t="s">
        <v>49</v>
      </c>
      <c r="B36">
        <v>27</v>
      </c>
      <c r="C36" s="4">
        <v>0</v>
      </c>
      <c r="D36" s="10">
        <v>560901</v>
      </c>
      <c r="E36" s="11">
        <v>24062</v>
      </c>
      <c r="F36" s="4">
        <f t="shared" si="0"/>
        <v>584963</v>
      </c>
      <c r="H36" s="10">
        <v>585020</v>
      </c>
      <c r="I36" s="19">
        <f t="shared" si="1"/>
        <v>24062</v>
      </c>
      <c r="J36" s="4">
        <f t="shared" si="2"/>
        <v>609082</v>
      </c>
      <c r="L36" s="10">
        <v>560901</v>
      </c>
      <c r="M36" s="11">
        <f t="shared" si="3"/>
        <v>24062</v>
      </c>
      <c r="N36" s="51">
        <f t="shared" si="4"/>
        <v>585019.74297999998</v>
      </c>
      <c r="O36" s="10">
        <f t="shared" si="5"/>
        <v>585020</v>
      </c>
    </row>
    <row r="37" spans="1:15" x14ac:dyDescent="0.2">
      <c r="A37" t="s">
        <v>50</v>
      </c>
      <c r="B37">
        <v>28</v>
      </c>
      <c r="C37" s="4">
        <v>0</v>
      </c>
      <c r="D37" s="10">
        <v>185858</v>
      </c>
      <c r="E37" s="11">
        <v>0</v>
      </c>
      <c r="F37" s="4">
        <f t="shared" si="0"/>
        <v>185858</v>
      </c>
      <c r="H37" s="10">
        <v>193850</v>
      </c>
      <c r="I37" s="19">
        <f t="shared" si="1"/>
        <v>0</v>
      </c>
      <c r="J37" s="4">
        <f t="shared" si="2"/>
        <v>193850</v>
      </c>
      <c r="L37" s="10">
        <v>185858</v>
      </c>
      <c r="M37" s="11">
        <f t="shared" si="3"/>
        <v>0</v>
      </c>
      <c r="N37" s="51">
        <f t="shared" si="4"/>
        <v>193849.89399000001</v>
      </c>
      <c r="O37" s="10">
        <f t="shared" si="5"/>
        <v>193850</v>
      </c>
    </row>
    <row r="38" spans="1:15" x14ac:dyDescent="0.2">
      <c r="A38" t="s">
        <v>51</v>
      </c>
      <c r="B38">
        <v>29</v>
      </c>
      <c r="C38" s="4">
        <v>0</v>
      </c>
      <c r="D38" s="10">
        <v>268120</v>
      </c>
      <c r="E38" s="11">
        <v>16179</v>
      </c>
      <c r="F38" s="4">
        <f t="shared" si="0"/>
        <v>284299</v>
      </c>
      <c r="H38" s="10">
        <v>279649</v>
      </c>
      <c r="I38" s="19">
        <f t="shared" si="1"/>
        <v>16179</v>
      </c>
      <c r="J38" s="4">
        <f t="shared" si="2"/>
        <v>295828</v>
      </c>
      <c r="L38" s="10">
        <v>268120</v>
      </c>
      <c r="M38" s="11">
        <f t="shared" si="3"/>
        <v>16179</v>
      </c>
      <c r="N38" s="51">
        <f t="shared" si="4"/>
        <v>279649.15999000001</v>
      </c>
      <c r="O38" s="10">
        <f t="shared" si="5"/>
        <v>279649</v>
      </c>
    </row>
    <row r="39" spans="1:15" x14ac:dyDescent="0.2">
      <c r="A39" t="s">
        <v>52</v>
      </c>
      <c r="B39">
        <v>30</v>
      </c>
      <c r="C39" s="4">
        <v>0</v>
      </c>
      <c r="D39" s="10">
        <v>5383422</v>
      </c>
      <c r="E39" s="11">
        <v>0</v>
      </c>
      <c r="F39" s="4">
        <f t="shared" si="0"/>
        <v>5383422</v>
      </c>
      <c r="H39" s="10">
        <v>5614909</v>
      </c>
      <c r="I39" s="19">
        <f t="shared" si="1"/>
        <v>0</v>
      </c>
      <c r="J39" s="4">
        <f t="shared" si="2"/>
        <v>5614909</v>
      </c>
      <c r="L39" s="10">
        <v>5383422</v>
      </c>
      <c r="M39" s="11">
        <f t="shared" si="3"/>
        <v>0</v>
      </c>
      <c r="N39" s="51">
        <f t="shared" si="4"/>
        <v>5614909.1457599998</v>
      </c>
      <c r="O39" s="10">
        <f t="shared" si="5"/>
        <v>5614909</v>
      </c>
    </row>
    <row r="40" spans="1:15" x14ac:dyDescent="0.2">
      <c r="A40" t="s">
        <v>53</v>
      </c>
      <c r="B40">
        <v>31</v>
      </c>
      <c r="C40" s="4">
        <v>0</v>
      </c>
      <c r="D40" s="10">
        <v>5368038</v>
      </c>
      <c r="E40" s="11">
        <v>102465</v>
      </c>
      <c r="F40" s="4">
        <f t="shared" si="0"/>
        <v>5470503</v>
      </c>
      <c r="H40" s="10">
        <v>5598864</v>
      </c>
      <c r="I40" s="19">
        <f t="shared" si="1"/>
        <v>102465</v>
      </c>
      <c r="J40" s="4">
        <f t="shared" si="2"/>
        <v>5701329</v>
      </c>
      <c r="L40" s="10">
        <v>5368038</v>
      </c>
      <c r="M40" s="11">
        <f t="shared" si="3"/>
        <v>102465</v>
      </c>
      <c r="N40" s="51">
        <f t="shared" si="4"/>
        <v>5598863.6337599996</v>
      </c>
      <c r="O40" s="10">
        <f t="shared" si="5"/>
        <v>5598864</v>
      </c>
    </row>
    <row r="41" spans="1:15" x14ac:dyDescent="0.2">
      <c r="A41" t="s">
        <v>54</v>
      </c>
      <c r="B41">
        <v>32</v>
      </c>
      <c r="C41" s="4">
        <v>0</v>
      </c>
      <c r="D41" s="10">
        <v>1261792</v>
      </c>
      <c r="E41" s="11">
        <v>26842</v>
      </c>
      <c r="F41" s="4">
        <f t="shared" si="0"/>
        <v>1288634</v>
      </c>
      <c r="H41" s="10">
        <v>1316049</v>
      </c>
      <c r="I41" s="19">
        <f t="shared" si="1"/>
        <v>26842</v>
      </c>
      <c r="J41" s="4">
        <f t="shared" si="2"/>
        <v>1342891</v>
      </c>
      <c r="L41" s="10">
        <v>1261792</v>
      </c>
      <c r="M41" s="11">
        <f t="shared" si="3"/>
        <v>26842</v>
      </c>
      <c r="N41" s="51">
        <f t="shared" si="4"/>
        <v>1316049.0559400001</v>
      </c>
      <c r="O41" s="10">
        <f t="shared" si="5"/>
        <v>1316049</v>
      </c>
    </row>
    <row r="42" spans="1:15" x14ac:dyDescent="0.2">
      <c r="A42" t="s">
        <v>55</v>
      </c>
      <c r="B42">
        <v>33</v>
      </c>
      <c r="C42" s="4">
        <v>0</v>
      </c>
      <c r="D42" s="10">
        <v>117053</v>
      </c>
      <c r="E42" s="11">
        <v>23308</v>
      </c>
      <c r="F42" s="4">
        <f t="shared" si="0"/>
        <v>140361</v>
      </c>
      <c r="H42" s="10">
        <v>122086</v>
      </c>
      <c r="I42" s="19">
        <f t="shared" si="1"/>
        <v>23308</v>
      </c>
      <c r="J42" s="4">
        <f t="shared" si="2"/>
        <v>145394</v>
      </c>
      <c r="L42" s="10">
        <v>117053</v>
      </c>
      <c r="M42" s="11">
        <f t="shared" si="3"/>
        <v>23308</v>
      </c>
      <c r="N42" s="51">
        <f t="shared" si="4"/>
        <v>122086.27899000001</v>
      </c>
      <c r="O42" s="10">
        <f t="shared" ref="O42:O73" si="6">ROUND(N42,0)</f>
        <v>122086</v>
      </c>
    </row>
    <row r="43" spans="1:15" x14ac:dyDescent="0.2">
      <c r="A43" t="s">
        <v>56</v>
      </c>
      <c r="B43">
        <v>34</v>
      </c>
      <c r="C43" s="4">
        <v>0</v>
      </c>
      <c r="D43" s="10">
        <v>182009</v>
      </c>
      <c r="E43" s="11">
        <v>10736</v>
      </c>
      <c r="F43" s="4">
        <f t="shared" si="0"/>
        <v>192745</v>
      </c>
      <c r="H43" s="10">
        <v>189835</v>
      </c>
      <c r="I43" s="19">
        <f t="shared" si="1"/>
        <v>10736</v>
      </c>
      <c r="J43" s="4">
        <f t="shared" si="2"/>
        <v>200571</v>
      </c>
      <c r="L43" s="10">
        <v>182009</v>
      </c>
      <c r="M43" s="11">
        <f t="shared" si="3"/>
        <v>10736</v>
      </c>
      <c r="N43" s="51">
        <f t="shared" si="4"/>
        <v>189835.38699</v>
      </c>
      <c r="O43" s="10">
        <f t="shared" si="6"/>
        <v>189835</v>
      </c>
    </row>
    <row r="44" spans="1:15" x14ac:dyDescent="0.2">
      <c r="A44" t="s">
        <v>57</v>
      </c>
      <c r="B44">
        <v>35</v>
      </c>
      <c r="C44" s="4">
        <v>0</v>
      </c>
      <c r="D44" s="10">
        <v>174653245</v>
      </c>
      <c r="E44" s="11">
        <v>294886</v>
      </c>
      <c r="F44" s="4">
        <f t="shared" si="0"/>
        <v>174948131</v>
      </c>
      <c r="H44" s="10">
        <v>182163335</v>
      </c>
      <c r="I44" s="19">
        <f t="shared" si="1"/>
        <v>294886</v>
      </c>
      <c r="J44" s="4">
        <f t="shared" si="2"/>
        <v>182458221</v>
      </c>
      <c r="L44" s="10">
        <v>174653245</v>
      </c>
      <c r="M44" s="11">
        <f t="shared" si="3"/>
        <v>294886</v>
      </c>
      <c r="N44" s="51">
        <f t="shared" si="4"/>
        <v>182163334.52733999</v>
      </c>
      <c r="O44" s="10">
        <f t="shared" si="6"/>
        <v>182163335</v>
      </c>
    </row>
    <row r="45" spans="1:15" x14ac:dyDescent="0.2">
      <c r="A45" t="s">
        <v>58</v>
      </c>
      <c r="B45">
        <v>36</v>
      </c>
      <c r="C45" s="4">
        <v>0</v>
      </c>
      <c r="D45" s="10">
        <v>1351366</v>
      </c>
      <c r="E45" s="11">
        <v>580849</v>
      </c>
      <c r="F45" s="4">
        <f t="shared" si="0"/>
        <v>1932215</v>
      </c>
      <c r="H45" s="10">
        <v>1409475</v>
      </c>
      <c r="I45" s="19">
        <f t="shared" si="1"/>
        <v>580849</v>
      </c>
      <c r="J45" s="4">
        <f t="shared" si="2"/>
        <v>1990324</v>
      </c>
      <c r="L45" s="10">
        <v>1351366</v>
      </c>
      <c r="M45" s="11">
        <f t="shared" si="3"/>
        <v>580849</v>
      </c>
      <c r="N45" s="51">
        <f t="shared" si="4"/>
        <v>1409474.7379399999</v>
      </c>
      <c r="O45" s="10">
        <f t="shared" si="6"/>
        <v>1409475</v>
      </c>
    </row>
    <row r="46" spans="1:15" x14ac:dyDescent="0.2">
      <c r="A46" t="s">
        <v>59</v>
      </c>
      <c r="B46">
        <v>37</v>
      </c>
      <c r="C46" s="4">
        <v>0</v>
      </c>
      <c r="D46" s="10">
        <v>232537</v>
      </c>
      <c r="E46" s="11">
        <v>2847</v>
      </c>
      <c r="F46" s="4">
        <f t="shared" si="0"/>
        <v>235384</v>
      </c>
      <c r="H46" s="10">
        <v>242536</v>
      </c>
      <c r="I46" s="19">
        <f t="shared" si="1"/>
        <v>2847</v>
      </c>
      <c r="J46" s="4">
        <f t="shared" si="2"/>
        <v>245383</v>
      </c>
      <c r="L46" s="10">
        <v>232537</v>
      </c>
      <c r="M46" s="11">
        <f t="shared" si="3"/>
        <v>2847</v>
      </c>
      <c r="N46" s="51">
        <f t="shared" si="4"/>
        <v>242536.09099</v>
      </c>
      <c r="O46" s="10">
        <f t="shared" si="6"/>
        <v>242536</v>
      </c>
    </row>
    <row r="47" spans="1:15" x14ac:dyDescent="0.2">
      <c r="A47" t="s">
        <v>60</v>
      </c>
      <c r="B47">
        <v>38</v>
      </c>
      <c r="C47" s="4">
        <v>0</v>
      </c>
      <c r="D47" s="10">
        <v>448134</v>
      </c>
      <c r="E47" s="11">
        <v>147364</v>
      </c>
      <c r="F47" s="4">
        <f t="shared" si="0"/>
        <v>595498</v>
      </c>
      <c r="H47" s="10">
        <v>467404</v>
      </c>
      <c r="I47" s="19">
        <f t="shared" si="1"/>
        <v>147364</v>
      </c>
      <c r="J47" s="4">
        <f t="shared" si="2"/>
        <v>614768</v>
      </c>
      <c r="L47" s="10">
        <v>448134</v>
      </c>
      <c r="M47" s="11">
        <f t="shared" si="3"/>
        <v>147364</v>
      </c>
      <c r="N47" s="51">
        <f t="shared" si="4"/>
        <v>467403.76198000001</v>
      </c>
      <c r="O47" s="10">
        <f t="shared" si="6"/>
        <v>467404</v>
      </c>
    </row>
    <row r="48" spans="1:15" x14ac:dyDescent="0.2">
      <c r="A48" t="s">
        <v>61</v>
      </c>
      <c r="B48">
        <v>39</v>
      </c>
      <c r="C48" s="4">
        <v>0</v>
      </c>
      <c r="D48" s="10">
        <v>315765</v>
      </c>
      <c r="E48" s="11">
        <v>0</v>
      </c>
      <c r="F48" s="4">
        <f t="shared" si="0"/>
        <v>315765</v>
      </c>
      <c r="H48" s="10">
        <v>329343</v>
      </c>
      <c r="I48" s="19">
        <f t="shared" si="1"/>
        <v>0</v>
      </c>
      <c r="J48" s="4">
        <f t="shared" si="2"/>
        <v>329343</v>
      </c>
      <c r="L48" s="10">
        <v>315765</v>
      </c>
      <c r="M48" s="11">
        <f t="shared" si="3"/>
        <v>0</v>
      </c>
      <c r="N48" s="51">
        <f t="shared" si="4"/>
        <v>329342.89499</v>
      </c>
      <c r="O48" s="10">
        <f t="shared" si="6"/>
        <v>329343</v>
      </c>
    </row>
    <row r="49" spans="1:15" x14ac:dyDescent="0.2">
      <c r="A49" t="s">
        <v>62</v>
      </c>
      <c r="B49">
        <v>40</v>
      </c>
      <c r="C49" s="4">
        <v>0</v>
      </c>
      <c r="D49" s="10">
        <v>5275136</v>
      </c>
      <c r="E49" s="11">
        <v>21641</v>
      </c>
      <c r="F49" s="4">
        <f t="shared" si="0"/>
        <v>5296777</v>
      </c>
      <c r="H49" s="10">
        <v>5501967</v>
      </c>
      <c r="I49" s="19">
        <f t="shared" si="1"/>
        <v>21641</v>
      </c>
      <c r="J49" s="4">
        <f t="shared" si="2"/>
        <v>5523608</v>
      </c>
      <c r="L49" s="10">
        <v>5275136</v>
      </c>
      <c r="M49" s="11">
        <f t="shared" si="3"/>
        <v>21641</v>
      </c>
      <c r="N49" s="51">
        <f t="shared" si="4"/>
        <v>5501966.8477699999</v>
      </c>
      <c r="O49" s="10">
        <f t="shared" si="6"/>
        <v>5501967</v>
      </c>
    </row>
    <row r="50" spans="1:15" x14ac:dyDescent="0.2">
      <c r="A50" t="s">
        <v>63</v>
      </c>
      <c r="B50">
        <v>41</v>
      </c>
      <c r="C50" s="4">
        <v>0</v>
      </c>
      <c r="D50" s="10">
        <v>363988</v>
      </c>
      <c r="E50" s="11">
        <v>340012</v>
      </c>
      <c r="F50" s="4">
        <f t="shared" si="0"/>
        <v>704000</v>
      </c>
      <c r="H50" s="10">
        <v>379639</v>
      </c>
      <c r="I50" s="19">
        <f t="shared" si="1"/>
        <v>340012</v>
      </c>
      <c r="J50" s="4">
        <f t="shared" si="2"/>
        <v>719651</v>
      </c>
      <c r="L50" s="10">
        <v>363988</v>
      </c>
      <c r="M50" s="11">
        <f t="shared" si="3"/>
        <v>340012</v>
      </c>
      <c r="N50" s="51">
        <f t="shared" si="4"/>
        <v>379639.48398000002</v>
      </c>
      <c r="O50" s="10">
        <f t="shared" si="6"/>
        <v>379639</v>
      </c>
    </row>
    <row r="51" spans="1:15" x14ac:dyDescent="0.2">
      <c r="A51" t="s">
        <v>64</v>
      </c>
      <c r="B51">
        <v>42</v>
      </c>
      <c r="C51" s="4">
        <v>0</v>
      </c>
      <c r="D51" s="10">
        <v>3357581</v>
      </c>
      <c r="E51" s="11">
        <v>266726</v>
      </c>
      <c r="F51" s="4">
        <f t="shared" si="0"/>
        <v>3624307</v>
      </c>
      <c r="H51" s="10">
        <v>3501957</v>
      </c>
      <c r="I51" s="19">
        <f t="shared" si="1"/>
        <v>266726</v>
      </c>
      <c r="J51" s="4">
        <f t="shared" si="2"/>
        <v>3768683</v>
      </c>
      <c r="L51" s="10">
        <v>3357581</v>
      </c>
      <c r="M51" s="11">
        <f t="shared" si="3"/>
        <v>266726</v>
      </c>
      <c r="N51" s="51">
        <f t="shared" si="4"/>
        <v>3501956.9828499998</v>
      </c>
      <c r="O51" s="10">
        <f t="shared" si="6"/>
        <v>3501957</v>
      </c>
    </row>
    <row r="52" spans="1:15" x14ac:dyDescent="0.2">
      <c r="A52" t="s">
        <v>65</v>
      </c>
      <c r="B52">
        <v>43</v>
      </c>
      <c r="C52" s="4">
        <v>0</v>
      </c>
      <c r="D52" s="10">
        <v>359413</v>
      </c>
      <c r="E52" s="11">
        <v>79702</v>
      </c>
      <c r="F52" s="4">
        <f t="shared" si="0"/>
        <v>439115</v>
      </c>
      <c r="H52" s="10">
        <v>374868</v>
      </c>
      <c r="I52" s="19">
        <f t="shared" si="1"/>
        <v>79702</v>
      </c>
      <c r="J52" s="4">
        <f t="shared" si="2"/>
        <v>454570</v>
      </c>
      <c r="L52" s="10">
        <v>359413</v>
      </c>
      <c r="M52" s="11">
        <f t="shared" si="3"/>
        <v>79702</v>
      </c>
      <c r="N52" s="51">
        <f t="shared" si="4"/>
        <v>374867.75897999998</v>
      </c>
      <c r="O52" s="10">
        <f t="shared" si="6"/>
        <v>374868</v>
      </c>
    </row>
    <row r="53" spans="1:15" x14ac:dyDescent="0.2">
      <c r="A53" t="s">
        <v>66</v>
      </c>
      <c r="B53">
        <v>44</v>
      </c>
      <c r="C53" s="4">
        <v>0</v>
      </c>
      <c r="D53" s="10">
        <v>19301995</v>
      </c>
      <c r="E53" s="11">
        <v>206</v>
      </c>
      <c r="F53" s="4">
        <f t="shared" si="0"/>
        <v>19302201</v>
      </c>
      <c r="H53" s="10">
        <v>20131981</v>
      </c>
      <c r="I53" s="19">
        <f t="shared" si="1"/>
        <v>206</v>
      </c>
      <c r="J53" s="4">
        <f t="shared" si="2"/>
        <v>20132187</v>
      </c>
      <c r="L53" s="10">
        <v>19301995</v>
      </c>
      <c r="M53" s="11">
        <f t="shared" si="3"/>
        <v>206</v>
      </c>
      <c r="N53" s="51">
        <f t="shared" si="4"/>
        <v>20131980.784150001</v>
      </c>
      <c r="O53" s="10">
        <f t="shared" si="6"/>
        <v>20131981</v>
      </c>
    </row>
    <row r="54" spans="1:15" x14ac:dyDescent="0.2">
      <c r="A54" t="s">
        <v>67</v>
      </c>
      <c r="B54">
        <v>45</v>
      </c>
      <c r="C54" s="4">
        <v>0</v>
      </c>
      <c r="D54" s="10">
        <v>455161</v>
      </c>
      <c r="E54" s="11">
        <v>98584</v>
      </c>
      <c r="F54" s="4">
        <f t="shared" si="0"/>
        <v>553745</v>
      </c>
      <c r="H54" s="10">
        <v>474733</v>
      </c>
      <c r="I54" s="19">
        <f t="shared" si="1"/>
        <v>98584</v>
      </c>
      <c r="J54" s="4">
        <f t="shared" si="2"/>
        <v>573317</v>
      </c>
      <c r="L54" s="10">
        <v>455161</v>
      </c>
      <c r="M54" s="11">
        <f t="shared" si="3"/>
        <v>98584</v>
      </c>
      <c r="N54" s="51">
        <f t="shared" si="4"/>
        <v>474732.92297999997</v>
      </c>
      <c r="O54" s="10">
        <f t="shared" si="6"/>
        <v>474733</v>
      </c>
    </row>
    <row r="55" spans="1:15" x14ac:dyDescent="0.2">
      <c r="A55" t="s">
        <v>68</v>
      </c>
      <c r="B55">
        <v>46</v>
      </c>
      <c r="C55" s="4">
        <v>0</v>
      </c>
      <c r="D55" s="10">
        <v>5852785</v>
      </c>
      <c r="E55" s="11">
        <v>0</v>
      </c>
      <c r="F55" s="4">
        <f t="shared" si="0"/>
        <v>5852785</v>
      </c>
      <c r="H55" s="10">
        <v>6104455</v>
      </c>
      <c r="I55" s="19">
        <f t="shared" si="1"/>
        <v>0</v>
      </c>
      <c r="J55" s="4">
        <f t="shared" si="2"/>
        <v>6104455</v>
      </c>
      <c r="L55" s="10">
        <v>5852785</v>
      </c>
      <c r="M55" s="11">
        <f t="shared" si="3"/>
        <v>0</v>
      </c>
      <c r="N55" s="51">
        <f t="shared" si="4"/>
        <v>6104454.7547399998</v>
      </c>
      <c r="O55" s="10">
        <f t="shared" si="6"/>
        <v>6104455</v>
      </c>
    </row>
    <row r="56" spans="1:15" x14ac:dyDescent="0.2">
      <c r="A56" t="s">
        <v>69</v>
      </c>
      <c r="B56">
        <v>47</v>
      </c>
      <c r="C56" s="4">
        <v>0</v>
      </c>
      <c r="D56" s="10">
        <v>282269</v>
      </c>
      <c r="E56" s="11">
        <v>2573</v>
      </c>
      <c r="F56" s="4">
        <f t="shared" si="0"/>
        <v>284842</v>
      </c>
      <c r="H56" s="10">
        <v>294407</v>
      </c>
      <c r="I56" s="19">
        <f t="shared" si="1"/>
        <v>2573</v>
      </c>
      <c r="J56" s="4">
        <f t="shared" si="2"/>
        <v>296980</v>
      </c>
      <c r="L56" s="10">
        <v>282269</v>
      </c>
      <c r="M56" s="11">
        <f t="shared" si="3"/>
        <v>2573</v>
      </c>
      <c r="N56" s="51">
        <f t="shared" si="4"/>
        <v>294406.56699000002</v>
      </c>
      <c r="O56" s="10">
        <f t="shared" si="6"/>
        <v>294407</v>
      </c>
    </row>
    <row r="57" spans="1:15" x14ac:dyDescent="0.2">
      <c r="A57" t="s">
        <v>70</v>
      </c>
      <c r="B57">
        <v>48</v>
      </c>
      <c r="C57" s="4">
        <v>0</v>
      </c>
      <c r="D57" s="10">
        <v>2414194</v>
      </c>
      <c r="E57" s="11">
        <v>0</v>
      </c>
      <c r="F57" s="4">
        <f t="shared" si="0"/>
        <v>2414194</v>
      </c>
      <c r="H57" s="10">
        <v>2518004</v>
      </c>
      <c r="I57" s="19">
        <f t="shared" si="1"/>
        <v>0</v>
      </c>
      <c r="J57" s="4">
        <f t="shared" si="2"/>
        <v>2518004</v>
      </c>
      <c r="L57" s="10">
        <v>2414194</v>
      </c>
      <c r="M57" s="11">
        <f t="shared" si="3"/>
        <v>0</v>
      </c>
      <c r="N57" s="51">
        <f t="shared" si="4"/>
        <v>2518004.3418899998</v>
      </c>
      <c r="O57" s="10">
        <f t="shared" si="6"/>
        <v>2518004</v>
      </c>
    </row>
    <row r="58" spans="1:15" x14ac:dyDescent="0.2">
      <c r="A58" t="s">
        <v>71</v>
      </c>
      <c r="B58">
        <v>49</v>
      </c>
      <c r="C58" s="4">
        <v>0</v>
      </c>
      <c r="D58" s="10">
        <v>19804203</v>
      </c>
      <c r="E58" s="11">
        <v>0</v>
      </c>
      <c r="F58" s="4">
        <f t="shared" si="0"/>
        <v>19804203</v>
      </c>
      <c r="H58" s="10">
        <v>20655784</v>
      </c>
      <c r="I58" s="19">
        <f t="shared" si="1"/>
        <v>0</v>
      </c>
      <c r="J58" s="4">
        <f t="shared" si="2"/>
        <v>20655784</v>
      </c>
      <c r="L58" s="10">
        <v>19804203</v>
      </c>
      <c r="M58" s="11">
        <f t="shared" si="3"/>
        <v>0</v>
      </c>
      <c r="N58" s="51">
        <f t="shared" si="4"/>
        <v>20655783.728130002</v>
      </c>
      <c r="O58" s="10">
        <f t="shared" si="6"/>
        <v>20655784</v>
      </c>
    </row>
    <row r="59" spans="1:15" x14ac:dyDescent="0.2">
      <c r="A59" t="s">
        <v>72</v>
      </c>
      <c r="B59">
        <v>50</v>
      </c>
      <c r="C59" s="4">
        <v>0</v>
      </c>
      <c r="D59" s="10">
        <v>1976870</v>
      </c>
      <c r="E59" s="11">
        <v>37903</v>
      </c>
      <c r="F59" s="4">
        <f t="shared" si="0"/>
        <v>2014773</v>
      </c>
      <c r="H59" s="10">
        <v>2061875</v>
      </c>
      <c r="I59" s="19">
        <f t="shared" si="1"/>
        <v>37903</v>
      </c>
      <c r="J59" s="4">
        <f t="shared" si="2"/>
        <v>2099778</v>
      </c>
      <c r="L59" s="10">
        <v>1976870</v>
      </c>
      <c r="M59" s="11">
        <f t="shared" si="3"/>
        <v>37903</v>
      </c>
      <c r="N59" s="51">
        <f t="shared" si="4"/>
        <v>2061875.4099099999</v>
      </c>
      <c r="O59" s="10">
        <f t="shared" si="6"/>
        <v>2061875</v>
      </c>
    </row>
    <row r="60" spans="1:15" x14ac:dyDescent="0.2">
      <c r="A60" t="s">
        <v>73</v>
      </c>
      <c r="B60">
        <v>51</v>
      </c>
      <c r="C60" s="4">
        <v>0</v>
      </c>
      <c r="D60" s="10">
        <v>202226</v>
      </c>
      <c r="E60" s="11">
        <v>151712</v>
      </c>
      <c r="F60" s="4">
        <f t="shared" si="0"/>
        <v>353938</v>
      </c>
      <c r="H60" s="10">
        <v>210922</v>
      </c>
      <c r="I60" s="19">
        <f t="shared" si="1"/>
        <v>151712</v>
      </c>
      <c r="J60" s="4">
        <f t="shared" si="2"/>
        <v>362634</v>
      </c>
      <c r="L60" s="10">
        <v>202226</v>
      </c>
      <c r="M60" s="11">
        <f t="shared" si="3"/>
        <v>151712</v>
      </c>
      <c r="N60" s="51">
        <f t="shared" si="4"/>
        <v>210921.71799</v>
      </c>
      <c r="O60" s="10">
        <f t="shared" si="6"/>
        <v>210922</v>
      </c>
    </row>
    <row r="61" spans="1:15" x14ac:dyDescent="0.2">
      <c r="A61" t="s">
        <v>74</v>
      </c>
      <c r="B61">
        <v>52</v>
      </c>
      <c r="C61" s="4">
        <v>0</v>
      </c>
      <c r="D61" s="10">
        <v>1346692</v>
      </c>
      <c r="E61" s="11">
        <v>112258</v>
      </c>
      <c r="F61" s="4">
        <f t="shared" si="0"/>
        <v>1458950</v>
      </c>
      <c r="H61" s="10">
        <v>1404600</v>
      </c>
      <c r="I61" s="19">
        <f t="shared" si="1"/>
        <v>112258</v>
      </c>
      <c r="J61" s="4">
        <f t="shared" si="2"/>
        <v>1516858</v>
      </c>
      <c r="L61" s="10">
        <v>1346692</v>
      </c>
      <c r="M61" s="11">
        <f t="shared" si="3"/>
        <v>112258</v>
      </c>
      <c r="N61" s="51">
        <f t="shared" si="4"/>
        <v>1404599.7559400001</v>
      </c>
      <c r="O61" s="10">
        <f t="shared" si="6"/>
        <v>1404600</v>
      </c>
    </row>
    <row r="62" spans="1:15" x14ac:dyDescent="0.2">
      <c r="A62" t="s">
        <v>75</v>
      </c>
      <c r="B62">
        <v>53</v>
      </c>
      <c r="C62" s="4">
        <v>0</v>
      </c>
      <c r="D62" s="10">
        <v>161138</v>
      </c>
      <c r="E62" s="11">
        <v>15117</v>
      </c>
      <c r="F62" s="4">
        <f t="shared" si="0"/>
        <v>176255</v>
      </c>
      <c r="H62" s="10">
        <v>168067</v>
      </c>
      <c r="I62" s="19">
        <f t="shared" si="1"/>
        <v>15117</v>
      </c>
      <c r="J62" s="4">
        <f t="shared" si="2"/>
        <v>183184</v>
      </c>
      <c r="L62" s="10">
        <v>161138</v>
      </c>
      <c r="M62" s="11">
        <f t="shared" si="3"/>
        <v>15117</v>
      </c>
      <c r="N62" s="51">
        <f t="shared" si="4"/>
        <v>168066.93398999999</v>
      </c>
      <c r="O62" s="10">
        <f t="shared" si="6"/>
        <v>168067</v>
      </c>
    </row>
    <row r="63" spans="1:15" x14ac:dyDescent="0.2">
      <c r="A63" t="s">
        <v>76</v>
      </c>
      <c r="B63">
        <v>54</v>
      </c>
      <c r="C63" s="4">
        <v>0</v>
      </c>
      <c r="D63" s="10">
        <v>1335562</v>
      </c>
      <c r="E63" s="11">
        <v>4618</v>
      </c>
      <c r="F63" s="4">
        <f t="shared" si="0"/>
        <v>1340180</v>
      </c>
      <c r="H63" s="10">
        <v>1392991</v>
      </c>
      <c r="I63" s="19">
        <f t="shared" si="1"/>
        <v>4618</v>
      </c>
      <c r="J63" s="4">
        <f t="shared" si="2"/>
        <v>1397609</v>
      </c>
      <c r="L63" s="10">
        <v>1335562</v>
      </c>
      <c r="M63" s="11">
        <f t="shared" si="3"/>
        <v>4618</v>
      </c>
      <c r="N63" s="51">
        <f t="shared" si="4"/>
        <v>1392991.16594</v>
      </c>
      <c r="O63" s="10">
        <f t="shared" si="6"/>
        <v>1392991</v>
      </c>
    </row>
    <row r="64" spans="1:15" x14ac:dyDescent="0.2">
      <c r="A64" t="s">
        <v>77</v>
      </c>
      <c r="B64">
        <v>55</v>
      </c>
      <c r="C64" s="4">
        <v>0</v>
      </c>
      <c r="D64" s="10">
        <v>138738</v>
      </c>
      <c r="E64" s="11">
        <v>0</v>
      </c>
      <c r="F64" s="4">
        <f t="shared" si="0"/>
        <v>138738</v>
      </c>
      <c r="H64" s="10">
        <v>144704</v>
      </c>
      <c r="I64" s="19">
        <f t="shared" si="1"/>
        <v>0</v>
      </c>
      <c r="J64" s="4">
        <f t="shared" si="2"/>
        <v>144704</v>
      </c>
      <c r="L64" s="10">
        <v>138738</v>
      </c>
      <c r="M64" s="11">
        <f t="shared" si="3"/>
        <v>0</v>
      </c>
      <c r="N64" s="51">
        <f t="shared" si="4"/>
        <v>144703.73399000001</v>
      </c>
      <c r="O64" s="10">
        <f t="shared" si="6"/>
        <v>144704</v>
      </c>
    </row>
    <row r="65" spans="1:15" x14ac:dyDescent="0.2">
      <c r="A65" t="s">
        <v>78</v>
      </c>
      <c r="B65">
        <v>56</v>
      </c>
      <c r="C65" s="4">
        <v>0</v>
      </c>
      <c r="D65" s="10">
        <v>4678930</v>
      </c>
      <c r="E65" s="11">
        <v>6688</v>
      </c>
      <c r="F65" s="4">
        <f t="shared" si="0"/>
        <v>4685618</v>
      </c>
      <c r="H65" s="10">
        <v>4880124</v>
      </c>
      <c r="I65" s="19">
        <f t="shared" si="1"/>
        <v>6688</v>
      </c>
      <c r="J65" s="4">
        <f t="shared" si="2"/>
        <v>4886812</v>
      </c>
      <c r="L65" s="10">
        <v>4678930</v>
      </c>
      <c r="M65" s="11">
        <f t="shared" si="3"/>
        <v>6688</v>
      </c>
      <c r="N65" s="51">
        <f t="shared" si="4"/>
        <v>4880123.98979</v>
      </c>
      <c r="O65" s="10">
        <f t="shared" si="6"/>
        <v>4880124</v>
      </c>
    </row>
    <row r="66" spans="1:15" x14ac:dyDescent="0.2">
      <c r="A66" t="s">
        <v>79</v>
      </c>
      <c r="B66">
        <v>57</v>
      </c>
      <c r="C66" s="4">
        <v>0</v>
      </c>
      <c r="D66" s="10">
        <v>7571171</v>
      </c>
      <c r="E66" s="11">
        <v>76064</v>
      </c>
      <c r="F66" s="4">
        <f t="shared" si="0"/>
        <v>7647235</v>
      </c>
      <c r="H66" s="10">
        <v>7896731</v>
      </c>
      <c r="I66" s="19">
        <f t="shared" si="1"/>
        <v>76064</v>
      </c>
      <c r="J66" s="4">
        <f t="shared" si="2"/>
        <v>7972795</v>
      </c>
      <c r="L66" s="10">
        <v>7571171</v>
      </c>
      <c r="M66" s="11">
        <f t="shared" si="3"/>
        <v>76064</v>
      </c>
      <c r="N66" s="51">
        <f t="shared" si="4"/>
        <v>7896731.3526699999</v>
      </c>
      <c r="O66" s="10">
        <f t="shared" si="6"/>
        <v>7896731</v>
      </c>
    </row>
    <row r="67" spans="1:15" x14ac:dyDescent="0.2">
      <c r="A67" t="s">
        <v>80</v>
      </c>
      <c r="B67">
        <v>58</v>
      </c>
      <c r="C67" s="4">
        <v>0</v>
      </c>
      <c r="D67" s="10">
        <v>566305</v>
      </c>
      <c r="E67" s="11">
        <v>109150</v>
      </c>
      <c r="F67" s="4">
        <f t="shared" si="0"/>
        <v>675455</v>
      </c>
      <c r="H67" s="10">
        <v>590656</v>
      </c>
      <c r="I67" s="19">
        <f t="shared" si="1"/>
        <v>109150</v>
      </c>
      <c r="J67" s="4">
        <f t="shared" si="2"/>
        <v>699806</v>
      </c>
      <c r="L67" s="10">
        <v>566305</v>
      </c>
      <c r="M67" s="11">
        <f t="shared" si="3"/>
        <v>109150</v>
      </c>
      <c r="N67" s="51">
        <f t="shared" si="4"/>
        <v>590656.11497999995</v>
      </c>
      <c r="O67" s="10">
        <f t="shared" si="6"/>
        <v>590656</v>
      </c>
    </row>
    <row r="68" spans="1:15" x14ac:dyDescent="0.2">
      <c r="A68" t="s">
        <v>81</v>
      </c>
      <c r="B68">
        <v>59</v>
      </c>
      <c r="C68" s="4">
        <v>0</v>
      </c>
      <c r="D68" s="10">
        <v>165968</v>
      </c>
      <c r="E68" s="11">
        <v>14322</v>
      </c>
      <c r="F68" s="4">
        <f t="shared" si="0"/>
        <v>180290</v>
      </c>
      <c r="H68" s="10">
        <v>173105</v>
      </c>
      <c r="I68" s="19">
        <f t="shared" si="1"/>
        <v>14322</v>
      </c>
      <c r="J68" s="4">
        <f t="shared" si="2"/>
        <v>187427</v>
      </c>
      <c r="L68" s="10">
        <v>165968</v>
      </c>
      <c r="M68" s="11">
        <f t="shared" si="3"/>
        <v>14322</v>
      </c>
      <c r="N68" s="51">
        <f t="shared" si="4"/>
        <v>173104.62398999999</v>
      </c>
      <c r="O68" s="10">
        <f t="shared" si="6"/>
        <v>173105</v>
      </c>
    </row>
    <row r="69" spans="1:15" x14ac:dyDescent="0.2">
      <c r="A69" t="s">
        <v>82</v>
      </c>
      <c r="B69">
        <v>60</v>
      </c>
      <c r="C69" s="4">
        <v>0</v>
      </c>
      <c r="D69" s="10">
        <v>127276</v>
      </c>
      <c r="E69" s="11">
        <v>49521</v>
      </c>
      <c r="F69" s="4">
        <f t="shared" si="0"/>
        <v>176797</v>
      </c>
      <c r="H69" s="10">
        <v>132749</v>
      </c>
      <c r="I69" s="19">
        <f t="shared" si="1"/>
        <v>49521</v>
      </c>
      <c r="J69" s="4">
        <f t="shared" si="2"/>
        <v>182270</v>
      </c>
      <c r="L69" s="10">
        <v>127276</v>
      </c>
      <c r="M69" s="11">
        <f t="shared" si="3"/>
        <v>49521</v>
      </c>
      <c r="N69" s="51">
        <f t="shared" si="4"/>
        <v>132748.86799</v>
      </c>
      <c r="O69" s="10">
        <f t="shared" si="6"/>
        <v>132749</v>
      </c>
    </row>
    <row r="70" spans="1:15" x14ac:dyDescent="0.2">
      <c r="A70" t="s">
        <v>83</v>
      </c>
      <c r="B70">
        <v>61</v>
      </c>
      <c r="C70" s="4">
        <v>0</v>
      </c>
      <c r="D70" s="10">
        <v>10615414</v>
      </c>
      <c r="E70" s="11">
        <v>0</v>
      </c>
      <c r="F70" s="4">
        <f t="shared" si="0"/>
        <v>10615414</v>
      </c>
      <c r="H70" s="10">
        <v>11071877</v>
      </c>
      <c r="I70" s="19">
        <f t="shared" si="1"/>
        <v>0</v>
      </c>
      <c r="J70" s="4">
        <f t="shared" si="2"/>
        <v>11071877</v>
      </c>
      <c r="L70" s="10">
        <v>10615414</v>
      </c>
      <c r="M70" s="11">
        <f t="shared" si="3"/>
        <v>0</v>
      </c>
      <c r="N70" s="51">
        <f t="shared" si="4"/>
        <v>11071876.80153</v>
      </c>
      <c r="O70" s="10">
        <f t="shared" si="6"/>
        <v>11071877</v>
      </c>
    </row>
    <row r="71" spans="1:15" x14ac:dyDescent="0.2">
      <c r="A71" t="s">
        <v>84</v>
      </c>
      <c r="B71">
        <v>62</v>
      </c>
      <c r="C71" s="4">
        <v>0</v>
      </c>
      <c r="D71" s="10">
        <v>3457</v>
      </c>
      <c r="E71" s="11">
        <v>0</v>
      </c>
      <c r="F71" s="4">
        <f t="shared" si="0"/>
        <v>3457</v>
      </c>
      <c r="H71" s="10">
        <v>3606</v>
      </c>
      <c r="I71" s="19">
        <f t="shared" si="1"/>
        <v>0</v>
      </c>
      <c r="J71" s="4">
        <f t="shared" si="2"/>
        <v>3606</v>
      </c>
      <c r="L71" s="10">
        <v>3457</v>
      </c>
      <c r="M71" s="11">
        <f t="shared" si="3"/>
        <v>0</v>
      </c>
      <c r="N71" s="51">
        <f t="shared" si="4"/>
        <v>3605.6509999999998</v>
      </c>
      <c r="O71" s="10">
        <f t="shared" si="6"/>
        <v>3606</v>
      </c>
    </row>
    <row r="72" spans="1:15" x14ac:dyDescent="0.2">
      <c r="A72" t="s">
        <v>85</v>
      </c>
      <c r="B72">
        <v>63</v>
      </c>
      <c r="C72" s="4">
        <v>0</v>
      </c>
      <c r="D72" s="10">
        <v>335353</v>
      </c>
      <c r="E72" s="11">
        <v>20639</v>
      </c>
      <c r="F72" s="4">
        <f t="shared" si="0"/>
        <v>355992</v>
      </c>
      <c r="H72" s="10">
        <v>349773</v>
      </c>
      <c r="I72" s="19">
        <f t="shared" si="1"/>
        <v>20639</v>
      </c>
      <c r="J72" s="4">
        <f t="shared" si="2"/>
        <v>370412</v>
      </c>
      <c r="L72" s="10">
        <v>335353</v>
      </c>
      <c r="M72" s="11">
        <f t="shared" si="3"/>
        <v>20639</v>
      </c>
      <c r="N72" s="51">
        <f t="shared" si="4"/>
        <v>349773.17898999999</v>
      </c>
      <c r="O72" s="10">
        <f t="shared" si="6"/>
        <v>349773</v>
      </c>
    </row>
    <row r="73" spans="1:15" x14ac:dyDescent="0.2">
      <c r="A73" t="s">
        <v>86</v>
      </c>
      <c r="B73">
        <v>64</v>
      </c>
      <c r="C73" s="4">
        <v>0</v>
      </c>
      <c r="D73" s="10">
        <v>2170074</v>
      </c>
      <c r="E73" s="11">
        <v>2605</v>
      </c>
      <c r="F73" s="4">
        <f t="shared" si="0"/>
        <v>2172679</v>
      </c>
      <c r="H73" s="10">
        <v>2263387</v>
      </c>
      <c r="I73" s="19">
        <f t="shared" si="1"/>
        <v>2605</v>
      </c>
      <c r="J73" s="4">
        <f t="shared" si="2"/>
        <v>2265992</v>
      </c>
      <c r="L73" s="10">
        <v>2170074</v>
      </c>
      <c r="M73" s="11">
        <f t="shared" si="3"/>
        <v>2605</v>
      </c>
      <c r="N73" s="51">
        <f t="shared" si="4"/>
        <v>2263387.1819000002</v>
      </c>
      <c r="O73" s="10">
        <f t="shared" si="6"/>
        <v>2263387</v>
      </c>
    </row>
    <row r="74" spans="1:15" x14ac:dyDescent="0.2">
      <c r="A74" t="s">
        <v>87</v>
      </c>
      <c r="B74">
        <v>65</v>
      </c>
      <c r="C74" s="4">
        <v>0</v>
      </c>
      <c r="D74" s="10">
        <v>474282</v>
      </c>
      <c r="E74" s="11">
        <v>0</v>
      </c>
      <c r="F74" s="4">
        <f t="shared" ref="F74:F137" si="7">SUM(C74:E74)</f>
        <v>474282</v>
      </c>
      <c r="H74" s="10">
        <v>494676</v>
      </c>
      <c r="I74" s="19">
        <f t="shared" ref="I74:I137" si="8">M74</f>
        <v>0</v>
      </c>
      <c r="J74" s="4">
        <f t="shared" ref="J74:J137" si="9">SUM(H74:I74)</f>
        <v>494676</v>
      </c>
      <c r="L74" s="10">
        <v>474282</v>
      </c>
      <c r="M74" s="11">
        <f t="shared" ref="M74:M137" si="10">E74</f>
        <v>0</v>
      </c>
      <c r="N74" s="51">
        <f t="shared" ref="N74:N137" si="11">ROUND(((1021928272/979797001)*L74),5)</f>
        <v>494676.12598000001</v>
      </c>
      <c r="O74" s="10">
        <f t="shared" ref="O74:O105" si="12">ROUND(N74,0)</f>
        <v>494676</v>
      </c>
    </row>
    <row r="75" spans="1:15" x14ac:dyDescent="0.2">
      <c r="A75" t="s">
        <v>88</v>
      </c>
      <c r="B75">
        <v>66</v>
      </c>
      <c r="C75" s="4">
        <v>0</v>
      </c>
      <c r="D75" s="10">
        <v>266057</v>
      </c>
      <c r="E75" s="11">
        <v>42770</v>
      </c>
      <c r="F75" s="4">
        <f t="shared" si="7"/>
        <v>308827</v>
      </c>
      <c r="H75" s="10">
        <v>277497</v>
      </c>
      <c r="I75" s="19">
        <f t="shared" si="8"/>
        <v>42770</v>
      </c>
      <c r="J75" s="4">
        <f t="shared" si="9"/>
        <v>320267</v>
      </c>
      <c r="L75" s="10">
        <v>266057</v>
      </c>
      <c r="M75" s="11">
        <f t="shared" si="10"/>
        <v>42770</v>
      </c>
      <c r="N75" s="51">
        <f t="shared" si="11"/>
        <v>277497.45098999998</v>
      </c>
      <c r="O75" s="10">
        <f t="shared" si="12"/>
        <v>277497</v>
      </c>
    </row>
    <row r="76" spans="1:15" x14ac:dyDescent="0.2">
      <c r="A76" t="s">
        <v>89</v>
      </c>
      <c r="B76">
        <v>67</v>
      </c>
      <c r="C76" s="4">
        <v>0</v>
      </c>
      <c r="D76" s="10">
        <v>1069450</v>
      </c>
      <c r="E76" s="11">
        <v>424522</v>
      </c>
      <c r="F76" s="4">
        <f t="shared" si="7"/>
        <v>1493972</v>
      </c>
      <c r="H76" s="10">
        <v>1115436</v>
      </c>
      <c r="I76" s="19">
        <f t="shared" si="8"/>
        <v>424522</v>
      </c>
      <c r="J76" s="4">
        <f t="shared" si="9"/>
        <v>1539958</v>
      </c>
      <c r="L76" s="10">
        <v>1069450</v>
      </c>
      <c r="M76" s="11">
        <f t="shared" si="10"/>
        <v>424522</v>
      </c>
      <c r="N76" s="51">
        <f t="shared" si="11"/>
        <v>1115436.3499499999</v>
      </c>
      <c r="O76" s="10">
        <f t="shared" si="12"/>
        <v>1115436</v>
      </c>
    </row>
    <row r="77" spans="1:15" x14ac:dyDescent="0.2">
      <c r="A77" t="s">
        <v>90</v>
      </c>
      <c r="B77">
        <v>68</v>
      </c>
      <c r="C77" s="4">
        <v>0</v>
      </c>
      <c r="D77" s="10">
        <v>164753</v>
      </c>
      <c r="E77" s="11">
        <v>35061</v>
      </c>
      <c r="F77" s="4">
        <f t="shared" si="7"/>
        <v>199814</v>
      </c>
      <c r="H77" s="10">
        <v>171837</v>
      </c>
      <c r="I77" s="19">
        <f t="shared" si="8"/>
        <v>35061</v>
      </c>
      <c r="J77" s="4">
        <f t="shared" si="9"/>
        <v>206898</v>
      </c>
      <c r="L77" s="10">
        <v>164753</v>
      </c>
      <c r="M77" s="11">
        <f t="shared" si="10"/>
        <v>35061</v>
      </c>
      <c r="N77" s="51">
        <f t="shared" si="11"/>
        <v>171837.37899</v>
      </c>
      <c r="O77" s="10">
        <f t="shared" si="12"/>
        <v>171837</v>
      </c>
    </row>
    <row r="78" spans="1:15" x14ac:dyDescent="0.2">
      <c r="A78" t="s">
        <v>91</v>
      </c>
      <c r="B78">
        <v>69</v>
      </c>
      <c r="C78" s="4">
        <v>0</v>
      </c>
      <c r="D78" s="10">
        <v>76903</v>
      </c>
      <c r="E78" s="11">
        <v>41438</v>
      </c>
      <c r="F78" s="4">
        <f t="shared" si="7"/>
        <v>118341</v>
      </c>
      <c r="H78" s="10">
        <v>80210</v>
      </c>
      <c r="I78" s="19">
        <f t="shared" si="8"/>
        <v>41438</v>
      </c>
      <c r="J78" s="4">
        <f t="shared" si="9"/>
        <v>121648</v>
      </c>
      <c r="L78" s="10">
        <v>76903</v>
      </c>
      <c r="M78" s="11">
        <f t="shared" si="10"/>
        <v>41438</v>
      </c>
      <c r="N78" s="51">
        <f t="shared" si="11"/>
        <v>80209.828999999998</v>
      </c>
      <c r="O78" s="10">
        <f t="shared" si="12"/>
        <v>80210</v>
      </c>
    </row>
    <row r="79" spans="1:15" x14ac:dyDescent="0.2">
      <c r="A79" t="s">
        <v>92</v>
      </c>
      <c r="B79">
        <v>70</v>
      </c>
      <c r="C79" s="4">
        <v>0</v>
      </c>
      <c r="D79" s="10">
        <v>1048840</v>
      </c>
      <c r="E79" s="11">
        <v>56498</v>
      </c>
      <c r="F79" s="4">
        <f t="shared" si="7"/>
        <v>1105338</v>
      </c>
      <c r="H79" s="10">
        <v>1093940</v>
      </c>
      <c r="I79" s="19">
        <f t="shared" si="8"/>
        <v>56498</v>
      </c>
      <c r="J79" s="4">
        <f t="shared" si="9"/>
        <v>1150438</v>
      </c>
      <c r="L79" s="10">
        <v>1048840</v>
      </c>
      <c r="M79" s="11">
        <f t="shared" si="10"/>
        <v>56498</v>
      </c>
      <c r="N79" s="51">
        <f t="shared" si="11"/>
        <v>1093940.11995</v>
      </c>
      <c r="O79" s="10">
        <f t="shared" si="12"/>
        <v>1093940</v>
      </c>
    </row>
    <row r="80" spans="1:15" x14ac:dyDescent="0.2">
      <c r="A80" t="s">
        <v>93</v>
      </c>
      <c r="B80">
        <v>71</v>
      </c>
      <c r="C80" s="4">
        <v>0</v>
      </c>
      <c r="D80" s="10">
        <v>2625585</v>
      </c>
      <c r="E80" s="11">
        <v>222453</v>
      </c>
      <c r="F80" s="4">
        <f t="shared" si="7"/>
        <v>2848038</v>
      </c>
      <c r="H80" s="10">
        <v>2738485</v>
      </c>
      <c r="I80" s="19">
        <f t="shared" si="8"/>
        <v>222453</v>
      </c>
      <c r="J80" s="4">
        <f t="shared" si="9"/>
        <v>2960938</v>
      </c>
      <c r="L80" s="10">
        <v>2625585</v>
      </c>
      <c r="M80" s="11">
        <f t="shared" si="10"/>
        <v>222453</v>
      </c>
      <c r="N80" s="51">
        <f t="shared" si="11"/>
        <v>2738485.1548799998</v>
      </c>
      <c r="O80" s="10">
        <f t="shared" si="12"/>
        <v>2738485</v>
      </c>
    </row>
    <row r="81" spans="1:15" x14ac:dyDescent="0.2">
      <c r="A81" t="s">
        <v>94</v>
      </c>
      <c r="B81">
        <v>72</v>
      </c>
      <c r="C81" s="4">
        <v>0</v>
      </c>
      <c r="D81" s="10">
        <v>2323858</v>
      </c>
      <c r="E81" s="11">
        <v>318888</v>
      </c>
      <c r="F81" s="4">
        <f t="shared" si="7"/>
        <v>2642746</v>
      </c>
      <c r="H81" s="10">
        <v>2423784</v>
      </c>
      <c r="I81" s="19">
        <f t="shared" si="8"/>
        <v>318888</v>
      </c>
      <c r="J81" s="4">
        <f t="shared" si="9"/>
        <v>2742672</v>
      </c>
      <c r="L81" s="10">
        <v>2323858</v>
      </c>
      <c r="M81" s="11">
        <f t="shared" si="10"/>
        <v>318888</v>
      </c>
      <c r="N81" s="51">
        <f t="shared" si="11"/>
        <v>2423783.8939</v>
      </c>
      <c r="O81" s="10">
        <f t="shared" si="12"/>
        <v>2423784</v>
      </c>
    </row>
    <row r="82" spans="1:15" x14ac:dyDescent="0.2">
      <c r="A82" t="s">
        <v>95</v>
      </c>
      <c r="B82">
        <v>73</v>
      </c>
      <c r="C82" s="4">
        <v>0</v>
      </c>
      <c r="D82" s="10">
        <v>3014593</v>
      </c>
      <c r="E82" s="11">
        <v>0</v>
      </c>
      <c r="F82" s="4">
        <f t="shared" si="7"/>
        <v>3014593</v>
      </c>
      <c r="H82" s="10">
        <v>3144221</v>
      </c>
      <c r="I82" s="19">
        <f t="shared" si="8"/>
        <v>0</v>
      </c>
      <c r="J82" s="4">
        <f t="shared" si="9"/>
        <v>3144221</v>
      </c>
      <c r="L82" s="10">
        <v>3014593</v>
      </c>
      <c r="M82" s="11">
        <f t="shared" si="10"/>
        <v>0</v>
      </c>
      <c r="N82" s="51">
        <f t="shared" si="11"/>
        <v>3144220.4988699998</v>
      </c>
      <c r="O82" s="10">
        <f>ROUND(N82,0)+1</f>
        <v>3144221</v>
      </c>
    </row>
    <row r="83" spans="1:15" x14ac:dyDescent="0.2">
      <c r="A83" t="s">
        <v>96</v>
      </c>
      <c r="B83">
        <v>74</v>
      </c>
      <c r="C83" s="4">
        <v>0</v>
      </c>
      <c r="D83" s="10">
        <v>442768</v>
      </c>
      <c r="E83" s="11">
        <v>99940</v>
      </c>
      <c r="F83" s="4">
        <f t="shared" si="7"/>
        <v>542708</v>
      </c>
      <c r="H83" s="10">
        <v>461807</v>
      </c>
      <c r="I83" s="19">
        <f t="shared" si="8"/>
        <v>99940</v>
      </c>
      <c r="J83" s="4">
        <f t="shared" si="9"/>
        <v>561747</v>
      </c>
      <c r="L83" s="10">
        <v>442768</v>
      </c>
      <c r="M83" s="11">
        <f t="shared" si="10"/>
        <v>99940</v>
      </c>
      <c r="N83" s="51">
        <f t="shared" si="11"/>
        <v>461807.02398</v>
      </c>
      <c r="O83" s="10">
        <f t="shared" ref="O83:O114" si="13">ROUND(N83,0)</f>
        <v>461807</v>
      </c>
    </row>
    <row r="84" spans="1:15" x14ac:dyDescent="0.2">
      <c r="A84" t="s">
        <v>97</v>
      </c>
      <c r="B84">
        <v>75</v>
      </c>
      <c r="C84" s="4">
        <v>0</v>
      </c>
      <c r="D84" s="10">
        <v>502049</v>
      </c>
      <c r="E84" s="11">
        <v>8594</v>
      </c>
      <c r="F84" s="4">
        <f t="shared" si="7"/>
        <v>510643</v>
      </c>
      <c r="H84" s="10">
        <v>523637</v>
      </c>
      <c r="I84" s="19">
        <f t="shared" si="8"/>
        <v>8594</v>
      </c>
      <c r="J84" s="4">
        <f t="shared" si="9"/>
        <v>532231</v>
      </c>
      <c r="L84" s="10">
        <v>502049</v>
      </c>
      <c r="M84" s="11">
        <f t="shared" si="10"/>
        <v>8594</v>
      </c>
      <c r="N84" s="51">
        <f t="shared" si="11"/>
        <v>523637.10697999998</v>
      </c>
      <c r="O84" s="10">
        <f t="shared" si="13"/>
        <v>523637</v>
      </c>
    </row>
    <row r="85" spans="1:15" x14ac:dyDescent="0.2">
      <c r="A85" t="s">
        <v>98</v>
      </c>
      <c r="B85">
        <v>76</v>
      </c>
      <c r="C85" s="4">
        <v>0</v>
      </c>
      <c r="D85" s="10">
        <v>712814</v>
      </c>
      <c r="E85" s="11">
        <v>3940</v>
      </c>
      <c r="F85" s="4">
        <f t="shared" si="7"/>
        <v>716754</v>
      </c>
      <c r="H85" s="10">
        <v>743465</v>
      </c>
      <c r="I85" s="19">
        <f t="shared" si="8"/>
        <v>3940</v>
      </c>
      <c r="J85" s="4">
        <f t="shared" si="9"/>
        <v>747405</v>
      </c>
      <c r="L85" s="10">
        <v>712814</v>
      </c>
      <c r="M85" s="11">
        <f t="shared" si="10"/>
        <v>3940</v>
      </c>
      <c r="N85" s="51">
        <f t="shared" si="11"/>
        <v>743465.00196999998</v>
      </c>
      <c r="O85" s="10">
        <f t="shared" si="13"/>
        <v>743465</v>
      </c>
    </row>
    <row r="86" spans="1:15" x14ac:dyDescent="0.2">
      <c r="A86" t="s">
        <v>99</v>
      </c>
      <c r="B86">
        <v>77</v>
      </c>
      <c r="C86" s="4">
        <v>0</v>
      </c>
      <c r="D86" s="10">
        <v>672740</v>
      </c>
      <c r="E86" s="11">
        <v>190042</v>
      </c>
      <c r="F86" s="4">
        <f t="shared" si="7"/>
        <v>862782</v>
      </c>
      <c r="H86" s="10">
        <v>701668</v>
      </c>
      <c r="I86" s="19">
        <f t="shared" si="8"/>
        <v>190042</v>
      </c>
      <c r="J86" s="4">
        <f t="shared" si="9"/>
        <v>891710</v>
      </c>
      <c r="L86" s="10">
        <v>672740</v>
      </c>
      <c r="M86" s="11">
        <f t="shared" si="10"/>
        <v>190042</v>
      </c>
      <c r="N86" s="51">
        <f t="shared" si="11"/>
        <v>701667.81996999995</v>
      </c>
      <c r="O86" s="10">
        <f t="shared" si="13"/>
        <v>701668</v>
      </c>
    </row>
    <row r="87" spans="1:15" x14ac:dyDescent="0.2">
      <c r="A87" t="s">
        <v>100</v>
      </c>
      <c r="B87">
        <v>78</v>
      </c>
      <c r="C87" s="4">
        <v>0</v>
      </c>
      <c r="D87" s="10">
        <v>177332</v>
      </c>
      <c r="E87" s="11">
        <v>62175</v>
      </c>
      <c r="F87" s="4">
        <f t="shared" si="7"/>
        <v>239507</v>
      </c>
      <c r="H87" s="10">
        <v>184957</v>
      </c>
      <c r="I87" s="19">
        <f t="shared" si="8"/>
        <v>62175</v>
      </c>
      <c r="J87" s="4">
        <f t="shared" si="9"/>
        <v>247132</v>
      </c>
      <c r="L87" s="10">
        <v>177332</v>
      </c>
      <c r="M87" s="11">
        <f t="shared" si="10"/>
        <v>62175</v>
      </c>
      <c r="N87" s="51">
        <f t="shared" si="11"/>
        <v>184957.27598999999</v>
      </c>
      <c r="O87" s="10">
        <f t="shared" si="13"/>
        <v>184957</v>
      </c>
    </row>
    <row r="88" spans="1:15" x14ac:dyDescent="0.2">
      <c r="A88" t="s">
        <v>101</v>
      </c>
      <c r="B88">
        <v>79</v>
      </c>
      <c r="C88" s="4">
        <v>0</v>
      </c>
      <c r="D88" s="10">
        <v>3229915</v>
      </c>
      <c r="E88" s="11">
        <v>33334</v>
      </c>
      <c r="F88" s="4">
        <f t="shared" si="7"/>
        <v>3263249</v>
      </c>
      <c r="H88" s="10">
        <v>3368801</v>
      </c>
      <c r="I88" s="19">
        <f t="shared" si="8"/>
        <v>33334</v>
      </c>
      <c r="J88" s="4">
        <f t="shared" si="9"/>
        <v>3402135</v>
      </c>
      <c r="L88" s="10">
        <v>3229915</v>
      </c>
      <c r="M88" s="11">
        <f t="shared" si="10"/>
        <v>33334</v>
      </c>
      <c r="N88" s="51">
        <f t="shared" si="11"/>
        <v>3368801.3448600001</v>
      </c>
      <c r="O88" s="10">
        <f t="shared" si="13"/>
        <v>3368801</v>
      </c>
    </row>
    <row r="89" spans="1:15" x14ac:dyDescent="0.2">
      <c r="A89" t="s">
        <v>102</v>
      </c>
      <c r="B89">
        <v>80</v>
      </c>
      <c r="C89" s="4">
        <v>0</v>
      </c>
      <c r="D89" s="10">
        <v>1647083</v>
      </c>
      <c r="E89" s="11">
        <v>0</v>
      </c>
      <c r="F89" s="4">
        <f t="shared" si="7"/>
        <v>1647083</v>
      </c>
      <c r="H89" s="10">
        <v>1717908</v>
      </c>
      <c r="I89" s="19">
        <f t="shared" si="8"/>
        <v>0</v>
      </c>
      <c r="J89" s="4">
        <f t="shared" si="9"/>
        <v>1717908</v>
      </c>
      <c r="L89" s="10">
        <v>1647083</v>
      </c>
      <c r="M89" s="11">
        <f t="shared" si="10"/>
        <v>0</v>
      </c>
      <c r="N89" s="51">
        <f t="shared" si="11"/>
        <v>1717907.5689300001</v>
      </c>
      <c r="O89" s="10">
        <f t="shared" si="13"/>
        <v>1717908</v>
      </c>
    </row>
    <row r="90" spans="1:15" x14ac:dyDescent="0.2">
      <c r="A90" t="s">
        <v>103</v>
      </c>
      <c r="B90">
        <v>81</v>
      </c>
      <c r="C90" s="4">
        <v>0</v>
      </c>
      <c r="D90" s="10">
        <v>226737</v>
      </c>
      <c r="E90" s="11">
        <v>11384</v>
      </c>
      <c r="F90" s="4">
        <f t="shared" si="7"/>
        <v>238121</v>
      </c>
      <c r="H90" s="10">
        <v>236487</v>
      </c>
      <c r="I90" s="19">
        <f t="shared" si="8"/>
        <v>11384</v>
      </c>
      <c r="J90" s="4">
        <f t="shared" si="9"/>
        <v>247871</v>
      </c>
      <c r="L90" s="10">
        <v>226737</v>
      </c>
      <c r="M90" s="11">
        <f t="shared" si="10"/>
        <v>11384</v>
      </c>
      <c r="N90" s="51">
        <f t="shared" si="11"/>
        <v>236486.69099</v>
      </c>
      <c r="O90" s="10">
        <f t="shared" si="13"/>
        <v>236487</v>
      </c>
    </row>
    <row r="91" spans="1:15" x14ac:dyDescent="0.2">
      <c r="A91" t="s">
        <v>104</v>
      </c>
      <c r="B91">
        <v>82</v>
      </c>
      <c r="C91" s="4">
        <v>0</v>
      </c>
      <c r="D91" s="10">
        <v>817139</v>
      </c>
      <c r="E91" s="11">
        <v>73486</v>
      </c>
      <c r="F91" s="4">
        <f t="shared" si="7"/>
        <v>890625</v>
      </c>
      <c r="H91" s="10">
        <v>852276</v>
      </c>
      <c r="I91" s="19">
        <f t="shared" si="8"/>
        <v>73486</v>
      </c>
      <c r="J91" s="4">
        <f t="shared" si="9"/>
        <v>925762</v>
      </c>
      <c r="L91" s="10">
        <v>817139</v>
      </c>
      <c r="M91" s="11">
        <f t="shared" si="10"/>
        <v>73486</v>
      </c>
      <c r="N91" s="51">
        <f t="shared" si="11"/>
        <v>852275.97696</v>
      </c>
      <c r="O91" s="10">
        <f t="shared" si="13"/>
        <v>852276</v>
      </c>
    </row>
    <row r="92" spans="1:15" x14ac:dyDescent="0.2">
      <c r="A92" t="s">
        <v>374</v>
      </c>
      <c r="B92">
        <v>83</v>
      </c>
      <c r="C92" s="4">
        <v>0</v>
      </c>
      <c r="D92" s="10">
        <v>1379875</v>
      </c>
      <c r="E92" s="11">
        <v>2</v>
      </c>
      <c r="F92" s="4">
        <f t="shared" si="7"/>
        <v>1379877</v>
      </c>
      <c r="H92" s="10">
        <v>1439210</v>
      </c>
      <c r="I92" s="19">
        <f t="shared" si="8"/>
        <v>2</v>
      </c>
      <c r="J92" s="4">
        <f t="shared" si="9"/>
        <v>1439212</v>
      </c>
      <c r="L92" s="10">
        <v>1379875</v>
      </c>
      <c r="M92" s="11">
        <f t="shared" si="10"/>
        <v>2</v>
      </c>
      <c r="N92" s="51">
        <f t="shared" si="11"/>
        <v>1439209.62494</v>
      </c>
      <c r="O92" s="10">
        <f t="shared" si="13"/>
        <v>1439210</v>
      </c>
    </row>
    <row r="93" spans="1:15" x14ac:dyDescent="0.2">
      <c r="A93" t="s">
        <v>375</v>
      </c>
      <c r="B93">
        <v>84</v>
      </c>
      <c r="C93" s="4">
        <v>0</v>
      </c>
      <c r="D93" s="10">
        <v>267355</v>
      </c>
      <c r="E93" s="11">
        <v>2226</v>
      </c>
      <c r="F93" s="4">
        <f t="shared" si="7"/>
        <v>269581</v>
      </c>
      <c r="H93" s="10">
        <v>278851</v>
      </c>
      <c r="I93" s="19">
        <f t="shared" si="8"/>
        <v>2226</v>
      </c>
      <c r="J93" s="4">
        <f t="shared" si="9"/>
        <v>281077</v>
      </c>
      <c r="L93" s="10">
        <v>267355</v>
      </c>
      <c r="M93" s="11">
        <f t="shared" si="10"/>
        <v>2226</v>
      </c>
      <c r="N93" s="51">
        <f t="shared" si="11"/>
        <v>278851.26499</v>
      </c>
      <c r="O93" s="10">
        <f t="shared" si="13"/>
        <v>278851</v>
      </c>
    </row>
    <row r="94" spans="1:15" x14ac:dyDescent="0.2">
      <c r="A94" t="s">
        <v>376</v>
      </c>
      <c r="B94">
        <v>85</v>
      </c>
      <c r="C94" s="4">
        <v>0</v>
      </c>
      <c r="D94" s="10">
        <v>1334367</v>
      </c>
      <c r="E94" s="11">
        <v>0</v>
      </c>
      <c r="F94" s="4">
        <f t="shared" si="7"/>
        <v>1334367</v>
      </c>
      <c r="H94" s="10">
        <v>1391745</v>
      </c>
      <c r="I94" s="19">
        <f t="shared" si="8"/>
        <v>0</v>
      </c>
      <c r="J94" s="4">
        <f t="shared" si="9"/>
        <v>1391745</v>
      </c>
      <c r="L94" s="10">
        <v>1334367</v>
      </c>
      <c r="M94" s="11">
        <f t="shared" si="10"/>
        <v>0</v>
      </c>
      <c r="N94" s="51">
        <f t="shared" si="11"/>
        <v>1391744.78094</v>
      </c>
      <c r="O94" s="10">
        <f t="shared" si="13"/>
        <v>1391745</v>
      </c>
    </row>
    <row r="95" spans="1:15" x14ac:dyDescent="0.2">
      <c r="A95" t="s">
        <v>105</v>
      </c>
      <c r="B95">
        <v>86</v>
      </c>
      <c r="C95" s="4">
        <v>0</v>
      </c>
      <c r="D95" s="10">
        <v>137341</v>
      </c>
      <c r="E95" s="11">
        <v>1148</v>
      </c>
      <c r="F95" s="4">
        <f t="shared" si="7"/>
        <v>138489</v>
      </c>
      <c r="H95" s="10">
        <v>143247</v>
      </c>
      <c r="I95" s="19">
        <f t="shared" si="8"/>
        <v>1148</v>
      </c>
      <c r="J95" s="4">
        <f t="shared" si="9"/>
        <v>144395</v>
      </c>
      <c r="L95" s="10">
        <v>137341</v>
      </c>
      <c r="M95" s="11">
        <f t="shared" si="10"/>
        <v>1148</v>
      </c>
      <c r="N95" s="51">
        <f t="shared" si="11"/>
        <v>143246.66299000001</v>
      </c>
      <c r="O95" s="10">
        <f t="shared" si="13"/>
        <v>143247</v>
      </c>
    </row>
    <row r="96" spans="1:15" x14ac:dyDescent="0.2">
      <c r="A96" t="s">
        <v>106</v>
      </c>
      <c r="B96">
        <v>87</v>
      </c>
      <c r="C96" s="4">
        <v>0</v>
      </c>
      <c r="D96" s="10">
        <v>2591134</v>
      </c>
      <c r="E96" s="11">
        <v>5183</v>
      </c>
      <c r="F96" s="4">
        <f t="shared" si="7"/>
        <v>2596317</v>
      </c>
      <c r="H96" s="10">
        <v>2702553</v>
      </c>
      <c r="I96" s="19">
        <f t="shared" si="8"/>
        <v>5183</v>
      </c>
      <c r="J96" s="4">
        <f t="shared" si="9"/>
        <v>2707736</v>
      </c>
      <c r="L96" s="10">
        <v>2591134</v>
      </c>
      <c r="M96" s="11">
        <f t="shared" si="10"/>
        <v>5183</v>
      </c>
      <c r="N96" s="51">
        <f t="shared" si="11"/>
        <v>2702552.7618900002</v>
      </c>
      <c r="O96" s="10">
        <f t="shared" si="13"/>
        <v>2702553</v>
      </c>
    </row>
    <row r="97" spans="1:15" x14ac:dyDescent="0.2">
      <c r="A97" t="s">
        <v>107</v>
      </c>
      <c r="B97">
        <v>88</v>
      </c>
      <c r="C97" s="4">
        <v>0</v>
      </c>
      <c r="D97" s="10">
        <v>2018745</v>
      </c>
      <c r="E97" s="11">
        <v>87151</v>
      </c>
      <c r="F97" s="4">
        <f t="shared" si="7"/>
        <v>2105896</v>
      </c>
      <c r="H97" s="10">
        <v>2105551</v>
      </c>
      <c r="I97" s="19">
        <f t="shared" si="8"/>
        <v>87151</v>
      </c>
      <c r="J97" s="4">
        <f t="shared" si="9"/>
        <v>2192702</v>
      </c>
      <c r="L97" s="10">
        <v>2018745</v>
      </c>
      <c r="M97" s="11">
        <f t="shared" si="10"/>
        <v>87151</v>
      </c>
      <c r="N97" s="51">
        <f t="shared" si="11"/>
        <v>2105551.0349099999</v>
      </c>
      <c r="O97" s="10">
        <f t="shared" si="13"/>
        <v>2105551</v>
      </c>
    </row>
    <row r="98" spans="1:15" x14ac:dyDescent="0.2">
      <c r="A98" t="s">
        <v>108</v>
      </c>
      <c r="B98">
        <v>89</v>
      </c>
      <c r="C98" s="4">
        <v>0</v>
      </c>
      <c r="D98" s="10">
        <v>61406</v>
      </c>
      <c r="E98" s="11">
        <v>1273939</v>
      </c>
      <c r="F98" s="4">
        <f t="shared" si="7"/>
        <v>1335345</v>
      </c>
      <c r="H98" s="10">
        <v>64046</v>
      </c>
      <c r="I98" s="19">
        <f t="shared" si="8"/>
        <v>1273939</v>
      </c>
      <c r="J98" s="4">
        <f t="shared" si="9"/>
        <v>1337985</v>
      </c>
      <c r="L98" s="10">
        <v>61406</v>
      </c>
      <c r="M98" s="11">
        <f t="shared" si="10"/>
        <v>1273939</v>
      </c>
      <c r="N98" s="51">
        <f t="shared" si="11"/>
        <v>64046.457999999999</v>
      </c>
      <c r="O98" s="10">
        <f t="shared" si="13"/>
        <v>64046</v>
      </c>
    </row>
    <row r="99" spans="1:15" x14ac:dyDescent="0.2">
      <c r="A99" t="s">
        <v>109</v>
      </c>
      <c r="B99">
        <v>90</v>
      </c>
      <c r="C99" s="4">
        <v>0</v>
      </c>
      <c r="D99" s="10">
        <v>58164</v>
      </c>
      <c r="E99" s="11">
        <v>135582</v>
      </c>
      <c r="F99" s="4">
        <f t="shared" si="7"/>
        <v>193746</v>
      </c>
      <c r="H99" s="10">
        <v>60665</v>
      </c>
      <c r="I99" s="19">
        <f t="shared" si="8"/>
        <v>135582</v>
      </c>
      <c r="J99" s="4">
        <f t="shared" si="9"/>
        <v>196247</v>
      </c>
      <c r="L99" s="10">
        <v>58164</v>
      </c>
      <c r="M99" s="11">
        <f t="shared" si="10"/>
        <v>135582</v>
      </c>
      <c r="N99" s="51">
        <f t="shared" si="11"/>
        <v>60665.052000000003</v>
      </c>
      <c r="O99" s="10">
        <f t="shared" si="13"/>
        <v>60665</v>
      </c>
    </row>
    <row r="100" spans="1:15" x14ac:dyDescent="0.2">
      <c r="A100" t="s">
        <v>110</v>
      </c>
      <c r="B100">
        <v>91</v>
      </c>
      <c r="C100" s="4">
        <v>0</v>
      </c>
      <c r="D100" s="10">
        <v>61960</v>
      </c>
      <c r="E100" s="11">
        <v>47204</v>
      </c>
      <c r="F100" s="4">
        <f t="shared" si="7"/>
        <v>109164</v>
      </c>
      <c r="H100" s="10">
        <v>64624</v>
      </c>
      <c r="I100" s="19">
        <f t="shared" si="8"/>
        <v>47204</v>
      </c>
      <c r="J100" s="4">
        <f t="shared" si="9"/>
        <v>111828</v>
      </c>
      <c r="L100" s="10">
        <v>61960</v>
      </c>
      <c r="M100" s="11">
        <f t="shared" si="10"/>
        <v>47204</v>
      </c>
      <c r="N100" s="51">
        <f t="shared" si="11"/>
        <v>64624.28</v>
      </c>
      <c r="O100" s="10">
        <f t="shared" si="13"/>
        <v>64624</v>
      </c>
    </row>
    <row r="101" spans="1:15" x14ac:dyDescent="0.2">
      <c r="A101" t="s">
        <v>111</v>
      </c>
      <c r="B101">
        <v>92</v>
      </c>
      <c r="C101" s="4">
        <v>0</v>
      </c>
      <c r="D101" s="10">
        <v>225704</v>
      </c>
      <c r="E101" s="11">
        <v>11091</v>
      </c>
      <c r="F101" s="4">
        <f t="shared" si="7"/>
        <v>236795</v>
      </c>
      <c r="H101" s="10">
        <v>235409</v>
      </c>
      <c r="I101" s="19">
        <f t="shared" si="8"/>
        <v>11091</v>
      </c>
      <c r="J101" s="4">
        <f t="shared" si="9"/>
        <v>246500</v>
      </c>
      <c r="L101" s="10">
        <v>225704</v>
      </c>
      <c r="M101" s="11">
        <f t="shared" si="10"/>
        <v>11091</v>
      </c>
      <c r="N101" s="51">
        <f t="shared" si="11"/>
        <v>235409.27199000001</v>
      </c>
      <c r="O101" s="10">
        <f t="shared" si="13"/>
        <v>235409</v>
      </c>
    </row>
    <row r="102" spans="1:15" x14ac:dyDescent="0.2">
      <c r="A102" t="s">
        <v>112</v>
      </c>
      <c r="B102">
        <v>93</v>
      </c>
      <c r="C102" s="4">
        <v>0</v>
      </c>
      <c r="D102" s="10">
        <v>6368777</v>
      </c>
      <c r="E102" s="11">
        <v>0</v>
      </c>
      <c r="F102" s="4">
        <f t="shared" si="7"/>
        <v>6368777</v>
      </c>
      <c r="H102" s="10">
        <v>6642634</v>
      </c>
      <c r="I102" s="19">
        <f t="shared" si="8"/>
        <v>0</v>
      </c>
      <c r="J102" s="4">
        <f t="shared" si="9"/>
        <v>6642634</v>
      </c>
      <c r="L102" s="10">
        <v>6368777</v>
      </c>
      <c r="M102" s="11">
        <f t="shared" si="10"/>
        <v>0</v>
      </c>
      <c r="N102" s="51">
        <f t="shared" si="11"/>
        <v>6642634.41072</v>
      </c>
      <c r="O102" s="10">
        <f t="shared" si="13"/>
        <v>6642634</v>
      </c>
    </row>
    <row r="103" spans="1:15" x14ac:dyDescent="0.2">
      <c r="A103" t="s">
        <v>113</v>
      </c>
      <c r="B103">
        <v>94</v>
      </c>
      <c r="C103" s="4">
        <v>0</v>
      </c>
      <c r="D103" s="10">
        <v>2078765</v>
      </c>
      <c r="E103" s="11">
        <v>154727</v>
      </c>
      <c r="F103" s="4">
        <f t="shared" si="7"/>
        <v>2233492</v>
      </c>
      <c r="H103" s="10">
        <v>2168152</v>
      </c>
      <c r="I103" s="19">
        <f t="shared" si="8"/>
        <v>154727</v>
      </c>
      <c r="J103" s="4">
        <f t="shared" si="9"/>
        <v>2322879</v>
      </c>
      <c r="L103" s="10">
        <v>2078765</v>
      </c>
      <c r="M103" s="11">
        <f t="shared" si="10"/>
        <v>154727</v>
      </c>
      <c r="N103" s="51">
        <f t="shared" si="11"/>
        <v>2168151.8949099998</v>
      </c>
      <c r="O103" s="10">
        <f t="shared" si="13"/>
        <v>2168152</v>
      </c>
    </row>
    <row r="104" spans="1:15" x14ac:dyDescent="0.2">
      <c r="A104" t="s">
        <v>114</v>
      </c>
      <c r="B104">
        <v>95</v>
      </c>
      <c r="C104" s="4">
        <v>0</v>
      </c>
      <c r="D104" s="10">
        <v>21968229</v>
      </c>
      <c r="E104" s="11">
        <v>309326</v>
      </c>
      <c r="F104" s="4">
        <f t="shared" si="7"/>
        <v>22277555</v>
      </c>
      <c r="H104" s="10">
        <v>22912863</v>
      </c>
      <c r="I104" s="19">
        <f t="shared" si="8"/>
        <v>309326</v>
      </c>
      <c r="J104" s="4">
        <f t="shared" si="9"/>
        <v>23222189</v>
      </c>
      <c r="L104" s="10">
        <v>21968229</v>
      </c>
      <c r="M104" s="11">
        <f t="shared" si="10"/>
        <v>309326</v>
      </c>
      <c r="N104" s="51">
        <f t="shared" si="11"/>
        <v>22912862.846039999</v>
      </c>
      <c r="O104" s="10">
        <f t="shared" si="13"/>
        <v>22912863</v>
      </c>
    </row>
    <row r="105" spans="1:15" x14ac:dyDescent="0.2">
      <c r="A105" t="s">
        <v>115</v>
      </c>
      <c r="B105">
        <v>96</v>
      </c>
      <c r="C105" s="4">
        <v>0</v>
      </c>
      <c r="D105" s="10">
        <v>1278041</v>
      </c>
      <c r="E105" s="11">
        <v>747776</v>
      </c>
      <c r="F105" s="4">
        <f t="shared" si="7"/>
        <v>2025817</v>
      </c>
      <c r="H105" s="10">
        <v>1332997</v>
      </c>
      <c r="I105" s="19">
        <f t="shared" si="8"/>
        <v>747776</v>
      </c>
      <c r="J105" s="4">
        <f t="shared" si="9"/>
        <v>2080773</v>
      </c>
      <c r="L105" s="10">
        <v>1278041</v>
      </c>
      <c r="M105" s="11">
        <f t="shared" si="10"/>
        <v>747776</v>
      </c>
      <c r="N105" s="51">
        <f t="shared" si="11"/>
        <v>1332996.76294</v>
      </c>
      <c r="O105" s="10">
        <f t="shared" si="13"/>
        <v>1332997</v>
      </c>
    </row>
    <row r="106" spans="1:15" x14ac:dyDescent="0.2">
      <c r="A106" t="s">
        <v>116</v>
      </c>
      <c r="B106">
        <v>97</v>
      </c>
      <c r="C106" s="4">
        <v>0</v>
      </c>
      <c r="D106" s="10">
        <v>7867011</v>
      </c>
      <c r="E106" s="11">
        <v>28277</v>
      </c>
      <c r="F106" s="4">
        <f t="shared" si="7"/>
        <v>7895288</v>
      </c>
      <c r="H106" s="10">
        <v>8205292</v>
      </c>
      <c r="I106" s="19">
        <f t="shared" si="8"/>
        <v>28277</v>
      </c>
      <c r="J106" s="4">
        <f t="shared" si="9"/>
        <v>8233569</v>
      </c>
      <c r="L106" s="10">
        <v>7867011</v>
      </c>
      <c r="M106" s="11">
        <f t="shared" si="10"/>
        <v>28277</v>
      </c>
      <c r="N106" s="51">
        <f t="shared" si="11"/>
        <v>8205292.4726499999</v>
      </c>
      <c r="O106" s="10">
        <f t="shared" si="13"/>
        <v>8205292</v>
      </c>
    </row>
    <row r="107" spans="1:15" x14ac:dyDescent="0.2">
      <c r="A107" t="s">
        <v>117</v>
      </c>
      <c r="B107">
        <v>98</v>
      </c>
      <c r="C107" s="4">
        <v>0</v>
      </c>
      <c r="D107" s="10">
        <v>45884</v>
      </c>
      <c r="E107" s="11">
        <v>29448</v>
      </c>
      <c r="F107" s="4">
        <f t="shared" si="7"/>
        <v>75332</v>
      </c>
      <c r="H107" s="10">
        <v>47857</v>
      </c>
      <c r="I107" s="19">
        <f t="shared" si="8"/>
        <v>29448</v>
      </c>
      <c r="J107" s="4">
        <f t="shared" si="9"/>
        <v>77305</v>
      </c>
      <c r="L107" s="10">
        <v>45884</v>
      </c>
      <c r="M107" s="11">
        <f t="shared" si="10"/>
        <v>29448</v>
      </c>
      <c r="N107" s="51">
        <f t="shared" si="11"/>
        <v>47857.012000000002</v>
      </c>
      <c r="O107" s="10">
        <f t="shared" si="13"/>
        <v>47857</v>
      </c>
    </row>
    <row r="108" spans="1:15" x14ac:dyDescent="0.2">
      <c r="A108" t="s">
        <v>118</v>
      </c>
      <c r="B108">
        <v>99</v>
      </c>
      <c r="C108" s="4">
        <v>0</v>
      </c>
      <c r="D108" s="10">
        <v>1373110</v>
      </c>
      <c r="E108" s="11">
        <v>97240</v>
      </c>
      <c r="F108" s="4">
        <f t="shared" si="7"/>
        <v>1470350</v>
      </c>
      <c r="H108" s="10">
        <v>1432154</v>
      </c>
      <c r="I108" s="19">
        <f t="shared" si="8"/>
        <v>97240</v>
      </c>
      <c r="J108" s="4">
        <f t="shared" si="9"/>
        <v>1529394</v>
      </c>
      <c r="L108" s="10">
        <v>1373110</v>
      </c>
      <c r="M108" s="11">
        <f t="shared" si="10"/>
        <v>97240</v>
      </c>
      <c r="N108" s="51">
        <f t="shared" si="11"/>
        <v>1432153.72994</v>
      </c>
      <c r="O108" s="10">
        <f t="shared" si="13"/>
        <v>1432154</v>
      </c>
    </row>
    <row r="109" spans="1:15" x14ac:dyDescent="0.2">
      <c r="A109" t="s">
        <v>119</v>
      </c>
      <c r="B109">
        <v>100</v>
      </c>
      <c r="C109" s="4">
        <v>0</v>
      </c>
      <c r="D109" s="10">
        <v>9171536</v>
      </c>
      <c r="E109" s="11">
        <v>353121</v>
      </c>
      <c r="F109" s="4">
        <f t="shared" si="7"/>
        <v>9524657</v>
      </c>
      <c r="H109" s="10">
        <v>9565912</v>
      </c>
      <c r="I109" s="19">
        <f t="shared" si="8"/>
        <v>353121</v>
      </c>
      <c r="J109" s="4">
        <f t="shared" si="9"/>
        <v>9919033</v>
      </c>
      <c r="L109" s="10">
        <v>9171536</v>
      </c>
      <c r="M109" s="11">
        <f t="shared" si="10"/>
        <v>353121</v>
      </c>
      <c r="N109" s="51">
        <f t="shared" si="11"/>
        <v>9565912.0475999992</v>
      </c>
      <c r="O109" s="10">
        <f t="shared" si="13"/>
        <v>9565912</v>
      </c>
    </row>
    <row r="110" spans="1:15" x14ac:dyDescent="0.2">
      <c r="A110" t="s">
        <v>120</v>
      </c>
      <c r="B110">
        <v>101</v>
      </c>
      <c r="C110" s="4">
        <v>0</v>
      </c>
      <c r="D110" s="10">
        <v>2277858</v>
      </c>
      <c r="E110" s="11">
        <v>111055</v>
      </c>
      <c r="F110" s="4">
        <f t="shared" si="7"/>
        <v>2388913</v>
      </c>
      <c r="H110" s="10">
        <v>2375806</v>
      </c>
      <c r="I110" s="19">
        <f t="shared" si="8"/>
        <v>111055</v>
      </c>
      <c r="J110" s="4">
        <f t="shared" si="9"/>
        <v>2486861</v>
      </c>
      <c r="L110" s="10">
        <v>2277858</v>
      </c>
      <c r="M110" s="11">
        <f t="shared" si="10"/>
        <v>111055</v>
      </c>
      <c r="N110" s="51">
        <f t="shared" si="11"/>
        <v>2375805.8939</v>
      </c>
      <c r="O110" s="10">
        <f t="shared" si="13"/>
        <v>2375806</v>
      </c>
    </row>
    <row r="111" spans="1:15" x14ac:dyDescent="0.2">
      <c r="A111" t="s">
        <v>121</v>
      </c>
      <c r="B111">
        <v>102</v>
      </c>
      <c r="C111" s="4">
        <v>0</v>
      </c>
      <c r="D111" s="10">
        <v>875363</v>
      </c>
      <c r="E111" s="11">
        <v>186170</v>
      </c>
      <c r="F111" s="4">
        <f t="shared" si="7"/>
        <v>1061533</v>
      </c>
      <c r="H111" s="10">
        <v>913004</v>
      </c>
      <c r="I111" s="19">
        <f t="shared" si="8"/>
        <v>186170</v>
      </c>
      <c r="J111" s="4">
        <f t="shared" si="9"/>
        <v>1099174</v>
      </c>
      <c r="L111" s="10">
        <v>875363</v>
      </c>
      <c r="M111" s="11">
        <f t="shared" si="10"/>
        <v>186170</v>
      </c>
      <c r="N111" s="51">
        <f t="shared" si="11"/>
        <v>913003.60895999998</v>
      </c>
      <c r="O111" s="10">
        <f t="shared" si="13"/>
        <v>913004</v>
      </c>
    </row>
    <row r="112" spans="1:15" x14ac:dyDescent="0.2">
      <c r="A112" t="s">
        <v>122</v>
      </c>
      <c r="B112">
        <v>103</v>
      </c>
      <c r="C112" s="4">
        <v>0</v>
      </c>
      <c r="D112" s="10">
        <v>3906404</v>
      </c>
      <c r="E112" s="11">
        <v>51294</v>
      </c>
      <c r="F112" s="4">
        <f t="shared" si="7"/>
        <v>3957698</v>
      </c>
      <c r="H112" s="10">
        <v>4074379</v>
      </c>
      <c r="I112" s="19">
        <f t="shared" si="8"/>
        <v>51294</v>
      </c>
      <c r="J112" s="4">
        <f t="shared" si="9"/>
        <v>4125673</v>
      </c>
      <c r="L112" s="10">
        <v>3906404</v>
      </c>
      <c r="M112" s="11">
        <f t="shared" si="10"/>
        <v>51294</v>
      </c>
      <c r="N112" s="51">
        <f t="shared" si="11"/>
        <v>4074379.3718300001</v>
      </c>
      <c r="O112" s="10">
        <f t="shared" si="13"/>
        <v>4074379</v>
      </c>
    </row>
    <row r="113" spans="1:15" x14ac:dyDescent="0.2">
      <c r="A113" t="s">
        <v>123</v>
      </c>
      <c r="B113">
        <v>104</v>
      </c>
      <c r="C113" s="4">
        <v>0</v>
      </c>
      <c r="D113" s="10">
        <v>2154</v>
      </c>
      <c r="E113" s="11">
        <v>2137</v>
      </c>
      <c r="F113" s="4">
        <f t="shared" si="7"/>
        <v>4291</v>
      </c>
      <c r="H113" s="10">
        <v>2247</v>
      </c>
      <c r="I113" s="19">
        <f t="shared" si="8"/>
        <v>2137</v>
      </c>
      <c r="J113" s="4">
        <f t="shared" si="9"/>
        <v>4384</v>
      </c>
      <c r="L113" s="10">
        <v>2154</v>
      </c>
      <c r="M113" s="11">
        <f t="shared" si="10"/>
        <v>2137</v>
      </c>
      <c r="N113" s="51">
        <f t="shared" si="11"/>
        <v>2246.6219999999998</v>
      </c>
      <c r="O113" s="10">
        <f t="shared" si="13"/>
        <v>2247</v>
      </c>
    </row>
    <row r="114" spans="1:15" x14ac:dyDescent="0.2">
      <c r="A114" t="s">
        <v>124</v>
      </c>
      <c r="B114">
        <v>105</v>
      </c>
      <c r="C114" s="4">
        <v>0</v>
      </c>
      <c r="D114" s="10">
        <v>660385</v>
      </c>
      <c r="E114" s="11">
        <v>124694</v>
      </c>
      <c r="F114" s="4">
        <f t="shared" si="7"/>
        <v>785079</v>
      </c>
      <c r="H114" s="10">
        <v>688782</v>
      </c>
      <c r="I114" s="19">
        <f t="shared" si="8"/>
        <v>124694</v>
      </c>
      <c r="J114" s="4">
        <f t="shared" si="9"/>
        <v>813476</v>
      </c>
      <c r="L114" s="10">
        <v>660385</v>
      </c>
      <c r="M114" s="11">
        <f t="shared" si="10"/>
        <v>124694</v>
      </c>
      <c r="N114" s="51">
        <f t="shared" si="11"/>
        <v>688781.55497000006</v>
      </c>
      <c r="O114" s="10">
        <f t="shared" si="13"/>
        <v>688782</v>
      </c>
    </row>
    <row r="115" spans="1:15" x14ac:dyDescent="0.2">
      <c r="A115" t="s">
        <v>125</v>
      </c>
      <c r="B115">
        <v>106</v>
      </c>
      <c r="C115" s="4">
        <v>0</v>
      </c>
      <c r="D115" s="10">
        <v>224229</v>
      </c>
      <c r="E115" s="11">
        <v>36182</v>
      </c>
      <c r="F115" s="4">
        <f t="shared" si="7"/>
        <v>260411</v>
      </c>
      <c r="H115" s="10">
        <v>233871</v>
      </c>
      <c r="I115" s="19">
        <f t="shared" si="8"/>
        <v>36182</v>
      </c>
      <c r="J115" s="4">
        <f t="shared" si="9"/>
        <v>270053</v>
      </c>
      <c r="L115" s="10">
        <v>224229</v>
      </c>
      <c r="M115" s="11">
        <f t="shared" si="10"/>
        <v>36182</v>
      </c>
      <c r="N115" s="51">
        <f t="shared" si="11"/>
        <v>233870.84698999999</v>
      </c>
      <c r="O115" s="10">
        <f t="shared" ref="O115:O146" si="14">ROUND(N115,0)</f>
        <v>233871</v>
      </c>
    </row>
    <row r="116" spans="1:15" x14ac:dyDescent="0.2">
      <c r="A116" t="s">
        <v>126</v>
      </c>
      <c r="B116">
        <v>107</v>
      </c>
      <c r="C116" s="4">
        <v>0</v>
      </c>
      <c r="D116" s="10">
        <v>3681780</v>
      </c>
      <c r="E116" s="11">
        <v>19133</v>
      </c>
      <c r="F116" s="4">
        <f t="shared" si="7"/>
        <v>3700913</v>
      </c>
      <c r="H116" s="10">
        <v>3840097</v>
      </c>
      <c r="I116" s="19">
        <f t="shared" si="8"/>
        <v>19133</v>
      </c>
      <c r="J116" s="4">
        <f t="shared" si="9"/>
        <v>3859230</v>
      </c>
      <c r="L116" s="10">
        <v>3681780</v>
      </c>
      <c r="M116" s="11">
        <f t="shared" si="10"/>
        <v>19133</v>
      </c>
      <c r="N116" s="51">
        <f t="shared" si="11"/>
        <v>3840096.5398400002</v>
      </c>
      <c r="O116" s="10">
        <f t="shared" si="14"/>
        <v>3840097</v>
      </c>
    </row>
    <row r="117" spans="1:15" x14ac:dyDescent="0.2">
      <c r="A117" t="s">
        <v>127</v>
      </c>
      <c r="B117">
        <v>108</v>
      </c>
      <c r="C117" s="4">
        <v>0</v>
      </c>
      <c r="D117" s="10">
        <v>73749</v>
      </c>
      <c r="E117" s="11">
        <v>26839</v>
      </c>
      <c r="F117" s="4">
        <f t="shared" si="7"/>
        <v>100588</v>
      </c>
      <c r="H117" s="10">
        <v>76920</v>
      </c>
      <c r="I117" s="19">
        <f t="shared" si="8"/>
        <v>26839</v>
      </c>
      <c r="J117" s="4">
        <f t="shared" si="9"/>
        <v>103759</v>
      </c>
      <c r="L117" s="10">
        <v>73749</v>
      </c>
      <c r="M117" s="11">
        <f t="shared" si="10"/>
        <v>26839</v>
      </c>
      <c r="N117" s="51">
        <f t="shared" si="11"/>
        <v>76920.206999999995</v>
      </c>
      <c r="O117" s="10">
        <f t="shared" si="14"/>
        <v>76920</v>
      </c>
    </row>
    <row r="118" spans="1:15" x14ac:dyDescent="0.2">
      <c r="A118" t="s">
        <v>128</v>
      </c>
      <c r="B118">
        <v>109</v>
      </c>
      <c r="C118" s="4">
        <v>0</v>
      </c>
      <c r="D118" s="10">
        <v>1933</v>
      </c>
      <c r="E118" s="11">
        <v>23341</v>
      </c>
      <c r="F118" s="4">
        <f t="shared" si="7"/>
        <v>25274</v>
      </c>
      <c r="H118" s="10">
        <v>2016</v>
      </c>
      <c r="I118" s="19">
        <f t="shared" si="8"/>
        <v>23341</v>
      </c>
      <c r="J118" s="4">
        <f t="shared" si="9"/>
        <v>25357</v>
      </c>
      <c r="L118" s="10">
        <v>1933</v>
      </c>
      <c r="M118" s="11">
        <f t="shared" si="10"/>
        <v>23341</v>
      </c>
      <c r="N118" s="51">
        <f t="shared" si="11"/>
        <v>2016.1189999999999</v>
      </c>
      <c r="O118" s="10">
        <f t="shared" si="14"/>
        <v>2016</v>
      </c>
    </row>
    <row r="119" spans="1:15" x14ac:dyDescent="0.2">
      <c r="A119" t="s">
        <v>129</v>
      </c>
      <c r="B119">
        <v>110</v>
      </c>
      <c r="C119" s="4">
        <v>0</v>
      </c>
      <c r="D119" s="10">
        <v>1441388</v>
      </c>
      <c r="E119" s="11">
        <v>4849</v>
      </c>
      <c r="F119" s="4">
        <f t="shared" si="7"/>
        <v>1446237</v>
      </c>
      <c r="H119" s="10">
        <v>1503368</v>
      </c>
      <c r="I119" s="19">
        <f t="shared" si="8"/>
        <v>4849</v>
      </c>
      <c r="J119" s="4">
        <f t="shared" si="9"/>
        <v>1508217</v>
      </c>
      <c r="L119" s="10">
        <v>1441388</v>
      </c>
      <c r="M119" s="11">
        <f t="shared" si="10"/>
        <v>4849</v>
      </c>
      <c r="N119" s="51">
        <f t="shared" si="11"/>
        <v>1503367.6839399999</v>
      </c>
      <c r="O119" s="10">
        <f t="shared" si="14"/>
        <v>1503368</v>
      </c>
    </row>
    <row r="120" spans="1:15" x14ac:dyDescent="0.2">
      <c r="A120" t="s">
        <v>130</v>
      </c>
      <c r="B120">
        <v>111</v>
      </c>
      <c r="C120" s="4">
        <v>0</v>
      </c>
      <c r="D120" s="10">
        <v>813957</v>
      </c>
      <c r="E120" s="11">
        <v>51678</v>
      </c>
      <c r="F120" s="4">
        <f t="shared" si="7"/>
        <v>865635</v>
      </c>
      <c r="H120" s="10">
        <v>848957</v>
      </c>
      <c r="I120" s="19">
        <f t="shared" si="8"/>
        <v>51678</v>
      </c>
      <c r="J120" s="4">
        <f t="shared" si="9"/>
        <v>900635</v>
      </c>
      <c r="L120" s="10">
        <v>813957</v>
      </c>
      <c r="M120" s="11">
        <f t="shared" si="10"/>
        <v>51678</v>
      </c>
      <c r="N120" s="51">
        <f t="shared" si="11"/>
        <v>848957.15096</v>
      </c>
      <c r="O120" s="10">
        <f t="shared" si="14"/>
        <v>848957</v>
      </c>
    </row>
    <row r="121" spans="1:15" x14ac:dyDescent="0.2">
      <c r="A121" t="s">
        <v>131</v>
      </c>
      <c r="B121">
        <v>112</v>
      </c>
      <c r="C121" s="4">
        <v>0</v>
      </c>
      <c r="D121" s="10">
        <v>147800</v>
      </c>
      <c r="E121" s="11">
        <v>63380</v>
      </c>
      <c r="F121" s="4">
        <f t="shared" si="7"/>
        <v>211180</v>
      </c>
      <c r="H121" s="10">
        <v>154155</v>
      </c>
      <c r="I121" s="19">
        <f t="shared" si="8"/>
        <v>63380</v>
      </c>
      <c r="J121" s="4">
        <f t="shared" si="9"/>
        <v>217535</v>
      </c>
      <c r="L121" s="10">
        <v>147800</v>
      </c>
      <c r="M121" s="11">
        <f t="shared" si="10"/>
        <v>63380</v>
      </c>
      <c r="N121" s="51">
        <f t="shared" si="11"/>
        <v>154155.39999000001</v>
      </c>
      <c r="O121" s="10">
        <f t="shared" si="14"/>
        <v>154155</v>
      </c>
    </row>
    <row r="122" spans="1:15" x14ac:dyDescent="0.2">
      <c r="A122" t="s">
        <v>377</v>
      </c>
      <c r="B122">
        <v>113</v>
      </c>
      <c r="C122" s="4">
        <v>0</v>
      </c>
      <c r="D122" s="10">
        <v>699614</v>
      </c>
      <c r="E122" s="11">
        <v>188519</v>
      </c>
      <c r="F122" s="4">
        <f t="shared" si="7"/>
        <v>888133</v>
      </c>
      <c r="H122" s="10">
        <v>729697</v>
      </c>
      <c r="I122" s="19">
        <f t="shared" si="8"/>
        <v>188519</v>
      </c>
      <c r="J122" s="4">
        <f t="shared" si="9"/>
        <v>918216</v>
      </c>
      <c r="L122" s="10">
        <v>699614</v>
      </c>
      <c r="M122" s="11">
        <f t="shared" si="10"/>
        <v>188519</v>
      </c>
      <c r="N122" s="51">
        <f t="shared" si="11"/>
        <v>729697.40197000001</v>
      </c>
      <c r="O122" s="10">
        <f t="shared" si="14"/>
        <v>729697</v>
      </c>
    </row>
    <row r="123" spans="1:15" x14ac:dyDescent="0.2">
      <c r="A123" t="s">
        <v>132</v>
      </c>
      <c r="B123">
        <v>114</v>
      </c>
      <c r="C123" s="4">
        <v>0</v>
      </c>
      <c r="D123" s="10">
        <v>2926707</v>
      </c>
      <c r="E123" s="11">
        <v>29438</v>
      </c>
      <c r="F123" s="4">
        <f t="shared" si="7"/>
        <v>2956145</v>
      </c>
      <c r="H123" s="10">
        <v>3052555</v>
      </c>
      <c r="I123" s="19">
        <f t="shared" si="8"/>
        <v>29438</v>
      </c>
      <c r="J123" s="4">
        <f t="shared" si="9"/>
        <v>3081993</v>
      </c>
      <c r="L123" s="10">
        <v>2926707</v>
      </c>
      <c r="M123" s="11">
        <f t="shared" si="10"/>
        <v>29438</v>
      </c>
      <c r="N123" s="51">
        <f t="shared" si="11"/>
        <v>3052555.40087</v>
      </c>
      <c r="O123" s="10">
        <f t="shared" si="14"/>
        <v>3052555</v>
      </c>
    </row>
    <row r="124" spans="1:15" x14ac:dyDescent="0.2">
      <c r="A124" t="s">
        <v>133</v>
      </c>
      <c r="B124">
        <v>115</v>
      </c>
      <c r="C124" s="4">
        <v>0</v>
      </c>
      <c r="D124" s="10">
        <v>714094</v>
      </c>
      <c r="E124" s="11">
        <v>65100</v>
      </c>
      <c r="F124" s="4">
        <f t="shared" si="7"/>
        <v>779194</v>
      </c>
      <c r="H124" s="10">
        <v>744800</v>
      </c>
      <c r="I124" s="19">
        <f t="shared" si="8"/>
        <v>65100</v>
      </c>
      <c r="J124" s="4">
        <f t="shared" si="9"/>
        <v>809900</v>
      </c>
      <c r="L124" s="10">
        <v>714094</v>
      </c>
      <c r="M124" s="11">
        <f t="shared" si="10"/>
        <v>65100</v>
      </c>
      <c r="N124" s="51">
        <f t="shared" si="11"/>
        <v>744800.04197000002</v>
      </c>
      <c r="O124" s="10">
        <f t="shared" si="14"/>
        <v>744800</v>
      </c>
    </row>
    <row r="125" spans="1:15" x14ac:dyDescent="0.2">
      <c r="A125" t="s">
        <v>134</v>
      </c>
      <c r="B125">
        <v>116</v>
      </c>
      <c r="C125" s="4">
        <v>0</v>
      </c>
      <c r="D125" s="10">
        <v>671036</v>
      </c>
      <c r="E125" s="11">
        <v>97444</v>
      </c>
      <c r="F125" s="4">
        <f t="shared" si="7"/>
        <v>768480</v>
      </c>
      <c r="H125" s="10">
        <v>699891</v>
      </c>
      <c r="I125" s="19">
        <f t="shared" si="8"/>
        <v>97444</v>
      </c>
      <c r="J125" s="4">
        <f t="shared" si="9"/>
        <v>797335</v>
      </c>
      <c r="L125" s="10">
        <v>671036</v>
      </c>
      <c r="M125" s="11">
        <f t="shared" si="10"/>
        <v>97444</v>
      </c>
      <c r="N125" s="51">
        <f t="shared" si="11"/>
        <v>699890.54796999996</v>
      </c>
      <c r="O125" s="10">
        <f t="shared" si="14"/>
        <v>699891</v>
      </c>
    </row>
    <row r="126" spans="1:15" x14ac:dyDescent="0.2">
      <c r="A126" t="s">
        <v>135</v>
      </c>
      <c r="B126">
        <v>117</v>
      </c>
      <c r="C126" s="4">
        <v>0</v>
      </c>
      <c r="D126" s="10">
        <v>418387</v>
      </c>
      <c r="E126" s="11">
        <v>204286</v>
      </c>
      <c r="F126" s="4">
        <f t="shared" si="7"/>
        <v>622673</v>
      </c>
      <c r="H126" s="10">
        <v>436378</v>
      </c>
      <c r="I126" s="19">
        <f t="shared" si="8"/>
        <v>204286</v>
      </c>
      <c r="J126" s="4">
        <f t="shared" si="9"/>
        <v>640664</v>
      </c>
      <c r="L126" s="10">
        <v>418387</v>
      </c>
      <c r="M126" s="11">
        <f t="shared" si="10"/>
        <v>204286</v>
      </c>
      <c r="N126" s="51">
        <f t="shared" si="11"/>
        <v>436377.64098000003</v>
      </c>
      <c r="O126" s="10">
        <f t="shared" si="14"/>
        <v>436378</v>
      </c>
    </row>
    <row r="127" spans="1:15" x14ac:dyDescent="0.2">
      <c r="A127" t="s">
        <v>136</v>
      </c>
      <c r="B127">
        <v>118</v>
      </c>
      <c r="C127" s="4">
        <v>0</v>
      </c>
      <c r="D127" s="10">
        <v>836822</v>
      </c>
      <c r="E127" s="11">
        <v>52311</v>
      </c>
      <c r="F127" s="4">
        <f t="shared" si="7"/>
        <v>889133</v>
      </c>
      <c r="H127" s="10">
        <v>872805</v>
      </c>
      <c r="I127" s="19">
        <f t="shared" si="8"/>
        <v>52311</v>
      </c>
      <c r="J127" s="4">
        <f t="shared" si="9"/>
        <v>925116</v>
      </c>
      <c r="L127" s="10">
        <v>836822</v>
      </c>
      <c r="M127" s="11">
        <f t="shared" si="10"/>
        <v>52311</v>
      </c>
      <c r="N127" s="51">
        <f t="shared" si="11"/>
        <v>872805.34595999995</v>
      </c>
      <c r="O127" s="10">
        <f t="shared" si="14"/>
        <v>872805</v>
      </c>
    </row>
    <row r="128" spans="1:15" x14ac:dyDescent="0.2">
      <c r="A128" t="s">
        <v>137</v>
      </c>
      <c r="B128">
        <v>119</v>
      </c>
      <c r="C128" s="4">
        <v>0</v>
      </c>
      <c r="D128" s="10">
        <v>619359</v>
      </c>
      <c r="E128" s="11">
        <v>126647</v>
      </c>
      <c r="F128" s="4">
        <f t="shared" si="7"/>
        <v>746006</v>
      </c>
      <c r="H128" s="10">
        <v>645991</v>
      </c>
      <c r="I128" s="19">
        <f t="shared" si="8"/>
        <v>126647</v>
      </c>
      <c r="J128" s="4">
        <f t="shared" si="9"/>
        <v>772638</v>
      </c>
      <c r="L128" s="10">
        <v>619359</v>
      </c>
      <c r="M128" s="11">
        <f t="shared" si="10"/>
        <v>126647</v>
      </c>
      <c r="N128" s="51">
        <f t="shared" si="11"/>
        <v>645991.43697000004</v>
      </c>
      <c r="O128" s="10">
        <f t="shared" si="14"/>
        <v>645991</v>
      </c>
    </row>
    <row r="129" spans="1:15" x14ac:dyDescent="0.2">
      <c r="A129" t="s">
        <v>138</v>
      </c>
      <c r="B129">
        <v>120</v>
      </c>
      <c r="C129" s="4">
        <v>0</v>
      </c>
      <c r="D129" s="10">
        <v>634237</v>
      </c>
      <c r="E129" s="11">
        <v>0</v>
      </c>
      <c r="F129" s="4">
        <f t="shared" si="7"/>
        <v>634237</v>
      </c>
      <c r="H129" s="10">
        <v>661509</v>
      </c>
      <c r="I129" s="19">
        <f t="shared" si="8"/>
        <v>0</v>
      </c>
      <c r="J129" s="4">
        <f t="shared" si="9"/>
        <v>661509</v>
      </c>
      <c r="L129" s="10">
        <v>634237</v>
      </c>
      <c r="M129" s="11">
        <f t="shared" si="10"/>
        <v>0</v>
      </c>
      <c r="N129" s="51">
        <f t="shared" si="11"/>
        <v>661509.19097</v>
      </c>
      <c r="O129" s="10">
        <f t="shared" si="14"/>
        <v>661509</v>
      </c>
    </row>
    <row r="130" spans="1:15" x14ac:dyDescent="0.2">
      <c r="A130" t="s">
        <v>139</v>
      </c>
      <c r="B130">
        <v>121</v>
      </c>
      <c r="C130" s="4">
        <v>0</v>
      </c>
      <c r="D130" s="10">
        <v>52048</v>
      </c>
      <c r="E130" s="11">
        <v>42330</v>
      </c>
      <c r="F130" s="4">
        <f t="shared" si="7"/>
        <v>94378</v>
      </c>
      <c r="H130" s="10">
        <v>54286</v>
      </c>
      <c r="I130" s="19">
        <f t="shared" si="8"/>
        <v>42330</v>
      </c>
      <c r="J130" s="4">
        <f t="shared" si="9"/>
        <v>96616</v>
      </c>
      <c r="L130" s="10">
        <v>52048</v>
      </c>
      <c r="M130" s="11">
        <f t="shared" si="10"/>
        <v>42330</v>
      </c>
      <c r="N130" s="51">
        <f t="shared" si="11"/>
        <v>54286.063999999998</v>
      </c>
      <c r="O130" s="10">
        <f t="shared" si="14"/>
        <v>54286</v>
      </c>
    </row>
    <row r="131" spans="1:15" x14ac:dyDescent="0.2">
      <c r="A131" t="s">
        <v>140</v>
      </c>
      <c r="B131">
        <v>122</v>
      </c>
      <c r="C131" s="4">
        <v>0</v>
      </c>
      <c r="D131" s="10">
        <v>1952822</v>
      </c>
      <c r="E131" s="11">
        <v>6935</v>
      </c>
      <c r="F131" s="4">
        <f t="shared" si="7"/>
        <v>1959757</v>
      </c>
      <c r="H131" s="10">
        <v>2036793</v>
      </c>
      <c r="I131" s="19">
        <f t="shared" si="8"/>
        <v>6935</v>
      </c>
      <c r="J131" s="4">
        <f t="shared" si="9"/>
        <v>2043728</v>
      </c>
      <c r="L131" s="10">
        <v>1952822</v>
      </c>
      <c r="M131" s="11">
        <f t="shared" si="10"/>
        <v>6935</v>
      </c>
      <c r="N131" s="51">
        <f t="shared" si="11"/>
        <v>2036793.3459099999</v>
      </c>
      <c r="O131" s="10">
        <f t="shared" si="14"/>
        <v>2036793</v>
      </c>
    </row>
    <row r="132" spans="1:15" x14ac:dyDescent="0.2">
      <c r="A132" t="s">
        <v>141</v>
      </c>
      <c r="B132">
        <v>123</v>
      </c>
      <c r="C132" s="4">
        <v>0</v>
      </c>
      <c r="D132" s="10">
        <v>1180504</v>
      </c>
      <c r="E132" s="11">
        <v>28017</v>
      </c>
      <c r="F132" s="4">
        <f t="shared" si="7"/>
        <v>1208521</v>
      </c>
      <c r="H132" s="10">
        <v>1231266</v>
      </c>
      <c r="I132" s="19">
        <f t="shared" si="8"/>
        <v>28017</v>
      </c>
      <c r="J132" s="4">
        <f t="shared" si="9"/>
        <v>1259283</v>
      </c>
      <c r="L132" s="10">
        <v>1180504</v>
      </c>
      <c r="M132" s="11">
        <f t="shared" si="10"/>
        <v>28017</v>
      </c>
      <c r="N132" s="51">
        <f t="shared" si="11"/>
        <v>1231265.6719500001</v>
      </c>
      <c r="O132" s="10">
        <f t="shared" si="14"/>
        <v>1231266</v>
      </c>
    </row>
    <row r="133" spans="1:15" x14ac:dyDescent="0.2">
      <c r="A133" t="s">
        <v>142</v>
      </c>
      <c r="B133">
        <v>124</v>
      </c>
      <c r="C133" s="4">
        <v>0</v>
      </c>
      <c r="D133" s="10">
        <v>429165</v>
      </c>
      <c r="E133" s="11">
        <v>52807</v>
      </c>
      <c r="F133" s="4">
        <f t="shared" si="7"/>
        <v>481972</v>
      </c>
      <c r="H133" s="10">
        <v>447619</v>
      </c>
      <c r="I133" s="19">
        <f t="shared" si="8"/>
        <v>52807</v>
      </c>
      <c r="J133" s="4">
        <f t="shared" si="9"/>
        <v>500426</v>
      </c>
      <c r="L133" s="10">
        <v>429165</v>
      </c>
      <c r="M133" s="11">
        <f t="shared" si="10"/>
        <v>52807</v>
      </c>
      <c r="N133" s="51">
        <f t="shared" si="11"/>
        <v>447619.09497999999</v>
      </c>
      <c r="O133" s="10">
        <f t="shared" si="14"/>
        <v>447619</v>
      </c>
    </row>
    <row r="134" spans="1:15" x14ac:dyDescent="0.2">
      <c r="A134" t="s">
        <v>143</v>
      </c>
      <c r="B134">
        <v>125</v>
      </c>
      <c r="C134" s="4">
        <v>0</v>
      </c>
      <c r="D134" s="10">
        <v>1365206</v>
      </c>
      <c r="E134" s="11">
        <v>3435</v>
      </c>
      <c r="F134" s="4">
        <f t="shared" si="7"/>
        <v>1368641</v>
      </c>
      <c r="H134" s="10">
        <v>1423910</v>
      </c>
      <c r="I134" s="19">
        <f t="shared" si="8"/>
        <v>3435</v>
      </c>
      <c r="J134" s="4">
        <f t="shared" si="9"/>
        <v>1427345</v>
      </c>
      <c r="L134" s="10">
        <v>1365206</v>
      </c>
      <c r="M134" s="11">
        <f t="shared" si="10"/>
        <v>3435</v>
      </c>
      <c r="N134" s="51">
        <f t="shared" si="11"/>
        <v>1423909.85794</v>
      </c>
      <c r="O134" s="10">
        <f t="shared" si="14"/>
        <v>1423910</v>
      </c>
    </row>
    <row r="135" spans="1:15" x14ac:dyDescent="0.2">
      <c r="A135" t="s">
        <v>144</v>
      </c>
      <c r="B135">
        <v>126</v>
      </c>
      <c r="C135" s="4">
        <v>0</v>
      </c>
      <c r="D135" s="10">
        <v>397085</v>
      </c>
      <c r="E135" s="11">
        <v>75480</v>
      </c>
      <c r="F135" s="4">
        <f t="shared" si="7"/>
        <v>472565</v>
      </c>
      <c r="H135" s="10">
        <v>414160</v>
      </c>
      <c r="I135" s="19">
        <f t="shared" si="8"/>
        <v>75480</v>
      </c>
      <c r="J135" s="4">
        <f t="shared" si="9"/>
        <v>489640</v>
      </c>
      <c r="L135" s="10">
        <v>397085</v>
      </c>
      <c r="M135" s="11">
        <f t="shared" si="10"/>
        <v>75480</v>
      </c>
      <c r="N135" s="51">
        <f t="shared" si="11"/>
        <v>414159.65497999999</v>
      </c>
      <c r="O135" s="10">
        <f t="shared" si="14"/>
        <v>414160</v>
      </c>
    </row>
    <row r="136" spans="1:15" x14ac:dyDescent="0.2">
      <c r="A136" t="s">
        <v>145</v>
      </c>
      <c r="B136">
        <v>127</v>
      </c>
      <c r="C136" s="4">
        <v>0</v>
      </c>
      <c r="D136" s="10">
        <v>287642</v>
      </c>
      <c r="E136" s="11">
        <v>1523</v>
      </c>
      <c r="F136" s="4">
        <f t="shared" si="7"/>
        <v>289165</v>
      </c>
      <c r="H136" s="10">
        <v>300011</v>
      </c>
      <c r="I136" s="19">
        <f t="shared" si="8"/>
        <v>1523</v>
      </c>
      <c r="J136" s="4">
        <f t="shared" si="9"/>
        <v>301534</v>
      </c>
      <c r="L136" s="10">
        <v>287642</v>
      </c>
      <c r="M136" s="11">
        <f t="shared" si="10"/>
        <v>1523</v>
      </c>
      <c r="N136" s="51">
        <f t="shared" si="11"/>
        <v>300010.60599000001</v>
      </c>
      <c r="O136" s="10">
        <f t="shared" si="14"/>
        <v>300011</v>
      </c>
    </row>
    <row r="137" spans="1:15" x14ac:dyDescent="0.2">
      <c r="A137" t="s">
        <v>146</v>
      </c>
      <c r="B137">
        <v>128</v>
      </c>
      <c r="C137" s="4">
        <v>0</v>
      </c>
      <c r="D137" s="10">
        <v>9060317</v>
      </c>
      <c r="E137" s="11">
        <v>897</v>
      </c>
      <c r="F137" s="4">
        <f t="shared" si="7"/>
        <v>9061214</v>
      </c>
      <c r="H137" s="10">
        <v>9449911</v>
      </c>
      <c r="I137" s="19">
        <f t="shared" si="8"/>
        <v>897</v>
      </c>
      <c r="J137" s="4">
        <f t="shared" si="9"/>
        <v>9450808</v>
      </c>
      <c r="L137" s="10">
        <v>9060317</v>
      </c>
      <c r="M137" s="11">
        <f t="shared" si="10"/>
        <v>897</v>
      </c>
      <c r="N137" s="51">
        <f t="shared" si="11"/>
        <v>9449910.6305999998</v>
      </c>
      <c r="O137" s="10">
        <f t="shared" si="14"/>
        <v>9449911</v>
      </c>
    </row>
    <row r="138" spans="1:15" x14ac:dyDescent="0.2">
      <c r="A138" t="s">
        <v>147</v>
      </c>
      <c r="B138">
        <v>129</v>
      </c>
      <c r="C138" s="4">
        <v>0</v>
      </c>
      <c r="D138" s="10">
        <v>39895</v>
      </c>
      <c r="E138" s="11">
        <v>64278</v>
      </c>
      <c r="F138" s="4">
        <f t="shared" ref="F138:F201" si="15">SUM(C138:E138)</f>
        <v>104173</v>
      </c>
      <c r="H138" s="10">
        <v>41610</v>
      </c>
      <c r="I138" s="19">
        <f t="shared" ref="I138:I201" si="16">M138</f>
        <v>64278</v>
      </c>
      <c r="J138" s="4">
        <f t="shared" ref="J138:J201" si="17">SUM(H138:I138)</f>
        <v>105888</v>
      </c>
      <c r="L138" s="10">
        <v>39895</v>
      </c>
      <c r="M138" s="11">
        <f t="shared" ref="M138:M201" si="18">E138</f>
        <v>64278</v>
      </c>
      <c r="N138" s="51">
        <f t="shared" ref="N138:N201" si="19">ROUND(((1021928272/979797001)*L138),5)</f>
        <v>41610.485000000001</v>
      </c>
      <c r="O138" s="10">
        <f t="shared" si="14"/>
        <v>41610</v>
      </c>
    </row>
    <row r="139" spans="1:15" x14ac:dyDescent="0.2">
      <c r="A139" t="s">
        <v>148</v>
      </c>
      <c r="B139">
        <v>130</v>
      </c>
      <c r="C139" s="4">
        <v>0</v>
      </c>
      <c r="D139" s="10">
        <v>77130</v>
      </c>
      <c r="E139" s="11">
        <v>4787</v>
      </c>
      <c r="F139" s="4">
        <f t="shared" si="15"/>
        <v>81917</v>
      </c>
      <c r="H139" s="10">
        <v>80447</v>
      </c>
      <c r="I139" s="19">
        <f t="shared" si="16"/>
        <v>4787</v>
      </c>
      <c r="J139" s="4">
        <f t="shared" si="17"/>
        <v>85234</v>
      </c>
      <c r="L139" s="10">
        <v>77130</v>
      </c>
      <c r="M139" s="11">
        <f t="shared" si="18"/>
        <v>4787</v>
      </c>
      <c r="N139" s="51">
        <f t="shared" si="19"/>
        <v>80446.59</v>
      </c>
      <c r="O139" s="10">
        <f t="shared" si="14"/>
        <v>80447</v>
      </c>
    </row>
    <row r="140" spans="1:15" x14ac:dyDescent="0.2">
      <c r="A140" t="s">
        <v>149</v>
      </c>
      <c r="B140">
        <v>131</v>
      </c>
      <c r="C140" s="4">
        <v>0</v>
      </c>
      <c r="D140" s="10">
        <v>1454878</v>
      </c>
      <c r="E140" s="11">
        <v>3796</v>
      </c>
      <c r="F140" s="4">
        <f t="shared" si="15"/>
        <v>1458674</v>
      </c>
      <c r="H140" s="10">
        <v>1517438</v>
      </c>
      <c r="I140" s="19">
        <f t="shared" si="16"/>
        <v>3796</v>
      </c>
      <c r="J140" s="4">
        <f t="shared" si="17"/>
        <v>1521234</v>
      </c>
      <c r="L140" s="10">
        <v>1454878</v>
      </c>
      <c r="M140" s="11">
        <f t="shared" si="18"/>
        <v>3796</v>
      </c>
      <c r="N140" s="51">
        <f t="shared" si="19"/>
        <v>1517437.75394</v>
      </c>
      <c r="O140" s="10">
        <f t="shared" si="14"/>
        <v>1517438</v>
      </c>
    </row>
    <row r="141" spans="1:15" x14ac:dyDescent="0.2">
      <c r="A141" t="s">
        <v>150</v>
      </c>
      <c r="B141">
        <v>132</v>
      </c>
      <c r="C141" s="4">
        <v>0</v>
      </c>
      <c r="D141" s="10">
        <v>205257</v>
      </c>
      <c r="E141" s="11">
        <v>25335</v>
      </c>
      <c r="F141" s="4">
        <f t="shared" si="15"/>
        <v>230592</v>
      </c>
      <c r="H141" s="10">
        <v>214083</v>
      </c>
      <c r="I141" s="19">
        <f t="shared" si="16"/>
        <v>25335</v>
      </c>
      <c r="J141" s="4">
        <f t="shared" si="17"/>
        <v>239418</v>
      </c>
      <c r="L141" s="10">
        <v>205257</v>
      </c>
      <c r="M141" s="11">
        <f t="shared" si="18"/>
        <v>25335</v>
      </c>
      <c r="N141" s="51">
        <f t="shared" si="19"/>
        <v>214083.05098999999</v>
      </c>
      <c r="O141" s="10">
        <f t="shared" si="14"/>
        <v>214083</v>
      </c>
    </row>
    <row r="142" spans="1:15" x14ac:dyDescent="0.2">
      <c r="A142" t="s">
        <v>151</v>
      </c>
      <c r="B142">
        <v>133</v>
      </c>
      <c r="C142" s="4">
        <v>0</v>
      </c>
      <c r="D142" s="10">
        <v>1360202</v>
      </c>
      <c r="E142" s="11">
        <v>0</v>
      </c>
      <c r="F142" s="4">
        <f t="shared" si="15"/>
        <v>1360202</v>
      </c>
      <c r="H142" s="10">
        <v>1418691</v>
      </c>
      <c r="I142" s="19">
        <f t="shared" si="16"/>
        <v>0</v>
      </c>
      <c r="J142" s="4">
        <f t="shared" si="17"/>
        <v>1418691</v>
      </c>
      <c r="L142" s="10">
        <v>1360202</v>
      </c>
      <c r="M142" s="11">
        <f t="shared" si="18"/>
        <v>0</v>
      </c>
      <c r="N142" s="51">
        <f t="shared" si="19"/>
        <v>1418690.68594</v>
      </c>
      <c r="O142" s="10">
        <f t="shared" si="14"/>
        <v>1418691</v>
      </c>
    </row>
    <row r="143" spans="1:15" x14ac:dyDescent="0.2">
      <c r="A143" t="s">
        <v>152</v>
      </c>
      <c r="B143">
        <v>134</v>
      </c>
      <c r="C143" s="4">
        <v>0</v>
      </c>
      <c r="D143" s="10">
        <v>1762511</v>
      </c>
      <c r="E143" s="11">
        <v>90888</v>
      </c>
      <c r="F143" s="4">
        <f t="shared" si="15"/>
        <v>1853399</v>
      </c>
      <c r="H143" s="10">
        <v>1838299</v>
      </c>
      <c r="I143" s="19">
        <f t="shared" si="16"/>
        <v>90888</v>
      </c>
      <c r="J143" s="4">
        <f t="shared" si="17"/>
        <v>1929187</v>
      </c>
      <c r="L143" s="10">
        <v>1762511</v>
      </c>
      <c r="M143" s="11">
        <f t="shared" si="18"/>
        <v>90888</v>
      </c>
      <c r="N143" s="51">
        <f t="shared" si="19"/>
        <v>1838298.9729200001</v>
      </c>
      <c r="O143" s="10">
        <f t="shared" si="14"/>
        <v>1838299</v>
      </c>
    </row>
    <row r="144" spans="1:15" x14ac:dyDescent="0.2">
      <c r="A144" t="s">
        <v>153</v>
      </c>
      <c r="B144">
        <v>135</v>
      </c>
      <c r="C144" s="4">
        <v>0</v>
      </c>
      <c r="D144" s="10">
        <v>186066</v>
      </c>
      <c r="E144" s="11">
        <v>5099</v>
      </c>
      <c r="F144" s="4">
        <f t="shared" si="15"/>
        <v>191165</v>
      </c>
      <c r="H144" s="10">
        <v>194067</v>
      </c>
      <c r="I144" s="19">
        <f t="shared" si="16"/>
        <v>5099</v>
      </c>
      <c r="J144" s="4">
        <f t="shared" si="17"/>
        <v>199166</v>
      </c>
      <c r="L144" s="10">
        <v>186066</v>
      </c>
      <c r="M144" s="11">
        <f t="shared" si="18"/>
        <v>5099</v>
      </c>
      <c r="N144" s="51">
        <f t="shared" si="19"/>
        <v>194066.83799</v>
      </c>
      <c r="O144" s="10">
        <f t="shared" si="14"/>
        <v>194067</v>
      </c>
    </row>
    <row r="145" spans="1:15" x14ac:dyDescent="0.2">
      <c r="A145" t="s">
        <v>154</v>
      </c>
      <c r="B145">
        <v>136</v>
      </c>
      <c r="C145" s="4">
        <v>0</v>
      </c>
      <c r="D145" s="10">
        <v>1427574</v>
      </c>
      <c r="E145" s="11">
        <v>1830</v>
      </c>
      <c r="F145" s="4">
        <f t="shared" si="15"/>
        <v>1429404</v>
      </c>
      <c r="H145" s="10">
        <v>1488960</v>
      </c>
      <c r="I145" s="19">
        <f t="shared" si="16"/>
        <v>1830</v>
      </c>
      <c r="J145" s="4">
        <f t="shared" si="17"/>
        <v>1490790</v>
      </c>
      <c r="L145" s="10">
        <v>1427574</v>
      </c>
      <c r="M145" s="11">
        <f t="shared" si="18"/>
        <v>1830</v>
      </c>
      <c r="N145" s="51">
        <f t="shared" si="19"/>
        <v>1488959.68194</v>
      </c>
      <c r="O145" s="10">
        <f t="shared" si="14"/>
        <v>1488960</v>
      </c>
    </row>
    <row r="146" spans="1:15" x14ac:dyDescent="0.2">
      <c r="A146" t="s">
        <v>155</v>
      </c>
      <c r="B146">
        <v>137</v>
      </c>
      <c r="C146" s="4">
        <v>0</v>
      </c>
      <c r="D146" s="10">
        <v>9362400</v>
      </c>
      <c r="E146" s="11">
        <v>50198</v>
      </c>
      <c r="F146" s="4">
        <f t="shared" si="15"/>
        <v>9412598</v>
      </c>
      <c r="H146" s="10">
        <v>9764983</v>
      </c>
      <c r="I146" s="19">
        <f t="shared" si="16"/>
        <v>50198</v>
      </c>
      <c r="J146" s="4">
        <f t="shared" si="17"/>
        <v>9815181</v>
      </c>
      <c r="L146" s="10">
        <v>9362400</v>
      </c>
      <c r="M146" s="11">
        <f t="shared" si="18"/>
        <v>50198</v>
      </c>
      <c r="N146" s="51">
        <f t="shared" si="19"/>
        <v>9764983.1995899994</v>
      </c>
      <c r="O146" s="10">
        <f t="shared" si="14"/>
        <v>9764983</v>
      </c>
    </row>
    <row r="147" spans="1:15" x14ac:dyDescent="0.2">
      <c r="A147" t="s">
        <v>156</v>
      </c>
      <c r="B147">
        <v>138</v>
      </c>
      <c r="C147" s="4">
        <v>0</v>
      </c>
      <c r="D147" s="10">
        <v>601120</v>
      </c>
      <c r="E147" s="11">
        <v>29</v>
      </c>
      <c r="F147" s="4">
        <f t="shared" si="15"/>
        <v>601149</v>
      </c>
      <c r="H147" s="10">
        <v>626968</v>
      </c>
      <c r="I147" s="19">
        <f t="shared" si="16"/>
        <v>29</v>
      </c>
      <c r="J147" s="4">
        <f t="shared" si="17"/>
        <v>626997</v>
      </c>
      <c r="L147" s="10">
        <v>601120</v>
      </c>
      <c r="M147" s="11">
        <f t="shared" si="18"/>
        <v>29</v>
      </c>
      <c r="N147" s="51">
        <f t="shared" si="19"/>
        <v>626968.15997000004</v>
      </c>
      <c r="O147" s="10">
        <f t="shared" ref="O147:O178" si="20">ROUND(N147,0)</f>
        <v>626968</v>
      </c>
    </row>
    <row r="148" spans="1:15" x14ac:dyDescent="0.2">
      <c r="A148" t="s">
        <v>157</v>
      </c>
      <c r="B148">
        <v>139</v>
      </c>
      <c r="C148" s="4">
        <v>0</v>
      </c>
      <c r="D148" s="10">
        <v>724166</v>
      </c>
      <c r="E148" s="11">
        <v>296980</v>
      </c>
      <c r="F148" s="4">
        <f t="shared" si="15"/>
        <v>1021146</v>
      </c>
      <c r="H148" s="10">
        <v>755305</v>
      </c>
      <c r="I148" s="19">
        <f t="shared" si="16"/>
        <v>296980</v>
      </c>
      <c r="J148" s="4">
        <f t="shared" si="17"/>
        <v>1052285</v>
      </c>
      <c r="L148" s="10">
        <v>724166</v>
      </c>
      <c r="M148" s="11">
        <f t="shared" si="18"/>
        <v>296980</v>
      </c>
      <c r="N148" s="51">
        <f t="shared" si="19"/>
        <v>755305.13797000004</v>
      </c>
      <c r="O148" s="10">
        <f t="shared" si="20"/>
        <v>755305</v>
      </c>
    </row>
    <row r="149" spans="1:15" x14ac:dyDescent="0.2">
      <c r="A149" t="s">
        <v>158</v>
      </c>
      <c r="B149">
        <v>140</v>
      </c>
      <c r="C149" s="4">
        <v>0</v>
      </c>
      <c r="D149" s="10">
        <v>415258</v>
      </c>
      <c r="E149" s="11">
        <v>56838</v>
      </c>
      <c r="F149" s="4">
        <f t="shared" si="15"/>
        <v>472096</v>
      </c>
      <c r="H149" s="10">
        <v>433114</v>
      </c>
      <c r="I149" s="19">
        <f t="shared" si="16"/>
        <v>56838</v>
      </c>
      <c r="J149" s="4">
        <f t="shared" si="17"/>
        <v>489952</v>
      </c>
      <c r="L149" s="10">
        <v>415258</v>
      </c>
      <c r="M149" s="11">
        <f t="shared" si="18"/>
        <v>56838</v>
      </c>
      <c r="N149" s="51">
        <f t="shared" si="19"/>
        <v>433114.09398000001</v>
      </c>
      <c r="O149" s="10">
        <f t="shared" si="20"/>
        <v>433114</v>
      </c>
    </row>
    <row r="150" spans="1:15" x14ac:dyDescent="0.2">
      <c r="A150" t="s">
        <v>159</v>
      </c>
      <c r="B150">
        <v>141</v>
      </c>
      <c r="C150" s="4">
        <v>0</v>
      </c>
      <c r="D150" s="10">
        <v>1838276</v>
      </c>
      <c r="E150" s="11">
        <v>43790</v>
      </c>
      <c r="F150" s="4">
        <f t="shared" si="15"/>
        <v>1882066</v>
      </c>
      <c r="H150" s="10">
        <v>1917322</v>
      </c>
      <c r="I150" s="19">
        <f t="shared" si="16"/>
        <v>43790</v>
      </c>
      <c r="J150" s="4">
        <f t="shared" si="17"/>
        <v>1961112</v>
      </c>
      <c r="L150" s="10">
        <v>1838276</v>
      </c>
      <c r="M150" s="11">
        <f t="shared" si="18"/>
        <v>43790</v>
      </c>
      <c r="N150" s="51">
        <f t="shared" si="19"/>
        <v>1917321.8679200001</v>
      </c>
      <c r="O150" s="10">
        <f t="shared" si="20"/>
        <v>1917322</v>
      </c>
    </row>
    <row r="151" spans="1:15" x14ac:dyDescent="0.2">
      <c r="A151" t="s">
        <v>160</v>
      </c>
      <c r="B151">
        <v>142</v>
      </c>
      <c r="C151" s="4">
        <v>0</v>
      </c>
      <c r="D151" s="10">
        <v>1953645</v>
      </c>
      <c r="E151" s="11">
        <v>21862</v>
      </c>
      <c r="F151" s="4">
        <f t="shared" si="15"/>
        <v>1975507</v>
      </c>
      <c r="H151" s="10">
        <v>2037652</v>
      </c>
      <c r="I151" s="19">
        <f t="shared" si="16"/>
        <v>21862</v>
      </c>
      <c r="J151" s="4">
        <f t="shared" si="17"/>
        <v>2059514</v>
      </c>
      <c r="L151" s="10">
        <v>1953645</v>
      </c>
      <c r="M151" s="11">
        <f t="shared" si="18"/>
        <v>21862</v>
      </c>
      <c r="N151" s="51">
        <f t="shared" si="19"/>
        <v>2037651.7349100001</v>
      </c>
      <c r="O151" s="10">
        <f t="shared" si="20"/>
        <v>2037652</v>
      </c>
    </row>
    <row r="152" spans="1:15" x14ac:dyDescent="0.2">
      <c r="A152" t="s">
        <v>161</v>
      </c>
      <c r="B152">
        <v>143</v>
      </c>
      <c r="C152" s="4">
        <v>0</v>
      </c>
      <c r="D152" s="10">
        <v>317710</v>
      </c>
      <c r="E152" s="11">
        <v>37900</v>
      </c>
      <c r="F152" s="4">
        <f t="shared" si="15"/>
        <v>355610</v>
      </c>
      <c r="H152" s="10">
        <v>331372</v>
      </c>
      <c r="I152" s="19">
        <f t="shared" si="16"/>
        <v>37900</v>
      </c>
      <c r="J152" s="4">
        <f t="shared" si="17"/>
        <v>369272</v>
      </c>
      <c r="L152" s="10">
        <v>317710</v>
      </c>
      <c r="M152" s="11">
        <f t="shared" si="18"/>
        <v>37900</v>
      </c>
      <c r="N152" s="51">
        <f t="shared" si="19"/>
        <v>331371.52999000001</v>
      </c>
      <c r="O152" s="10">
        <f t="shared" si="20"/>
        <v>331372</v>
      </c>
    </row>
    <row r="153" spans="1:15" x14ac:dyDescent="0.2">
      <c r="A153" t="s">
        <v>162</v>
      </c>
      <c r="B153">
        <v>144</v>
      </c>
      <c r="C153" s="4">
        <v>0</v>
      </c>
      <c r="D153" s="10">
        <v>1479783</v>
      </c>
      <c r="E153" s="11">
        <v>369577</v>
      </c>
      <c r="F153" s="4">
        <f t="shared" si="15"/>
        <v>1849360</v>
      </c>
      <c r="H153" s="10">
        <v>1543414</v>
      </c>
      <c r="I153" s="19">
        <f t="shared" si="16"/>
        <v>369577</v>
      </c>
      <c r="J153" s="4">
        <f t="shared" si="17"/>
        <v>1912991</v>
      </c>
      <c r="L153" s="10">
        <v>1479783</v>
      </c>
      <c r="M153" s="11">
        <f t="shared" si="18"/>
        <v>369577</v>
      </c>
      <c r="N153" s="51">
        <f t="shared" si="19"/>
        <v>1543413.66894</v>
      </c>
      <c r="O153" s="10">
        <f t="shared" si="20"/>
        <v>1543414</v>
      </c>
    </row>
    <row r="154" spans="1:15" x14ac:dyDescent="0.2">
      <c r="A154" t="s">
        <v>163</v>
      </c>
      <c r="B154">
        <v>145</v>
      </c>
      <c r="C154" s="4">
        <v>0</v>
      </c>
      <c r="D154" s="10">
        <v>884834</v>
      </c>
      <c r="E154" s="11">
        <v>26296</v>
      </c>
      <c r="F154" s="4">
        <f t="shared" si="15"/>
        <v>911130</v>
      </c>
      <c r="H154" s="10">
        <v>922882</v>
      </c>
      <c r="I154" s="19">
        <f t="shared" si="16"/>
        <v>26296</v>
      </c>
      <c r="J154" s="4">
        <f t="shared" si="17"/>
        <v>949178</v>
      </c>
      <c r="L154" s="10">
        <v>884834</v>
      </c>
      <c r="M154" s="11">
        <f t="shared" si="18"/>
        <v>26296</v>
      </c>
      <c r="N154" s="51">
        <f t="shared" si="19"/>
        <v>922881.86196000001</v>
      </c>
      <c r="O154" s="10">
        <f t="shared" si="20"/>
        <v>922882</v>
      </c>
    </row>
    <row r="155" spans="1:15" x14ac:dyDescent="0.2">
      <c r="A155" t="s">
        <v>164</v>
      </c>
      <c r="B155">
        <v>146</v>
      </c>
      <c r="C155" s="4">
        <v>0</v>
      </c>
      <c r="D155" s="10">
        <v>754281</v>
      </c>
      <c r="E155" s="11">
        <v>9733</v>
      </c>
      <c r="F155" s="4">
        <f t="shared" si="15"/>
        <v>764014</v>
      </c>
      <c r="H155" s="10">
        <v>786715</v>
      </c>
      <c r="I155" s="19">
        <f t="shared" si="16"/>
        <v>9733</v>
      </c>
      <c r="J155" s="4">
        <f t="shared" si="17"/>
        <v>796448</v>
      </c>
      <c r="L155" s="10">
        <v>754281</v>
      </c>
      <c r="M155" s="11">
        <f t="shared" si="18"/>
        <v>9733</v>
      </c>
      <c r="N155" s="51">
        <f t="shared" si="19"/>
        <v>786715.08296999999</v>
      </c>
      <c r="O155" s="10">
        <f t="shared" si="20"/>
        <v>786715</v>
      </c>
    </row>
    <row r="156" spans="1:15" x14ac:dyDescent="0.2">
      <c r="A156" t="s">
        <v>165</v>
      </c>
      <c r="B156">
        <v>147</v>
      </c>
      <c r="C156" s="4">
        <v>0</v>
      </c>
      <c r="D156" s="10">
        <v>881188</v>
      </c>
      <c r="E156" s="11">
        <v>127640</v>
      </c>
      <c r="F156" s="4">
        <f t="shared" si="15"/>
        <v>1008828</v>
      </c>
      <c r="H156" s="10">
        <v>919079</v>
      </c>
      <c r="I156" s="19">
        <f t="shared" si="16"/>
        <v>127640</v>
      </c>
      <c r="J156" s="4">
        <f t="shared" si="17"/>
        <v>1046719</v>
      </c>
      <c r="L156" s="10">
        <v>881188</v>
      </c>
      <c r="M156" s="11">
        <f t="shared" si="18"/>
        <v>127640</v>
      </c>
      <c r="N156" s="51">
        <f t="shared" si="19"/>
        <v>919079.08395999996</v>
      </c>
      <c r="O156" s="10">
        <f t="shared" si="20"/>
        <v>919079</v>
      </c>
    </row>
    <row r="157" spans="1:15" x14ac:dyDescent="0.2">
      <c r="A157" t="s">
        <v>166</v>
      </c>
      <c r="B157">
        <v>148</v>
      </c>
      <c r="C157" s="4">
        <v>0</v>
      </c>
      <c r="D157" s="10">
        <v>317995</v>
      </c>
      <c r="E157" s="11">
        <v>96507</v>
      </c>
      <c r="F157" s="4">
        <f t="shared" si="15"/>
        <v>414502</v>
      </c>
      <c r="H157" s="10">
        <v>331669</v>
      </c>
      <c r="I157" s="19">
        <f t="shared" si="16"/>
        <v>96507</v>
      </c>
      <c r="J157" s="4">
        <f t="shared" si="17"/>
        <v>428176</v>
      </c>
      <c r="L157" s="10">
        <v>317995</v>
      </c>
      <c r="M157" s="11">
        <f t="shared" si="18"/>
        <v>96507</v>
      </c>
      <c r="N157" s="51">
        <f t="shared" si="19"/>
        <v>331668.78499000001</v>
      </c>
      <c r="O157" s="10">
        <f t="shared" si="20"/>
        <v>331669</v>
      </c>
    </row>
    <row r="158" spans="1:15" x14ac:dyDescent="0.2">
      <c r="A158" t="s">
        <v>167</v>
      </c>
      <c r="B158">
        <v>149</v>
      </c>
      <c r="C158" s="4">
        <v>0</v>
      </c>
      <c r="D158" s="10">
        <v>18100359</v>
      </c>
      <c r="E158" s="11">
        <v>5428</v>
      </c>
      <c r="F158" s="4">
        <f t="shared" si="15"/>
        <v>18105787</v>
      </c>
      <c r="H158" s="10">
        <v>18878674</v>
      </c>
      <c r="I158" s="19">
        <f t="shared" si="16"/>
        <v>5428</v>
      </c>
      <c r="J158" s="4">
        <f t="shared" si="17"/>
        <v>18884102</v>
      </c>
      <c r="L158" s="10">
        <v>18100359</v>
      </c>
      <c r="M158" s="11">
        <f t="shared" si="18"/>
        <v>5428</v>
      </c>
      <c r="N158" s="51">
        <f t="shared" si="19"/>
        <v>18878674.436209999</v>
      </c>
      <c r="O158" s="10">
        <f t="shared" si="20"/>
        <v>18878674</v>
      </c>
    </row>
    <row r="159" spans="1:15" x14ac:dyDescent="0.2">
      <c r="A159" t="s">
        <v>168</v>
      </c>
      <c r="B159">
        <v>150</v>
      </c>
      <c r="C159" s="4">
        <v>0</v>
      </c>
      <c r="D159" s="10">
        <v>574111</v>
      </c>
      <c r="E159" s="11">
        <v>70725</v>
      </c>
      <c r="F159" s="4">
        <f t="shared" si="15"/>
        <v>644836</v>
      </c>
      <c r="H159" s="10">
        <v>598798</v>
      </c>
      <c r="I159" s="19">
        <f t="shared" si="16"/>
        <v>70725</v>
      </c>
      <c r="J159" s="4">
        <f t="shared" si="17"/>
        <v>669523</v>
      </c>
      <c r="L159" s="10">
        <v>574111</v>
      </c>
      <c r="M159" s="11">
        <f t="shared" si="18"/>
        <v>70725</v>
      </c>
      <c r="N159" s="51">
        <f t="shared" si="19"/>
        <v>598797.77297000005</v>
      </c>
      <c r="O159" s="10">
        <f t="shared" si="20"/>
        <v>598798</v>
      </c>
    </row>
    <row r="160" spans="1:15" x14ac:dyDescent="0.2">
      <c r="A160" t="s">
        <v>169</v>
      </c>
      <c r="B160">
        <v>151</v>
      </c>
      <c r="C160" s="4">
        <v>0</v>
      </c>
      <c r="D160" s="10">
        <v>1600620</v>
      </c>
      <c r="E160" s="11">
        <v>12373</v>
      </c>
      <c r="F160" s="4">
        <f t="shared" si="15"/>
        <v>1612993</v>
      </c>
      <c r="H160" s="10">
        <v>1669447</v>
      </c>
      <c r="I160" s="19">
        <f t="shared" si="16"/>
        <v>12373</v>
      </c>
      <c r="J160" s="4">
        <f t="shared" si="17"/>
        <v>1681820</v>
      </c>
      <c r="L160" s="10">
        <v>1600620</v>
      </c>
      <c r="M160" s="11">
        <f t="shared" si="18"/>
        <v>12373</v>
      </c>
      <c r="N160" s="51">
        <f t="shared" si="19"/>
        <v>1669446.6599300001</v>
      </c>
      <c r="O160" s="10">
        <f t="shared" si="20"/>
        <v>1669447</v>
      </c>
    </row>
    <row r="161" spans="1:15" x14ac:dyDescent="0.2">
      <c r="A161" t="s">
        <v>170</v>
      </c>
      <c r="B161">
        <v>152</v>
      </c>
      <c r="C161" s="4">
        <v>0</v>
      </c>
      <c r="D161" s="10">
        <v>491368</v>
      </c>
      <c r="E161" s="11">
        <v>48112</v>
      </c>
      <c r="F161" s="4">
        <f t="shared" si="15"/>
        <v>539480</v>
      </c>
      <c r="H161" s="10">
        <v>512497</v>
      </c>
      <c r="I161" s="19">
        <f t="shared" si="16"/>
        <v>48112</v>
      </c>
      <c r="J161" s="4">
        <f t="shared" si="17"/>
        <v>560609</v>
      </c>
      <c r="L161" s="10">
        <v>491368</v>
      </c>
      <c r="M161" s="11">
        <f t="shared" si="18"/>
        <v>48112</v>
      </c>
      <c r="N161" s="51">
        <f t="shared" si="19"/>
        <v>512496.82397999999</v>
      </c>
      <c r="O161" s="10">
        <f t="shared" si="20"/>
        <v>512497</v>
      </c>
    </row>
    <row r="162" spans="1:15" x14ac:dyDescent="0.2">
      <c r="A162" t="s">
        <v>171</v>
      </c>
      <c r="B162">
        <v>153</v>
      </c>
      <c r="C162" s="4">
        <v>0</v>
      </c>
      <c r="D162" s="10">
        <v>5276009</v>
      </c>
      <c r="E162" s="11">
        <v>115432</v>
      </c>
      <c r="F162" s="4">
        <f t="shared" si="15"/>
        <v>5391441</v>
      </c>
      <c r="H162" s="10">
        <v>5502877</v>
      </c>
      <c r="I162" s="19">
        <f t="shared" si="16"/>
        <v>115432</v>
      </c>
      <c r="J162" s="4">
        <f t="shared" si="17"/>
        <v>5618309</v>
      </c>
      <c r="L162" s="10">
        <v>5276009</v>
      </c>
      <c r="M162" s="11">
        <f t="shared" si="18"/>
        <v>115432</v>
      </c>
      <c r="N162" s="51">
        <f t="shared" si="19"/>
        <v>5502877.3867699997</v>
      </c>
      <c r="O162" s="10">
        <f t="shared" si="20"/>
        <v>5502877</v>
      </c>
    </row>
    <row r="163" spans="1:15" x14ac:dyDescent="0.2">
      <c r="A163" t="s">
        <v>172</v>
      </c>
      <c r="B163">
        <v>154</v>
      </c>
      <c r="C163" s="4">
        <v>0</v>
      </c>
      <c r="D163" s="10">
        <v>164548</v>
      </c>
      <c r="E163" s="11">
        <v>8816</v>
      </c>
      <c r="F163" s="4">
        <f t="shared" si="15"/>
        <v>173364</v>
      </c>
      <c r="H163" s="10">
        <v>171624</v>
      </c>
      <c r="I163" s="19">
        <f t="shared" si="16"/>
        <v>8816</v>
      </c>
      <c r="J163" s="4">
        <f t="shared" si="17"/>
        <v>180440</v>
      </c>
      <c r="L163" s="10">
        <v>164548</v>
      </c>
      <c r="M163" s="11">
        <f t="shared" si="18"/>
        <v>8816</v>
      </c>
      <c r="N163" s="51">
        <f t="shared" si="19"/>
        <v>171623.56399</v>
      </c>
      <c r="O163" s="10">
        <f t="shared" si="20"/>
        <v>171624</v>
      </c>
    </row>
    <row r="164" spans="1:15" x14ac:dyDescent="0.2">
      <c r="A164" t="s">
        <v>173</v>
      </c>
      <c r="B164">
        <v>155</v>
      </c>
      <c r="C164" s="4">
        <v>0</v>
      </c>
      <c r="D164" s="10">
        <v>1412809</v>
      </c>
      <c r="E164" s="11">
        <v>0</v>
      </c>
      <c r="F164" s="4">
        <f t="shared" si="15"/>
        <v>1412809</v>
      </c>
      <c r="H164" s="10">
        <v>1473560</v>
      </c>
      <c r="I164" s="19">
        <f t="shared" si="16"/>
        <v>0</v>
      </c>
      <c r="J164" s="4">
        <f t="shared" si="17"/>
        <v>1473560</v>
      </c>
      <c r="L164" s="10">
        <v>1412809</v>
      </c>
      <c r="M164" s="11">
        <f t="shared" si="18"/>
        <v>0</v>
      </c>
      <c r="N164" s="51">
        <f t="shared" si="19"/>
        <v>1473559.78694</v>
      </c>
      <c r="O164" s="10">
        <f t="shared" si="20"/>
        <v>1473560</v>
      </c>
    </row>
    <row r="165" spans="1:15" x14ac:dyDescent="0.2">
      <c r="A165" t="s">
        <v>174</v>
      </c>
      <c r="B165">
        <v>156</v>
      </c>
      <c r="C165" s="4">
        <v>0</v>
      </c>
      <c r="D165" s="10">
        <v>75901</v>
      </c>
      <c r="E165" s="11">
        <v>26431</v>
      </c>
      <c r="F165" s="4">
        <f t="shared" si="15"/>
        <v>102332</v>
      </c>
      <c r="H165" s="10">
        <v>79165</v>
      </c>
      <c r="I165" s="19">
        <f t="shared" si="16"/>
        <v>26431</v>
      </c>
      <c r="J165" s="4">
        <f t="shared" si="17"/>
        <v>105596</v>
      </c>
      <c r="L165" s="10">
        <v>75901</v>
      </c>
      <c r="M165" s="11">
        <f t="shared" si="18"/>
        <v>26431</v>
      </c>
      <c r="N165" s="51">
        <f t="shared" si="19"/>
        <v>79164.743000000002</v>
      </c>
      <c r="O165" s="10">
        <f t="shared" si="20"/>
        <v>79165</v>
      </c>
    </row>
    <row r="166" spans="1:15" x14ac:dyDescent="0.2">
      <c r="A166" t="s">
        <v>175</v>
      </c>
      <c r="B166">
        <v>157</v>
      </c>
      <c r="C166" s="4">
        <v>0</v>
      </c>
      <c r="D166" s="10">
        <v>627584</v>
      </c>
      <c r="E166" s="11">
        <v>314860</v>
      </c>
      <c r="F166" s="4">
        <f t="shared" si="15"/>
        <v>942444</v>
      </c>
      <c r="H166" s="10">
        <v>654570</v>
      </c>
      <c r="I166" s="19">
        <f t="shared" si="16"/>
        <v>314860</v>
      </c>
      <c r="J166" s="4">
        <f t="shared" si="17"/>
        <v>969430</v>
      </c>
      <c r="L166" s="10">
        <v>627584</v>
      </c>
      <c r="M166" s="11">
        <f t="shared" si="18"/>
        <v>314860</v>
      </c>
      <c r="N166" s="51">
        <f t="shared" si="19"/>
        <v>654570.11196999997</v>
      </c>
      <c r="O166" s="10">
        <f t="shared" si="20"/>
        <v>654570</v>
      </c>
    </row>
    <row r="167" spans="1:15" x14ac:dyDescent="0.2">
      <c r="A167" t="s">
        <v>176</v>
      </c>
      <c r="B167">
        <v>158</v>
      </c>
      <c r="C167" s="4">
        <v>0</v>
      </c>
      <c r="D167" s="10">
        <v>655287</v>
      </c>
      <c r="E167" s="11">
        <v>4400</v>
      </c>
      <c r="F167" s="4">
        <f t="shared" si="15"/>
        <v>659687</v>
      </c>
      <c r="H167" s="10">
        <v>683464</v>
      </c>
      <c r="I167" s="19">
        <f t="shared" si="16"/>
        <v>4400</v>
      </c>
      <c r="J167" s="4">
        <f t="shared" si="17"/>
        <v>687864</v>
      </c>
      <c r="L167" s="10">
        <v>655287</v>
      </c>
      <c r="M167" s="11">
        <f t="shared" si="18"/>
        <v>4400</v>
      </c>
      <c r="N167" s="51">
        <f t="shared" si="19"/>
        <v>683464.34097000002</v>
      </c>
      <c r="O167" s="10">
        <f t="shared" si="20"/>
        <v>683464</v>
      </c>
    </row>
    <row r="168" spans="1:15" x14ac:dyDescent="0.2">
      <c r="A168" t="s">
        <v>177</v>
      </c>
      <c r="B168">
        <v>159</v>
      </c>
      <c r="C168" s="4">
        <v>0</v>
      </c>
      <c r="D168" s="10">
        <v>1287945</v>
      </c>
      <c r="E168" s="11">
        <v>0</v>
      </c>
      <c r="F168" s="4">
        <f t="shared" si="15"/>
        <v>1287945</v>
      </c>
      <c r="H168" s="10">
        <v>1343327</v>
      </c>
      <c r="I168" s="19">
        <f t="shared" si="16"/>
        <v>0</v>
      </c>
      <c r="J168" s="4">
        <f t="shared" si="17"/>
        <v>1343327</v>
      </c>
      <c r="L168" s="10">
        <v>1287945</v>
      </c>
      <c r="M168" s="11">
        <f t="shared" si="18"/>
        <v>0</v>
      </c>
      <c r="N168" s="51">
        <f t="shared" si="19"/>
        <v>1343326.63494</v>
      </c>
      <c r="O168" s="10">
        <f t="shared" si="20"/>
        <v>1343327</v>
      </c>
    </row>
    <row r="169" spans="1:15" x14ac:dyDescent="0.2">
      <c r="A169" t="s">
        <v>178</v>
      </c>
      <c r="B169">
        <v>160</v>
      </c>
      <c r="C169" s="4">
        <v>0</v>
      </c>
      <c r="D169" s="10">
        <v>23219704</v>
      </c>
      <c r="E169" s="11">
        <v>201060</v>
      </c>
      <c r="F169" s="4">
        <f t="shared" si="15"/>
        <v>23420764</v>
      </c>
      <c r="H169" s="10">
        <v>24218151</v>
      </c>
      <c r="I169" s="19">
        <f t="shared" si="16"/>
        <v>201060</v>
      </c>
      <c r="J169" s="4">
        <f t="shared" si="17"/>
        <v>24419211</v>
      </c>
      <c r="L169" s="10">
        <v>23219704</v>
      </c>
      <c r="M169" s="11">
        <f t="shared" si="18"/>
        <v>201060</v>
      </c>
      <c r="N169" s="51">
        <f t="shared" si="19"/>
        <v>24218151.27098</v>
      </c>
      <c r="O169" s="10">
        <f t="shared" si="20"/>
        <v>24218151</v>
      </c>
    </row>
    <row r="170" spans="1:15" x14ac:dyDescent="0.2">
      <c r="A170" t="s">
        <v>179</v>
      </c>
      <c r="B170">
        <v>161</v>
      </c>
      <c r="C170" s="4">
        <v>0</v>
      </c>
      <c r="D170" s="10">
        <v>2816151</v>
      </c>
      <c r="E170" s="11">
        <v>30456</v>
      </c>
      <c r="F170" s="4">
        <f t="shared" si="15"/>
        <v>2846607</v>
      </c>
      <c r="H170" s="10">
        <v>2937246</v>
      </c>
      <c r="I170" s="19">
        <f t="shared" si="16"/>
        <v>30456</v>
      </c>
      <c r="J170" s="4">
        <f t="shared" si="17"/>
        <v>2967702</v>
      </c>
      <c r="L170" s="10">
        <v>2816151</v>
      </c>
      <c r="M170" s="11">
        <f t="shared" si="18"/>
        <v>30456</v>
      </c>
      <c r="N170" s="51">
        <f t="shared" si="19"/>
        <v>2937245.4928799998</v>
      </c>
      <c r="O170" s="10">
        <f>ROUND(N170,0)+1</f>
        <v>2937246</v>
      </c>
    </row>
    <row r="171" spans="1:15" x14ac:dyDescent="0.2">
      <c r="A171" t="s">
        <v>180</v>
      </c>
      <c r="B171">
        <v>162</v>
      </c>
      <c r="C171" s="4">
        <v>0</v>
      </c>
      <c r="D171" s="10">
        <v>974858</v>
      </c>
      <c r="E171" s="11">
        <v>47844</v>
      </c>
      <c r="F171" s="4">
        <f t="shared" si="15"/>
        <v>1022702</v>
      </c>
      <c r="H171" s="10">
        <v>1016777</v>
      </c>
      <c r="I171" s="19">
        <f t="shared" si="16"/>
        <v>47844</v>
      </c>
      <c r="J171" s="4">
        <f t="shared" si="17"/>
        <v>1064621</v>
      </c>
      <c r="L171" s="10">
        <v>974858</v>
      </c>
      <c r="M171" s="11">
        <f t="shared" si="18"/>
        <v>47844</v>
      </c>
      <c r="N171" s="51">
        <f t="shared" si="19"/>
        <v>1016776.89396</v>
      </c>
      <c r="O171" s="10">
        <f t="shared" ref="O171:O196" si="21">ROUND(N171,0)</f>
        <v>1016777</v>
      </c>
    </row>
    <row r="172" spans="1:15" x14ac:dyDescent="0.2">
      <c r="A172" t="s">
        <v>181</v>
      </c>
      <c r="B172">
        <v>163</v>
      </c>
      <c r="C172" s="4">
        <v>0</v>
      </c>
      <c r="D172" s="10">
        <v>20639889</v>
      </c>
      <c r="E172" s="11">
        <v>1117</v>
      </c>
      <c r="F172" s="4">
        <f t="shared" si="15"/>
        <v>20641006</v>
      </c>
      <c r="H172" s="10">
        <v>21527404</v>
      </c>
      <c r="I172" s="19">
        <f t="shared" si="16"/>
        <v>1117</v>
      </c>
      <c r="J172" s="4">
        <f t="shared" si="17"/>
        <v>21528521</v>
      </c>
      <c r="L172" s="10">
        <v>20639889</v>
      </c>
      <c r="M172" s="11">
        <f t="shared" si="18"/>
        <v>1117</v>
      </c>
      <c r="N172" s="51">
        <f t="shared" si="19"/>
        <v>21527404.226089999</v>
      </c>
      <c r="O172" s="10">
        <f t="shared" si="21"/>
        <v>21527404</v>
      </c>
    </row>
    <row r="173" spans="1:15" x14ac:dyDescent="0.2">
      <c r="A173" t="s">
        <v>182</v>
      </c>
      <c r="B173">
        <v>164</v>
      </c>
      <c r="C173" s="4">
        <v>0</v>
      </c>
      <c r="D173" s="10">
        <v>958754</v>
      </c>
      <c r="E173" s="11">
        <v>40241</v>
      </c>
      <c r="F173" s="4">
        <f t="shared" si="15"/>
        <v>998995</v>
      </c>
      <c r="H173" s="10">
        <v>999980</v>
      </c>
      <c r="I173" s="19">
        <f t="shared" si="16"/>
        <v>40241</v>
      </c>
      <c r="J173" s="4">
        <f t="shared" si="17"/>
        <v>1040221</v>
      </c>
      <c r="L173" s="10">
        <v>958754</v>
      </c>
      <c r="M173" s="11">
        <f t="shared" si="18"/>
        <v>40241</v>
      </c>
      <c r="N173" s="51">
        <f t="shared" si="19"/>
        <v>999980.42195999995</v>
      </c>
      <c r="O173" s="10">
        <f t="shared" si="21"/>
        <v>999980</v>
      </c>
    </row>
    <row r="174" spans="1:15" x14ac:dyDescent="0.2">
      <c r="A174" t="s">
        <v>183</v>
      </c>
      <c r="B174">
        <v>165</v>
      </c>
      <c r="C174" s="4">
        <v>0</v>
      </c>
      <c r="D174" s="10">
        <v>11565609</v>
      </c>
      <c r="E174" s="11">
        <v>0</v>
      </c>
      <c r="F174" s="4">
        <f t="shared" si="15"/>
        <v>11565609</v>
      </c>
      <c r="H174" s="10">
        <v>12062930</v>
      </c>
      <c r="I174" s="19">
        <f t="shared" si="16"/>
        <v>0</v>
      </c>
      <c r="J174" s="4">
        <f t="shared" si="17"/>
        <v>12062930</v>
      </c>
      <c r="L174" s="10">
        <v>11565609</v>
      </c>
      <c r="M174" s="11">
        <f t="shared" si="18"/>
        <v>0</v>
      </c>
      <c r="N174" s="51">
        <f t="shared" si="19"/>
        <v>12062930.186489999</v>
      </c>
      <c r="O174" s="10">
        <f t="shared" si="21"/>
        <v>12062930</v>
      </c>
    </row>
    <row r="175" spans="1:15" x14ac:dyDescent="0.2">
      <c r="A175" t="s">
        <v>184</v>
      </c>
      <c r="B175">
        <v>166</v>
      </c>
      <c r="C175" s="4">
        <v>0</v>
      </c>
      <c r="D175" s="10">
        <v>205009</v>
      </c>
      <c r="E175" s="11">
        <v>0</v>
      </c>
      <c r="F175" s="4">
        <f t="shared" si="15"/>
        <v>205009</v>
      </c>
      <c r="H175" s="10">
        <v>213824</v>
      </c>
      <c r="I175" s="19">
        <f t="shared" si="16"/>
        <v>0</v>
      </c>
      <c r="J175" s="4">
        <f t="shared" si="17"/>
        <v>213824</v>
      </c>
      <c r="L175" s="10">
        <v>205009</v>
      </c>
      <c r="M175" s="11">
        <f t="shared" si="18"/>
        <v>0</v>
      </c>
      <c r="N175" s="51">
        <f t="shared" si="19"/>
        <v>213824.38699</v>
      </c>
      <c r="O175" s="10">
        <f t="shared" si="21"/>
        <v>213824</v>
      </c>
    </row>
    <row r="176" spans="1:15" x14ac:dyDescent="0.2">
      <c r="A176" t="s">
        <v>185</v>
      </c>
      <c r="B176">
        <v>167</v>
      </c>
      <c r="C176" s="4">
        <v>0</v>
      </c>
      <c r="D176" s="10">
        <v>2056291</v>
      </c>
      <c r="E176" s="11">
        <v>0</v>
      </c>
      <c r="F176" s="4">
        <f t="shared" si="15"/>
        <v>2056291</v>
      </c>
      <c r="H176" s="10">
        <v>2144712</v>
      </c>
      <c r="I176" s="19">
        <f t="shared" si="16"/>
        <v>0</v>
      </c>
      <c r="J176" s="4">
        <f t="shared" si="17"/>
        <v>2144712</v>
      </c>
      <c r="L176" s="10">
        <v>2056291</v>
      </c>
      <c r="M176" s="11">
        <f t="shared" si="18"/>
        <v>0</v>
      </c>
      <c r="N176" s="51">
        <f t="shared" si="19"/>
        <v>2144711.51291</v>
      </c>
      <c r="O176" s="10">
        <f t="shared" si="21"/>
        <v>2144712</v>
      </c>
    </row>
    <row r="177" spans="1:15" x14ac:dyDescent="0.2">
      <c r="A177" t="s">
        <v>186</v>
      </c>
      <c r="B177">
        <v>168</v>
      </c>
      <c r="C177" s="4">
        <v>0</v>
      </c>
      <c r="D177" s="10">
        <v>1049758</v>
      </c>
      <c r="E177" s="11">
        <v>0</v>
      </c>
      <c r="F177" s="4">
        <f t="shared" si="15"/>
        <v>1049758</v>
      </c>
      <c r="H177" s="10">
        <v>1094898</v>
      </c>
      <c r="I177" s="19">
        <f t="shared" si="16"/>
        <v>0</v>
      </c>
      <c r="J177" s="4">
        <f t="shared" si="17"/>
        <v>1094898</v>
      </c>
      <c r="L177" s="10">
        <v>1049758</v>
      </c>
      <c r="M177" s="11">
        <f t="shared" si="18"/>
        <v>0</v>
      </c>
      <c r="N177" s="51">
        <f t="shared" si="19"/>
        <v>1094897.5939499999</v>
      </c>
      <c r="O177" s="10">
        <f t="shared" si="21"/>
        <v>1094898</v>
      </c>
    </row>
    <row r="178" spans="1:15" x14ac:dyDescent="0.2">
      <c r="A178" t="s">
        <v>187</v>
      </c>
      <c r="B178">
        <v>169</v>
      </c>
      <c r="C178" s="4">
        <v>0</v>
      </c>
      <c r="D178" s="10">
        <v>208006</v>
      </c>
      <c r="E178" s="11">
        <v>22674</v>
      </c>
      <c r="F178" s="4">
        <f t="shared" si="15"/>
        <v>230680</v>
      </c>
      <c r="H178" s="10">
        <v>216950</v>
      </c>
      <c r="I178" s="19">
        <f t="shared" si="16"/>
        <v>22674</v>
      </c>
      <c r="J178" s="4">
        <f t="shared" si="17"/>
        <v>239624</v>
      </c>
      <c r="L178" s="10">
        <v>208006</v>
      </c>
      <c r="M178" s="11">
        <f t="shared" si="18"/>
        <v>22674</v>
      </c>
      <c r="N178" s="51">
        <f t="shared" si="19"/>
        <v>216950.25799000001</v>
      </c>
      <c r="O178" s="10">
        <f t="shared" si="21"/>
        <v>216950</v>
      </c>
    </row>
    <row r="179" spans="1:15" x14ac:dyDescent="0.2">
      <c r="A179" t="s">
        <v>188</v>
      </c>
      <c r="B179">
        <v>170</v>
      </c>
      <c r="C179" s="4">
        <v>0</v>
      </c>
      <c r="D179" s="10">
        <v>5018231</v>
      </c>
      <c r="E179" s="11">
        <v>69377</v>
      </c>
      <c r="F179" s="4">
        <f t="shared" si="15"/>
        <v>5087608</v>
      </c>
      <c r="H179" s="10">
        <v>5234015</v>
      </c>
      <c r="I179" s="19">
        <f t="shared" si="16"/>
        <v>69377</v>
      </c>
      <c r="J179" s="4">
        <f t="shared" si="17"/>
        <v>5303392</v>
      </c>
      <c r="L179" s="10">
        <v>5018231</v>
      </c>
      <c r="M179" s="11">
        <f t="shared" si="18"/>
        <v>69377</v>
      </c>
      <c r="N179" s="51">
        <f t="shared" si="19"/>
        <v>5234014.9327800004</v>
      </c>
      <c r="O179" s="10">
        <f t="shared" si="21"/>
        <v>5234015</v>
      </c>
    </row>
    <row r="180" spans="1:15" x14ac:dyDescent="0.2">
      <c r="A180" t="s">
        <v>189</v>
      </c>
      <c r="B180">
        <v>171</v>
      </c>
      <c r="C180" s="4">
        <v>0</v>
      </c>
      <c r="D180" s="10">
        <v>1997043</v>
      </c>
      <c r="E180" s="11">
        <v>2848</v>
      </c>
      <c r="F180" s="4">
        <f t="shared" si="15"/>
        <v>1999891</v>
      </c>
      <c r="H180" s="10">
        <v>2082916</v>
      </c>
      <c r="I180" s="19">
        <f t="shared" si="16"/>
        <v>2848</v>
      </c>
      <c r="J180" s="4">
        <f t="shared" si="17"/>
        <v>2085764</v>
      </c>
      <c r="L180" s="10">
        <v>1997043</v>
      </c>
      <c r="M180" s="11">
        <f t="shared" si="18"/>
        <v>2848</v>
      </c>
      <c r="N180" s="51">
        <f t="shared" si="19"/>
        <v>2082915.8489099999</v>
      </c>
      <c r="O180" s="10">
        <f t="shared" si="21"/>
        <v>2082916</v>
      </c>
    </row>
    <row r="181" spans="1:15" x14ac:dyDescent="0.2">
      <c r="A181" t="s">
        <v>190</v>
      </c>
      <c r="B181">
        <v>172</v>
      </c>
      <c r="C181" s="4">
        <v>0</v>
      </c>
      <c r="D181" s="10">
        <v>339168</v>
      </c>
      <c r="E181" s="11">
        <v>378357</v>
      </c>
      <c r="F181" s="4">
        <f t="shared" si="15"/>
        <v>717525</v>
      </c>
      <c r="H181" s="10">
        <v>353752</v>
      </c>
      <c r="I181" s="19">
        <f t="shared" si="16"/>
        <v>378357</v>
      </c>
      <c r="J181" s="4">
        <f t="shared" si="17"/>
        <v>732109</v>
      </c>
      <c r="L181" s="10">
        <v>339168</v>
      </c>
      <c r="M181" s="11">
        <f t="shared" si="18"/>
        <v>378357</v>
      </c>
      <c r="N181" s="51">
        <f t="shared" si="19"/>
        <v>353752.22399000003</v>
      </c>
      <c r="O181" s="10">
        <f t="shared" si="21"/>
        <v>353752</v>
      </c>
    </row>
    <row r="182" spans="1:15" x14ac:dyDescent="0.2">
      <c r="A182" t="s">
        <v>191</v>
      </c>
      <c r="B182">
        <v>173</v>
      </c>
      <c r="C182" s="4">
        <v>0</v>
      </c>
      <c r="D182" s="10">
        <v>373627</v>
      </c>
      <c r="E182" s="11">
        <v>112652</v>
      </c>
      <c r="F182" s="4">
        <f t="shared" si="15"/>
        <v>486279</v>
      </c>
      <c r="H182" s="10">
        <v>389693</v>
      </c>
      <c r="I182" s="19">
        <f t="shared" si="16"/>
        <v>112652</v>
      </c>
      <c r="J182" s="4">
        <f t="shared" si="17"/>
        <v>502345</v>
      </c>
      <c r="L182" s="10">
        <v>373627</v>
      </c>
      <c r="M182" s="11">
        <f t="shared" si="18"/>
        <v>112652</v>
      </c>
      <c r="N182" s="51">
        <f t="shared" si="19"/>
        <v>389692.96097999997</v>
      </c>
      <c r="O182" s="10">
        <f t="shared" si="21"/>
        <v>389693</v>
      </c>
    </row>
    <row r="183" spans="1:15" x14ac:dyDescent="0.2">
      <c r="A183" t="s">
        <v>192</v>
      </c>
      <c r="B183">
        <v>174</v>
      </c>
      <c r="C183" s="4">
        <v>0</v>
      </c>
      <c r="D183" s="10">
        <v>1448274</v>
      </c>
      <c r="E183" s="11">
        <v>0</v>
      </c>
      <c r="F183" s="4">
        <f t="shared" si="15"/>
        <v>1448274</v>
      </c>
      <c r="H183" s="10">
        <v>1510550</v>
      </c>
      <c r="I183" s="19">
        <f t="shared" si="16"/>
        <v>0</v>
      </c>
      <c r="J183" s="4">
        <f t="shared" si="17"/>
        <v>1510550</v>
      </c>
      <c r="L183" s="10">
        <v>1448274</v>
      </c>
      <c r="M183" s="11">
        <f t="shared" si="18"/>
        <v>0</v>
      </c>
      <c r="N183" s="51">
        <f t="shared" si="19"/>
        <v>1510549.7819399999</v>
      </c>
      <c r="O183" s="10">
        <f t="shared" si="21"/>
        <v>1510550</v>
      </c>
    </row>
    <row r="184" spans="1:15" x14ac:dyDescent="0.2">
      <c r="A184" t="s">
        <v>193</v>
      </c>
      <c r="B184">
        <v>175</v>
      </c>
      <c r="C184" s="4">
        <v>0</v>
      </c>
      <c r="D184" s="10">
        <v>1336310</v>
      </c>
      <c r="E184" s="11">
        <v>28261</v>
      </c>
      <c r="F184" s="4">
        <f t="shared" si="15"/>
        <v>1364571</v>
      </c>
      <c r="H184" s="10">
        <v>1393771</v>
      </c>
      <c r="I184" s="19">
        <f t="shared" si="16"/>
        <v>28261</v>
      </c>
      <c r="J184" s="4">
        <f t="shared" si="17"/>
        <v>1422032</v>
      </c>
      <c r="L184" s="10">
        <v>1336310</v>
      </c>
      <c r="M184" s="11">
        <f t="shared" si="18"/>
        <v>28261</v>
      </c>
      <c r="N184" s="51">
        <f t="shared" si="19"/>
        <v>1393771.3299400001</v>
      </c>
      <c r="O184" s="10">
        <f t="shared" si="21"/>
        <v>1393771</v>
      </c>
    </row>
    <row r="185" spans="1:15" x14ac:dyDescent="0.2">
      <c r="A185" t="s">
        <v>194</v>
      </c>
      <c r="B185">
        <v>176</v>
      </c>
      <c r="C185" s="4">
        <v>0</v>
      </c>
      <c r="D185" s="10">
        <v>11182017</v>
      </c>
      <c r="E185" s="11">
        <v>40515</v>
      </c>
      <c r="F185" s="4">
        <f t="shared" si="15"/>
        <v>11222532</v>
      </c>
      <c r="H185" s="10">
        <v>11662844</v>
      </c>
      <c r="I185" s="19">
        <f t="shared" si="16"/>
        <v>40515</v>
      </c>
      <c r="J185" s="4">
        <f t="shared" si="17"/>
        <v>11703359</v>
      </c>
      <c r="L185" s="10">
        <v>11182017</v>
      </c>
      <c r="M185" s="11">
        <f t="shared" si="18"/>
        <v>40515</v>
      </c>
      <c r="N185" s="51">
        <f t="shared" si="19"/>
        <v>11662843.73051</v>
      </c>
      <c r="O185" s="10">
        <f t="shared" si="21"/>
        <v>11662844</v>
      </c>
    </row>
    <row r="186" spans="1:15" x14ac:dyDescent="0.2">
      <c r="A186" t="s">
        <v>195</v>
      </c>
      <c r="B186">
        <v>177</v>
      </c>
      <c r="C186" s="4">
        <v>0</v>
      </c>
      <c r="D186" s="10">
        <v>1124681</v>
      </c>
      <c r="E186" s="11">
        <v>0</v>
      </c>
      <c r="F186" s="4">
        <f t="shared" si="15"/>
        <v>1124681</v>
      </c>
      <c r="H186" s="10">
        <v>1173042</v>
      </c>
      <c r="I186" s="19">
        <f t="shared" si="16"/>
        <v>0</v>
      </c>
      <c r="J186" s="4">
        <f t="shared" si="17"/>
        <v>1173042</v>
      </c>
      <c r="L186" s="10">
        <v>1124681</v>
      </c>
      <c r="M186" s="11">
        <f t="shared" si="18"/>
        <v>0</v>
      </c>
      <c r="N186" s="51">
        <f t="shared" si="19"/>
        <v>1173042.2829499999</v>
      </c>
      <c r="O186" s="10">
        <f t="shared" si="21"/>
        <v>1173042</v>
      </c>
    </row>
    <row r="187" spans="1:15" x14ac:dyDescent="0.2">
      <c r="A187" t="s">
        <v>196</v>
      </c>
      <c r="B187">
        <v>178</v>
      </c>
      <c r="C187" s="4">
        <v>0</v>
      </c>
      <c r="D187" s="10">
        <v>4727716</v>
      </c>
      <c r="E187" s="11">
        <v>1046</v>
      </c>
      <c r="F187" s="4">
        <f t="shared" si="15"/>
        <v>4728762</v>
      </c>
      <c r="H187" s="10">
        <v>4931008</v>
      </c>
      <c r="I187" s="19">
        <f t="shared" si="16"/>
        <v>1046</v>
      </c>
      <c r="J187" s="4">
        <f t="shared" si="17"/>
        <v>4932054</v>
      </c>
      <c r="L187" s="10">
        <v>4727716</v>
      </c>
      <c r="M187" s="11">
        <f t="shared" si="18"/>
        <v>1046</v>
      </c>
      <c r="N187" s="51">
        <f t="shared" si="19"/>
        <v>4931007.7877900004</v>
      </c>
      <c r="O187" s="10">
        <f t="shared" si="21"/>
        <v>4931008</v>
      </c>
    </row>
    <row r="188" spans="1:15" x14ac:dyDescent="0.2">
      <c r="A188" t="s">
        <v>197</v>
      </c>
      <c r="B188">
        <v>179</v>
      </c>
      <c r="C188" s="4">
        <v>0</v>
      </c>
      <c r="D188" s="10">
        <v>376724</v>
      </c>
      <c r="E188" s="11">
        <v>5292</v>
      </c>
      <c r="F188" s="4">
        <f t="shared" si="15"/>
        <v>382016</v>
      </c>
      <c r="H188" s="10">
        <v>392923</v>
      </c>
      <c r="I188" s="19">
        <f t="shared" si="16"/>
        <v>5292</v>
      </c>
      <c r="J188" s="4">
        <f t="shared" si="17"/>
        <v>398215</v>
      </c>
      <c r="L188" s="10">
        <v>376724</v>
      </c>
      <c r="M188" s="11">
        <f t="shared" si="18"/>
        <v>5292</v>
      </c>
      <c r="N188" s="51">
        <f t="shared" si="19"/>
        <v>392923.13198000001</v>
      </c>
      <c r="O188" s="10">
        <f t="shared" si="21"/>
        <v>392923</v>
      </c>
    </row>
    <row r="189" spans="1:15" x14ac:dyDescent="0.2">
      <c r="A189" t="s">
        <v>198</v>
      </c>
      <c r="B189">
        <v>180</v>
      </c>
      <c r="C189" s="4">
        <v>0</v>
      </c>
      <c r="D189" s="10">
        <v>775637</v>
      </c>
      <c r="E189" s="11">
        <v>2574</v>
      </c>
      <c r="F189" s="4">
        <f t="shared" si="15"/>
        <v>778211</v>
      </c>
      <c r="H189" s="10">
        <v>808989</v>
      </c>
      <c r="I189" s="19">
        <f t="shared" si="16"/>
        <v>2574</v>
      </c>
      <c r="J189" s="4">
        <f t="shared" si="17"/>
        <v>811563</v>
      </c>
      <c r="L189" s="10">
        <v>775637</v>
      </c>
      <c r="M189" s="11">
        <f t="shared" si="18"/>
        <v>2574</v>
      </c>
      <c r="N189" s="51">
        <f t="shared" si="19"/>
        <v>808989.39096999995</v>
      </c>
      <c r="O189" s="10">
        <f t="shared" si="21"/>
        <v>808989</v>
      </c>
    </row>
    <row r="190" spans="1:15" x14ac:dyDescent="0.2">
      <c r="A190" t="s">
        <v>199</v>
      </c>
      <c r="B190">
        <v>181</v>
      </c>
      <c r="C190" s="4">
        <v>0</v>
      </c>
      <c r="D190" s="10">
        <v>5012292</v>
      </c>
      <c r="E190" s="11">
        <v>0</v>
      </c>
      <c r="F190" s="4">
        <f t="shared" si="15"/>
        <v>5012292</v>
      </c>
      <c r="H190" s="10">
        <v>5227821</v>
      </c>
      <c r="I190" s="19">
        <f t="shared" si="16"/>
        <v>0</v>
      </c>
      <c r="J190" s="4">
        <f t="shared" si="17"/>
        <v>5227821</v>
      </c>
      <c r="L190" s="10">
        <v>5012292</v>
      </c>
      <c r="M190" s="11">
        <f t="shared" si="18"/>
        <v>0</v>
      </c>
      <c r="N190" s="51">
        <f t="shared" si="19"/>
        <v>5227820.5557800001</v>
      </c>
      <c r="O190" s="10">
        <f t="shared" si="21"/>
        <v>5227821</v>
      </c>
    </row>
    <row r="191" spans="1:15" x14ac:dyDescent="0.2">
      <c r="A191" t="s">
        <v>200</v>
      </c>
      <c r="B191">
        <v>182</v>
      </c>
      <c r="C191" s="4">
        <v>0</v>
      </c>
      <c r="D191" s="10">
        <v>2272828</v>
      </c>
      <c r="E191" s="11">
        <v>151123</v>
      </c>
      <c r="F191" s="4">
        <f t="shared" si="15"/>
        <v>2423951</v>
      </c>
      <c r="H191" s="10">
        <v>2370560</v>
      </c>
      <c r="I191" s="19">
        <f t="shared" si="16"/>
        <v>151123</v>
      </c>
      <c r="J191" s="4">
        <f t="shared" si="17"/>
        <v>2521683</v>
      </c>
      <c r="L191" s="10">
        <v>2272828</v>
      </c>
      <c r="M191" s="11">
        <f t="shared" si="18"/>
        <v>151123</v>
      </c>
      <c r="N191" s="51">
        <f t="shared" si="19"/>
        <v>2370559.6039</v>
      </c>
      <c r="O191" s="10">
        <f t="shared" si="21"/>
        <v>2370560</v>
      </c>
    </row>
    <row r="192" spans="1:15" x14ac:dyDescent="0.2">
      <c r="A192" t="s">
        <v>201</v>
      </c>
      <c r="B192">
        <v>183</v>
      </c>
      <c r="C192" s="4">
        <v>0</v>
      </c>
      <c r="D192" s="10">
        <v>49007</v>
      </c>
      <c r="E192" s="11">
        <v>53824</v>
      </c>
      <c r="F192" s="4">
        <f t="shared" si="15"/>
        <v>102831</v>
      </c>
      <c r="H192" s="10">
        <v>51114</v>
      </c>
      <c r="I192" s="19">
        <f t="shared" si="16"/>
        <v>53824</v>
      </c>
      <c r="J192" s="4">
        <f t="shared" si="17"/>
        <v>104938</v>
      </c>
      <c r="L192" s="10">
        <v>49007</v>
      </c>
      <c r="M192" s="11">
        <f t="shared" si="18"/>
        <v>53824</v>
      </c>
      <c r="N192" s="51">
        <f t="shared" si="19"/>
        <v>51114.300999999999</v>
      </c>
      <c r="O192" s="10">
        <f t="shared" si="21"/>
        <v>51114</v>
      </c>
    </row>
    <row r="193" spans="1:15" x14ac:dyDescent="0.2">
      <c r="A193" t="s">
        <v>202</v>
      </c>
      <c r="B193">
        <v>184</v>
      </c>
      <c r="C193" s="4">
        <v>0</v>
      </c>
      <c r="D193" s="10">
        <v>504398</v>
      </c>
      <c r="E193" s="11">
        <v>19510</v>
      </c>
      <c r="F193" s="4">
        <f t="shared" si="15"/>
        <v>523908</v>
      </c>
      <c r="H193" s="10">
        <v>526087</v>
      </c>
      <c r="I193" s="19">
        <f t="shared" si="16"/>
        <v>19510</v>
      </c>
      <c r="J193" s="4">
        <f t="shared" si="17"/>
        <v>545597</v>
      </c>
      <c r="L193" s="10">
        <v>504398</v>
      </c>
      <c r="M193" s="11">
        <f t="shared" si="18"/>
        <v>19510</v>
      </c>
      <c r="N193" s="51">
        <f t="shared" si="19"/>
        <v>526087.11398000002</v>
      </c>
      <c r="O193" s="10">
        <f t="shared" si="21"/>
        <v>526087</v>
      </c>
    </row>
    <row r="194" spans="1:15" x14ac:dyDescent="0.2">
      <c r="A194" t="s">
        <v>203</v>
      </c>
      <c r="B194">
        <v>185</v>
      </c>
      <c r="C194" s="4">
        <v>0</v>
      </c>
      <c r="D194" s="10">
        <v>2815721</v>
      </c>
      <c r="E194" s="11">
        <v>0</v>
      </c>
      <c r="F194" s="4">
        <f t="shared" si="15"/>
        <v>2815721</v>
      </c>
      <c r="H194" s="10">
        <v>2936797</v>
      </c>
      <c r="I194" s="19">
        <f t="shared" si="16"/>
        <v>0</v>
      </c>
      <c r="J194" s="4">
        <f t="shared" si="17"/>
        <v>2936797</v>
      </c>
      <c r="L194" s="10">
        <v>2815721</v>
      </c>
      <c r="M194" s="11">
        <f t="shared" si="18"/>
        <v>0</v>
      </c>
      <c r="N194" s="51">
        <f t="shared" si="19"/>
        <v>2936797.00288</v>
      </c>
      <c r="O194" s="10">
        <f t="shared" si="21"/>
        <v>2936797</v>
      </c>
    </row>
    <row r="195" spans="1:15" x14ac:dyDescent="0.2">
      <c r="A195" t="s">
        <v>204</v>
      </c>
      <c r="B195">
        <v>186</v>
      </c>
      <c r="C195" s="4">
        <v>0</v>
      </c>
      <c r="D195" s="10">
        <v>1632419</v>
      </c>
      <c r="E195" s="11">
        <v>7942</v>
      </c>
      <c r="F195" s="4">
        <f t="shared" si="15"/>
        <v>1640361</v>
      </c>
      <c r="H195" s="10">
        <v>1702613</v>
      </c>
      <c r="I195" s="19">
        <f t="shared" si="16"/>
        <v>7942</v>
      </c>
      <c r="J195" s="4">
        <f t="shared" si="17"/>
        <v>1710555</v>
      </c>
      <c r="L195" s="10">
        <v>1632419</v>
      </c>
      <c r="M195" s="11">
        <f t="shared" si="18"/>
        <v>7942</v>
      </c>
      <c r="N195" s="51">
        <f t="shared" si="19"/>
        <v>1702613.0169299999</v>
      </c>
      <c r="O195" s="10">
        <f t="shared" si="21"/>
        <v>1702613</v>
      </c>
    </row>
    <row r="196" spans="1:15" x14ac:dyDescent="0.2">
      <c r="A196" t="s">
        <v>205</v>
      </c>
      <c r="B196">
        <v>187</v>
      </c>
      <c r="C196" s="4">
        <v>0</v>
      </c>
      <c r="D196" s="10">
        <v>965160</v>
      </c>
      <c r="E196" s="11">
        <v>0</v>
      </c>
      <c r="F196" s="4">
        <f t="shared" si="15"/>
        <v>965160</v>
      </c>
      <c r="H196" s="10">
        <v>1006662</v>
      </c>
      <c r="I196" s="19">
        <f t="shared" si="16"/>
        <v>0</v>
      </c>
      <c r="J196" s="4">
        <f t="shared" si="17"/>
        <v>1006662</v>
      </c>
      <c r="L196" s="10">
        <v>965160</v>
      </c>
      <c r="M196" s="11">
        <f t="shared" si="18"/>
        <v>0</v>
      </c>
      <c r="N196" s="51">
        <f t="shared" si="19"/>
        <v>1006661.87996</v>
      </c>
      <c r="O196" s="10">
        <f t="shared" si="21"/>
        <v>1006662</v>
      </c>
    </row>
    <row r="197" spans="1:15" x14ac:dyDescent="0.2">
      <c r="A197" t="s">
        <v>206</v>
      </c>
      <c r="B197">
        <v>188</v>
      </c>
      <c r="C197" s="4">
        <v>0</v>
      </c>
      <c r="D197" s="10">
        <v>375500</v>
      </c>
      <c r="E197" s="11">
        <v>2635</v>
      </c>
      <c r="F197" s="4">
        <f t="shared" si="15"/>
        <v>378135</v>
      </c>
      <c r="H197" s="10">
        <v>391647</v>
      </c>
      <c r="I197" s="19">
        <f t="shared" si="16"/>
        <v>2635</v>
      </c>
      <c r="J197" s="4">
        <f t="shared" si="17"/>
        <v>394282</v>
      </c>
      <c r="L197" s="10">
        <v>375500</v>
      </c>
      <c r="M197" s="11">
        <f t="shared" si="18"/>
        <v>2635</v>
      </c>
      <c r="N197" s="51">
        <f t="shared" si="19"/>
        <v>391646.49998000002</v>
      </c>
      <c r="O197" s="10">
        <f>ROUND(N197,0)+1</f>
        <v>391647</v>
      </c>
    </row>
    <row r="198" spans="1:15" x14ac:dyDescent="0.2">
      <c r="A198" t="s">
        <v>207</v>
      </c>
      <c r="B198">
        <v>189</v>
      </c>
      <c r="C198" s="4">
        <v>0</v>
      </c>
      <c r="D198" s="10">
        <v>2962084</v>
      </c>
      <c r="E198" s="11">
        <v>714619</v>
      </c>
      <c r="F198" s="4">
        <f t="shared" si="15"/>
        <v>3676703</v>
      </c>
      <c r="H198" s="10">
        <v>3089454</v>
      </c>
      <c r="I198" s="19">
        <f t="shared" si="16"/>
        <v>714619</v>
      </c>
      <c r="J198" s="4">
        <f t="shared" si="17"/>
        <v>3804073</v>
      </c>
      <c r="L198" s="10">
        <v>2962084</v>
      </c>
      <c r="M198" s="11">
        <f t="shared" si="18"/>
        <v>714619</v>
      </c>
      <c r="N198" s="51">
        <f t="shared" si="19"/>
        <v>3089453.6118700001</v>
      </c>
      <c r="O198" s="10">
        <f t="shared" ref="O198:O229" si="22">ROUND(N198,0)</f>
        <v>3089454</v>
      </c>
    </row>
    <row r="199" spans="1:15" x14ac:dyDescent="0.2">
      <c r="A199" t="s">
        <v>208</v>
      </c>
      <c r="B199">
        <v>190</v>
      </c>
      <c r="C199" s="4">
        <v>0</v>
      </c>
      <c r="D199" s="10">
        <v>16950</v>
      </c>
      <c r="E199" s="11">
        <v>8323</v>
      </c>
      <c r="F199" s="4">
        <f t="shared" si="15"/>
        <v>25273</v>
      </c>
      <c r="H199" s="10">
        <v>17679</v>
      </c>
      <c r="I199" s="19">
        <f t="shared" si="16"/>
        <v>8323</v>
      </c>
      <c r="J199" s="4">
        <f t="shared" si="17"/>
        <v>26002</v>
      </c>
      <c r="L199" s="10">
        <v>16950</v>
      </c>
      <c r="M199" s="11">
        <f t="shared" si="18"/>
        <v>8323</v>
      </c>
      <c r="N199" s="51">
        <f t="shared" si="19"/>
        <v>17678.849999999999</v>
      </c>
      <c r="O199" s="10">
        <f t="shared" si="22"/>
        <v>17679</v>
      </c>
    </row>
    <row r="200" spans="1:15" x14ac:dyDescent="0.2">
      <c r="A200" t="s">
        <v>209</v>
      </c>
      <c r="B200">
        <v>191</v>
      </c>
      <c r="C200" s="4">
        <v>0</v>
      </c>
      <c r="D200" s="10">
        <v>1203373</v>
      </c>
      <c r="E200" s="11">
        <v>84088</v>
      </c>
      <c r="F200" s="4">
        <f t="shared" si="15"/>
        <v>1287461</v>
      </c>
      <c r="H200" s="10">
        <v>1255118</v>
      </c>
      <c r="I200" s="19">
        <f t="shared" si="16"/>
        <v>84088</v>
      </c>
      <c r="J200" s="4">
        <f t="shared" si="17"/>
        <v>1339206</v>
      </c>
      <c r="L200" s="10">
        <v>1203373</v>
      </c>
      <c r="M200" s="11">
        <f t="shared" si="18"/>
        <v>84088</v>
      </c>
      <c r="N200" s="51">
        <f t="shared" si="19"/>
        <v>1255118.03895</v>
      </c>
      <c r="O200" s="10">
        <f t="shared" si="22"/>
        <v>1255118</v>
      </c>
    </row>
    <row r="201" spans="1:15" x14ac:dyDescent="0.2">
      <c r="A201" t="s">
        <v>210</v>
      </c>
      <c r="B201">
        <v>192</v>
      </c>
      <c r="C201" s="4">
        <v>0</v>
      </c>
      <c r="D201" s="10">
        <v>1321162</v>
      </c>
      <c r="E201" s="11">
        <v>142331</v>
      </c>
      <c r="F201" s="4">
        <f t="shared" si="15"/>
        <v>1463493</v>
      </c>
      <c r="H201" s="10">
        <v>1377972</v>
      </c>
      <c r="I201" s="19">
        <f t="shared" si="16"/>
        <v>142331</v>
      </c>
      <c r="J201" s="4">
        <f t="shared" si="17"/>
        <v>1520303</v>
      </c>
      <c r="L201" s="10">
        <v>1321162</v>
      </c>
      <c r="M201" s="11">
        <f t="shared" si="18"/>
        <v>142331</v>
      </c>
      <c r="N201" s="51">
        <f t="shared" si="19"/>
        <v>1377971.96594</v>
      </c>
      <c r="O201" s="10">
        <f t="shared" si="22"/>
        <v>1377972</v>
      </c>
    </row>
    <row r="202" spans="1:15" x14ac:dyDescent="0.2">
      <c r="A202" t="s">
        <v>211</v>
      </c>
      <c r="B202">
        <v>193</v>
      </c>
      <c r="C202" s="4">
        <v>0</v>
      </c>
      <c r="D202" s="10">
        <v>42622</v>
      </c>
      <c r="E202" s="11">
        <v>231851</v>
      </c>
      <c r="F202" s="4">
        <f t="shared" ref="F202:F265" si="23">SUM(C202:E202)</f>
        <v>274473</v>
      </c>
      <c r="H202" s="10">
        <v>44455</v>
      </c>
      <c r="I202" s="19">
        <f t="shared" ref="I202:I265" si="24">M202</f>
        <v>231851</v>
      </c>
      <c r="J202" s="4">
        <f t="shared" ref="J202:J265" si="25">SUM(H202:I202)</f>
        <v>276306</v>
      </c>
      <c r="L202" s="10">
        <v>42622</v>
      </c>
      <c r="M202" s="11">
        <f t="shared" ref="M202:M265" si="26">E202</f>
        <v>231851</v>
      </c>
      <c r="N202" s="51">
        <f t="shared" ref="N202:N265" si="27">ROUND(((1021928272/979797001)*L202),5)</f>
        <v>44454.745999999999</v>
      </c>
      <c r="O202" s="10">
        <f t="shared" si="22"/>
        <v>44455</v>
      </c>
    </row>
    <row r="203" spans="1:15" x14ac:dyDescent="0.2">
      <c r="A203" t="s">
        <v>212</v>
      </c>
      <c r="B203">
        <v>194</v>
      </c>
      <c r="C203" s="4">
        <v>0</v>
      </c>
      <c r="D203" s="10">
        <v>80003</v>
      </c>
      <c r="E203" s="11">
        <v>5746</v>
      </c>
      <c r="F203" s="4">
        <f t="shared" si="23"/>
        <v>85749</v>
      </c>
      <c r="H203" s="10">
        <v>83443</v>
      </c>
      <c r="I203" s="19">
        <f t="shared" si="24"/>
        <v>5746</v>
      </c>
      <c r="J203" s="4">
        <f t="shared" si="25"/>
        <v>89189</v>
      </c>
      <c r="L203" s="10">
        <v>80003</v>
      </c>
      <c r="M203" s="11">
        <f t="shared" si="26"/>
        <v>5746</v>
      </c>
      <c r="N203" s="51">
        <f t="shared" si="27"/>
        <v>83443.129000000001</v>
      </c>
      <c r="O203" s="10">
        <f t="shared" si="22"/>
        <v>83443</v>
      </c>
    </row>
    <row r="204" spans="1:15" x14ac:dyDescent="0.2">
      <c r="A204" t="s">
        <v>378</v>
      </c>
      <c r="B204">
        <v>195</v>
      </c>
      <c r="C204" s="4">
        <v>0</v>
      </c>
      <c r="D204" s="10">
        <v>27634</v>
      </c>
      <c r="E204" s="11">
        <v>283705</v>
      </c>
      <c r="F204" s="4">
        <f t="shared" si="23"/>
        <v>311339</v>
      </c>
      <c r="H204" s="10">
        <v>28822</v>
      </c>
      <c r="I204" s="19">
        <f t="shared" si="24"/>
        <v>283705</v>
      </c>
      <c r="J204" s="4">
        <f t="shared" si="25"/>
        <v>312527</v>
      </c>
      <c r="L204" s="10">
        <v>27634</v>
      </c>
      <c r="M204" s="11">
        <f t="shared" si="26"/>
        <v>283705</v>
      </c>
      <c r="N204" s="51">
        <f t="shared" si="27"/>
        <v>28822.261999999999</v>
      </c>
      <c r="O204" s="10">
        <f t="shared" si="22"/>
        <v>28822</v>
      </c>
    </row>
    <row r="205" spans="1:15" x14ac:dyDescent="0.2">
      <c r="A205" t="s">
        <v>213</v>
      </c>
      <c r="B205">
        <v>196</v>
      </c>
      <c r="C205" s="4">
        <v>0</v>
      </c>
      <c r="D205" s="10">
        <v>348316</v>
      </c>
      <c r="E205" s="11">
        <v>507</v>
      </c>
      <c r="F205" s="4">
        <f t="shared" si="23"/>
        <v>348823</v>
      </c>
      <c r="H205" s="10">
        <v>363294</v>
      </c>
      <c r="I205" s="19">
        <f t="shared" si="24"/>
        <v>507</v>
      </c>
      <c r="J205" s="4">
        <f t="shared" si="25"/>
        <v>363801</v>
      </c>
      <c r="L205" s="10">
        <v>348316</v>
      </c>
      <c r="M205" s="11">
        <f t="shared" si="26"/>
        <v>507</v>
      </c>
      <c r="N205" s="51">
        <f t="shared" si="27"/>
        <v>363293.58798000001</v>
      </c>
      <c r="O205" s="10">
        <f t="shared" si="22"/>
        <v>363294</v>
      </c>
    </row>
    <row r="206" spans="1:15" x14ac:dyDescent="0.2">
      <c r="A206" t="s">
        <v>214</v>
      </c>
      <c r="B206">
        <v>197</v>
      </c>
      <c r="C206" s="4">
        <v>0</v>
      </c>
      <c r="D206" s="10">
        <v>73041</v>
      </c>
      <c r="E206" s="11">
        <v>116162</v>
      </c>
      <c r="F206" s="4">
        <f t="shared" si="23"/>
        <v>189203</v>
      </c>
      <c r="H206" s="10">
        <v>76182</v>
      </c>
      <c r="I206" s="19">
        <f t="shared" si="24"/>
        <v>116162</v>
      </c>
      <c r="J206" s="4">
        <f t="shared" si="25"/>
        <v>192344</v>
      </c>
      <c r="L206" s="10">
        <v>73041</v>
      </c>
      <c r="M206" s="11">
        <f t="shared" si="26"/>
        <v>116162</v>
      </c>
      <c r="N206" s="51">
        <f t="shared" si="27"/>
        <v>76181.763000000006</v>
      </c>
      <c r="O206" s="10">
        <f t="shared" si="22"/>
        <v>76182</v>
      </c>
    </row>
    <row r="207" spans="1:15" x14ac:dyDescent="0.2">
      <c r="A207" t="s">
        <v>215</v>
      </c>
      <c r="B207">
        <v>198</v>
      </c>
      <c r="C207" s="4">
        <v>0</v>
      </c>
      <c r="D207" s="10">
        <v>3512863</v>
      </c>
      <c r="E207" s="11">
        <v>88023</v>
      </c>
      <c r="F207" s="4">
        <f t="shared" si="23"/>
        <v>3600886</v>
      </c>
      <c r="H207" s="10">
        <v>3663916</v>
      </c>
      <c r="I207" s="19">
        <f t="shared" si="24"/>
        <v>88023</v>
      </c>
      <c r="J207" s="4">
        <f t="shared" si="25"/>
        <v>3751939</v>
      </c>
      <c r="L207" s="10">
        <v>3512863</v>
      </c>
      <c r="M207" s="11">
        <f t="shared" si="26"/>
        <v>88023</v>
      </c>
      <c r="N207" s="51">
        <f t="shared" si="27"/>
        <v>3663916.10885</v>
      </c>
      <c r="O207" s="10">
        <f t="shared" si="22"/>
        <v>3663916</v>
      </c>
    </row>
    <row r="208" spans="1:15" x14ac:dyDescent="0.2">
      <c r="A208" t="s">
        <v>216</v>
      </c>
      <c r="B208">
        <v>199</v>
      </c>
      <c r="C208" s="4">
        <v>0</v>
      </c>
      <c r="D208" s="10">
        <v>1609289</v>
      </c>
      <c r="E208" s="11">
        <v>0</v>
      </c>
      <c r="F208" s="4">
        <f t="shared" si="23"/>
        <v>1609289</v>
      </c>
      <c r="H208" s="10">
        <v>1678488</v>
      </c>
      <c r="I208" s="19">
        <f t="shared" si="24"/>
        <v>0</v>
      </c>
      <c r="J208" s="4">
        <f t="shared" si="25"/>
        <v>1678488</v>
      </c>
      <c r="L208" s="10">
        <v>1609289</v>
      </c>
      <c r="M208" s="11">
        <f t="shared" si="26"/>
        <v>0</v>
      </c>
      <c r="N208" s="51">
        <f t="shared" si="27"/>
        <v>1678488.4269300001</v>
      </c>
      <c r="O208" s="10">
        <f t="shared" si="22"/>
        <v>1678488</v>
      </c>
    </row>
    <row r="209" spans="1:15" x14ac:dyDescent="0.2">
      <c r="A209" t="s">
        <v>217</v>
      </c>
      <c r="B209">
        <v>200</v>
      </c>
      <c r="C209" s="4">
        <v>0</v>
      </c>
      <c r="D209" s="10">
        <v>18725</v>
      </c>
      <c r="E209" s="11">
        <v>31281</v>
      </c>
      <c r="F209" s="4">
        <f t="shared" si="23"/>
        <v>50006</v>
      </c>
      <c r="H209" s="10">
        <v>19530</v>
      </c>
      <c r="I209" s="19">
        <f t="shared" si="24"/>
        <v>31281</v>
      </c>
      <c r="J209" s="4">
        <f t="shared" si="25"/>
        <v>50811</v>
      </c>
      <c r="L209" s="10">
        <v>18725</v>
      </c>
      <c r="M209" s="11">
        <f t="shared" si="26"/>
        <v>31281</v>
      </c>
      <c r="N209" s="51">
        <f t="shared" si="27"/>
        <v>19530.174999999999</v>
      </c>
      <c r="O209" s="10">
        <f t="shared" si="22"/>
        <v>19530</v>
      </c>
    </row>
    <row r="210" spans="1:15" x14ac:dyDescent="0.2">
      <c r="A210" t="s">
        <v>218</v>
      </c>
      <c r="B210">
        <v>201</v>
      </c>
      <c r="C210" s="4">
        <v>0</v>
      </c>
      <c r="D210" s="10">
        <v>21206423</v>
      </c>
      <c r="E210" s="11">
        <v>13835</v>
      </c>
      <c r="F210" s="4">
        <f t="shared" si="23"/>
        <v>21220258</v>
      </c>
      <c r="H210" s="10">
        <v>22118299</v>
      </c>
      <c r="I210" s="19">
        <f t="shared" si="24"/>
        <v>13835</v>
      </c>
      <c r="J210" s="4">
        <f t="shared" si="25"/>
        <v>22132134</v>
      </c>
      <c r="L210" s="10">
        <v>21206423</v>
      </c>
      <c r="M210" s="11">
        <f t="shared" si="26"/>
        <v>13835</v>
      </c>
      <c r="N210" s="51">
        <f t="shared" si="27"/>
        <v>22118299.188069999</v>
      </c>
      <c r="O210" s="10">
        <f t="shared" si="22"/>
        <v>22118299</v>
      </c>
    </row>
    <row r="211" spans="1:15" x14ac:dyDescent="0.2">
      <c r="A211" t="s">
        <v>219</v>
      </c>
      <c r="B211">
        <v>202</v>
      </c>
      <c r="C211" s="4">
        <v>0</v>
      </c>
      <c r="D211" s="10">
        <v>121695</v>
      </c>
      <c r="E211" s="11">
        <v>57976</v>
      </c>
      <c r="F211" s="4">
        <f t="shared" si="23"/>
        <v>179671</v>
      </c>
      <c r="H211" s="10">
        <v>126928</v>
      </c>
      <c r="I211" s="19">
        <f t="shared" si="24"/>
        <v>57976</v>
      </c>
      <c r="J211" s="4">
        <f t="shared" si="25"/>
        <v>184904</v>
      </c>
      <c r="L211" s="10">
        <v>121695</v>
      </c>
      <c r="M211" s="11">
        <f t="shared" si="26"/>
        <v>57976</v>
      </c>
      <c r="N211" s="51">
        <f t="shared" si="27"/>
        <v>126927.88499000001</v>
      </c>
      <c r="O211" s="10">
        <f t="shared" si="22"/>
        <v>126928</v>
      </c>
    </row>
    <row r="212" spans="1:15" x14ac:dyDescent="0.2">
      <c r="A212" t="s">
        <v>379</v>
      </c>
      <c r="B212">
        <v>203</v>
      </c>
      <c r="C212" s="4">
        <v>0</v>
      </c>
      <c r="D212" s="10">
        <v>53988</v>
      </c>
      <c r="E212" s="11">
        <v>45250</v>
      </c>
      <c r="F212" s="4">
        <f t="shared" si="23"/>
        <v>99238</v>
      </c>
      <c r="H212" s="10">
        <v>56309</v>
      </c>
      <c r="I212" s="19">
        <f t="shared" si="24"/>
        <v>45250</v>
      </c>
      <c r="J212" s="4">
        <f t="shared" si="25"/>
        <v>101559</v>
      </c>
      <c r="L212" s="10">
        <v>53988</v>
      </c>
      <c r="M212" s="11">
        <f t="shared" si="26"/>
        <v>45250</v>
      </c>
      <c r="N212" s="51">
        <f t="shared" si="27"/>
        <v>56309.483999999997</v>
      </c>
      <c r="O212" s="10">
        <f t="shared" si="22"/>
        <v>56309</v>
      </c>
    </row>
    <row r="213" spans="1:15" x14ac:dyDescent="0.2">
      <c r="A213" t="s">
        <v>220</v>
      </c>
      <c r="B213">
        <v>204</v>
      </c>
      <c r="C213" s="4">
        <v>0</v>
      </c>
      <c r="D213" s="10">
        <v>95647</v>
      </c>
      <c r="E213" s="11">
        <v>12324</v>
      </c>
      <c r="F213" s="4">
        <f t="shared" si="23"/>
        <v>107971</v>
      </c>
      <c r="H213" s="10">
        <v>99760</v>
      </c>
      <c r="I213" s="19">
        <f t="shared" si="24"/>
        <v>12324</v>
      </c>
      <c r="J213" s="4">
        <f t="shared" si="25"/>
        <v>112084</v>
      </c>
      <c r="L213" s="10">
        <v>95647</v>
      </c>
      <c r="M213" s="11">
        <f t="shared" si="26"/>
        <v>12324</v>
      </c>
      <c r="N213" s="51">
        <f t="shared" si="27"/>
        <v>99759.820999999996</v>
      </c>
      <c r="O213" s="10">
        <f t="shared" si="22"/>
        <v>99760</v>
      </c>
    </row>
    <row r="214" spans="1:15" x14ac:dyDescent="0.2">
      <c r="A214" t="s">
        <v>221</v>
      </c>
      <c r="B214">
        <v>205</v>
      </c>
      <c r="C214" s="4">
        <v>0</v>
      </c>
      <c r="D214" s="10">
        <v>477422</v>
      </c>
      <c r="E214" s="11">
        <v>271564</v>
      </c>
      <c r="F214" s="4">
        <f t="shared" si="23"/>
        <v>748986</v>
      </c>
      <c r="H214" s="10">
        <v>497951</v>
      </c>
      <c r="I214" s="19">
        <f t="shared" si="24"/>
        <v>271564</v>
      </c>
      <c r="J214" s="4">
        <f t="shared" si="25"/>
        <v>769515</v>
      </c>
      <c r="L214" s="10">
        <v>477422</v>
      </c>
      <c r="M214" s="11">
        <f t="shared" si="26"/>
        <v>271564</v>
      </c>
      <c r="N214" s="51">
        <f t="shared" si="27"/>
        <v>497951.14597999997</v>
      </c>
      <c r="O214" s="10">
        <f t="shared" si="22"/>
        <v>497951</v>
      </c>
    </row>
    <row r="215" spans="1:15" x14ac:dyDescent="0.2">
      <c r="A215" t="s">
        <v>222</v>
      </c>
      <c r="B215">
        <v>206</v>
      </c>
      <c r="C215" s="4">
        <v>0</v>
      </c>
      <c r="D215" s="10">
        <v>2351133</v>
      </c>
      <c r="E215" s="11">
        <v>127167</v>
      </c>
      <c r="F215" s="4">
        <f t="shared" si="23"/>
        <v>2478300</v>
      </c>
      <c r="H215" s="10">
        <v>2452232</v>
      </c>
      <c r="I215" s="19">
        <f t="shared" si="24"/>
        <v>127167</v>
      </c>
      <c r="J215" s="4">
        <f t="shared" si="25"/>
        <v>2579399</v>
      </c>
      <c r="L215" s="10">
        <v>2351133</v>
      </c>
      <c r="M215" s="11">
        <f t="shared" si="26"/>
        <v>127167</v>
      </c>
      <c r="N215" s="51">
        <f t="shared" si="27"/>
        <v>2452231.7189000002</v>
      </c>
      <c r="O215" s="10">
        <f t="shared" si="22"/>
        <v>2452232</v>
      </c>
    </row>
    <row r="216" spans="1:15" x14ac:dyDescent="0.2">
      <c r="A216" t="s">
        <v>223</v>
      </c>
      <c r="B216">
        <v>207</v>
      </c>
      <c r="C216" s="4">
        <v>0</v>
      </c>
      <c r="D216" s="10">
        <v>5417478</v>
      </c>
      <c r="E216" s="11">
        <v>0</v>
      </c>
      <c r="F216" s="4">
        <f t="shared" si="23"/>
        <v>5417478</v>
      </c>
      <c r="H216" s="10">
        <v>5650430</v>
      </c>
      <c r="I216" s="19">
        <f t="shared" si="24"/>
        <v>0</v>
      </c>
      <c r="J216" s="4">
        <f t="shared" si="25"/>
        <v>5650430</v>
      </c>
      <c r="L216" s="10">
        <v>5417478</v>
      </c>
      <c r="M216" s="11">
        <f t="shared" si="26"/>
        <v>0</v>
      </c>
      <c r="N216" s="51">
        <f t="shared" si="27"/>
        <v>5650429.5537599996</v>
      </c>
      <c r="O216" s="10">
        <f t="shared" si="22"/>
        <v>5650430</v>
      </c>
    </row>
    <row r="217" spans="1:15" x14ac:dyDescent="0.2">
      <c r="A217" t="s">
        <v>224</v>
      </c>
      <c r="B217">
        <v>208</v>
      </c>
      <c r="C217" s="4">
        <v>0</v>
      </c>
      <c r="D217" s="10">
        <v>884051</v>
      </c>
      <c r="E217" s="11">
        <v>154555</v>
      </c>
      <c r="F217" s="4">
        <f t="shared" si="23"/>
        <v>1038606</v>
      </c>
      <c r="H217" s="10">
        <v>922065</v>
      </c>
      <c r="I217" s="19">
        <f t="shared" si="24"/>
        <v>154555</v>
      </c>
      <c r="J217" s="4">
        <f t="shared" si="25"/>
        <v>1076620</v>
      </c>
      <c r="L217" s="10">
        <v>884051</v>
      </c>
      <c r="M217" s="11">
        <f t="shared" si="26"/>
        <v>154555</v>
      </c>
      <c r="N217" s="51">
        <f t="shared" si="27"/>
        <v>922065.19296000001</v>
      </c>
      <c r="O217" s="10">
        <f t="shared" si="22"/>
        <v>922065</v>
      </c>
    </row>
    <row r="218" spans="1:15" x14ac:dyDescent="0.2">
      <c r="A218" t="s">
        <v>225</v>
      </c>
      <c r="B218">
        <v>209</v>
      </c>
      <c r="C218" s="4">
        <v>0</v>
      </c>
      <c r="D218" s="10">
        <v>4089838</v>
      </c>
      <c r="E218" s="11">
        <v>77852</v>
      </c>
      <c r="F218" s="4">
        <f t="shared" si="23"/>
        <v>4167690</v>
      </c>
      <c r="H218" s="10">
        <v>4265701</v>
      </c>
      <c r="I218" s="19">
        <f t="shared" si="24"/>
        <v>77852</v>
      </c>
      <c r="J218" s="4">
        <f t="shared" si="25"/>
        <v>4343553</v>
      </c>
      <c r="L218" s="10">
        <v>4089838</v>
      </c>
      <c r="M218" s="11">
        <f t="shared" si="26"/>
        <v>77852</v>
      </c>
      <c r="N218" s="51">
        <f t="shared" si="27"/>
        <v>4265701.0338199995</v>
      </c>
      <c r="O218" s="10">
        <f t="shared" si="22"/>
        <v>4265701</v>
      </c>
    </row>
    <row r="219" spans="1:15" x14ac:dyDescent="0.2">
      <c r="A219" t="s">
        <v>226</v>
      </c>
      <c r="B219">
        <v>210</v>
      </c>
      <c r="C219" s="4">
        <v>0</v>
      </c>
      <c r="D219" s="10">
        <v>1889233</v>
      </c>
      <c r="E219" s="11">
        <v>232515</v>
      </c>
      <c r="F219" s="4">
        <f t="shared" si="23"/>
        <v>2121748</v>
      </c>
      <c r="H219" s="10">
        <v>1970470</v>
      </c>
      <c r="I219" s="19">
        <f t="shared" si="24"/>
        <v>232515</v>
      </c>
      <c r="J219" s="4">
        <f t="shared" si="25"/>
        <v>2202985</v>
      </c>
      <c r="L219" s="10">
        <v>1889233</v>
      </c>
      <c r="M219" s="11">
        <f t="shared" si="26"/>
        <v>232515</v>
      </c>
      <c r="N219" s="51">
        <f t="shared" si="27"/>
        <v>1970470.0189199999</v>
      </c>
      <c r="O219" s="10">
        <f t="shared" si="22"/>
        <v>1970470</v>
      </c>
    </row>
    <row r="220" spans="1:15" x14ac:dyDescent="0.2">
      <c r="A220" t="s">
        <v>380</v>
      </c>
      <c r="B220">
        <v>211</v>
      </c>
      <c r="C220" s="4">
        <v>0</v>
      </c>
      <c r="D220" s="10">
        <v>2652191</v>
      </c>
      <c r="E220" s="11">
        <v>0</v>
      </c>
      <c r="F220" s="4">
        <f t="shared" si="23"/>
        <v>2652191</v>
      </c>
      <c r="H220" s="10">
        <v>2766235</v>
      </c>
      <c r="I220" s="19">
        <f t="shared" si="24"/>
        <v>0</v>
      </c>
      <c r="J220" s="4">
        <f t="shared" si="25"/>
        <v>2766235</v>
      </c>
      <c r="L220" s="10">
        <v>2652191</v>
      </c>
      <c r="M220" s="11">
        <f t="shared" si="26"/>
        <v>0</v>
      </c>
      <c r="N220" s="51">
        <f t="shared" si="27"/>
        <v>2766235.21288</v>
      </c>
      <c r="O220" s="10">
        <f t="shared" si="22"/>
        <v>2766235</v>
      </c>
    </row>
    <row r="221" spans="1:15" x14ac:dyDescent="0.2">
      <c r="A221" t="s">
        <v>381</v>
      </c>
      <c r="B221">
        <v>212</v>
      </c>
      <c r="C221" s="4">
        <v>0</v>
      </c>
      <c r="D221" s="10">
        <v>734563</v>
      </c>
      <c r="E221" s="11">
        <v>25111</v>
      </c>
      <c r="F221" s="4">
        <f t="shared" si="23"/>
        <v>759674</v>
      </c>
      <c r="H221" s="10">
        <v>766149</v>
      </c>
      <c r="I221" s="19">
        <f t="shared" si="24"/>
        <v>25111</v>
      </c>
      <c r="J221" s="4">
        <f t="shared" si="25"/>
        <v>791260</v>
      </c>
      <c r="L221" s="10">
        <v>734563</v>
      </c>
      <c r="M221" s="11">
        <f t="shared" si="26"/>
        <v>25111</v>
      </c>
      <c r="N221" s="51">
        <f t="shared" si="27"/>
        <v>766149.20897000004</v>
      </c>
      <c r="O221" s="10">
        <f t="shared" si="22"/>
        <v>766149</v>
      </c>
    </row>
    <row r="222" spans="1:15" x14ac:dyDescent="0.2">
      <c r="A222" t="s">
        <v>227</v>
      </c>
      <c r="B222">
        <v>213</v>
      </c>
      <c r="C222" s="4">
        <v>0</v>
      </c>
      <c r="D222" s="10">
        <v>1636830</v>
      </c>
      <c r="E222" s="11">
        <v>35750</v>
      </c>
      <c r="F222" s="4">
        <f t="shared" si="23"/>
        <v>1672580</v>
      </c>
      <c r="H222" s="10">
        <v>1707214</v>
      </c>
      <c r="I222" s="19">
        <f t="shared" si="24"/>
        <v>35750</v>
      </c>
      <c r="J222" s="4">
        <f t="shared" si="25"/>
        <v>1742964</v>
      </c>
      <c r="L222" s="10">
        <v>1636830</v>
      </c>
      <c r="M222" s="11">
        <f t="shared" si="26"/>
        <v>35750</v>
      </c>
      <c r="N222" s="51">
        <f t="shared" si="27"/>
        <v>1707213.6899300001</v>
      </c>
      <c r="O222" s="10">
        <f t="shared" si="22"/>
        <v>1707214</v>
      </c>
    </row>
    <row r="223" spans="1:15" x14ac:dyDescent="0.2">
      <c r="A223" t="s">
        <v>228</v>
      </c>
      <c r="B223">
        <v>214</v>
      </c>
      <c r="C223" s="4">
        <v>0</v>
      </c>
      <c r="D223" s="10">
        <v>4051832</v>
      </c>
      <c r="E223" s="11">
        <v>64620</v>
      </c>
      <c r="F223" s="4">
        <f t="shared" si="23"/>
        <v>4116452</v>
      </c>
      <c r="H223" s="10">
        <v>4226061</v>
      </c>
      <c r="I223" s="19">
        <f t="shared" si="24"/>
        <v>64620</v>
      </c>
      <c r="J223" s="4">
        <f t="shared" si="25"/>
        <v>4290681</v>
      </c>
      <c r="L223" s="10">
        <v>4051832</v>
      </c>
      <c r="M223" s="11">
        <f t="shared" si="26"/>
        <v>64620</v>
      </c>
      <c r="N223" s="51">
        <f t="shared" si="27"/>
        <v>4226060.7758200001</v>
      </c>
      <c r="O223" s="10">
        <f t="shared" si="22"/>
        <v>4226061</v>
      </c>
    </row>
    <row r="224" spans="1:15" x14ac:dyDescent="0.2">
      <c r="A224" t="s">
        <v>229</v>
      </c>
      <c r="B224">
        <v>215</v>
      </c>
      <c r="C224" s="4">
        <v>0</v>
      </c>
      <c r="D224" s="10">
        <v>1028287</v>
      </c>
      <c r="E224" s="11">
        <v>140600</v>
      </c>
      <c r="F224" s="4">
        <f t="shared" si="23"/>
        <v>1168887</v>
      </c>
      <c r="H224" s="10">
        <v>1072503</v>
      </c>
      <c r="I224" s="19">
        <f t="shared" si="24"/>
        <v>140600</v>
      </c>
      <c r="J224" s="4">
        <f t="shared" si="25"/>
        <v>1213103</v>
      </c>
      <c r="L224" s="10">
        <v>1028287</v>
      </c>
      <c r="M224" s="11">
        <f t="shared" si="26"/>
        <v>140600</v>
      </c>
      <c r="N224" s="51">
        <f t="shared" si="27"/>
        <v>1072503.3409500001</v>
      </c>
      <c r="O224" s="10">
        <f t="shared" si="22"/>
        <v>1072503</v>
      </c>
    </row>
    <row r="225" spans="1:15" x14ac:dyDescent="0.2">
      <c r="A225" t="s">
        <v>230</v>
      </c>
      <c r="B225">
        <v>216</v>
      </c>
      <c r="C225" s="4">
        <v>0</v>
      </c>
      <c r="D225" s="10">
        <v>1945911</v>
      </c>
      <c r="E225" s="11">
        <v>71610</v>
      </c>
      <c r="F225" s="4">
        <f t="shared" si="23"/>
        <v>2017521</v>
      </c>
      <c r="H225" s="10">
        <v>2029585</v>
      </c>
      <c r="I225" s="19">
        <f t="shared" si="24"/>
        <v>71610</v>
      </c>
      <c r="J225" s="4">
        <f t="shared" si="25"/>
        <v>2101195</v>
      </c>
      <c r="L225" s="10">
        <v>1945911</v>
      </c>
      <c r="M225" s="11">
        <f t="shared" si="26"/>
        <v>71610</v>
      </c>
      <c r="N225" s="51">
        <f t="shared" si="27"/>
        <v>2029585.17291</v>
      </c>
      <c r="O225" s="10">
        <f t="shared" si="22"/>
        <v>2029585</v>
      </c>
    </row>
    <row r="226" spans="1:15" x14ac:dyDescent="0.2">
      <c r="A226" t="s">
        <v>231</v>
      </c>
      <c r="B226">
        <v>217</v>
      </c>
      <c r="C226" s="4">
        <v>0</v>
      </c>
      <c r="D226" s="10">
        <v>333067</v>
      </c>
      <c r="E226" s="11">
        <v>43762</v>
      </c>
      <c r="F226" s="4">
        <f t="shared" si="23"/>
        <v>376829</v>
      </c>
      <c r="H226" s="10">
        <v>347389</v>
      </c>
      <c r="I226" s="19">
        <f t="shared" si="24"/>
        <v>43762</v>
      </c>
      <c r="J226" s="4">
        <f t="shared" si="25"/>
        <v>391151</v>
      </c>
      <c r="L226" s="10">
        <v>333067</v>
      </c>
      <c r="M226" s="11">
        <f t="shared" si="26"/>
        <v>43762</v>
      </c>
      <c r="N226" s="51">
        <f t="shared" si="27"/>
        <v>347388.88098999998</v>
      </c>
      <c r="O226" s="10">
        <f t="shared" si="22"/>
        <v>347389</v>
      </c>
    </row>
    <row r="227" spans="1:15" x14ac:dyDescent="0.2">
      <c r="A227" t="s">
        <v>232</v>
      </c>
      <c r="B227">
        <v>218</v>
      </c>
      <c r="C227" s="4">
        <v>0</v>
      </c>
      <c r="D227" s="10">
        <v>1915999</v>
      </c>
      <c r="E227" s="11">
        <v>17037</v>
      </c>
      <c r="F227" s="4">
        <f t="shared" si="23"/>
        <v>1933036</v>
      </c>
      <c r="H227" s="10">
        <v>1998387</v>
      </c>
      <c r="I227" s="19">
        <f t="shared" si="24"/>
        <v>17037</v>
      </c>
      <c r="J227" s="4">
        <f t="shared" si="25"/>
        <v>2015424</v>
      </c>
      <c r="L227" s="10">
        <v>1915999</v>
      </c>
      <c r="M227" s="11">
        <f t="shared" si="26"/>
        <v>17037</v>
      </c>
      <c r="N227" s="51">
        <f t="shared" si="27"/>
        <v>1998386.95692</v>
      </c>
      <c r="O227" s="10">
        <f t="shared" si="22"/>
        <v>1998387</v>
      </c>
    </row>
    <row r="228" spans="1:15" x14ac:dyDescent="0.2">
      <c r="A228" t="s">
        <v>233</v>
      </c>
      <c r="B228">
        <v>219</v>
      </c>
      <c r="C228" s="4">
        <v>0</v>
      </c>
      <c r="D228" s="10">
        <v>988229</v>
      </c>
      <c r="E228" s="11">
        <v>2114</v>
      </c>
      <c r="F228" s="4">
        <f t="shared" si="23"/>
        <v>990343</v>
      </c>
      <c r="H228" s="10">
        <v>1030723</v>
      </c>
      <c r="I228" s="19">
        <f t="shared" si="24"/>
        <v>2114</v>
      </c>
      <c r="J228" s="4">
        <f t="shared" si="25"/>
        <v>1032837</v>
      </c>
      <c r="L228" s="10">
        <v>988229</v>
      </c>
      <c r="M228" s="11">
        <f t="shared" si="26"/>
        <v>2114</v>
      </c>
      <c r="N228" s="51">
        <f t="shared" si="27"/>
        <v>1030722.84696</v>
      </c>
      <c r="O228" s="10">
        <f t="shared" si="22"/>
        <v>1030723</v>
      </c>
    </row>
    <row r="229" spans="1:15" x14ac:dyDescent="0.2">
      <c r="A229" t="s">
        <v>234</v>
      </c>
      <c r="B229">
        <v>220</v>
      </c>
      <c r="C229" s="4">
        <v>0</v>
      </c>
      <c r="D229" s="10">
        <v>4287958</v>
      </c>
      <c r="E229" s="11">
        <v>0</v>
      </c>
      <c r="F229" s="4">
        <f t="shared" si="23"/>
        <v>4287958</v>
      </c>
      <c r="H229" s="10">
        <v>4472340</v>
      </c>
      <c r="I229" s="19">
        <f t="shared" si="24"/>
        <v>0</v>
      </c>
      <c r="J229" s="4">
        <f t="shared" si="25"/>
        <v>4472340</v>
      </c>
      <c r="L229" s="10">
        <v>4287958</v>
      </c>
      <c r="M229" s="11">
        <f t="shared" si="26"/>
        <v>0</v>
      </c>
      <c r="N229" s="51">
        <f t="shared" si="27"/>
        <v>4472340.1938100001</v>
      </c>
      <c r="O229" s="10">
        <f t="shared" si="22"/>
        <v>4472340</v>
      </c>
    </row>
    <row r="230" spans="1:15" x14ac:dyDescent="0.2">
      <c r="A230" t="s">
        <v>235</v>
      </c>
      <c r="B230">
        <v>221</v>
      </c>
      <c r="C230" s="4">
        <v>0</v>
      </c>
      <c r="D230" s="10">
        <v>67044</v>
      </c>
      <c r="E230" s="11">
        <v>82496</v>
      </c>
      <c r="F230" s="4">
        <f t="shared" si="23"/>
        <v>149540</v>
      </c>
      <c r="H230" s="10">
        <v>69927</v>
      </c>
      <c r="I230" s="19">
        <f t="shared" si="24"/>
        <v>82496</v>
      </c>
      <c r="J230" s="4">
        <f t="shared" si="25"/>
        <v>152423</v>
      </c>
      <c r="L230" s="10">
        <v>67044</v>
      </c>
      <c r="M230" s="11">
        <f t="shared" si="26"/>
        <v>82496</v>
      </c>
      <c r="N230" s="51">
        <f t="shared" si="27"/>
        <v>69926.892000000007</v>
      </c>
      <c r="O230" s="10">
        <f t="shared" ref="O230:O261" si="28">ROUND(N230,0)</f>
        <v>69927</v>
      </c>
    </row>
    <row r="231" spans="1:15" x14ac:dyDescent="0.2">
      <c r="A231" t="s">
        <v>236</v>
      </c>
      <c r="B231">
        <v>222</v>
      </c>
      <c r="C231" s="4">
        <v>0</v>
      </c>
      <c r="D231" s="10">
        <v>176866</v>
      </c>
      <c r="E231" s="11">
        <v>72845</v>
      </c>
      <c r="F231" s="4">
        <f t="shared" si="23"/>
        <v>249711</v>
      </c>
      <c r="H231" s="10">
        <v>184471</v>
      </c>
      <c r="I231" s="19">
        <f t="shared" si="24"/>
        <v>72845</v>
      </c>
      <c r="J231" s="4">
        <f t="shared" si="25"/>
        <v>257316</v>
      </c>
      <c r="L231" s="10">
        <v>176866</v>
      </c>
      <c r="M231" s="11">
        <f t="shared" si="26"/>
        <v>72845</v>
      </c>
      <c r="N231" s="51">
        <f t="shared" si="27"/>
        <v>184471.23798999999</v>
      </c>
      <c r="O231" s="10">
        <f t="shared" si="28"/>
        <v>184471</v>
      </c>
    </row>
    <row r="232" spans="1:15" x14ac:dyDescent="0.2">
      <c r="A232" t="s">
        <v>237</v>
      </c>
      <c r="B232">
        <v>223</v>
      </c>
      <c r="C232" s="4">
        <v>0</v>
      </c>
      <c r="D232" s="10">
        <v>1489817</v>
      </c>
      <c r="E232" s="11">
        <v>55880</v>
      </c>
      <c r="F232" s="4">
        <f t="shared" si="23"/>
        <v>1545697</v>
      </c>
      <c r="H232" s="10">
        <v>1553879</v>
      </c>
      <c r="I232" s="19">
        <f t="shared" si="24"/>
        <v>55880</v>
      </c>
      <c r="J232" s="4">
        <f t="shared" si="25"/>
        <v>1609759</v>
      </c>
      <c r="L232" s="10">
        <v>1489817</v>
      </c>
      <c r="M232" s="11">
        <f t="shared" si="26"/>
        <v>55880</v>
      </c>
      <c r="N232" s="51">
        <f t="shared" si="27"/>
        <v>1553879.13093</v>
      </c>
      <c r="O232" s="10">
        <f t="shared" si="28"/>
        <v>1553879</v>
      </c>
    </row>
    <row r="233" spans="1:15" x14ac:dyDescent="0.2">
      <c r="A233" t="s">
        <v>238</v>
      </c>
      <c r="B233">
        <v>224</v>
      </c>
      <c r="C233" s="4">
        <v>0</v>
      </c>
      <c r="D233" s="10">
        <v>158348</v>
      </c>
      <c r="E233" s="11">
        <v>18362</v>
      </c>
      <c r="F233" s="4">
        <f t="shared" si="23"/>
        <v>176710</v>
      </c>
      <c r="H233" s="10">
        <v>165157</v>
      </c>
      <c r="I233" s="19">
        <f t="shared" si="24"/>
        <v>18362</v>
      </c>
      <c r="J233" s="4">
        <f t="shared" si="25"/>
        <v>183519</v>
      </c>
      <c r="L233" s="10">
        <v>158348</v>
      </c>
      <c r="M233" s="11">
        <f t="shared" si="26"/>
        <v>18362</v>
      </c>
      <c r="N233" s="51">
        <f t="shared" si="27"/>
        <v>165156.96398999999</v>
      </c>
      <c r="O233" s="10">
        <f t="shared" si="28"/>
        <v>165157</v>
      </c>
    </row>
    <row r="234" spans="1:15" x14ac:dyDescent="0.2">
      <c r="A234" t="s">
        <v>239</v>
      </c>
      <c r="B234">
        <v>225</v>
      </c>
      <c r="C234" s="4">
        <v>0</v>
      </c>
      <c r="D234" s="10">
        <v>33530</v>
      </c>
      <c r="E234" s="11">
        <v>107620</v>
      </c>
      <c r="F234" s="4">
        <f t="shared" si="23"/>
        <v>141150</v>
      </c>
      <c r="H234" s="10">
        <v>34972</v>
      </c>
      <c r="I234" s="19">
        <f t="shared" si="24"/>
        <v>107620</v>
      </c>
      <c r="J234" s="4">
        <f t="shared" si="25"/>
        <v>142592</v>
      </c>
      <c r="L234" s="10">
        <v>33530</v>
      </c>
      <c r="M234" s="11">
        <f t="shared" si="26"/>
        <v>107620</v>
      </c>
      <c r="N234" s="51">
        <f t="shared" si="27"/>
        <v>34971.79</v>
      </c>
      <c r="O234" s="10">
        <f t="shared" si="28"/>
        <v>34972</v>
      </c>
    </row>
    <row r="235" spans="1:15" x14ac:dyDescent="0.2">
      <c r="A235" t="s">
        <v>240</v>
      </c>
      <c r="B235">
        <v>226</v>
      </c>
      <c r="C235" s="4">
        <v>0</v>
      </c>
      <c r="D235" s="10">
        <v>1895585</v>
      </c>
      <c r="E235" s="11">
        <v>7083</v>
      </c>
      <c r="F235" s="4">
        <f t="shared" si="23"/>
        <v>1902668</v>
      </c>
      <c r="H235" s="10">
        <v>1977095</v>
      </c>
      <c r="I235" s="19">
        <f t="shared" si="24"/>
        <v>7083</v>
      </c>
      <c r="J235" s="4">
        <f t="shared" si="25"/>
        <v>1984178</v>
      </c>
      <c r="L235" s="10">
        <v>1895585</v>
      </c>
      <c r="M235" s="11">
        <f t="shared" si="26"/>
        <v>7083</v>
      </c>
      <c r="N235" s="51">
        <f t="shared" si="27"/>
        <v>1977095.1549199999</v>
      </c>
      <c r="O235" s="10">
        <f t="shared" si="28"/>
        <v>1977095</v>
      </c>
    </row>
    <row r="236" spans="1:15" x14ac:dyDescent="0.2">
      <c r="A236" t="s">
        <v>241</v>
      </c>
      <c r="B236">
        <v>227</v>
      </c>
      <c r="C236" s="4">
        <v>0</v>
      </c>
      <c r="D236" s="10">
        <v>1848777</v>
      </c>
      <c r="E236" s="11">
        <v>70522</v>
      </c>
      <c r="F236" s="4">
        <f t="shared" si="23"/>
        <v>1919299</v>
      </c>
      <c r="H236" s="10">
        <v>1928274</v>
      </c>
      <c r="I236" s="19">
        <f t="shared" si="24"/>
        <v>70522</v>
      </c>
      <c r="J236" s="4">
        <f t="shared" si="25"/>
        <v>1998796</v>
      </c>
      <c r="L236" s="10">
        <v>1848777</v>
      </c>
      <c r="M236" s="11">
        <f t="shared" si="26"/>
        <v>70522</v>
      </c>
      <c r="N236" s="51">
        <f t="shared" si="27"/>
        <v>1928274.4109199999</v>
      </c>
      <c r="O236" s="10">
        <f t="shared" si="28"/>
        <v>1928274</v>
      </c>
    </row>
    <row r="237" spans="1:15" x14ac:dyDescent="0.2">
      <c r="A237" t="s">
        <v>242</v>
      </c>
      <c r="B237">
        <v>228</v>
      </c>
      <c r="C237" s="4">
        <v>0</v>
      </c>
      <c r="D237" s="10">
        <v>498847</v>
      </c>
      <c r="E237" s="11">
        <v>102356</v>
      </c>
      <c r="F237" s="4">
        <f t="shared" si="23"/>
        <v>601203</v>
      </c>
      <c r="H237" s="10">
        <v>520297</v>
      </c>
      <c r="I237" s="19">
        <f t="shared" si="24"/>
        <v>102356</v>
      </c>
      <c r="J237" s="4">
        <f t="shared" si="25"/>
        <v>622653</v>
      </c>
      <c r="L237" s="10">
        <v>498847</v>
      </c>
      <c r="M237" s="11">
        <f t="shared" si="26"/>
        <v>102356</v>
      </c>
      <c r="N237" s="51">
        <f t="shared" si="27"/>
        <v>520297.42098</v>
      </c>
      <c r="O237" s="10">
        <f t="shared" si="28"/>
        <v>520297</v>
      </c>
    </row>
    <row r="238" spans="1:15" x14ac:dyDescent="0.2">
      <c r="A238" t="s">
        <v>243</v>
      </c>
      <c r="B238">
        <v>229</v>
      </c>
      <c r="C238" s="4">
        <v>0</v>
      </c>
      <c r="D238" s="10">
        <v>6654496</v>
      </c>
      <c r="E238" s="11">
        <v>13492</v>
      </c>
      <c r="F238" s="4">
        <f t="shared" si="23"/>
        <v>6667988</v>
      </c>
      <c r="H238" s="10">
        <v>6940639</v>
      </c>
      <c r="I238" s="19">
        <f t="shared" si="24"/>
        <v>13492</v>
      </c>
      <c r="J238" s="4">
        <f t="shared" si="25"/>
        <v>6954131</v>
      </c>
      <c r="L238" s="10">
        <v>6654496</v>
      </c>
      <c r="M238" s="11">
        <f t="shared" si="26"/>
        <v>13492</v>
      </c>
      <c r="N238" s="51">
        <f t="shared" si="27"/>
        <v>6940639.3277099999</v>
      </c>
      <c r="O238" s="10">
        <f t="shared" si="28"/>
        <v>6940639</v>
      </c>
    </row>
    <row r="239" spans="1:15" x14ac:dyDescent="0.2">
      <c r="A239" t="s">
        <v>244</v>
      </c>
      <c r="B239">
        <v>230</v>
      </c>
      <c r="C239" s="4">
        <v>0</v>
      </c>
      <c r="D239" s="10">
        <v>146741</v>
      </c>
      <c r="E239" s="11">
        <v>39190</v>
      </c>
      <c r="F239" s="4">
        <f t="shared" si="23"/>
        <v>185931</v>
      </c>
      <c r="H239" s="10">
        <v>153051</v>
      </c>
      <c r="I239" s="19">
        <f t="shared" si="24"/>
        <v>39190</v>
      </c>
      <c r="J239" s="4">
        <f t="shared" si="25"/>
        <v>192241</v>
      </c>
      <c r="L239" s="10">
        <v>146741</v>
      </c>
      <c r="M239" s="11">
        <f t="shared" si="26"/>
        <v>39190</v>
      </c>
      <c r="N239" s="51">
        <f t="shared" si="27"/>
        <v>153050.86298999999</v>
      </c>
      <c r="O239" s="10">
        <f t="shared" si="28"/>
        <v>153051</v>
      </c>
    </row>
    <row r="240" spans="1:15" x14ac:dyDescent="0.2">
      <c r="A240" t="s">
        <v>245</v>
      </c>
      <c r="B240">
        <v>231</v>
      </c>
      <c r="C240" s="4">
        <v>0</v>
      </c>
      <c r="D240" s="10">
        <v>1549634</v>
      </c>
      <c r="E240" s="11">
        <v>0</v>
      </c>
      <c r="F240" s="4">
        <f t="shared" si="23"/>
        <v>1549634</v>
      </c>
      <c r="H240" s="10">
        <v>1616268</v>
      </c>
      <c r="I240" s="19">
        <f t="shared" si="24"/>
        <v>0</v>
      </c>
      <c r="J240" s="4">
        <f t="shared" si="25"/>
        <v>1616268</v>
      </c>
      <c r="L240" s="10">
        <v>1549634</v>
      </c>
      <c r="M240" s="11">
        <f t="shared" si="26"/>
        <v>0</v>
      </c>
      <c r="N240" s="51">
        <f t="shared" si="27"/>
        <v>1616268.26193</v>
      </c>
      <c r="O240" s="10">
        <f t="shared" si="28"/>
        <v>1616268</v>
      </c>
    </row>
    <row r="241" spans="1:15" x14ac:dyDescent="0.2">
      <c r="A241" t="s">
        <v>246</v>
      </c>
      <c r="B241">
        <v>232</v>
      </c>
      <c r="C241" s="4">
        <v>0</v>
      </c>
      <c r="D241" s="10">
        <v>1375893</v>
      </c>
      <c r="E241" s="11">
        <v>31831</v>
      </c>
      <c r="F241" s="4">
        <f t="shared" si="23"/>
        <v>1407724</v>
      </c>
      <c r="H241" s="10">
        <v>1435056</v>
      </c>
      <c r="I241" s="19">
        <f t="shared" si="24"/>
        <v>31831</v>
      </c>
      <c r="J241" s="4">
        <f t="shared" si="25"/>
        <v>1466887</v>
      </c>
      <c r="L241" s="10">
        <v>1375893</v>
      </c>
      <c r="M241" s="11">
        <f t="shared" si="26"/>
        <v>31831</v>
      </c>
      <c r="N241" s="51">
        <f t="shared" si="27"/>
        <v>1435056.39894</v>
      </c>
      <c r="O241" s="10">
        <f t="shared" si="28"/>
        <v>1435056</v>
      </c>
    </row>
    <row r="242" spans="1:15" x14ac:dyDescent="0.2">
      <c r="A242" t="s">
        <v>247</v>
      </c>
      <c r="B242">
        <v>233</v>
      </c>
      <c r="C242" s="4">
        <v>0</v>
      </c>
      <c r="D242" s="10">
        <v>105281</v>
      </c>
      <c r="E242" s="11">
        <v>69020</v>
      </c>
      <c r="F242" s="4">
        <f t="shared" si="23"/>
        <v>174301</v>
      </c>
      <c r="H242" s="10">
        <v>109808</v>
      </c>
      <c r="I242" s="19">
        <f t="shared" si="24"/>
        <v>69020</v>
      </c>
      <c r="J242" s="4">
        <f t="shared" si="25"/>
        <v>178828</v>
      </c>
      <c r="L242" s="10">
        <v>105281</v>
      </c>
      <c r="M242" s="11">
        <f t="shared" si="26"/>
        <v>69020</v>
      </c>
      <c r="N242" s="51">
        <f t="shared" si="27"/>
        <v>109808.083</v>
      </c>
      <c r="O242" s="10">
        <f t="shared" si="28"/>
        <v>109808</v>
      </c>
    </row>
    <row r="243" spans="1:15" x14ac:dyDescent="0.2">
      <c r="A243" t="s">
        <v>248</v>
      </c>
      <c r="B243">
        <v>234</v>
      </c>
      <c r="C243" s="4">
        <v>0</v>
      </c>
      <c r="D243" s="10">
        <v>105685</v>
      </c>
      <c r="E243" s="11">
        <v>64145</v>
      </c>
      <c r="F243" s="4">
        <f t="shared" si="23"/>
        <v>169830</v>
      </c>
      <c r="H243" s="10">
        <v>110229</v>
      </c>
      <c r="I243" s="19">
        <f t="shared" si="24"/>
        <v>64145</v>
      </c>
      <c r="J243" s="4">
        <f t="shared" si="25"/>
        <v>174374</v>
      </c>
      <c r="L243" s="10">
        <v>105685</v>
      </c>
      <c r="M243" s="11">
        <f t="shared" si="26"/>
        <v>64145</v>
      </c>
      <c r="N243" s="51">
        <f t="shared" si="27"/>
        <v>110229.455</v>
      </c>
      <c r="O243" s="10">
        <f t="shared" si="28"/>
        <v>110229</v>
      </c>
    </row>
    <row r="244" spans="1:15" x14ac:dyDescent="0.2">
      <c r="A244" t="s">
        <v>249</v>
      </c>
      <c r="B244">
        <v>235</v>
      </c>
      <c r="C244" s="4">
        <v>0</v>
      </c>
      <c r="D244" s="10">
        <v>170047</v>
      </c>
      <c r="E244" s="11">
        <v>47797</v>
      </c>
      <c r="F244" s="4">
        <f t="shared" si="23"/>
        <v>217844</v>
      </c>
      <c r="H244" s="10">
        <v>177359</v>
      </c>
      <c r="I244" s="19">
        <f t="shared" si="24"/>
        <v>47797</v>
      </c>
      <c r="J244" s="4">
        <f t="shared" si="25"/>
        <v>225156</v>
      </c>
      <c r="L244" s="10">
        <v>170047</v>
      </c>
      <c r="M244" s="11">
        <f t="shared" si="26"/>
        <v>47797</v>
      </c>
      <c r="N244" s="51">
        <f t="shared" si="27"/>
        <v>177359.02098999999</v>
      </c>
      <c r="O244" s="10">
        <f t="shared" si="28"/>
        <v>177359</v>
      </c>
    </row>
    <row r="245" spans="1:15" x14ac:dyDescent="0.2">
      <c r="A245" t="s">
        <v>250</v>
      </c>
      <c r="B245">
        <v>236</v>
      </c>
      <c r="C245" s="4">
        <v>0</v>
      </c>
      <c r="D245" s="10">
        <v>7959318</v>
      </c>
      <c r="E245" s="11">
        <v>90804</v>
      </c>
      <c r="F245" s="4">
        <f t="shared" si="23"/>
        <v>8050122</v>
      </c>
      <c r="H245" s="10">
        <v>8301569</v>
      </c>
      <c r="I245" s="19">
        <f t="shared" si="24"/>
        <v>90804</v>
      </c>
      <c r="J245" s="4">
        <f t="shared" si="25"/>
        <v>8392373</v>
      </c>
      <c r="L245" s="10">
        <v>7959318</v>
      </c>
      <c r="M245" s="11">
        <f t="shared" si="26"/>
        <v>90804</v>
      </c>
      <c r="N245" s="51">
        <f t="shared" si="27"/>
        <v>8301568.6736500002</v>
      </c>
      <c r="O245" s="10">
        <f t="shared" si="28"/>
        <v>8301569</v>
      </c>
    </row>
    <row r="246" spans="1:15" x14ac:dyDescent="0.2">
      <c r="A246" t="s">
        <v>251</v>
      </c>
      <c r="B246">
        <v>237</v>
      </c>
      <c r="C246" s="4">
        <v>0</v>
      </c>
      <c r="D246" s="10">
        <v>46249</v>
      </c>
      <c r="E246" s="11">
        <v>26739</v>
      </c>
      <c r="F246" s="4">
        <f t="shared" si="23"/>
        <v>72988</v>
      </c>
      <c r="H246" s="10">
        <v>48238</v>
      </c>
      <c r="I246" s="19">
        <f t="shared" si="24"/>
        <v>26739</v>
      </c>
      <c r="J246" s="4">
        <f t="shared" si="25"/>
        <v>74977</v>
      </c>
      <c r="L246" s="10">
        <v>46249</v>
      </c>
      <c r="M246" s="11">
        <f t="shared" si="26"/>
        <v>26739</v>
      </c>
      <c r="N246" s="51">
        <f t="shared" si="27"/>
        <v>48237.707000000002</v>
      </c>
      <c r="O246" s="10">
        <f t="shared" si="28"/>
        <v>48238</v>
      </c>
    </row>
    <row r="247" spans="1:15" x14ac:dyDescent="0.2">
      <c r="A247" t="s">
        <v>252</v>
      </c>
      <c r="B247">
        <v>238</v>
      </c>
      <c r="C247" s="4">
        <v>0</v>
      </c>
      <c r="D247" s="10">
        <v>699374</v>
      </c>
      <c r="E247" s="11">
        <v>23913</v>
      </c>
      <c r="F247" s="4">
        <f t="shared" si="23"/>
        <v>723287</v>
      </c>
      <c r="H247" s="10">
        <v>729447</v>
      </c>
      <c r="I247" s="19">
        <f t="shared" si="24"/>
        <v>23913</v>
      </c>
      <c r="J247" s="4">
        <f t="shared" si="25"/>
        <v>753360</v>
      </c>
      <c r="L247" s="10">
        <v>699374</v>
      </c>
      <c r="M247" s="11">
        <f t="shared" si="26"/>
        <v>23913</v>
      </c>
      <c r="N247" s="51">
        <f t="shared" si="27"/>
        <v>729447.08197000006</v>
      </c>
      <c r="O247" s="10">
        <f t="shared" si="28"/>
        <v>729447</v>
      </c>
    </row>
    <row r="248" spans="1:15" x14ac:dyDescent="0.2">
      <c r="A248" t="s">
        <v>253</v>
      </c>
      <c r="B248">
        <v>239</v>
      </c>
      <c r="C248" s="4">
        <v>0</v>
      </c>
      <c r="D248" s="10">
        <v>3612244</v>
      </c>
      <c r="E248" s="11">
        <v>550733</v>
      </c>
      <c r="F248" s="4">
        <f t="shared" si="23"/>
        <v>4162977</v>
      </c>
      <c r="H248" s="10">
        <v>3767571</v>
      </c>
      <c r="I248" s="19">
        <f t="shared" si="24"/>
        <v>550733</v>
      </c>
      <c r="J248" s="4">
        <f t="shared" si="25"/>
        <v>4318304</v>
      </c>
      <c r="L248" s="10">
        <v>3612244</v>
      </c>
      <c r="M248" s="11">
        <f t="shared" si="26"/>
        <v>550733</v>
      </c>
      <c r="N248" s="51">
        <f t="shared" si="27"/>
        <v>3767570.4918399998</v>
      </c>
      <c r="O248" s="10">
        <f>ROUND(N248,0)+1</f>
        <v>3767571</v>
      </c>
    </row>
    <row r="249" spans="1:15" x14ac:dyDescent="0.2">
      <c r="A249" t="s">
        <v>254</v>
      </c>
      <c r="B249">
        <v>240</v>
      </c>
      <c r="C249" s="4">
        <v>0</v>
      </c>
      <c r="D249" s="10">
        <v>218703</v>
      </c>
      <c r="E249" s="11">
        <v>0</v>
      </c>
      <c r="F249" s="4">
        <f t="shared" si="23"/>
        <v>218703</v>
      </c>
      <c r="H249" s="10">
        <v>228107</v>
      </c>
      <c r="I249" s="19">
        <f t="shared" si="24"/>
        <v>0</v>
      </c>
      <c r="J249" s="4">
        <f t="shared" si="25"/>
        <v>228107</v>
      </c>
      <c r="L249" s="10">
        <v>218703</v>
      </c>
      <c r="M249" s="11">
        <f t="shared" si="26"/>
        <v>0</v>
      </c>
      <c r="N249" s="51">
        <f t="shared" si="27"/>
        <v>228107.22899</v>
      </c>
      <c r="O249" s="10">
        <f t="shared" ref="O249:O280" si="29">ROUND(N249,0)</f>
        <v>228107</v>
      </c>
    </row>
    <row r="250" spans="1:15" x14ac:dyDescent="0.2">
      <c r="A250" t="s">
        <v>255</v>
      </c>
      <c r="B250">
        <v>241</v>
      </c>
      <c r="C250" s="4">
        <v>0</v>
      </c>
      <c r="D250" s="10">
        <v>272945</v>
      </c>
      <c r="E250" s="11">
        <v>162627</v>
      </c>
      <c r="F250" s="4">
        <f t="shared" si="23"/>
        <v>435572</v>
      </c>
      <c r="H250" s="10">
        <v>284682</v>
      </c>
      <c r="I250" s="19">
        <f t="shared" si="24"/>
        <v>162627</v>
      </c>
      <c r="J250" s="4">
        <f t="shared" si="25"/>
        <v>447309</v>
      </c>
      <c r="L250" s="10">
        <v>272945</v>
      </c>
      <c r="M250" s="11">
        <f t="shared" si="26"/>
        <v>162627</v>
      </c>
      <c r="N250" s="51">
        <f t="shared" si="27"/>
        <v>284681.63498999999</v>
      </c>
      <c r="O250" s="10">
        <f t="shared" si="29"/>
        <v>284682</v>
      </c>
    </row>
    <row r="251" spans="1:15" x14ac:dyDescent="0.2">
      <c r="A251" t="s">
        <v>256</v>
      </c>
      <c r="B251">
        <v>242</v>
      </c>
      <c r="C251" s="4">
        <v>0</v>
      </c>
      <c r="D251" s="10">
        <v>127513</v>
      </c>
      <c r="E251" s="11">
        <v>67449</v>
      </c>
      <c r="F251" s="4">
        <f t="shared" si="23"/>
        <v>194962</v>
      </c>
      <c r="H251" s="10">
        <v>132996</v>
      </c>
      <c r="I251" s="19">
        <f t="shared" si="24"/>
        <v>67449</v>
      </c>
      <c r="J251" s="4">
        <f t="shared" si="25"/>
        <v>200445</v>
      </c>
      <c r="L251" s="10">
        <v>127513</v>
      </c>
      <c r="M251" s="11">
        <f t="shared" si="26"/>
        <v>67449</v>
      </c>
      <c r="N251" s="51">
        <f t="shared" si="27"/>
        <v>132996.05898999999</v>
      </c>
      <c r="O251" s="10">
        <f t="shared" si="29"/>
        <v>132996</v>
      </c>
    </row>
    <row r="252" spans="1:15" x14ac:dyDescent="0.2">
      <c r="A252" t="s">
        <v>257</v>
      </c>
      <c r="B252">
        <v>243</v>
      </c>
      <c r="C252" s="4">
        <v>0</v>
      </c>
      <c r="D252" s="10">
        <v>17602725</v>
      </c>
      <c r="E252" s="11">
        <v>271631</v>
      </c>
      <c r="F252" s="4">
        <f t="shared" si="23"/>
        <v>17874356</v>
      </c>
      <c r="H252" s="10">
        <v>18359642</v>
      </c>
      <c r="I252" s="19">
        <f t="shared" si="24"/>
        <v>271631</v>
      </c>
      <c r="J252" s="4">
        <f t="shared" si="25"/>
        <v>18631273</v>
      </c>
      <c r="L252" s="10">
        <v>17602725</v>
      </c>
      <c r="M252" s="11">
        <f t="shared" si="26"/>
        <v>271631</v>
      </c>
      <c r="N252" s="51">
        <f t="shared" si="27"/>
        <v>18359642.174229998</v>
      </c>
      <c r="O252" s="10">
        <f t="shared" si="29"/>
        <v>18359642</v>
      </c>
    </row>
    <row r="253" spans="1:15" x14ac:dyDescent="0.2">
      <c r="A253" t="s">
        <v>258</v>
      </c>
      <c r="B253">
        <v>244</v>
      </c>
      <c r="C253" s="4">
        <v>0</v>
      </c>
      <c r="D253" s="10">
        <v>4791706</v>
      </c>
      <c r="E253" s="11">
        <v>43208</v>
      </c>
      <c r="F253" s="4">
        <f t="shared" si="23"/>
        <v>4834914</v>
      </c>
      <c r="H253" s="10">
        <v>4997749</v>
      </c>
      <c r="I253" s="19">
        <f t="shared" si="24"/>
        <v>43208</v>
      </c>
      <c r="J253" s="4">
        <f t="shared" si="25"/>
        <v>5040957</v>
      </c>
      <c r="L253" s="10">
        <v>4791706</v>
      </c>
      <c r="M253" s="11">
        <f t="shared" si="26"/>
        <v>43208</v>
      </c>
      <c r="N253" s="51">
        <f t="shared" si="27"/>
        <v>4997749.3577899998</v>
      </c>
      <c r="O253" s="10">
        <f t="shared" si="29"/>
        <v>4997749</v>
      </c>
    </row>
    <row r="254" spans="1:15" x14ac:dyDescent="0.2">
      <c r="A254" t="s">
        <v>259</v>
      </c>
      <c r="B254">
        <v>245</v>
      </c>
      <c r="C254" s="4">
        <v>0</v>
      </c>
      <c r="D254" s="10">
        <v>1048271</v>
      </c>
      <c r="E254" s="11">
        <v>15721</v>
      </c>
      <c r="F254" s="4">
        <f t="shared" si="23"/>
        <v>1063992</v>
      </c>
      <c r="H254" s="10">
        <v>1093347</v>
      </c>
      <c r="I254" s="19">
        <f t="shared" si="24"/>
        <v>15721</v>
      </c>
      <c r="J254" s="4">
        <f t="shared" si="25"/>
        <v>1109068</v>
      </c>
      <c r="L254" s="10">
        <v>1048271</v>
      </c>
      <c r="M254" s="11">
        <f t="shared" si="26"/>
        <v>15721</v>
      </c>
      <c r="N254" s="51">
        <f t="shared" si="27"/>
        <v>1093346.65295</v>
      </c>
      <c r="O254" s="10">
        <f t="shared" si="29"/>
        <v>1093347</v>
      </c>
    </row>
    <row r="255" spans="1:15" x14ac:dyDescent="0.2">
      <c r="A255" t="s">
        <v>260</v>
      </c>
      <c r="B255">
        <v>246</v>
      </c>
      <c r="C255" s="4">
        <v>0</v>
      </c>
      <c r="D255" s="10">
        <v>2988591</v>
      </c>
      <c r="E255" s="11">
        <v>50531</v>
      </c>
      <c r="F255" s="4">
        <f t="shared" si="23"/>
        <v>3039122</v>
      </c>
      <c r="H255" s="10">
        <v>3117100</v>
      </c>
      <c r="I255" s="19">
        <f t="shared" si="24"/>
        <v>50531</v>
      </c>
      <c r="J255" s="4">
        <f t="shared" si="25"/>
        <v>3167631</v>
      </c>
      <c r="L255" s="10">
        <v>2988591</v>
      </c>
      <c r="M255" s="11">
        <f t="shared" si="26"/>
        <v>50531</v>
      </c>
      <c r="N255" s="51">
        <f t="shared" si="27"/>
        <v>3117100.4128700001</v>
      </c>
      <c r="O255" s="10">
        <f t="shared" si="29"/>
        <v>3117100</v>
      </c>
    </row>
    <row r="256" spans="1:15" x14ac:dyDescent="0.2">
      <c r="A256" t="s">
        <v>261</v>
      </c>
      <c r="B256">
        <v>247</v>
      </c>
      <c r="C256" s="4">
        <v>0</v>
      </c>
      <c r="D256" s="10">
        <v>960957</v>
      </c>
      <c r="E256" s="11">
        <v>23794</v>
      </c>
      <c r="F256" s="4">
        <f t="shared" si="23"/>
        <v>984751</v>
      </c>
      <c r="H256" s="10">
        <v>1002278</v>
      </c>
      <c r="I256" s="19">
        <f t="shared" si="24"/>
        <v>23794</v>
      </c>
      <c r="J256" s="4">
        <f t="shared" si="25"/>
        <v>1026072</v>
      </c>
      <c r="L256" s="10">
        <v>960957</v>
      </c>
      <c r="M256" s="11">
        <f t="shared" si="26"/>
        <v>23794</v>
      </c>
      <c r="N256" s="51">
        <f t="shared" si="27"/>
        <v>1002278.15096</v>
      </c>
      <c r="O256" s="10">
        <f t="shared" si="29"/>
        <v>1002278</v>
      </c>
    </row>
    <row r="257" spans="1:15" x14ac:dyDescent="0.2">
      <c r="A257" t="s">
        <v>262</v>
      </c>
      <c r="B257">
        <v>248</v>
      </c>
      <c r="C257" s="4">
        <v>0</v>
      </c>
      <c r="D257" s="10">
        <v>9482988</v>
      </c>
      <c r="E257" s="11">
        <v>293</v>
      </c>
      <c r="F257" s="4">
        <f t="shared" si="23"/>
        <v>9483281</v>
      </c>
      <c r="H257" s="10">
        <v>9890756</v>
      </c>
      <c r="I257" s="19">
        <f t="shared" si="24"/>
        <v>293</v>
      </c>
      <c r="J257" s="4">
        <f t="shared" si="25"/>
        <v>9891049</v>
      </c>
      <c r="L257" s="10">
        <v>9482988</v>
      </c>
      <c r="M257" s="11">
        <f t="shared" si="26"/>
        <v>293</v>
      </c>
      <c r="N257" s="51">
        <f t="shared" si="27"/>
        <v>9890756.4835800007</v>
      </c>
      <c r="O257" s="10">
        <f t="shared" si="29"/>
        <v>9890756</v>
      </c>
    </row>
    <row r="258" spans="1:15" x14ac:dyDescent="0.2">
      <c r="A258" t="s">
        <v>263</v>
      </c>
      <c r="B258">
        <v>249</v>
      </c>
      <c r="C258" s="4">
        <v>0</v>
      </c>
      <c r="D258" s="10">
        <v>99736</v>
      </c>
      <c r="E258" s="11">
        <v>16443</v>
      </c>
      <c r="F258" s="4">
        <f t="shared" si="23"/>
        <v>116179</v>
      </c>
      <c r="H258" s="10">
        <v>104025</v>
      </c>
      <c r="I258" s="19">
        <f t="shared" si="24"/>
        <v>16443</v>
      </c>
      <c r="J258" s="4">
        <f t="shared" si="25"/>
        <v>120468</v>
      </c>
      <c r="L258" s="10">
        <v>99736</v>
      </c>
      <c r="M258" s="11">
        <f t="shared" si="26"/>
        <v>16443</v>
      </c>
      <c r="N258" s="51">
        <f t="shared" si="27"/>
        <v>104024.648</v>
      </c>
      <c r="O258" s="10">
        <f t="shared" si="29"/>
        <v>104025</v>
      </c>
    </row>
    <row r="259" spans="1:15" x14ac:dyDescent="0.2">
      <c r="A259" t="s">
        <v>264</v>
      </c>
      <c r="B259">
        <v>250</v>
      </c>
      <c r="C259" s="4">
        <v>0</v>
      </c>
      <c r="D259" s="10">
        <v>391537</v>
      </c>
      <c r="E259" s="11">
        <v>33690</v>
      </c>
      <c r="F259" s="4">
        <f t="shared" si="23"/>
        <v>425227</v>
      </c>
      <c r="H259" s="10">
        <v>408373</v>
      </c>
      <c r="I259" s="19">
        <f t="shared" si="24"/>
        <v>33690</v>
      </c>
      <c r="J259" s="4">
        <f t="shared" si="25"/>
        <v>442063</v>
      </c>
      <c r="L259" s="10">
        <v>391537</v>
      </c>
      <c r="M259" s="11">
        <f t="shared" si="26"/>
        <v>33690</v>
      </c>
      <c r="N259" s="51">
        <f t="shared" si="27"/>
        <v>408373.09097999998</v>
      </c>
      <c r="O259" s="10">
        <f t="shared" si="29"/>
        <v>408373</v>
      </c>
    </row>
    <row r="260" spans="1:15" x14ac:dyDescent="0.2">
      <c r="A260" t="s">
        <v>265</v>
      </c>
      <c r="B260">
        <v>251</v>
      </c>
      <c r="C260" s="4">
        <v>0</v>
      </c>
      <c r="D260" s="10">
        <v>2437024</v>
      </c>
      <c r="E260" s="11">
        <v>0</v>
      </c>
      <c r="F260" s="4">
        <f t="shared" si="23"/>
        <v>2437024</v>
      </c>
      <c r="H260" s="10">
        <v>2541816</v>
      </c>
      <c r="I260" s="19">
        <f t="shared" si="24"/>
        <v>0</v>
      </c>
      <c r="J260" s="4">
        <f t="shared" si="25"/>
        <v>2541816</v>
      </c>
      <c r="L260" s="10">
        <v>2437024</v>
      </c>
      <c r="M260" s="11">
        <f t="shared" si="26"/>
        <v>0</v>
      </c>
      <c r="N260" s="51">
        <f t="shared" si="27"/>
        <v>2541816.0318900002</v>
      </c>
      <c r="O260" s="10">
        <f t="shared" si="29"/>
        <v>2541816</v>
      </c>
    </row>
    <row r="261" spans="1:15" x14ac:dyDescent="0.2">
      <c r="A261" t="s">
        <v>266</v>
      </c>
      <c r="B261">
        <v>252</v>
      </c>
      <c r="C261" s="4">
        <v>0</v>
      </c>
      <c r="D261" s="10">
        <v>403381</v>
      </c>
      <c r="E261" s="11">
        <v>15182</v>
      </c>
      <c r="F261" s="4">
        <f t="shared" si="23"/>
        <v>418563</v>
      </c>
      <c r="H261" s="10">
        <v>420726</v>
      </c>
      <c r="I261" s="19">
        <f t="shared" si="24"/>
        <v>15182</v>
      </c>
      <c r="J261" s="4">
        <f t="shared" si="25"/>
        <v>435908</v>
      </c>
      <c r="L261" s="10">
        <v>403381</v>
      </c>
      <c r="M261" s="11">
        <f t="shared" si="26"/>
        <v>15182</v>
      </c>
      <c r="N261" s="51">
        <f t="shared" si="27"/>
        <v>420726.38297999999</v>
      </c>
      <c r="O261" s="10">
        <f t="shared" si="29"/>
        <v>420726</v>
      </c>
    </row>
    <row r="262" spans="1:15" x14ac:dyDescent="0.2">
      <c r="A262" t="s">
        <v>267</v>
      </c>
      <c r="B262">
        <v>253</v>
      </c>
      <c r="C262" s="4">
        <v>0</v>
      </c>
      <c r="D262" s="10">
        <v>3632</v>
      </c>
      <c r="E262" s="11">
        <v>6491</v>
      </c>
      <c r="F262" s="4">
        <f t="shared" si="23"/>
        <v>10123</v>
      </c>
      <c r="H262" s="10">
        <v>3788</v>
      </c>
      <c r="I262" s="19">
        <f t="shared" si="24"/>
        <v>6491</v>
      </c>
      <c r="J262" s="4">
        <f t="shared" si="25"/>
        <v>10279</v>
      </c>
      <c r="L262" s="10">
        <v>3632</v>
      </c>
      <c r="M262" s="11">
        <f t="shared" si="26"/>
        <v>6491</v>
      </c>
      <c r="N262" s="51">
        <f t="shared" si="27"/>
        <v>3788.1759999999999</v>
      </c>
      <c r="O262" s="10">
        <f t="shared" si="29"/>
        <v>3788</v>
      </c>
    </row>
    <row r="263" spans="1:15" x14ac:dyDescent="0.2">
      <c r="A263" t="s">
        <v>268</v>
      </c>
      <c r="B263">
        <v>254</v>
      </c>
      <c r="C263" s="4">
        <v>0</v>
      </c>
      <c r="D263" s="10">
        <v>497836</v>
      </c>
      <c r="E263" s="11">
        <v>79897</v>
      </c>
      <c r="F263" s="4">
        <f t="shared" si="23"/>
        <v>577733</v>
      </c>
      <c r="H263" s="10">
        <v>519243</v>
      </c>
      <c r="I263" s="19">
        <f t="shared" si="24"/>
        <v>79897</v>
      </c>
      <c r="J263" s="4">
        <f t="shared" si="25"/>
        <v>599140</v>
      </c>
      <c r="L263" s="10">
        <v>497836</v>
      </c>
      <c r="M263" s="11">
        <f t="shared" si="26"/>
        <v>79897</v>
      </c>
      <c r="N263" s="51">
        <f t="shared" si="27"/>
        <v>519242.94798</v>
      </c>
      <c r="O263" s="10">
        <f t="shared" si="29"/>
        <v>519243</v>
      </c>
    </row>
    <row r="264" spans="1:15" x14ac:dyDescent="0.2">
      <c r="A264" t="s">
        <v>269</v>
      </c>
      <c r="B264">
        <v>255</v>
      </c>
      <c r="C264" s="4">
        <v>0</v>
      </c>
      <c r="D264" s="10">
        <v>165733</v>
      </c>
      <c r="E264" s="11">
        <v>83886</v>
      </c>
      <c r="F264" s="4">
        <f t="shared" si="23"/>
        <v>249619</v>
      </c>
      <c r="H264" s="10">
        <v>172860</v>
      </c>
      <c r="I264" s="19">
        <f t="shared" si="24"/>
        <v>83886</v>
      </c>
      <c r="J264" s="4">
        <f t="shared" si="25"/>
        <v>256746</v>
      </c>
      <c r="L264" s="10">
        <v>165733</v>
      </c>
      <c r="M264" s="11">
        <f t="shared" si="26"/>
        <v>83886</v>
      </c>
      <c r="N264" s="51">
        <f t="shared" si="27"/>
        <v>172859.51899000001</v>
      </c>
      <c r="O264" s="10">
        <f t="shared" si="29"/>
        <v>172860</v>
      </c>
    </row>
    <row r="265" spans="1:15" x14ac:dyDescent="0.2">
      <c r="A265" t="s">
        <v>270</v>
      </c>
      <c r="B265">
        <v>256</v>
      </c>
      <c r="C265" s="4">
        <v>0</v>
      </c>
      <c r="D265" s="10">
        <v>227680</v>
      </c>
      <c r="E265" s="11">
        <v>3526</v>
      </c>
      <c r="F265" s="4">
        <f t="shared" si="23"/>
        <v>231206</v>
      </c>
      <c r="H265" s="10">
        <v>237470</v>
      </c>
      <c r="I265" s="19">
        <f t="shared" si="24"/>
        <v>3526</v>
      </c>
      <c r="J265" s="4">
        <f t="shared" si="25"/>
        <v>240996</v>
      </c>
      <c r="L265" s="10">
        <v>227680</v>
      </c>
      <c r="M265" s="11">
        <f t="shared" si="26"/>
        <v>3526</v>
      </c>
      <c r="N265" s="51">
        <f t="shared" si="27"/>
        <v>237470.23999</v>
      </c>
      <c r="O265" s="10">
        <f t="shared" si="29"/>
        <v>237470</v>
      </c>
    </row>
    <row r="266" spans="1:15" x14ac:dyDescent="0.2">
      <c r="A266" t="s">
        <v>271</v>
      </c>
      <c r="B266">
        <v>257</v>
      </c>
      <c r="C266" s="4">
        <v>0</v>
      </c>
      <c r="D266" s="10">
        <v>852780</v>
      </c>
      <c r="E266" s="11">
        <v>82458</v>
      </c>
      <c r="F266" s="4">
        <f t="shared" ref="F266:F329" si="30">SUM(C266:E266)</f>
        <v>935238</v>
      </c>
      <c r="H266" s="10">
        <v>889450</v>
      </c>
      <c r="I266" s="19">
        <f t="shared" ref="I266:I329" si="31">M266</f>
        <v>82458</v>
      </c>
      <c r="J266" s="4">
        <f t="shared" ref="J266:J329" si="32">SUM(H266:I266)</f>
        <v>971908</v>
      </c>
      <c r="L266" s="10">
        <v>852780</v>
      </c>
      <c r="M266" s="11">
        <f t="shared" ref="M266:M329" si="33">E266</f>
        <v>82458</v>
      </c>
      <c r="N266" s="51">
        <f t="shared" ref="N266:N329" si="34">ROUND(((1021928272/979797001)*L266),5)</f>
        <v>889449.53995999997</v>
      </c>
      <c r="O266" s="10">
        <f t="shared" si="29"/>
        <v>889450</v>
      </c>
    </row>
    <row r="267" spans="1:15" x14ac:dyDescent="0.2">
      <c r="A267" t="s">
        <v>272</v>
      </c>
      <c r="B267">
        <v>258</v>
      </c>
      <c r="C267" s="4">
        <v>0</v>
      </c>
      <c r="D267" s="10">
        <v>6359292</v>
      </c>
      <c r="E267" s="11">
        <v>53305</v>
      </c>
      <c r="F267" s="4">
        <f t="shared" si="30"/>
        <v>6412597</v>
      </c>
      <c r="H267" s="10">
        <v>6632742</v>
      </c>
      <c r="I267" s="19">
        <f t="shared" si="31"/>
        <v>53305</v>
      </c>
      <c r="J267" s="4">
        <f t="shared" si="32"/>
        <v>6686047</v>
      </c>
      <c r="L267" s="10">
        <v>6359292</v>
      </c>
      <c r="M267" s="11">
        <f t="shared" si="33"/>
        <v>53305</v>
      </c>
      <c r="N267" s="51">
        <f t="shared" si="34"/>
        <v>6632741.5557199996</v>
      </c>
      <c r="O267" s="10">
        <f t="shared" si="29"/>
        <v>6632742</v>
      </c>
    </row>
    <row r="268" spans="1:15" x14ac:dyDescent="0.2">
      <c r="A268" t="s">
        <v>273</v>
      </c>
      <c r="B268">
        <v>259</v>
      </c>
      <c r="C268" s="4">
        <v>0</v>
      </c>
      <c r="D268" s="10">
        <v>582476</v>
      </c>
      <c r="E268" s="11">
        <v>269946</v>
      </c>
      <c r="F268" s="4">
        <f t="shared" si="30"/>
        <v>852422</v>
      </c>
      <c r="H268" s="10">
        <v>607522</v>
      </c>
      <c r="I268" s="19">
        <f t="shared" si="31"/>
        <v>269946</v>
      </c>
      <c r="J268" s="4">
        <f t="shared" si="32"/>
        <v>877468</v>
      </c>
      <c r="L268" s="10">
        <v>582476</v>
      </c>
      <c r="M268" s="11">
        <f t="shared" si="33"/>
        <v>269946</v>
      </c>
      <c r="N268" s="51">
        <f t="shared" si="34"/>
        <v>607522.46797</v>
      </c>
      <c r="O268" s="10">
        <f t="shared" si="29"/>
        <v>607522</v>
      </c>
    </row>
    <row r="269" spans="1:15" x14ac:dyDescent="0.2">
      <c r="A269" t="s">
        <v>274</v>
      </c>
      <c r="B269">
        <v>260</v>
      </c>
      <c r="C269" s="4">
        <v>0</v>
      </c>
      <c r="D269" s="10">
        <v>31945</v>
      </c>
      <c r="E269" s="11">
        <v>87581</v>
      </c>
      <c r="F269" s="4">
        <f t="shared" si="30"/>
        <v>119526</v>
      </c>
      <c r="H269" s="10">
        <v>33319</v>
      </c>
      <c r="I269" s="19">
        <f t="shared" si="31"/>
        <v>87581</v>
      </c>
      <c r="J269" s="4">
        <f t="shared" si="32"/>
        <v>120900</v>
      </c>
      <c r="L269" s="10">
        <v>31945</v>
      </c>
      <c r="M269" s="11">
        <f t="shared" si="33"/>
        <v>87581</v>
      </c>
      <c r="N269" s="51">
        <f t="shared" si="34"/>
        <v>33318.635000000002</v>
      </c>
      <c r="O269" s="10">
        <f t="shared" si="29"/>
        <v>33319</v>
      </c>
    </row>
    <row r="270" spans="1:15" x14ac:dyDescent="0.2">
      <c r="A270" t="s">
        <v>275</v>
      </c>
      <c r="B270">
        <v>261</v>
      </c>
      <c r="C270" s="4">
        <v>0</v>
      </c>
      <c r="D270" s="10">
        <v>1039044</v>
      </c>
      <c r="E270" s="11">
        <v>522087</v>
      </c>
      <c r="F270" s="4">
        <f t="shared" si="30"/>
        <v>1561131</v>
      </c>
      <c r="H270" s="10">
        <v>1083723</v>
      </c>
      <c r="I270" s="19">
        <f t="shared" si="31"/>
        <v>522087</v>
      </c>
      <c r="J270" s="4">
        <f t="shared" si="32"/>
        <v>1605810</v>
      </c>
      <c r="L270" s="10">
        <v>1039044</v>
      </c>
      <c r="M270" s="11">
        <f t="shared" si="33"/>
        <v>522087</v>
      </c>
      <c r="N270" s="51">
        <f t="shared" si="34"/>
        <v>1083722.8919500001</v>
      </c>
      <c r="O270" s="10">
        <f t="shared" si="29"/>
        <v>1083723</v>
      </c>
    </row>
    <row r="271" spans="1:15" x14ac:dyDescent="0.2">
      <c r="A271" t="s">
        <v>276</v>
      </c>
      <c r="B271">
        <v>262</v>
      </c>
      <c r="C271" s="4">
        <v>0</v>
      </c>
      <c r="D271" s="10">
        <v>3382080</v>
      </c>
      <c r="E271" s="11">
        <v>2958</v>
      </c>
      <c r="F271" s="4">
        <f t="shared" si="30"/>
        <v>3385038</v>
      </c>
      <c r="H271" s="10">
        <v>3527509</v>
      </c>
      <c r="I271" s="19">
        <f t="shared" si="31"/>
        <v>2958</v>
      </c>
      <c r="J271" s="4">
        <f t="shared" si="32"/>
        <v>3530467</v>
      </c>
      <c r="L271" s="10">
        <v>3382080</v>
      </c>
      <c r="M271" s="11">
        <f t="shared" si="33"/>
        <v>2958</v>
      </c>
      <c r="N271" s="51">
        <f t="shared" si="34"/>
        <v>3527509.4398500002</v>
      </c>
      <c r="O271" s="10">
        <f t="shared" si="29"/>
        <v>3527509</v>
      </c>
    </row>
    <row r="272" spans="1:15" x14ac:dyDescent="0.2">
      <c r="A272" t="s">
        <v>277</v>
      </c>
      <c r="B272">
        <v>263</v>
      </c>
      <c r="C272" s="4">
        <v>0</v>
      </c>
      <c r="D272" s="10">
        <v>106814</v>
      </c>
      <c r="E272" s="11">
        <v>82250</v>
      </c>
      <c r="F272" s="4">
        <f t="shared" si="30"/>
        <v>189064</v>
      </c>
      <c r="H272" s="10">
        <v>111407</v>
      </c>
      <c r="I272" s="19">
        <f t="shared" si="31"/>
        <v>82250</v>
      </c>
      <c r="J272" s="4">
        <f t="shared" si="32"/>
        <v>193657</v>
      </c>
      <c r="L272" s="10">
        <v>106814</v>
      </c>
      <c r="M272" s="11">
        <f t="shared" si="33"/>
        <v>82250</v>
      </c>
      <c r="N272" s="51">
        <f t="shared" si="34"/>
        <v>111407.00199999999</v>
      </c>
      <c r="O272" s="10">
        <f t="shared" si="29"/>
        <v>111407</v>
      </c>
    </row>
    <row r="273" spans="1:15" x14ac:dyDescent="0.2">
      <c r="A273" t="s">
        <v>278</v>
      </c>
      <c r="B273">
        <v>264</v>
      </c>
      <c r="C273" s="4">
        <v>0</v>
      </c>
      <c r="D273" s="10">
        <v>1854505</v>
      </c>
      <c r="E273" s="11">
        <v>65</v>
      </c>
      <c r="F273" s="4">
        <f t="shared" si="30"/>
        <v>1854570</v>
      </c>
      <c r="H273" s="10">
        <v>1934249</v>
      </c>
      <c r="I273" s="19">
        <f t="shared" si="31"/>
        <v>65</v>
      </c>
      <c r="J273" s="4">
        <f t="shared" si="32"/>
        <v>1934314</v>
      </c>
      <c r="L273" s="10">
        <v>1854505</v>
      </c>
      <c r="M273" s="11">
        <f t="shared" si="33"/>
        <v>65</v>
      </c>
      <c r="N273" s="51">
        <f t="shared" si="34"/>
        <v>1934248.7149199999</v>
      </c>
      <c r="O273" s="10">
        <f t="shared" si="29"/>
        <v>1934249</v>
      </c>
    </row>
    <row r="274" spans="1:15" x14ac:dyDescent="0.2">
      <c r="A274" t="s">
        <v>279</v>
      </c>
      <c r="B274">
        <v>265</v>
      </c>
      <c r="C274" s="4">
        <v>0</v>
      </c>
      <c r="D274" s="10">
        <v>1134403</v>
      </c>
      <c r="E274" s="11">
        <v>0</v>
      </c>
      <c r="F274" s="4">
        <f t="shared" si="30"/>
        <v>1134403</v>
      </c>
      <c r="H274" s="10">
        <v>1183182</v>
      </c>
      <c r="I274" s="19">
        <f t="shared" si="31"/>
        <v>0</v>
      </c>
      <c r="J274" s="4">
        <f t="shared" si="32"/>
        <v>1183182</v>
      </c>
      <c r="L274" s="10">
        <v>1134403</v>
      </c>
      <c r="M274" s="11">
        <f t="shared" si="33"/>
        <v>0</v>
      </c>
      <c r="N274" s="51">
        <f t="shared" si="34"/>
        <v>1183182.32895</v>
      </c>
      <c r="O274" s="10">
        <f t="shared" si="29"/>
        <v>1183182</v>
      </c>
    </row>
    <row r="275" spans="1:15" x14ac:dyDescent="0.2">
      <c r="A275" t="s">
        <v>280</v>
      </c>
      <c r="B275">
        <v>266</v>
      </c>
      <c r="C275" s="4">
        <v>0</v>
      </c>
      <c r="D275" s="10">
        <v>1290483</v>
      </c>
      <c r="E275" s="11">
        <v>143366</v>
      </c>
      <c r="F275" s="4">
        <f t="shared" si="30"/>
        <v>1433849</v>
      </c>
      <c r="H275" s="10">
        <v>1345974</v>
      </c>
      <c r="I275" s="19">
        <f t="shared" si="31"/>
        <v>143366</v>
      </c>
      <c r="J275" s="4">
        <f t="shared" si="32"/>
        <v>1489340</v>
      </c>
      <c r="L275" s="10">
        <v>1290483</v>
      </c>
      <c r="M275" s="11">
        <f t="shared" si="33"/>
        <v>143366</v>
      </c>
      <c r="N275" s="51">
        <f t="shared" si="34"/>
        <v>1345973.7689400001</v>
      </c>
      <c r="O275" s="10">
        <f t="shared" si="29"/>
        <v>1345974</v>
      </c>
    </row>
    <row r="276" spans="1:15" x14ac:dyDescent="0.2">
      <c r="A276" t="s">
        <v>281</v>
      </c>
      <c r="B276">
        <v>267</v>
      </c>
      <c r="C276" s="4">
        <v>0</v>
      </c>
      <c r="D276" s="10">
        <v>224587</v>
      </c>
      <c r="E276" s="11">
        <v>94568</v>
      </c>
      <c r="F276" s="4">
        <f t="shared" si="30"/>
        <v>319155</v>
      </c>
      <c r="H276" s="10">
        <v>234244</v>
      </c>
      <c r="I276" s="19">
        <f t="shared" si="31"/>
        <v>94568</v>
      </c>
      <c r="J276" s="4">
        <f t="shared" si="32"/>
        <v>328812</v>
      </c>
      <c r="L276" s="10">
        <v>224587</v>
      </c>
      <c r="M276" s="11">
        <f t="shared" si="33"/>
        <v>94568</v>
      </c>
      <c r="N276" s="51">
        <f t="shared" si="34"/>
        <v>234244.24098999999</v>
      </c>
      <c r="O276" s="10">
        <f t="shared" si="29"/>
        <v>234244</v>
      </c>
    </row>
    <row r="277" spans="1:15" x14ac:dyDescent="0.2">
      <c r="A277" t="s">
        <v>282</v>
      </c>
      <c r="B277">
        <v>268</v>
      </c>
      <c r="C277" s="4">
        <v>0</v>
      </c>
      <c r="D277" s="10">
        <v>241081</v>
      </c>
      <c r="E277" s="11">
        <v>2228</v>
      </c>
      <c r="F277" s="4">
        <f t="shared" si="30"/>
        <v>243309</v>
      </c>
      <c r="H277" s="10">
        <v>251447</v>
      </c>
      <c r="I277" s="19">
        <f t="shared" si="31"/>
        <v>2228</v>
      </c>
      <c r="J277" s="4">
        <f t="shared" si="32"/>
        <v>253675</v>
      </c>
      <c r="L277" s="10">
        <v>241081</v>
      </c>
      <c r="M277" s="11">
        <f t="shared" si="33"/>
        <v>2228</v>
      </c>
      <c r="N277" s="51">
        <f t="shared" si="34"/>
        <v>251447.48298999999</v>
      </c>
      <c r="O277" s="10">
        <f t="shared" si="29"/>
        <v>251447</v>
      </c>
    </row>
    <row r="278" spans="1:15" x14ac:dyDescent="0.2">
      <c r="A278" t="s">
        <v>283</v>
      </c>
      <c r="B278">
        <v>269</v>
      </c>
      <c r="C278" s="4">
        <v>0</v>
      </c>
      <c r="D278" s="10">
        <v>199683</v>
      </c>
      <c r="E278" s="11">
        <v>12255</v>
      </c>
      <c r="F278" s="4">
        <f t="shared" si="30"/>
        <v>211938</v>
      </c>
      <c r="H278" s="10">
        <v>208269</v>
      </c>
      <c r="I278" s="19">
        <f t="shared" si="31"/>
        <v>12255</v>
      </c>
      <c r="J278" s="4">
        <f t="shared" si="32"/>
        <v>220524</v>
      </c>
      <c r="L278" s="10">
        <v>199683</v>
      </c>
      <c r="M278" s="11">
        <f t="shared" si="33"/>
        <v>12255</v>
      </c>
      <c r="N278" s="51">
        <f t="shared" si="34"/>
        <v>208269.36898999999</v>
      </c>
      <c r="O278" s="10">
        <f t="shared" si="29"/>
        <v>208269</v>
      </c>
    </row>
    <row r="279" spans="1:15" x14ac:dyDescent="0.2">
      <c r="A279" t="s">
        <v>284</v>
      </c>
      <c r="B279">
        <v>270</v>
      </c>
      <c r="C279" s="4">
        <v>0</v>
      </c>
      <c r="D279" s="10">
        <v>1209498</v>
      </c>
      <c r="E279" s="11">
        <v>76543</v>
      </c>
      <c r="F279" s="4">
        <f t="shared" si="30"/>
        <v>1286041</v>
      </c>
      <c r="H279" s="10">
        <v>1261506</v>
      </c>
      <c r="I279" s="19">
        <f t="shared" si="31"/>
        <v>76543</v>
      </c>
      <c r="J279" s="4">
        <f t="shared" si="32"/>
        <v>1338049</v>
      </c>
      <c r="L279" s="10">
        <v>1209498</v>
      </c>
      <c r="M279" s="11">
        <f t="shared" si="33"/>
        <v>76543</v>
      </c>
      <c r="N279" s="51">
        <f t="shared" si="34"/>
        <v>1261506.41395</v>
      </c>
      <c r="O279" s="10">
        <f t="shared" si="29"/>
        <v>1261506</v>
      </c>
    </row>
    <row r="280" spans="1:15" x14ac:dyDescent="0.2">
      <c r="A280" t="s">
        <v>285</v>
      </c>
      <c r="B280">
        <v>271</v>
      </c>
      <c r="C280" s="4">
        <v>0</v>
      </c>
      <c r="D280" s="10">
        <v>2567992</v>
      </c>
      <c r="E280" s="11">
        <v>130198</v>
      </c>
      <c r="F280" s="4">
        <f t="shared" si="30"/>
        <v>2698190</v>
      </c>
      <c r="H280" s="10">
        <v>2678416</v>
      </c>
      <c r="I280" s="19">
        <f t="shared" si="31"/>
        <v>130198</v>
      </c>
      <c r="J280" s="4">
        <f t="shared" si="32"/>
        <v>2808614</v>
      </c>
      <c r="L280" s="10">
        <v>2567992</v>
      </c>
      <c r="M280" s="11">
        <f t="shared" si="33"/>
        <v>130198</v>
      </c>
      <c r="N280" s="51">
        <f t="shared" si="34"/>
        <v>2678415.6558900001</v>
      </c>
      <c r="O280" s="10">
        <f t="shared" si="29"/>
        <v>2678416</v>
      </c>
    </row>
    <row r="281" spans="1:15" x14ac:dyDescent="0.2">
      <c r="A281" t="s">
        <v>286</v>
      </c>
      <c r="B281">
        <v>272</v>
      </c>
      <c r="C281" s="4">
        <v>0</v>
      </c>
      <c r="D281" s="10">
        <v>156331</v>
      </c>
      <c r="E281" s="11">
        <v>17549</v>
      </c>
      <c r="F281" s="4">
        <f t="shared" si="30"/>
        <v>173880</v>
      </c>
      <c r="H281" s="10">
        <v>163053</v>
      </c>
      <c r="I281" s="19">
        <f t="shared" si="31"/>
        <v>17549</v>
      </c>
      <c r="J281" s="4">
        <f t="shared" si="32"/>
        <v>180602</v>
      </c>
      <c r="L281" s="10">
        <v>156331</v>
      </c>
      <c r="M281" s="11">
        <f t="shared" si="33"/>
        <v>17549</v>
      </c>
      <c r="N281" s="51">
        <f t="shared" si="34"/>
        <v>163053.23298999999</v>
      </c>
      <c r="O281" s="10">
        <f t="shared" ref="O281:O312" si="35">ROUND(N281,0)</f>
        <v>163053</v>
      </c>
    </row>
    <row r="282" spans="1:15" x14ac:dyDescent="0.2">
      <c r="A282" t="s">
        <v>287</v>
      </c>
      <c r="B282">
        <v>273</v>
      </c>
      <c r="C282" s="4">
        <v>0</v>
      </c>
      <c r="D282" s="10">
        <v>1413928</v>
      </c>
      <c r="E282" s="11">
        <v>90</v>
      </c>
      <c r="F282" s="4">
        <f t="shared" si="30"/>
        <v>1414018</v>
      </c>
      <c r="H282" s="10">
        <v>1474727</v>
      </c>
      <c r="I282" s="19">
        <f t="shared" si="31"/>
        <v>90</v>
      </c>
      <c r="J282" s="4">
        <f t="shared" si="32"/>
        <v>1474817</v>
      </c>
      <c r="L282" s="10">
        <v>1413928</v>
      </c>
      <c r="M282" s="11">
        <f t="shared" si="33"/>
        <v>90</v>
      </c>
      <c r="N282" s="51">
        <f t="shared" si="34"/>
        <v>1474726.9039400001</v>
      </c>
      <c r="O282" s="10">
        <f t="shared" si="35"/>
        <v>1474727</v>
      </c>
    </row>
    <row r="283" spans="1:15" x14ac:dyDescent="0.2">
      <c r="A283" t="s">
        <v>288</v>
      </c>
      <c r="B283">
        <v>274</v>
      </c>
      <c r="C283" s="4">
        <v>0</v>
      </c>
      <c r="D283" s="10">
        <v>23227401</v>
      </c>
      <c r="E283" s="11">
        <v>0</v>
      </c>
      <c r="F283" s="4">
        <f t="shared" si="30"/>
        <v>23227401</v>
      </c>
      <c r="H283" s="10">
        <v>24226179</v>
      </c>
      <c r="I283" s="19">
        <f t="shared" si="31"/>
        <v>0</v>
      </c>
      <c r="J283" s="4">
        <f t="shared" si="32"/>
        <v>24226179</v>
      </c>
      <c r="L283" s="10">
        <v>23227401</v>
      </c>
      <c r="M283" s="11">
        <f t="shared" si="33"/>
        <v>0</v>
      </c>
      <c r="N283" s="51">
        <f t="shared" si="34"/>
        <v>24226179.241980001</v>
      </c>
      <c r="O283" s="10">
        <f t="shared" si="35"/>
        <v>24226179</v>
      </c>
    </row>
    <row r="284" spans="1:15" x14ac:dyDescent="0.2">
      <c r="A284" t="s">
        <v>289</v>
      </c>
      <c r="B284">
        <v>275</v>
      </c>
      <c r="C284" s="4">
        <v>0</v>
      </c>
      <c r="D284" s="10">
        <v>2407654</v>
      </c>
      <c r="E284" s="11">
        <v>28686</v>
      </c>
      <c r="F284" s="4">
        <f t="shared" si="30"/>
        <v>2436340</v>
      </c>
      <c r="H284" s="10">
        <v>2511183</v>
      </c>
      <c r="I284" s="19">
        <f t="shared" si="31"/>
        <v>28686</v>
      </c>
      <c r="J284" s="4">
        <f t="shared" si="32"/>
        <v>2539869</v>
      </c>
      <c r="L284" s="10">
        <v>2407654</v>
      </c>
      <c r="M284" s="11">
        <f t="shared" si="33"/>
        <v>28686</v>
      </c>
      <c r="N284" s="51">
        <f t="shared" si="34"/>
        <v>2511183.1218900001</v>
      </c>
      <c r="O284" s="10">
        <f t="shared" si="35"/>
        <v>2511183</v>
      </c>
    </row>
    <row r="285" spans="1:15" x14ac:dyDescent="0.2">
      <c r="A285" t="s">
        <v>290</v>
      </c>
      <c r="B285">
        <v>276</v>
      </c>
      <c r="C285" s="4">
        <v>0</v>
      </c>
      <c r="D285" s="10">
        <v>587401</v>
      </c>
      <c r="E285" s="11">
        <v>15867</v>
      </c>
      <c r="F285" s="4">
        <f t="shared" si="30"/>
        <v>603268</v>
      </c>
      <c r="H285" s="10">
        <v>612659</v>
      </c>
      <c r="I285" s="19">
        <f t="shared" si="31"/>
        <v>15867</v>
      </c>
      <c r="J285" s="4">
        <f t="shared" si="32"/>
        <v>628526</v>
      </c>
      <c r="L285" s="10">
        <v>587401</v>
      </c>
      <c r="M285" s="11">
        <f t="shared" si="33"/>
        <v>15867</v>
      </c>
      <c r="N285" s="51">
        <f t="shared" si="34"/>
        <v>612659.24297000002</v>
      </c>
      <c r="O285" s="10">
        <f t="shared" si="35"/>
        <v>612659</v>
      </c>
    </row>
    <row r="286" spans="1:15" x14ac:dyDescent="0.2">
      <c r="A286" t="s">
        <v>291</v>
      </c>
      <c r="B286">
        <v>277</v>
      </c>
      <c r="C286" s="4">
        <v>0</v>
      </c>
      <c r="D286" s="10">
        <v>403206</v>
      </c>
      <c r="E286" s="11">
        <v>2991</v>
      </c>
      <c r="F286" s="4">
        <f t="shared" si="30"/>
        <v>406197</v>
      </c>
      <c r="H286" s="10">
        <v>420544</v>
      </c>
      <c r="I286" s="19">
        <f t="shared" si="31"/>
        <v>2991</v>
      </c>
      <c r="J286" s="4">
        <f t="shared" si="32"/>
        <v>423535</v>
      </c>
      <c r="L286" s="10">
        <v>403206</v>
      </c>
      <c r="M286" s="11">
        <f t="shared" si="33"/>
        <v>2991</v>
      </c>
      <c r="N286" s="51">
        <f t="shared" si="34"/>
        <v>420543.85797999997</v>
      </c>
      <c r="O286" s="10">
        <f t="shared" si="35"/>
        <v>420544</v>
      </c>
    </row>
    <row r="287" spans="1:15" x14ac:dyDescent="0.2">
      <c r="A287" t="s">
        <v>292</v>
      </c>
      <c r="B287">
        <v>278</v>
      </c>
      <c r="C287" s="4">
        <v>0</v>
      </c>
      <c r="D287" s="10">
        <v>3243179</v>
      </c>
      <c r="E287" s="11">
        <v>3349</v>
      </c>
      <c r="F287" s="4">
        <f t="shared" si="30"/>
        <v>3246528</v>
      </c>
      <c r="H287" s="10">
        <v>3382636</v>
      </c>
      <c r="I287" s="19">
        <f t="shared" si="31"/>
        <v>3349</v>
      </c>
      <c r="J287" s="4">
        <f t="shared" si="32"/>
        <v>3385985</v>
      </c>
      <c r="L287" s="10">
        <v>3243179</v>
      </c>
      <c r="M287" s="11">
        <f t="shared" si="33"/>
        <v>3349</v>
      </c>
      <c r="N287" s="51">
        <f t="shared" si="34"/>
        <v>3382635.69686</v>
      </c>
      <c r="O287" s="10">
        <f t="shared" si="35"/>
        <v>3382636</v>
      </c>
    </row>
    <row r="288" spans="1:15" x14ac:dyDescent="0.2">
      <c r="A288" t="s">
        <v>293</v>
      </c>
      <c r="B288">
        <v>279</v>
      </c>
      <c r="C288" s="4">
        <v>0</v>
      </c>
      <c r="D288" s="10">
        <v>1162851</v>
      </c>
      <c r="E288" s="11">
        <v>26493</v>
      </c>
      <c r="F288" s="4">
        <f t="shared" si="30"/>
        <v>1189344</v>
      </c>
      <c r="H288" s="10">
        <v>1212854</v>
      </c>
      <c r="I288" s="19">
        <f t="shared" si="31"/>
        <v>26493</v>
      </c>
      <c r="J288" s="4">
        <f t="shared" si="32"/>
        <v>1239347</v>
      </c>
      <c r="L288" s="10">
        <v>1162851</v>
      </c>
      <c r="M288" s="11">
        <f t="shared" si="33"/>
        <v>26493</v>
      </c>
      <c r="N288" s="51">
        <f t="shared" si="34"/>
        <v>1212853.59295</v>
      </c>
      <c r="O288" s="10">
        <f t="shared" si="35"/>
        <v>1212854</v>
      </c>
    </row>
    <row r="289" spans="1:15" x14ac:dyDescent="0.2">
      <c r="A289" t="s">
        <v>294</v>
      </c>
      <c r="B289">
        <v>280</v>
      </c>
      <c r="C289" s="4">
        <v>0</v>
      </c>
      <c r="D289" s="10">
        <v>2085095</v>
      </c>
      <c r="E289" s="11">
        <v>68350</v>
      </c>
      <c r="F289" s="4">
        <f t="shared" si="30"/>
        <v>2153445</v>
      </c>
      <c r="H289" s="10">
        <v>2174754</v>
      </c>
      <c r="I289" s="19">
        <f t="shared" si="31"/>
        <v>68350</v>
      </c>
      <c r="J289" s="4">
        <f t="shared" si="32"/>
        <v>2243104</v>
      </c>
      <c r="L289" s="10">
        <v>2085095</v>
      </c>
      <c r="M289" s="11">
        <f t="shared" si="33"/>
        <v>68350</v>
      </c>
      <c r="N289" s="51">
        <f t="shared" si="34"/>
        <v>2174754.0849100002</v>
      </c>
      <c r="O289" s="10">
        <f t="shared" si="35"/>
        <v>2174754</v>
      </c>
    </row>
    <row r="290" spans="1:15" x14ac:dyDescent="0.2">
      <c r="A290" t="s">
        <v>295</v>
      </c>
      <c r="B290">
        <v>281</v>
      </c>
      <c r="C290" s="4">
        <v>0</v>
      </c>
      <c r="D290" s="10">
        <v>34898975</v>
      </c>
      <c r="E290" s="11">
        <v>18540</v>
      </c>
      <c r="F290" s="4">
        <f t="shared" si="30"/>
        <v>34917515</v>
      </c>
      <c r="H290" s="10">
        <v>36399631</v>
      </c>
      <c r="I290" s="19">
        <f t="shared" si="31"/>
        <v>18540</v>
      </c>
      <c r="J290" s="4">
        <f t="shared" si="32"/>
        <v>36418171</v>
      </c>
      <c r="L290" s="10">
        <v>34898975</v>
      </c>
      <c r="M290" s="11">
        <f t="shared" si="33"/>
        <v>18540</v>
      </c>
      <c r="N290" s="51">
        <f t="shared" si="34"/>
        <v>36399630.923469998</v>
      </c>
      <c r="O290" s="10">
        <f t="shared" si="35"/>
        <v>36399631</v>
      </c>
    </row>
    <row r="291" spans="1:15" x14ac:dyDescent="0.2">
      <c r="A291" t="s">
        <v>296</v>
      </c>
      <c r="B291">
        <v>282</v>
      </c>
      <c r="C291" s="4">
        <v>0</v>
      </c>
      <c r="D291" s="10">
        <v>639113</v>
      </c>
      <c r="E291" s="11">
        <v>21477</v>
      </c>
      <c r="F291" s="4">
        <f t="shared" si="30"/>
        <v>660590</v>
      </c>
      <c r="H291" s="10">
        <v>666595</v>
      </c>
      <c r="I291" s="19">
        <f t="shared" si="31"/>
        <v>21477</v>
      </c>
      <c r="J291" s="4">
        <f t="shared" si="32"/>
        <v>688072</v>
      </c>
      <c r="L291" s="10">
        <v>639113</v>
      </c>
      <c r="M291" s="11">
        <f t="shared" si="33"/>
        <v>21477</v>
      </c>
      <c r="N291" s="51">
        <f t="shared" si="34"/>
        <v>666594.85896999994</v>
      </c>
      <c r="O291" s="10">
        <f t="shared" si="35"/>
        <v>666595</v>
      </c>
    </row>
    <row r="292" spans="1:15" x14ac:dyDescent="0.2">
      <c r="A292" t="s">
        <v>297</v>
      </c>
      <c r="B292">
        <v>283</v>
      </c>
      <c r="C292" s="4">
        <v>0</v>
      </c>
      <c r="D292" s="10">
        <v>91892</v>
      </c>
      <c r="E292" s="11">
        <v>36806</v>
      </c>
      <c r="F292" s="4">
        <f t="shared" si="30"/>
        <v>128698</v>
      </c>
      <c r="H292" s="10">
        <v>95843</v>
      </c>
      <c r="I292" s="19">
        <f t="shared" si="31"/>
        <v>36806</v>
      </c>
      <c r="J292" s="4">
        <f t="shared" si="32"/>
        <v>132649</v>
      </c>
      <c r="L292" s="10">
        <v>91892</v>
      </c>
      <c r="M292" s="11">
        <f t="shared" si="33"/>
        <v>36806</v>
      </c>
      <c r="N292" s="51">
        <f t="shared" si="34"/>
        <v>95843.356</v>
      </c>
      <c r="O292" s="10">
        <f t="shared" si="35"/>
        <v>95843</v>
      </c>
    </row>
    <row r="293" spans="1:15" x14ac:dyDescent="0.2">
      <c r="A293" t="s">
        <v>298</v>
      </c>
      <c r="B293">
        <v>284</v>
      </c>
      <c r="C293" s="4">
        <v>0</v>
      </c>
      <c r="D293" s="10">
        <v>3426121</v>
      </c>
      <c r="E293" s="11">
        <v>2000</v>
      </c>
      <c r="F293" s="4">
        <f t="shared" si="30"/>
        <v>3428121</v>
      </c>
      <c r="H293" s="10">
        <v>3573444</v>
      </c>
      <c r="I293" s="19">
        <f t="shared" si="31"/>
        <v>2000</v>
      </c>
      <c r="J293" s="4">
        <f t="shared" si="32"/>
        <v>3575444</v>
      </c>
      <c r="L293" s="10">
        <v>3426121</v>
      </c>
      <c r="M293" s="11">
        <f t="shared" si="33"/>
        <v>2000</v>
      </c>
      <c r="N293" s="51">
        <f t="shared" si="34"/>
        <v>3573444.20285</v>
      </c>
      <c r="O293" s="10">
        <f t="shared" si="35"/>
        <v>3573444</v>
      </c>
    </row>
    <row r="294" spans="1:15" x14ac:dyDescent="0.2">
      <c r="A294" t="s">
        <v>299</v>
      </c>
      <c r="B294">
        <v>285</v>
      </c>
      <c r="C294" s="4">
        <v>0</v>
      </c>
      <c r="D294" s="10">
        <v>2952070</v>
      </c>
      <c r="E294" s="11">
        <v>0</v>
      </c>
      <c r="F294" s="4">
        <f t="shared" si="30"/>
        <v>2952070</v>
      </c>
      <c r="H294" s="10">
        <v>3079009</v>
      </c>
      <c r="I294" s="19">
        <f t="shared" si="31"/>
        <v>0</v>
      </c>
      <c r="J294" s="4">
        <f t="shared" si="32"/>
        <v>3079009</v>
      </c>
      <c r="L294" s="10">
        <v>2952070</v>
      </c>
      <c r="M294" s="11">
        <f t="shared" si="33"/>
        <v>0</v>
      </c>
      <c r="N294" s="51">
        <f t="shared" si="34"/>
        <v>3079009.0098700002</v>
      </c>
      <c r="O294" s="10">
        <f t="shared" si="35"/>
        <v>3079009</v>
      </c>
    </row>
    <row r="295" spans="1:15" x14ac:dyDescent="0.2">
      <c r="A295" t="s">
        <v>300</v>
      </c>
      <c r="B295">
        <v>286</v>
      </c>
      <c r="C295" s="4">
        <v>0</v>
      </c>
      <c r="D295" s="10">
        <v>388080</v>
      </c>
      <c r="E295" s="11">
        <v>0</v>
      </c>
      <c r="F295" s="4">
        <f t="shared" si="30"/>
        <v>388080</v>
      </c>
      <c r="H295" s="10">
        <v>404767</v>
      </c>
      <c r="I295" s="19">
        <f t="shared" si="31"/>
        <v>0</v>
      </c>
      <c r="J295" s="4">
        <f t="shared" si="32"/>
        <v>404767</v>
      </c>
      <c r="L295" s="10">
        <v>388080</v>
      </c>
      <c r="M295" s="11">
        <f t="shared" si="33"/>
        <v>0</v>
      </c>
      <c r="N295" s="51">
        <f t="shared" si="34"/>
        <v>404767.43998000002</v>
      </c>
      <c r="O295" s="10">
        <f t="shared" si="35"/>
        <v>404767</v>
      </c>
    </row>
    <row r="296" spans="1:15" x14ac:dyDescent="0.2">
      <c r="A296" t="s">
        <v>301</v>
      </c>
      <c r="B296">
        <v>287</v>
      </c>
      <c r="C296" s="4">
        <v>0</v>
      </c>
      <c r="D296" s="10">
        <v>714215</v>
      </c>
      <c r="E296" s="11">
        <v>133521</v>
      </c>
      <c r="F296" s="4">
        <f t="shared" si="30"/>
        <v>847736</v>
      </c>
      <c r="H296" s="10">
        <v>744926</v>
      </c>
      <c r="I296" s="19">
        <f t="shared" si="31"/>
        <v>133521</v>
      </c>
      <c r="J296" s="4">
        <f t="shared" si="32"/>
        <v>878447</v>
      </c>
      <c r="L296" s="10">
        <v>714215</v>
      </c>
      <c r="M296" s="11">
        <f t="shared" si="33"/>
        <v>133521</v>
      </c>
      <c r="N296" s="51">
        <f t="shared" si="34"/>
        <v>744926.24497</v>
      </c>
      <c r="O296" s="10">
        <f t="shared" si="35"/>
        <v>744926</v>
      </c>
    </row>
    <row r="297" spans="1:15" x14ac:dyDescent="0.2">
      <c r="A297" t="s">
        <v>302</v>
      </c>
      <c r="B297">
        <v>288</v>
      </c>
      <c r="C297" s="4">
        <v>0</v>
      </c>
      <c r="D297" s="10">
        <v>1290456</v>
      </c>
      <c r="E297" s="11">
        <v>32719</v>
      </c>
      <c r="F297" s="4">
        <f t="shared" si="30"/>
        <v>1323175</v>
      </c>
      <c r="H297" s="10">
        <v>1345946</v>
      </c>
      <c r="I297" s="19">
        <f t="shared" si="31"/>
        <v>32719</v>
      </c>
      <c r="J297" s="4">
        <f t="shared" si="32"/>
        <v>1378665</v>
      </c>
      <c r="L297" s="10">
        <v>1290456</v>
      </c>
      <c r="M297" s="11">
        <f t="shared" si="33"/>
        <v>32719</v>
      </c>
      <c r="N297" s="51">
        <f t="shared" si="34"/>
        <v>1345945.60794</v>
      </c>
      <c r="O297" s="10">
        <f t="shared" si="35"/>
        <v>1345946</v>
      </c>
    </row>
    <row r="298" spans="1:15" x14ac:dyDescent="0.2">
      <c r="A298" t="s">
        <v>303</v>
      </c>
      <c r="B298">
        <v>289</v>
      </c>
      <c r="C298" s="4">
        <v>0</v>
      </c>
      <c r="D298" s="10">
        <v>465949</v>
      </c>
      <c r="E298" s="11">
        <v>128743</v>
      </c>
      <c r="F298" s="4">
        <f t="shared" si="30"/>
        <v>594692</v>
      </c>
      <c r="H298" s="10">
        <v>485985</v>
      </c>
      <c r="I298" s="19">
        <f t="shared" si="31"/>
        <v>128743</v>
      </c>
      <c r="J298" s="4">
        <f t="shared" si="32"/>
        <v>614728</v>
      </c>
      <c r="L298" s="10">
        <v>465949</v>
      </c>
      <c r="M298" s="11">
        <f t="shared" si="33"/>
        <v>128743</v>
      </c>
      <c r="N298" s="51">
        <f t="shared" si="34"/>
        <v>485984.80697999999</v>
      </c>
      <c r="O298" s="10">
        <f t="shared" si="35"/>
        <v>485985</v>
      </c>
    </row>
    <row r="299" spans="1:15" x14ac:dyDescent="0.2">
      <c r="A299" t="s">
        <v>304</v>
      </c>
      <c r="B299">
        <v>290</v>
      </c>
      <c r="C299" s="4">
        <v>0</v>
      </c>
      <c r="D299" s="10">
        <v>719625</v>
      </c>
      <c r="E299" s="11">
        <v>123408</v>
      </c>
      <c r="F299" s="4">
        <f t="shared" si="30"/>
        <v>843033</v>
      </c>
      <c r="H299" s="10">
        <v>750569</v>
      </c>
      <c r="I299" s="19">
        <f t="shared" si="31"/>
        <v>123408</v>
      </c>
      <c r="J299" s="4">
        <f t="shared" si="32"/>
        <v>873977</v>
      </c>
      <c r="L299" s="10">
        <v>719625</v>
      </c>
      <c r="M299" s="11">
        <f t="shared" si="33"/>
        <v>123408</v>
      </c>
      <c r="N299" s="51">
        <f t="shared" si="34"/>
        <v>750568.87497</v>
      </c>
      <c r="O299" s="10">
        <f t="shared" si="35"/>
        <v>750569</v>
      </c>
    </row>
    <row r="300" spans="1:15" x14ac:dyDescent="0.2">
      <c r="A300" t="s">
        <v>305</v>
      </c>
      <c r="B300">
        <v>291</v>
      </c>
      <c r="C300" s="4">
        <v>0</v>
      </c>
      <c r="D300" s="10">
        <v>1193267</v>
      </c>
      <c r="E300" s="11">
        <v>1282</v>
      </c>
      <c r="F300" s="4">
        <f t="shared" si="30"/>
        <v>1194549</v>
      </c>
      <c r="H300" s="10">
        <v>1244577</v>
      </c>
      <c r="I300" s="19">
        <f t="shared" si="31"/>
        <v>1282</v>
      </c>
      <c r="J300" s="4">
        <f t="shared" si="32"/>
        <v>1245859</v>
      </c>
      <c r="L300" s="10">
        <v>1193267</v>
      </c>
      <c r="M300" s="11">
        <f t="shared" si="33"/>
        <v>1282</v>
      </c>
      <c r="N300" s="51">
        <f t="shared" si="34"/>
        <v>1244577.48095</v>
      </c>
      <c r="O300" s="10">
        <f t="shared" si="35"/>
        <v>1244577</v>
      </c>
    </row>
    <row r="301" spans="1:15" x14ac:dyDescent="0.2">
      <c r="A301" t="s">
        <v>306</v>
      </c>
      <c r="B301">
        <v>292</v>
      </c>
      <c r="C301" s="4">
        <v>0</v>
      </c>
      <c r="D301" s="10">
        <v>1731447</v>
      </c>
      <c r="E301" s="11">
        <v>0</v>
      </c>
      <c r="F301" s="4">
        <f t="shared" si="30"/>
        <v>1731447</v>
      </c>
      <c r="H301" s="10">
        <v>1805899</v>
      </c>
      <c r="I301" s="19">
        <f t="shared" si="31"/>
        <v>0</v>
      </c>
      <c r="J301" s="4">
        <f t="shared" si="32"/>
        <v>1805899</v>
      </c>
      <c r="L301" s="10">
        <v>1731447</v>
      </c>
      <c r="M301" s="11">
        <f t="shared" si="33"/>
        <v>0</v>
      </c>
      <c r="N301" s="51">
        <f t="shared" si="34"/>
        <v>1805899.22092</v>
      </c>
      <c r="O301" s="10">
        <f t="shared" si="35"/>
        <v>1805899</v>
      </c>
    </row>
    <row r="302" spans="1:15" x14ac:dyDescent="0.2">
      <c r="A302" t="s">
        <v>307</v>
      </c>
      <c r="B302">
        <v>293</v>
      </c>
      <c r="C302" s="4">
        <v>0</v>
      </c>
      <c r="D302" s="10">
        <v>7753667</v>
      </c>
      <c r="E302" s="11">
        <v>133469</v>
      </c>
      <c r="F302" s="4">
        <f t="shared" si="30"/>
        <v>7887136</v>
      </c>
      <c r="H302" s="10">
        <v>8087075</v>
      </c>
      <c r="I302" s="19">
        <f t="shared" si="31"/>
        <v>133469</v>
      </c>
      <c r="J302" s="4">
        <f t="shared" si="32"/>
        <v>8220544</v>
      </c>
      <c r="L302" s="10">
        <v>7753667</v>
      </c>
      <c r="M302" s="11">
        <f t="shared" si="33"/>
        <v>133469</v>
      </c>
      <c r="N302" s="51">
        <f t="shared" si="34"/>
        <v>8087074.6806600001</v>
      </c>
      <c r="O302" s="10">
        <f t="shared" si="35"/>
        <v>8087075</v>
      </c>
    </row>
    <row r="303" spans="1:15" x14ac:dyDescent="0.2">
      <c r="A303" t="s">
        <v>308</v>
      </c>
      <c r="B303">
        <v>294</v>
      </c>
      <c r="C303" s="4">
        <v>0</v>
      </c>
      <c r="D303" s="10">
        <v>1285514</v>
      </c>
      <c r="E303" s="11">
        <v>82220</v>
      </c>
      <c r="F303" s="4">
        <f t="shared" si="30"/>
        <v>1367734</v>
      </c>
      <c r="H303" s="10">
        <v>1340791</v>
      </c>
      <c r="I303" s="19">
        <f t="shared" si="31"/>
        <v>82220</v>
      </c>
      <c r="J303" s="4">
        <f t="shared" si="32"/>
        <v>1423011</v>
      </c>
      <c r="L303" s="10">
        <v>1285514</v>
      </c>
      <c r="M303" s="11">
        <f t="shared" si="33"/>
        <v>82220</v>
      </c>
      <c r="N303" s="51">
        <f t="shared" si="34"/>
        <v>1340791.10194</v>
      </c>
      <c r="O303" s="10">
        <f t="shared" si="35"/>
        <v>1340791</v>
      </c>
    </row>
    <row r="304" spans="1:15" x14ac:dyDescent="0.2">
      <c r="A304" t="s">
        <v>309</v>
      </c>
      <c r="B304">
        <v>295</v>
      </c>
      <c r="C304" s="4">
        <v>0</v>
      </c>
      <c r="D304" s="10">
        <v>2565783</v>
      </c>
      <c r="E304" s="11">
        <v>184578</v>
      </c>
      <c r="F304" s="4">
        <f t="shared" si="30"/>
        <v>2750361</v>
      </c>
      <c r="H304" s="10">
        <v>2676112</v>
      </c>
      <c r="I304" s="19">
        <f t="shared" si="31"/>
        <v>184578</v>
      </c>
      <c r="J304" s="4">
        <f t="shared" si="32"/>
        <v>2860690</v>
      </c>
      <c r="L304" s="10">
        <v>2565783</v>
      </c>
      <c r="M304" s="11">
        <f t="shared" si="33"/>
        <v>184578</v>
      </c>
      <c r="N304" s="51">
        <f t="shared" si="34"/>
        <v>2676111.6688899999</v>
      </c>
      <c r="O304" s="10">
        <f t="shared" si="35"/>
        <v>2676112</v>
      </c>
    </row>
    <row r="305" spans="1:15" x14ac:dyDescent="0.2">
      <c r="A305" t="s">
        <v>310</v>
      </c>
      <c r="B305">
        <v>296</v>
      </c>
      <c r="C305" s="4">
        <v>0</v>
      </c>
      <c r="D305" s="10">
        <v>90395</v>
      </c>
      <c r="E305" s="11">
        <v>10835</v>
      </c>
      <c r="F305" s="4">
        <f t="shared" si="30"/>
        <v>101230</v>
      </c>
      <c r="H305" s="10">
        <v>94282</v>
      </c>
      <c r="I305" s="19">
        <f t="shared" si="31"/>
        <v>10835</v>
      </c>
      <c r="J305" s="4">
        <f t="shared" si="32"/>
        <v>105117</v>
      </c>
      <c r="L305" s="10">
        <v>90395</v>
      </c>
      <c r="M305" s="11">
        <f t="shared" si="33"/>
        <v>10835</v>
      </c>
      <c r="N305" s="51">
        <f t="shared" si="34"/>
        <v>94281.985000000001</v>
      </c>
      <c r="O305" s="10">
        <f t="shared" si="35"/>
        <v>94282</v>
      </c>
    </row>
    <row r="306" spans="1:15" x14ac:dyDescent="0.2">
      <c r="A306" t="s">
        <v>311</v>
      </c>
      <c r="B306">
        <v>297</v>
      </c>
      <c r="C306" s="4">
        <v>0</v>
      </c>
      <c r="D306" s="10">
        <v>17039</v>
      </c>
      <c r="E306" s="11">
        <v>63937</v>
      </c>
      <c r="F306" s="4">
        <f t="shared" si="30"/>
        <v>80976</v>
      </c>
      <c r="H306" s="10">
        <v>17772</v>
      </c>
      <c r="I306" s="19">
        <f t="shared" si="31"/>
        <v>63937</v>
      </c>
      <c r="J306" s="4">
        <f t="shared" si="32"/>
        <v>81709</v>
      </c>
      <c r="L306" s="10">
        <v>17039</v>
      </c>
      <c r="M306" s="11">
        <f t="shared" si="33"/>
        <v>63937</v>
      </c>
      <c r="N306" s="51">
        <f t="shared" si="34"/>
        <v>17771.677</v>
      </c>
      <c r="O306" s="10">
        <f t="shared" si="35"/>
        <v>17772</v>
      </c>
    </row>
    <row r="307" spans="1:15" x14ac:dyDescent="0.2">
      <c r="A307" t="s">
        <v>312</v>
      </c>
      <c r="B307">
        <v>298</v>
      </c>
      <c r="C307" s="4">
        <v>0</v>
      </c>
      <c r="D307" s="10">
        <v>565442</v>
      </c>
      <c r="E307" s="11">
        <v>125693</v>
      </c>
      <c r="F307" s="4">
        <f t="shared" si="30"/>
        <v>691135</v>
      </c>
      <c r="H307" s="10">
        <v>589756</v>
      </c>
      <c r="I307" s="19">
        <f t="shared" si="31"/>
        <v>125693</v>
      </c>
      <c r="J307" s="4">
        <f t="shared" si="32"/>
        <v>715449</v>
      </c>
      <c r="L307" s="10">
        <v>565442</v>
      </c>
      <c r="M307" s="11">
        <f t="shared" si="33"/>
        <v>125693</v>
      </c>
      <c r="N307" s="51">
        <f t="shared" si="34"/>
        <v>589756.00598000002</v>
      </c>
      <c r="O307" s="10">
        <f t="shared" si="35"/>
        <v>589756</v>
      </c>
    </row>
    <row r="308" spans="1:15" x14ac:dyDescent="0.2">
      <c r="A308" t="s">
        <v>313</v>
      </c>
      <c r="B308">
        <v>299</v>
      </c>
      <c r="C308" s="4">
        <v>0</v>
      </c>
      <c r="D308" s="10">
        <v>1211556</v>
      </c>
      <c r="E308" s="11">
        <v>165283</v>
      </c>
      <c r="F308" s="4">
        <f t="shared" si="30"/>
        <v>1376839</v>
      </c>
      <c r="H308" s="10">
        <v>1263653</v>
      </c>
      <c r="I308" s="19">
        <f t="shared" si="31"/>
        <v>165283</v>
      </c>
      <c r="J308" s="4">
        <f t="shared" si="32"/>
        <v>1428936</v>
      </c>
      <c r="L308" s="10">
        <v>1211556</v>
      </c>
      <c r="M308" s="11">
        <f t="shared" si="33"/>
        <v>165283</v>
      </c>
      <c r="N308" s="51">
        <f t="shared" si="34"/>
        <v>1263652.9079499999</v>
      </c>
      <c r="O308" s="10">
        <f t="shared" si="35"/>
        <v>1263653</v>
      </c>
    </row>
    <row r="309" spans="1:15" x14ac:dyDescent="0.2">
      <c r="A309" t="s">
        <v>314</v>
      </c>
      <c r="B309">
        <v>300</v>
      </c>
      <c r="C309" s="4">
        <v>0</v>
      </c>
      <c r="D309" s="10">
        <v>27734</v>
      </c>
      <c r="E309" s="11">
        <v>239</v>
      </c>
      <c r="F309" s="4">
        <f t="shared" si="30"/>
        <v>27973</v>
      </c>
      <c r="H309" s="10">
        <v>28927</v>
      </c>
      <c r="I309" s="19">
        <f t="shared" si="31"/>
        <v>239</v>
      </c>
      <c r="J309" s="4">
        <f t="shared" si="32"/>
        <v>29166</v>
      </c>
      <c r="L309" s="10">
        <v>27734</v>
      </c>
      <c r="M309" s="11">
        <f t="shared" si="33"/>
        <v>239</v>
      </c>
      <c r="N309" s="51">
        <f t="shared" si="34"/>
        <v>28926.562000000002</v>
      </c>
      <c r="O309" s="10">
        <f t="shared" si="35"/>
        <v>28927</v>
      </c>
    </row>
    <row r="310" spans="1:15" x14ac:dyDescent="0.2">
      <c r="A310" t="s">
        <v>315</v>
      </c>
      <c r="B310">
        <v>301</v>
      </c>
      <c r="C310" s="4">
        <v>0</v>
      </c>
      <c r="D310" s="10">
        <v>890900</v>
      </c>
      <c r="E310" s="11">
        <v>24023</v>
      </c>
      <c r="F310" s="4">
        <f t="shared" si="30"/>
        <v>914923</v>
      </c>
      <c r="H310" s="10">
        <v>929209</v>
      </c>
      <c r="I310" s="19">
        <f t="shared" si="31"/>
        <v>24023</v>
      </c>
      <c r="J310" s="4">
        <f t="shared" si="32"/>
        <v>953232</v>
      </c>
      <c r="L310" s="10">
        <v>890900</v>
      </c>
      <c r="M310" s="11">
        <f t="shared" si="33"/>
        <v>24023</v>
      </c>
      <c r="N310" s="51">
        <f t="shared" si="34"/>
        <v>929208.69996</v>
      </c>
      <c r="O310" s="10">
        <f t="shared" si="35"/>
        <v>929209</v>
      </c>
    </row>
    <row r="311" spans="1:15" x14ac:dyDescent="0.2">
      <c r="A311" t="s">
        <v>316</v>
      </c>
      <c r="B311">
        <v>302</v>
      </c>
      <c r="C311" s="4">
        <v>0</v>
      </c>
      <c r="D311" s="10">
        <v>11705</v>
      </c>
      <c r="E311" s="11">
        <v>12951</v>
      </c>
      <c r="F311" s="4">
        <f t="shared" si="30"/>
        <v>24656</v>
      </c>
      <c r="H311" s="10">
        <v>12208</v>
      </c>
      <c r="I311" s="19">
        <f t="shared" si="31"/>
        <v>12951</v>
      </c>
      <c r="J311" s="4">
        <f t="shared" si="32"/>
        <v>25159</v>
      </c>
      <c r="L311" s="10">
        <v>11705</v>
      </c>
      <c r="M311" s="11">
        <f t="shared" si="33"/>
        <v>12951</v>
      </c>
      <c r="N311" s="51">
        <f t="shared" si="34"/>
        <v>12208.315000000001</v>
      </c>
      <c r="O311" s="10">
        <f t="shared" si="35"/>
        <v>12208</v>
      </c>
    </row>
    <row r="312" spans="1:15" x14ac:dyDescent="0.2">
      <c r="A312" t="s">
        <v>317</v>
      </c>
      <c r="B312">
        <v>303</v>
      </c>
      <c r="C312" s="4">
        <v>0</v>
      </c>
      <c r="D312" s="10">
        <v>490809</v>
      </c>
      <c r="E312" s="11">
        <v>173994</v>
      </c>
      <c r="F312" s="4">
        <f t="shared" si="30"/>
        <v>664803</v>
      </c>
      <c r="H312" s="10">
        <v>511914</v>
      </c>
      <c r="I312" s="19">
        <f t="shared" si="31"/>
        <v>173994</v>
      </c>
      <c r="J312" s="4">
        <f t="shared" si="32"/>
        <v>685908</v>
      </c>
      <c r="L312" s="10">
        <v>490809</v>
      </c>
      <c r="M312" s="11">
        <f t="shared" si="33"/>
        <v>173994</v>
      </c>
      <c r="N312" s="51">
        <f t="shared" si="34"/>
        <v>511913.78697999998</v>
      </c>
      <c r="O312" s="10">
        <f t="shared" si="35"/>
        <v>511914</v>
      </c>
    </row>
    <row r="313" spans="1:15" x14ac:dyDescent="0.2">
      <c r="A313" t="s">
        <v>318</v>
      </c>
      <c r="B313">
        <v>304</v>
      </c>
      <c r="C313" s="4">
        <v>0</v>
      </c>
      <c r="D313" s="10">
        <v>1268460</v>
      </c>
      <c r="E313" s="11">
        <v>25782</v>
      </c>
      <c r="F313" s="4">
        <f t="shared" si="30"/>
        <v>1294242</v>
      </c>
      <c r="H313" s="10">
        <v>1323004</v>
      </c>
      <c r="I313" s="19">
        <f t="shared" si="31"/>
        <v>25782</v>
      </c>
      <c r="J313" s="4">
        <f t="shared" si="32"/>
        <v>1348786</v>
      </c>
      <c r="L313" s="10">
        <v>1268460</v>
      </c>
      <c r="M313" s="11">
        <f t="shared" si="33"/>
        <v>25782</v>
      </c>
      <c r="N313" s="51">
        <f t="shared" si="34"/>
        <v>1323003.77994</v>
      </c>
      <c r="O313" s="10">
        <f t="shared" ref="O313:O344" si="36">ROUND(N313,0)</f>
        <v>1323004</v>
      </c>
    </row>
    <row r="314" spans="1:15" x14ac:dyDescent="0.2">
      <c r="A314" t="s">
        <v>319</v>
      </c>
      <c r="B314">
        <v>305</v>
      </c>
      <c r="C314" s="4">
        <v>0</v>
      </c>
      <c r="D314" s="10">
        <v>3105666</v>
      </c>
      <c r="E314" s="11">
        <v>26870</v>
      </c>
      <c r="F314" s="4">
        <f t="shared" si="30"/>
        <v>3132536</v>
      </c>
      <c r="H314" s="10">
        <v>3239210</v>
      </c>
      <c r="I314" s="19">
        <f t="shared" si="31"/>
        <v>26870</v>
      </c>
      <c r="J314" s="4">
        <f t="shared" si="32"/>
        <v>3266080</v>
      </c>
      <c r="L314" s="10">
        <v>3105666</v>
      </c>
      <c r="M314" s="11">
        <f t="shared" si="33"/>
        <v>26870</v>
      </c>
      <c r="N314" s="51">
        <f t="shared" si="34"/>
        <v>3239209.6378600001</v>
      </c>
      <c r="O314" s="10">
        <f t="shared" si="36"/>
        <v>3239210</v>
      </c>
    </row>
    <row r="315" spans="1:15" x14ac:dyDescent="0.2">
      <c r="A315" t="s">
        <v>320</v>
      </c>
      <c r="B315">
        <v>306</v>
      </c>
      <c r="C315" s="4">
        <v>0</v>
      </c>
      <c r="D315" s="10">
        <v>217742</v>
      </c>
      <c r="E315" s="11">
        <v>40832</v>
      </c>
      <c r="F315" s="4">
        <f t="shared" si="30"/>
        <v>258574</v>
      </c>
      <c r="H315" s="10">
        <v>227105</v>
      </c>
      <c r="I315" s="19">
        <f t="shared" si="31"/>
        <v>40832</v>
      </c>
      <c r="J315" s="4">
        <f t="shared" si="32"/>
        <v>267937</v>
      </c>
      <c r="L315" s="10">
        <v>217742</v>
      </c>
      <c r="M315" s="11">
        <f t="shared" si="33"/>
        <v>40832</v>
      </c>
      <c r="N315" s="51">
        <f t="shared" si="34"/>
        <v>227104.90599</v>
      </c>
      <c r="O315" s="10">
        <f t="shared" si="36"/>
        <v>227105</v>
      </c>
    </row>
    <row r="316" spans="1:15" x14ac:dyDescent="0.2">
      <c r="A316" t="s">
        <v>321</v>
      </c>
      <c r="B316">
        <v>307</v>
      </c>
      <c r="C316" s="4">
        <v>0</v>
      </c>
      <c r="D316" s="10">
        <v>2349482</v>
      </c>
      <c r="E316" s="11">
        <v>91328</v>
      </c>
      <c r="F316" s="4">
        <f t="shared" si="30"/>
        <v>2440810</v>
      </c>
      <c r="H316" s="10">
        <v>2450510</v>
      </c>
      <c r="I316" s="19">
        <f t="shared" si="31"/>
        <v>91328</v>
      </c>
      <c r="J316" s="4">
        <f t="shared" si="32"/>
        <v>2541838</v>
      </c>
      <c r="L316" s="10">
        <v>2349482</v>
      </c>
      <c r="M316" s="11">
        <f t="shared" si="33"/>
        <v>91328</v>
      </c>
      <c r="N316" s="51">
        <f t="shared" si="34"/>
        <v>2450509.7259</v>
      </c>
      <c r="O316" s="10">
        <f t="shared" si="36"/>
        <v>2450510</v>
      </c>
    </row>
    <row r="317" spans="1:15" x14ac:dyDescent="0.2">
      <c r="A317" t="s">
        <v>322</v>
      </c>
      <c r="B317">
        <v>308</v>
      </c>
      <c r="C317" s="4">
        <v>0</v>
      </c>
      <c r="D317" s="10">
        <v>8852549</v>
      </c>
      <c r="E317" s="11">
        <v>25787</v>
      </c>
      <c r="F317" s="4">
        <f t="shared" si="30"/>
        <v>8878336</v>
      </c>
      <c r="H317" s="10">
        <v>9233209</v>
      </c>
      <c r="I317" s="19">
        <f t="shared" si="31"/>
        <v>25787</v>
      </c>
      <c r="J317" s="4">
        <f t="shared" si="32"/>
        <v>9258996</v>
      </c>
      <c r="L317" s="10">
        <v>8852549</v>
      </c>
      <c r="M317" s="11">
        <f t="shared" si="33"/>
        <v>25787</v>
      </c>
      <c r="N317" s="51">
        <f t="shared" si="34"/>
        <v>9233208.6066100001</v>
      </c>
      <c r="O317" s="10">
        <f t="shared" si="36"/>
        <v>9233209</v>
      </c>
    </row>
    <row r="318" spans="1:15" x14ac:dyDescent="0.2">
      <c r="A318" t="s">
        <v>323</v>
      </c>
      <c r="B318">
        <v>309</v>
      </c>
      <c r="C318" s="4">
        <v>0</v>
      </c>
      <c r="D318" s="10">
        <v>1591557</v>
      </c>
      <c r="E318" s="11">
        <v>26819</v>
      </c>
      <c r="F318" s="4">
        <f t="shared" si="30"/>
        <v>1618376</v>
      </c>
      <c r="H318" s="10">
        <v>1659994</v>
      </c>
      <c r="I318" s="19">
        <f t="shared" si="31"/>
        <v>26819</v>
      </c>
      <c r="J318" s="4">
        <f t="shared" si="32"/>
        <v>1686813</v>
      </c>
      <c r="L318" s="10">
        <v>1591557</v>
      </c>
      <c r="M318" s="11">
        <f t="shared" si="33"/>
        <v>26819</v>
      </c>
      <c r="N318" s="51">
        <f t="shared" si="34"/>
        <v>1659993.95093</v>
      </c>
      <c r="O318" s="10">
        <f t="shared" si="36"/>
        <v>1659994</v>
      </c>
    </row>
    <row r="319" spans="1:15" x14ac:dyDescent="0.2">
      <c r="A319" t="s">
        <v>324</v>
      </c>
      <c r="B319">
        <v>310</v>
      </c>
      <c r="C319" s="4">
        <v>0</v>
      </c>
      <c r="D319" s="10">
        <v>1823940</v>
      </c>
      <c r="E319" s="11">
        <v>38085</v>
      </c>
      <c r="F319" s="4">
        <f t="shared" si="30"/>
        <v>1862025</v>
      </c>
      <c r="H319" s="10">
        <v>1902369</v>
      </c>
      <c r="I319" s="19">
        <f t="shared" si="31"/>
        <v>38085</v>
      </c>
      <c r="J319" s="4">
        <f t="shared" si="32"/>
        <v>1940454</v>
      </c>
      <c r="L319" s="10">
        <v>1823940</v>
      </c>
      <c r="M319" s="11">
        <f t="shared" si="33"/>
        <v>38085</v>
      </c>
      <c r="N319" s="51">
        <f t="shared" si="34"/>
        <v>1902369.41992</v>
      </c>
      <c r="O319" s="10">
        <f t="shared" si="36"/>
        <v>1902369</v>
      </c>
    </row>
    <row r="320" spans="1:15" x14ac:dyDescent="0.2">
      <c r="A320" t="s">
        <v>325</v>
      </c>
      <c r="B320">
        <v>311</v>
      </c>
      <c r="C320" s="4">
        <v>0</v>
      </c>
      <c r="D320" s="10">
        <v>834053</v>
      </c>
      <c r="E320" s="11">
        <v>3734</v>
      </c>
      <c r="F320" s="4">
        <f t="shared" si="30"/>
        <v>837787</v>
      </c>
      <c r="H320" s="10">
        <v>869917</v>
      </c>
      <c r="I320" s="19">
        <f t="shared" si="31"/>
        <v>3734</v>
      </c>
      <c r="J320" s="4">
        <f t="shared" si="32"/>
        <v>873651</v>
      </c>
      <c r="L320" s="10">
        <v>834053</v>
      </c>
      <c r="M320" s="11">
        <f t="shared" si="33"/>
        <v>3734</v>
      </c>
      <c r="N320" s="51">
        <f t="shared" si="34"/>
        <v>869917.27896000003</v>
      </c>
      <c r="O320" s="10">
        <f t="shared" si="36"/>
        <v>869917</v>
      </c>
    </row>
    <row r="321" spans="1:15" x14ac:dyDescent="0.2">
      <c r="A321" t="s">
        <v>326</v>
      </c>
      <c r="B321">
        <v>312</v>
      </c>
      <c r="C321" s="4">
        <v>0</v>
      </c>
      <c r="D321" s="10">
        <v>117243</v>
      </c>
      <c r="E321" s="11">
        <v>111815</v>
      </c>
      <c r="F321" s="4">
        <f t="shared" si="30"/>
        <v>229058</v>
      </c>
      <c r="H321" s="10">
        <v>122284</v>
      </c>
      <c r="I321" s="19">
        <f t="shared" si="31"/>
        <v>111815</v>
      </c>
      <c r="J321" s="4">
        <f t="shared" si="32"/>
        <v>234099</v>
      </c>
      <c r="L321" s="10">
        <v>117243</v>
      </c>
      <c r="M321" s="11">
        <f t="shared" si="33"/>
        <v>111815</v>
      </c>
      <c r="N321" s="51">
        <f t="shared" si="34"/>
        <v>122284.44899</v>
      </c>
      <c r="O321" s="10">
        <f t="shared" si="36"/>
        <v>122284</v>
      </c>
    </row>
    <row r="322" spans="1:15" x14ac:dyDescent="0.2">
      <c r="A322" t="s">
        <v>327</v>
      </c>
      <c r="B322">
        <v>313</v>
      </c>
      <c r="C322" s="4">
        <v>0</v>
      </c>
      <c r="D322" s="10">
        <v>87072</v>
      </c>
      <c r="E322" s="11">
        <v>103623</v>
      </c>
      <c r="F322" s="4">
        <f t="shared" si="30"/>
        <v>190695</v>
      </c>
      <c r="H322" s="10">
        <v>90816</v>
      </c>
      <c r="I322" s="19">
        <f t="shared" si="31"/>
        <v>103623</v>
      </c>
      <c r="J322" s="4">
        <f t="shared" si="32"/>
        <v>194439</v>
      </c>
      <c r="L322" s="10">
        <v>87072</v>
      </c>
      <c r="M322" s="11">
        <f t="shared" si="33"/>
        <v>103623</v>
      </c>
      <c r="N322" s="51">
        <f t="shared" si="34"/>
        <v>90816.096000000005</v>
      </c>
      <c r="O322" s="10">
        <f t="shared" si="36"/>
        <v>90816</v>
      </c>
    </row>
    <row r="323" spans="1:15" x14ac:dyDescent="0.2">
      <c r="A323" t="s">
        <v>328</v>
      </c>
      <c r="B323">
        <v>314</v>
      </c>
      <c r="C323" s="4">
        <v>0</v>
      </c>
      <c r="D323" s="10">
        <v>6149079</v>
      </c>
      <c r="E323" s="11">
        <v>0</v>
      </c>
      <c r="F323" s="4">
        <f t="shared" si="30"/>
        <v>6149079</v>
      </c>
      <c r="H323" s="10">
        <v>6413489</v>
      </c>
      <c r="I323" s="19">
        <f t="shared" si="31"/>
        <v>0</v>
      </c>
      <c r="J323" s="4">
        <f t="shared" si="32"/>
        <v>6413489</v>
      </c>
      <c r="L323" s="10">
        <v>6149079</v>
      </c>
      <c r="M323" s="11">
        <f t="shared" si="33"/>
        <v>0</v>
      </c>
      <c r="N323" s="51">
        <f t="shared" si="34"/>
        <v>6413489.3967300002</v>
      </c>
      <c r="O323" s="10">
        <f t="shared" si="36"/>
        <v>6413489</v>
      </c>
    </row>
    <row r="324" spans="1:15" x14ac:dyDescent="0.2">
      <c r="A324" t="s">
        <v>329</v>
      </c>
      <c r="B324">
        <v>315</v>
      </c>
      <c r="C324" s="4">
        <v>0</v>
      </c>
      <c r="D324" s="10">
        <v>833306</v>
      </c>
      <c r="E324" s="11">
        <v>61759</v>
      </c>
      <c r="F324" s="4">
        <f t="shared" si="30"/>
        <v>895065</v>
      </c>
      <c r="H324" s="10">
        <v>869138</v>
      </c>
      <c r="I324" s="19">
        <f t="shared" si="31"/>
        <v>61759</v>
      </c>
      <c r="J324" s="4">
        <f t="shared" si="32"/>
        <v>930897</v>
      </c>
      <c r="L324" s="10">
        <v>833306</v>
      </c>
      <c r="M324" s="11">
        <f t="shared" si="33"/>
        <v>61759</v>
      </c>
      <c r="N324" s="51">
        <f t="shared" si="34"/>
        <v>869138.15795999998</v>
      </c>
      <c r="O324" s="10">
        <f t="shared" si="36"/>
        <v>869138</v>
      </c>
    </row>
    <row r="325" spans="1:15" x14ac:dyDescent="0.2">
      <c r="A325" t="s">
        <v>330</v>
      </c>
      <c r="B325">
        <v>316</v>
      </c>
      <c r="C325" s="4">
        <v>0</v>
      </c>
      <c r="D325" s="10">
        <v>2282502</v>
      </c>
      <c r="E325" s="11">
        <v>21432</v>
      </c>
      <c r="F325" s="4">
        <f t="shared" si="30"/>
        <v>2303934</v>
      </c>
      <c r="H325" s="10">
        <v>2380650</v>
      </c>
      <c r="I325" s="19">
        <f t="shared" si="31"/>
        <v>21432</v>
      </c>
      <c r="J325" s="4">
        <f t="shared" si="32"/>
        <v>2402082</v>
      </c>
      <c r="L325" s="10">
        <v>2282502</v>
      </c>
      <c r="M325" s="11">
        <f t="shared" si="33"/>
        <v>21432</v>
      </c>
      <c r="N325" s="51">
        <f t="shared" si="34"/>
        <v>2380649.5858999998</v>
      </c>
      <c r="O325" s="10">
        <f t="shared" si="36"/>
        <v>2380650</v>
      </c>
    </row>
    <row r="326" spans="1:15" x14ac:dyDescent="0.2">
      <c r="A326" t="s">
        <v>331</v>
      </c>
      <c r="B326">
        <v>317</v>
      </c>
      <c r="C326" s="4">
        <v>0</v>
      </c>
      <c r="D326" s="10">
        <v>1194220</v>
      </c>
      <c r="E326" s="11">
        <v>0</v>
      </c>
      <c r="F326" s="4">
        <f t="shared" si="30"/>
        <v>1194220</v>
      </c>
      <c r="H326" s="10">
        <v>1245571</v>
      </c>
      <c r="I326" s="19">
        <f t="shared" si="31"/>
        <v>0</v>
      </c>
      <c r="J326" s="4">
        <f t="shared" si="32"/>
        <v>1245571</v>
      </c>
      <c r="L326" s="10">
        <v>1194220</v>
      </c>
      <c r="M326" s="11">
        <f t="shared" si="33"/>
        <v>0</v>
      </c>
      <c r="N326" s="51">
        <f t="shared" si="34"/>
        <v>1245571.45995</v>
      </c>
      <c r="O326" s="10">
        <f t="shared" si="36"/>
        <v>1245571</v>
      </c>
    </row>
    <row r="327" spans="1:15" x14ac:dyDescent="0.2">
      <c r="A327" t="s">
        <v>332</v>
      </c>
      <c r="B327">
        <v>318</v>
      </c>
      <c r="C327" s="4">
        <v>0</v>
      </c>
      <c r="D327" s="10">
        <v>53883</v>
      </c>
      <c r="E327" s="11">
        <v>9193</v>
      </c>
      <c r="F327" s="4">
        <f t="shared" si="30"/>
        <v>63076</v>
      </c>
      <c r="H327" s="10">
        <v>56200</v>
      </c>
      <c r="I327" s="19">
        <f t="shared" si="31"/>
        <v>9193</v>
      </c>
      <c r="J327" s="4">
        <f t="shared" si="32"/>
        <v>65393</v>
      </c>
      <c r="L327" s="10">
        <v>53883</v>
      </c>
      <c r="M327" s="11">
        <f t="shared" si="33"/>
        <v>9193</v>
      </c>
      <c r="N327" s="51">
        <f t="shared" si="34"/>
        <v>56199.968999999997</v>
      </c>
      <c r="O327" s="10">
        <f t="shared" si="36"/>
        <v>56200</v>
      </c>
    </row>
    <row r="328" spans="1:15" x14ac:dyDescent="0.2">
      <c r="A328" t="s">
        <v>333</v>
      </c>
      <c r="B328">
        <v>319</v>
      </c>
      <c r="C328" s="4">
        <v>0</v>
      </c>
      <c r="D328" s="10">
        <v>160661</v>
      </c>
      <c r="E328" s="11">
        <v>114756</v>
      </c>
      <c r="F328" s="4">
        <f t="shared" si="30"/>
        <v>275417</v>
      </c>
      <c r="H328" s="10">
        <v>167569</v>
      </c>
      <c r="I328" s="19">
        <f t="shared" si="31"/>
        <v>114756</v>
      </c>
      <c r="J328" s="4">
        <f t="shared" si="32"/>
        <v>282325</v>
      </c>
      <c r="L328" s="10">
        <v>160661</v>
      </c>
      <c r="M328" s="11">
        <f t="shared" si="33"/>
        <v>114756</v>
      </c>
      <c r="N328" s="51">
        <f t="shared" si="34"/>
        <v>167569.42298999999</v>
      </c>
      <c r="O328" s="10">
        <f t="shared" si="36"/>
        <v>167569</v>
      </c>
    </row>
    <row r="329" spans="1:15" x14ac:dyDescent="0.2">
      <c r="A329" t="s">
        <v>334</v>
      </c>
      <c r="B329">
        <v>320</v>
      </c>
      <c r="C329" s="4">
        <v>0</v>
      </c>
      <c r="D329" s="10">
        <v>394879</v>
      </c>
      <c r="E329" s="11">
        <v>2614</v>
      </c>
      <c r="F329" s="4">
        <f t="shared" si="30"/>
        <v>397493</v>
      </c>
      <c r="H329" s="10">
        <v>411859</v>
      </c>
      <c r="I329" s="19">
        <f t="shared" si="31"/>
        <v>2614</v>
      </c>
      <c r="J329" s="4">
        <f t="shared" si="32"/>
        <v>414473</v>
      </c>
      <c r="L329" s="10">
        <v>394879</v>
      </c>
      <c r="M329" s="11">
        <f t="shared" si="33"/>
        <v>2614</v>
      </c>
      <c r="N329" s="51">
        <f t="shared" si="34"/>
        <v>411858.79697999998</v>
      </c>
      <c r="O329" s="10">
        <f t="shared" si="36"/>
        <v>411859</v>
      </c>
    </row>
    <row r="330" spans="1:15" x14ac:dyDescent="0.2">
      <c r="A330" t="s">
        <v>335</v>
      </c>
      <c r="B330">
        <v>321</v>
      </c>
      <c r="C330" s="4">
        <v>0</v>
      </c>
      <c r="D330" s="10">
        <v>734505</v>
      </c>
      <c r="E330" s="11">
        <v>0</v>
      </c>
      <c r="F330" s="4">
        <f t="shared" ref="F330:F393" si="37">SUM(C330:E330)</f>
        <v>734505</v>
      </c>
      <c r="H330" s="10">
        <v>766089</v>
      </c>
      <c r="I330" s="19">
        <f t="shared" ref="I330:I360" si="38">M330</f>
        <v>0</v>
      </c>
      <c r="J330" s="4">
        <f t="shared" ref="J330:J393" si="39">SUM(H330:I330)</f>
        <v>766089</v>
      </c>
      <c r="L330" s="10">
        <v>734505</v>
      </c>
      <c r="M330" s="11">
        <f t="shared" ref="M330:M360" si="40">E330</f>
        <v>0</v>
      </c>
      <c r="N330" s="51">
        <f t="shared" ref="N330:N360" si="41">ROUND(((1021928272/979797001)*L330),5)</f>
        <v>766088.71496999997</v>
      </c>
      <c r="O330" s="10">
        <f t="shared" si="36"/>
        <v>766089</v>
      </c>
    </row>
    <row r="331" spans="1:15" x14ac:dyDescent="0.2">
      <c r="A331" t="s">
        <v>382</v>
      </c>
      <c r="B331">
        <v>322</v>
      </c>
      <c r="C331" s="4">
        <v>0</v>
      </c>
      <c r="D331" s="10">
        <v>602833</v>
      </c>
      <c r="E331" s="11">
        <v>31218</v>
      </c>
      <c r="F331" s="4">
        <f t="shared" si="37"/>
        <v>634051</v>
      </c>
      <c r="H331" s="10">
        <v>628755</v>
      </c>
      <c r="I331" s="19">
        <f t="shared" si="38"/>
        <v>31218</v>
      </c>
      <c r="J331" s="4">
        <f t="shared" si="39"/>
        <v>659973</v>
      </c>
      <c r="L331" s="10">
        <v>602833</v>
      </c>
      <c r="M331" s="11">
        <f t="shared" si="40"/>
        <v>31218</v>
      </c>
      <c r="N331" s="51">
        <f t="shared" si="41"/>
        <v>628754.81897000002</v>
      </c>
      <c r="O331" s="10">
        <f t="shared" si="36"/>
        <v>628755</v>
      </c>
    </row>
    <row r="332" spans="1:15" x14ac:dyDescent="0.2">
      <c r="A332" t="s">
        <v>383</v>
      </c>
      <c r="B332">
        <v>323</v>
      </c>
      <c r="C332" s="4">
        <v>0</v>
      </c>
      <c r="D332" s="10">
        <v>449011</v>
      </c>
      <c r="E332" s="11">
        <v>39111</v>
      </c>
      <c r="F332" s="4">
        <f t="shared" si="37"/>
        <v>488122</v>
      </c>
      <c r="H332" s="10">
        <v>468318</v>
      </c>
      <c r="I332" s="19">
        <f t="shared" si="38"/>
        <v>39111</v>
      </c>
      <c r="J332" s="4">
        <f t="shared" si="39"/>
        <v>507429</v>
      </c>
      <c r="L332" s="10">
        <v>449011</v>
      </c>
      <c r="M332" s="11">
        <f t="shared" si="40"/>
        <v>39111</v>
      </c>
      <c r="N332" s="51">
        <f t="shared" si="41"/>
        <v>468318.47298000002</v>
      </c>
      <c r="O332" s="10">
        <f t="shared" si="36"/>
        <v>468318</v>
      </c>
    </row>
    <row r="333" spans="1:15" x14ac:dyDescent="0.2">
      <c r="A333" t="s">
        <v>336</v>
      </c>
      <c r="B333">
        <v>324</v>
      </c>
      <c r="C333" s="4">
        <v>0</v>
      </c>
      <c r="D333" s="10">
        <v>273153</v>
      </c>
      <c r="E333" s="11">
        <v>44596</v>
      </c>
      <c r="F333" s="4">
        <f t="shared" si="37"/>
        <v>317749</v>
      </c>
      <c r="H333" s="10">
        <v>284899</v>
      </c>
      <c r="I333" s="19">
        <f t="shared" si="38"/>
        <v>44596</v>
      </c>
      <c r="J333" s="4">
        <f t="shared" si="39"/>
        <v>329495</v>
      </c>
      <c r="L333" s="10">
        <v>273153</v>
      </c>
      <c r="M333" s="11">
        <f t="shared" si="40"/>
        <v>44596</v>
      </c>
      <c r="N333" s="51">
        <f t="shared" si="41"/>
        <v>284898.57899000001</v>
      </c>
      <c r="O333" s="10">
        <f t="shared" si="36"/>
        <v>284899</v>
      </c>
    </row>
    <row r="334" spans="1:15" x14ac:dyDescent="0.2">
      <c r="A334" t="s">
        <v>384</v>
      </c>
      <c r="B334">
        <v>325</v>
      </c>
      <c r="C334" s="4">
        <v>0</v>
      </c>
      <c r="D334" s="10">
        <v>3303943</v>
      </c>
      <c r="E334" s="11">
        <v>0</v>
      </c>
      <c r="F334" s="4">
        <f t="shared" si="37"/>
        <v>3303943</v>
      </c>
      <c r="H334" s="10">
        <v>3446013</v>
      </c>
      <c r="I334" s="19">
        <f t="shared" si="38"/>
        <v>0</v>
      </c>
      <c r="J334" s="4">
        <f t="shared" si="39"/>
        <v>3446013</v>
      </c>
      <c r="L334" s="10">
        <v>3303943</v>
      </c>
      <c r="M334" s="11">
        <f t="shared" si="40"/>
        <v>0</v>
      </c>
      <c r="N334" s="51">
        <f t="shared" si="41"/>
        <v>3446012.54886</v>
      </c>
      <c r="O334" s="10">
        <f t="shared" si="36"/>
        <v>3446013</v>
      </c>
    </row>
    <row r="335" spans="1:15" x14ac:dyDescent="0.2">
      <c r="A335" t="s">
        <v>385</v>
      </c>
      <c r="B335">
        <v>326</v>
      </c>
      <c r="C335" s="4">
        <v>0</v>
      </c>
      <c r="D335" s="10">
        <v>89634</v>
      </c>
      <c r="E335" s="11">
        <v>17291</v>
      </c>
      <c r="F335" s="4">
        <f t="shared" si="37"/>
        <v>106925</v>
      </c>
      <c r="H335" s="10">
        <v>93488</v>
      </c>
      <c r="I335" s="19">
        <f t="shared" si="38"/>
        <v>17291</v>
      </c>
      <c r="J335" s="4">
        <f t="shared" si="39"/>
        <v>110779</v>
      </c>
      <c r="L335" s="10">
        <v>89634</v>
      </c>
      <c r="M335" s="11">
        <f t="shared" si="40"/>
        <v>17291</v>
      </c>
      <c r="N335" s="51">
        <f t="shared" si="41"/>
        <v>93488.262000000002</v>
      </c>
      <c r="O335" s="10">
        <f t="shared" si="36"/>
        <v>93488</v>
      </c>
    </row>
    <row r="336" spans="1:15" x14ac:dyDescent="0.2">
      <c r="A336" t="s">
        <v>337</v>
      </c>
      <c r="B336">
        <v>327</v>
      </c>
      <c r="C336" s="4">
        <v>0</v>
      </c>
      <c r="D336" s="10">
        <v>171232</v>
      </c>
      <c r="E336" s="11">
        <v>757665</v>
      </c>
      <c r="F336" s="4">
        <f t="shared" si="37"/>
        <v>928897</v>
      </c>
      <c r="H336" s="10">
        <v>178595</v>
      </c>
      <c r="I336" s="19">
        <f t="shared" si="38"/>
        <v>757665</v>
      </c>
      <c r="J336" s="4">
        <f t="shared" si="39"/>
        <v>936260</v>
      </c>
      <c r="L336" s="10">
        <v>171232</v>
      </c>
      <c r="M336" s="11">
        <f t="shared" si="40"/>
        <v>757665</v>
      </c>
      <c r="N336" s="51">
        <f t="shared" si="41"/>
        <v>178594.97599000001</v>
      </c>
      <c r="O336" s="10">
        <f t="shared" si="36"/>
        <v>178595</v>
      </c>
    </row>
    <row r="337" spans="1:15" x14ac:dyDescent="0.2">
      <c r="A337" t="s">
        <v>338</v>
      </c>
      <c r="B337">
        <v>328</v>
      </c>
      <c r="C337" s="4">
        <v>0</v>
      </c>
      <c r="D337" s="10">
        <v>1068280</v>
      </c>
      <c r="E337" s="11">
        <v>113782</v>
      </c>
      <c r="F337" s="4">
        <f t="shared" si="37"/>
        <v>1182062</v>
      </c>
      <c r="H337" s="10">
        <v>1114216</v>
      </c>
      <c r="I337" s="19">
        <f t="shared" si="38"/>
        <v>113782</v>
      </c>
      <c r="J337" s="4">
        <f t="shared" si="39"/>
        <v>1227998</v>
      </c>
      <c r="L337" s="10">
        <v>1068280</v>
      </c>
      <c r="M337" s="11">
        <f t="shared" si="40"/>
        <v>113782</v>
      </c>
      <c r="N337" s="51">
        <f t="shared" si="41"/>
        <v>1114216.0399499999</v>
      </c>
      <c r="O337" s="10">
        <f t="shared" si="36"/>
        <v>1114216</v>
      </c>
    </row>
    <row r="338" spans="1:15" x14ac:dyDescent="0.2">
      <c r="A338" t="s">
        <v>339</v>
      </c>
      <c r="B338">
        <v>329</v>
      </c>
      <c r="C338" s="4">
        <v>0</v>
      </c>
      <c r="D338" s="10">
        <v>5803420</v>
      </c>
      <c r="E338" s="11">
        <v>108650</v>
      </c>
      <c r="F338" s="4">
        <f t="shared" si="37"/>
        <v>5912070</v>
      </c>
      <c r="H338" s="10">
        <v>6052967</v>
      </c>
      <c r="I338" s="19">
        <f t="shared" si="38"/>
        <v>108650</v>
      </c>
      <c r="J338" s="4">
        <f t="shared" si="39"/>
        <v>6161617</v>
      </c>
      <c r="L338" s="10">
        <v>5803420</v>
      </c>
      <c r="M338" s="11">
        <f t="shared" si="40"/>
        <v>108650</v>
      </c>
      <c r="N338" s="51">
        <f t="shared" si="41"/>
        <v>6052967.05975</v>
      </c>
      <c r="O338" s="10">
        <f t="shared" si="36"/>
        <v>6052967</v>
      </c>
    </row>
    <row r="339" spans="1:15" x14ac:dyDescent="0.2">
      <c r="A339" t="s">
        <v>340</v>
      </c>
      <c r="B339">
        <v>330</v>
      </c>
      <c r="C339" s="4">
        <v>0</v>
      </c>
      <c r="D339" s="10">
        <v>1959139</v>
      </c>
      <c r="E339" s="11">
        <v>230</v>
      </c>
      <c r="F339" s="4">
        <f t="shared" si="37"/>
        <v>1959369</v>
      </c>
      <c r="H339" s="10">
        <v>2043382</v>
      </c>
      <c r="I339" s="19">
        <f t="shared" si="38"/>
        <v>230</v>
      </c>
      <c r="J339" s="4">
        <f t="shared" si="39"/>
        <v>2043612</v>
      </c>
      <c r="L339" s="10">
        <v>1959139</v>
      </c>
      <c r="M339" s="11">
        <f t="shared" si="40"/>
        <v>230</v>
      </c>
      <c r="N339" s="51">
        <f t="shared" si="41"/>
        <v>2043381.97691</v>
      </c>
      <c r="O339" s="10">
        <f t="shared" si="36"/>
        <v>2043382</v>
      </c>
    </row>
    <row r="340" spans="1:15" x14ac:dyDescent="0.2">
      <c r="A340" t="s">
        <v>341</v>
      </c>
      <c r="B340">
        <v>331</v>
      </c>
      <c r="C340" s="4">
        <v>0</v>
      </c>
      <c r="D340" s="10">
        <v>133585</v>
      </c>
      <c r="E340" s="11">
        <v>1010</v>
      </c>
      <c r="F340" s="4">
        <f t="shared" si="37"/>
        <v>134595</v>
      </c>
      <c r="H340" s="10">
        <v>139329</v>
      </c>
      <c r="I340" s="19">
        <f t="shared" si="38"/>
        <v>1010</v>
      </c>
      <c r="J340" s="4">
        <f t="shared" si="39"/>
        <v>140339</v>
      </c>
      <c r="L340" s="10">
        <v>133585</v>
      </c>
      <c r="M340" s="11">
        <f t="shared" si="40"/>
        <v>1010</v>
      </c>
      <c r="N340" s="51">
        <f t="shared" si="41"/>
        <v>139329.15499000001</v>
      </c>
      <c r="O340" s="10">
        <f t="shared" si="36"/>
        <v>139329</v>
      </c>
    </row>
    <row r="341" spans="1:15" x14ac:dyDescent="0.2">
      <c r="A341" t="s">
        <v>342</v>
      </c>
      <c r="B341">
        <v>332</v>
      </c>
      <c r="C341" s="4">
        <v>0</v>
      </c>
      <c r="D341" s="10">
        <v>603479</v>
      </c>
      <c r="E341" s="11">
        <v>127294</v>
      </c>
      <c r="F341" s="4">
        <f t="shared" si="37"/>
        <v>730773</v>
      </c>
      <c r="H341" s="10">
        <v>629429</v>
      </c>
      <c r="I341" s="19">
        <f t="shared" si="38"/>
        <v>127294</v>
      </c>
      <c r="J341" s="4">
        <f t="shared" si="39"/>
        <v>756723</v>
      </c>
      <c r="L341" s="10">
        <v>603479</v>
      </c>
      <c r="M341" s="11">
        <f t="shared" si="40"/>
        <v>127294</v>
      </c>
      <c r="N341" s="51">
        <f t="shared" si="41"/>
        <v>629428.59696999996</v>
      </c>
      <c r="O341" s="10">
        <f t="shared" si="36"/>
        <v>629429</v>
      </c>
    </row>
    <row r="342" spans="1:15" x14ac:dyDescent="0.2">
      <c r="A342" t="s">
        <v>343</v>
      </c>
      <c r="B342">
        <v>333</v>
      </c>
      <c r="C342" s="4">
        <v>0</v>
      </c>
      <c r="D342" s="10">
        <v>344835</v>
      </c>
      <c r="E342" s="11">
        <v>0</v>
      </c>
      <c r="F342" s="4">
        <f t="shared" si="37"/>
        <v>344835</v>
      </c>
      <c r="H342" s="10">
        <v>359663</v>
      </c>
      <c r="I342" s="19">
        <f t="shared" si="38"/>
        <v>0</v>
      </c>
      <c r="J342" s="4">
        <f t="shared" si="39"/>
        <v>359663</v>
      </c>
      <c r="L342" s="10">
        <v>344835</v>
      </c>
      <c r="M342" s="11">
        <f t="shared" si="40"/>
        <v>0</v>
      </c>
      <c r="N342" s="51">
        <f t="shared" si="41"/>
        <v>359662.90497999999</v>
      </c>
      <c r="O342" s="10">
        <f t="shared" si="36"/>
        <v>359663</v>
      </c>
    </row>
    <row r="343" spans="1:15" x14ac:dyDescent="0.2">
      <c r="A343" t="s">
        <v>344</v>
      </c>
      <c r="B343">
        <v>334</v>
      </c>
      <c r="C343" s="4">
        <v>0</v>
      </c>
      <c r="D343" s="10">
        <v>1121565</v>
      </c>
      <c r="E343" s="11">
        <v>848958</v>
      </c>
      <c r="F343" s="4">
        <f t="shared" si="37"/>
        <v>1970523</v>
      </c>
      <c r="H343" s="10">
        <v>1169792</v>
      </c>
      <c r="I343" s="19">
        <f t="shared" si="38"/>
        <v>848958</v>
      </c>
      <c r="J343" s="4">
        <f t="shared" si="39"/>
        <v>2018750</v>
      </c>
      <c r="L343" s="10">
        <v>1121565</v>
      </c>
      <c r="M343" s="11">
        <f t="shared" si="40"/>
        <v>848958</v>
      </c>
      <c r="N343" s="51">
        <f t="shared" si="41"/>
        <v>1169792.29495</v>
      </c>
      <c r="O343" s="10">
        <f t="shared" si="36"/>
        <v>1169792</v>
      </c>
    </row>
    <row r="344" spans="1:15" x14ac:dyDescent="0.2">
      <c r="A344" t="s">
        <v>345</v>
      </c>
      <c r="B344">
        <v>335</v>
      </c>
      <c r="C344" s="4">
        <v>0</v>
      </c>
      <c r="D344" s="10">
        <v>672554</v>
      </c>
      <c r="E344" s="11">
        <v>0</v>
      </c>
      <c r="F344" s="4">
        <f t="shared" si="37"/>
        <v>672554</v>
      </c>
      <c r="H344" s="10">
        <v>701474</v>
      </c>
      <c r="I344" s="19">
        <f t="shared" si="38"/>
        <v>0</v>
      </c>
      <c r="J344" s="4">
        <f t="shared" si="39"/>
        <v>701474</v>
      </c>
      <c r="L344" s="10">
        <v>672554</v>
      </c>
      <c r="M344" s="11">
        <f t="shared" si="40"/>
        <v>0</v>
      </c>
      <c r="N344" s="51">
        <f t="shared" si="41"/>
        <v>701473.82197000005</v>
      </c>
      <c r="O344" s="10">
        <f t="shared" si="36"/>
        <v>701474</v>
      </c>
    </row>
    <row r="345" spans="1:15" x14ac:dyDescent="0.2">
      <c r="A345" t="s">
        <v>346</v>
      </c>
      <c r="B345">
        <v>336</v>
      </c>
      <c r="C345" s="4">
        <v>0</v>
      </c>
      <c r="D345" s="10">
        <v>8038331</v>
      </c>
      <c r="E345" s="11">
        <v>15467</v>
      </c>
      <c r="F345" s="4">
        <f t="shared" si="37"/>
        <v>8053798</v>
      </c>
      <c r="H345" s="10">
        <v>8383979</v>
      </c>
      <c r="I345" s="19">
        <f t="shared" si="38"/>
        <v>15467</v>
      </c>
      <c r="J345" s="4">
        <f t="shared" si="39"/>
        <v>8399446</v>
      </c>
      <c r="L345" s="10">
        <v>8038331</v>
      </c>
      <c r="M345" s="11">
        <f t="shared" si="40"/>
        <v>15467</v>
      </c>
      <c r="N345" s="51">
        <f t="shared" si="41"/>
        <v>8383979.2326499997</v>
      </c>
      <c r="O345" s="10">
        <f t="shared" ref="O345:O376" si="42">ROUND(N345,0)</f>
        <v>8383979</v>
      </c>
    </row>
    <row r="346" spans="1:15" x14ac:dyDescent="0.2">
      <c r="A346" t="s">
        <v>347</v>
      </c>
      <c r="B346">
        <v>337</v>
      </c>
      <c r="C346" s="4">
        <v>0</v>
      </c>
      <c r="D346" s="10">
        <v>123716</v>
      </c>
      <c r="E346" s="11">
        <v>27901</v>
      </c>
      <c r="F346" s="4">
        <f t="shared" si="37"/>
        <v>151617</v>
      </c>
      <c r="H346" s="10">
        <v>129036</v>
      </c>
      <c r="I346" s="19">
        <f t="shared" si="38"/>
        <v>27901</v>
      </c>
      <c r="J346" s="4">
        <f t="shared" si="39"/>
        <v>156937</v>
      </c>
      <c r="L346" s="10">
        <v>123716</v>
      </c>
      <c r="M346" s="11">
        <f t="shared" si="40"/>
        <v>27901</v>
      </c>
      <c r="N346" s="51">
        <f t="shared" si="41"/>
        <v>129035.78799</v>
      </c>
      <c r="O346" s="10">
        <f t="shared" si="42"/>
        <v>129036</v>
      </c>
    </row>
    <row r="347" spans="1:15" x14ac:dyDescent="0.2">
      <c r="A347" t="s">
        <v>348</v>
      </c>
      <c r="B347">
        <v>338</v>
      </c>
      <c r="C347" s="4">
        <v>0</v>
      </c>
      <c r="D347" s="10">
        <v>2232284</v>
      </c>
      <c r="E347" s="11">
        <v>0</v>
      </c>
      <c r="F347" s="4">
        <f t="shared" si="37"/>
        <v>2232284</v>
      </c>
      <c r="H347" s="10">
        <v>2328272</v>
      </c>
      <c r="I347" s="19">
        <f t="shared" si="38"/>
        <v>0</v>
      </c>
      <c r="J347" s="4">
        <f t="shared" si="39"/>
        <v>2328272</v>
      </c>
      <c r="L347" s="10">
        <v>2232284</v>
      </c>
      <c r="M347" s="11">
        <f t="shared" si="40"/>
        <v>0</v>
      </c>
      <c r="N347" s="51">
        <f t="shared" si="41"/>
        <v>2328272.2119</v>
      </c>
      <c r="O347" s="10">
        <f t="shared" si="42"/>
        <v>2328272</v>
      </c>
    </row>
    <row r="348" spans="1:15" x14ac:dyDescent="0.2">
      <c r="A348" t="s">
        <v>349</v>
      </c>
      <c r="B348">
        <v>339</v>
      </c>
      <c r="C348" s="4">
        <v>0</v>
      </c>
      <c r="D348" s="10">
        <v>1349194</v>
      </c>
      <c r="E348" s="11">
        <v>2741</v>
      </c>
      <c r="F348" s="4">
        <f t="shared" si="37"/>
        <v>1351935</v>
      </c>
      <c r="H348" s="10">
        <v>1407209</v>
      </c>
      <c r="I348" s="19">
        <f t="shared" si="38"/>
        <v>2741</v>
      </c>
      <c r="J348" s="4">
        <f t="shared" si="39"/>
        <v>1409950</v>
      </c>
      <c r="L348" s="10">
        <v>1349194</v>
      </c>
      <c r="M348" s="11">
        <f t="shared" si="40"/>
        <v>2741</v>
      </c>
      <c r="N348" s="51">
        <f t="shared" si="41"/>
        <v>1407209.34194</v>
      </c>
      <c r="O348" s="10">
        <f t="shared" si="42"/>
        <v>1407209</v>
      </c>
    </row>
    <row r="349" spans="1:15" x14ac:dyDescent="0.2">
      <c r="A349" t="s">
        <v>350</v>
      </c>
      <c r="B349">
        <v>340</v>
      </c>
      <c r="C349" s="4">
        <v>0</v>
      </c>
      <c r="D349" s="10">
        <v>279098</v>
      </c>
      <c r="E349" s="11">
        <v>7563</v>
      </c>
      <c r="F349" s="4">
        <f t="shared" si="37"/>
        <v>286661</v>
      </c>
      <c r="H349" s="10">
        <v>291099</v>
      </c>
      <c r="I349" s="19">
        <f t="shared" si="38"/>
        <v>7563</v>
      </c>
      <c r="J349" s="4">
        <f t="shared" si="39"/>
        <v>298662</v>
      </c>
      <c r="L349" s="10">
        <v>279098</v>
      </c>
      <c r="M349" s="11">
        <f t="shared" si="40"/>
        <v>7563</v>
      </c>
      <c r="N349" s="51">
        <f t="shared" si="41"/>
        <v>291099.21399000002</v>
      </c>
      <c r="O349" s="10">
        <f t="shared" si="42"/>
        <v>291099</v>
      </c>
    </row>
    <row r="350" spans="1:15" x14ac:dyDescent="0.2">
      <c r="A350" t="s">
        <v>351</v>
      </c>
      <c r="B350">
        <v>341</v>
      </c>
      <c r="C350" s="4">
        <v>0</v>
      </c>
      <c r="D350" s="10">
        <v>880149</v>
      </c>
      <c r="E350" s="11">
        <v>175502</v>
      </c>
      <c r="F350" s="4">
        <f t="shared" si="37"/>
        <v>1055651</v>
      </c>
      <c r="H350" s="10">
        <v>917995</v>
      </c>
      <c r="I350" s="19">
        <f t="shared" si="38"/>
        <v>175502</v>
      </c>
      <c r="J350" s="4">
        <f t="shared" si="39"/>
        <v>1093497</v>
      </c>
      <c r="L350" s="10">
        <v>880149</v>
      </c>
      <c r="M350" s="11">
        <f t="shared" si="40"/>
        <v>175502</v>
      </c>
      <c r="N350" s="51">
        <f t="shared" si="41"/>
        <v>917995.40696000005</v>
      </c>
      <c r="O350" s="10">
        <f t="shared" si="42"/>
        <v>917995</v>
      </c>
    </row>
    <row r="351" spans="1:15" x14ac:dyDescent="0.2">
      <c r="A351" t="s">
        <v>352</v>
      </c>
      <c r="B351">
        <v>342</v>
      </c>
      <c r="C351" s="4">
        <v>0</v>
      </c>
      <c r="D351" s="10">
        <v>2292313</v>
      </c>
      <c r="E351" s="11">
        <v>0</v>
      </c>
      <c r="F351" s="4">
        <f t="shared" si="37"/>
        <v>2292313</v>
      </c>
      <c r="H351" s="10">
        <v>2390882</v>
      </c>
      <c r="I351" s="19">
        <f t="shared" si="38"/>
        <v>0</v>
      </c>
      <c r="J351" s="4">
        <f t="shared" si="39"/>
        <v>2390882</v>
      </c>
      <c r="L351" s="10">
        <v>2292313</v>
      </c>
      <c r="M351" s="11">
        <f t="shared" si="40"/>
        <v>0</v>
      </c>
      <c r="N351" s="51">
        <f t="shared" si="41"/>
        <v>2390882.4589</v>
      </c>
      <c r="O351" s="10">
        <f t="shared" si="42"/>
        <v>2390882</v>
      </c>
    </row>
    <row r="352" spans="1:15" x14ac:dyDescent="0.2">
      <c r="A352" t="s">
        <v>353</v>
      </c>
      <c r="B352">
        <v>343</v>
      </c>
      <c r="C352" s="4">
        <v>0</v>
      </c>
      <c r="D352" s="10">
        <v>1550908</v>
      </c>
      <c r="E352" s="11">
        <v>74053</v>
      </c>
      <c r="F352" s="4">
        <f t="shared" si="37"/>
        <v>1624961</v>
      </c>
      <c r="H352" s="10">
        <v>1617597</v>
      </c>
      <c r="I352" s="19">
        <f t="shared" si="38"/>
        <v>74053</v>
      </c>
      <c r="J352" s="4">
        <f t="shared" si="39"/>
        <v>1691650</v>
      </c>
      <c r="L352" s="10">
        <v>1550908</v>
      </c>
      <c r="M352" s="11">
        <f t="shared" si="40"/>
        <v>74053</v>
      </c>
      <c r="N352" s="51">
        <f t="shared" si="41"/>
        <v>1617597.0439299999</v>
      </c>
      <c r="O352" s="10">
        <f t="shared" si="42"/>
        <v>1617597</v>
      </c>
    </row>
    <row r="353" spans="1:15" x14ac:dyDescent="0.2">
      <c r="A353" t="s">
        <v>354</v>
      </c>
      <c r="B353">
        <v>344</v>
      </c>
      <c r="C353" s="4">
        <v>0</v>
      </c>
      <c r="D353" s="10">
        <v>1363975</v>
      </c>
      <c r="E353" s="11">
        <v>16357</v>
      </c>
      <c r="F353" s="4">
        <f t="shared" si="37"/>
        <v>1380332</v>
      </c>
      <c r="H353" s="10">
        <v>1422626</v>
      </c>
      <c r="I353" s="19">
        <f t="shared" si="38"/>
        <v>16357</v>
      </c>
      <c r="J353" s="4">
        <f t="shared" si="39"/>
        <v>1438983</v>
      </c>
      <c r="L353" s="10">
        <v>1363975</v>
      </c>
      <c r="M353" s="11">
        <f t="shared" si="40"/>
        <v>16357</v>
      </c>
      <c r="N353" s="51">
        <f t="shared" si="41"/>
        <v>1422625.9249400001</v>
      </c>
      <c r="O353" s="10">
        <f t="shared" si="42"/>
        <v>1422626</v>
      </c>
    </row>
    <row r="354" spans="1:15" x14ac:dyDescent="0.2">
      <c r="A354" t="s">
        <v>355</v>
      </c>
      <c r="B354">
        <v>345</v>
      </c>
      <c r="C354" s="4">
        <v>0</v>
      </c>
      <c r="D354" s="10">
        <v>95733</v>
      </c>
      <c r="E354" s="11">
        <v>95985</v>
      </c>
      <c r="F354" s="4">
        <f t="shared" si="37"/>
        <v>191718</v>
      </c>
      <c r="H354" s="10">
        <v>99850</v>
      </c>
      <c r="I354" s="19">
        <f t="shared" si="38"/>
        <v>95985</v>
      </c>
      <c r="J354" s="4">
        <f t="shared" si="39"/>
        <v>195835</v>
      </c>
      <c r="L354" s="10">
        <v>95733</v>
      </c>
      <c r="M354" s="11">
        <f t="shared" si="40"/>
        <v>95985</v>
      </c>
      <c r="N354" s="51">
        <f t="shared" si="41"/>
        <v>99849.519</v>
      </c>
      <c r="O354" s="10">
        <f t="shared" si="42"/>
        <v>99850</v>
      </c>
    </row>
    <row r="355" spans="1:15" x14ac:dyDescent="0.2">
      <c r="A355" t="s">
        <v>356</v>
      </c>
      <c r="B355">
        <v>346</v>
      </c>
      <c r="C355" s="4">
        <v>0</v>
      </c>
      <c r="D355" s="10">
        <v>3886341</v>
      </c>
      <c r="E355" s="11">
        <v>0</v>
      </c>
      <c r="F355" s="4">
        <f t="shared" si="37"/>
        <v>3886341</v>
      </c>
      <c r="H355" s="10">
        <v>4053454</v>
      </c>
      <c r="I355" s="19">
        <f t="shared" si="38"/>
        <v>0</v>
      </c>
      <c r="J355" s="4">
        <f t="shared" si="39"/>
        <v>4053454</v>
      </c>
      <c r="L355" s="10">
        <v>3886341</v>
      </c>
      <c r="M355" s="11">
        <f t="shared" si="40"/>
        <v>0</v>
      </c>
      <c r="N355" s="51">
        <f t="shared" si="41"/>
        <v>4053453.6628299998</v>
      </c>
      <c r="O355" s="10">
        <f t="shared" si="42"/>
        <v>4053454</v>
      </c>
    </row>
    <row r="356" spans="1:15" x14ac:dyDescent="0.2">
      <c r="A356" t="s">
        <v>357</v>
      </c>
      <c r="B356">
        <v>347</v>
      </c>
      <c r="C356" s="4">
        <v>0</v>
      </c>
      <c r="D356" s="10">
        <v>5519009</v>
      </c>
      <c r="E356" s="11">
        <v>1632</v>
      </c>
      <c r="F356" s="4">
        <f t="shared" si="37"/>
        <v>5520641</v>
      </c>
      <c r="H356" s="10">
        <v>5756326</v>
      </c>
      <c r="I356" s="19">
        <f t="shared" si="38"/>
        <v>1632</v>
      </c>
      <c r="J356" s="4">
        <f t="shared" si="39"/>
        <v>5757958</v>
      </c>
      <c r="L356" s="10">
        <v>5519009</v>
      </c>
      <c r="M356" s="11">
        <f t="shared" si="40"/>
        <v>1632</v>
      </c>
      <c r="N356" s="51">
        <f t="shared" si="41"/>
        <v>5756326.3867600001</v>
      </c>
      <c r="O356" s="10">
        <f t="shared" si="42"/>
        <v>5756326</v>
      </c>
    </row>
    <row r="357" spans="1:15" x14ac:dyDescent="0.2">
      <c r="A357" t="s">
        <v>358</v>
      </c>
      <c r="B357">
        <v>348</v>
      </c>
      <c r="C357" s="4">
        <v>0</v>
      </c>
      <c r="D357" s="10">
        <v>38309951</v>
      </c>
      <c r="E357" s="11">
        <v>212335</v>
      </c>
      <c r="F357" s="4">
        <f t="shared" si="37"/>
        <v>38522286</v>
      </c>
      <c r="H357" s="10">
        <v>39957279</v>
      </c>
      <c r="I357" s="19">
        <f t="shared" si="38"/>
        <v>212335</v>
      </c>
      <c r="J357" s="4">
        <f t="shared" si="39"/>
        <v>40169614</v>
      </c>
      <c r="L357" s="10">
        <v>38309951</v>
      </c>
      <c r="M357" s="11">
        <f t="shared" si="40"/>
        <v>212335</v>
      </c>
      <c r="N357" s="51">
        <f t="shared" si="41"/>
        <v>39957278.891319998</v>
      </c>
      <c r="O357" s="10">
        <f t="shared" si="42"/>
        <v>39957279</v>
      </c>
    </row>
    <row r="358" spans="1:15" x14ac:dyDescent="0.2">
      <c r="A358" t="s">
        <v>359</v>
      </c>
      <c r="B358">
        <v>349</v>
      </c>
      <c r="C358" s="4">
        <v>0</v>
      </c>
      <c r="D358" s="10">
        <v>115796</v>
      </c>
      <c r="E358" s="11">
        <v>58439</v>
      </c>
      <c r="F358" s="4">
        <f t="shared" si="37"/>
        <v>174235</v>
      </c>
      <c r="H358" s="10">
        <v>120775</v>
      </c>
      <c r="I358" s="19">
        <f t="shared" si="38"/>
        <v>58439</v>
      </c>
      <c r="J358" s="4">
        <f t="shared" si="39"/>
        <v>179214</v>
      </c>
      <c r="L358" s="10">
        <v>115796</v>
      </c>
      <c r="M358" s="11">
        <f t="shared" si="40"/>
        <v>58439</v>
      </c>
      <c r="N358" s="51">
        <f t="shared" si="41"/>
        <v>120775.22799</v>
      </c>
      <c r="O358" s="10">
        <f t="shared" si="42"/>
        <v>120775</v>
      </c>
    </row>
    <row r="359" spans="1:15" x14ac:dyDescent="0.2">
      <c r="A359" t="s">
        <v>360</v>
      </c>
      <c r="B359">
        <v>350</v>
      </c>
      <c r="C359" s="4">
        <v>0</v>
      </c>
      <c r="D359" s="10">
        <v>859479</v>
      </c>
      <c r="E359" s="11">
        <v>47010</v>
      </c>
      <c r="F359" s="4">
        <f t="shared" si="37"/>
        <v>906489</v>
      </c>
      <c r="H359" s="10">
        <v>896437</v>
      </c>
      <c r="I359" s="19">
        <f t="shared" si="38"/>
        <v>47010</v>
      </c>
      <c r="J359" s="4">
        <f t="shared" si="39"/>
        <v>943447</v>
      </c>
      <c r="L359" s="10">
        <v>859479</v>
      </c>
      <c r="M359" s="11">
        <f t="shared" si="40"/>
        <v>47010</v>
      </c>
      <c r="N359" s="51">
        <f t="shared" si="41"/>
        <v>896436.59696</v>
      </c>
      <c r="O359" s="10">
        <f t="shared" si="42"/>
        <v>896437</v>
      </c>
    </row>
    <row r="360" spans="1:15" x14ac:dyDescent="0.2">
      <c r="A360" t="s">
        <v>361</v>
      </c>
      <c r="B360">
        <v>351</v>
      </c>
      <c r="C360" s="4">
        <v>0</v>
      </c>
      <c r="D360" s="10">
        <v>1163938</v>
      </c>
      <c r="E360" s="11">
        <v>1054</v>
      </c>
      <c r="F360" s="4">
        <f t="shared" si="37"/>
        <v>1164992</v>
      </c>
      <c r="H360" s="10">
        <v>1213987</v>
      </c>
      <c r="I360" s="19">
        <f t="shared" si="38"/>
        <v>1054</v>
      </c>
      <c r="J360" s="4">
        <f t="shared" si="39"/>
        <v>1215041</v>
      </c>
      <c r="L360" s="10">
        <v>1163938</v>
      </c>
      <c r="M360" s="11">
        <f t="shared" si="40"/>
        <v>1054</v>
      </c>
      <c r="N360" s="51">
        <f t="shared" si="41"/>
        <v>1213987.3339499999</v>
      </c>
      <c r="O360" s="10">
        <f t="shared" si="42"/>
        <v>1213987</v>
      </c>
    </row>
    <row r="361" spans="1:15" x14ac:dyDescent="0.2">
      <c r="C361" s="4"/>
      <c r="D361" s="4"/>
      <c r="E361" s="4"/>
      <c r="F361" s="4"/>
      <c r="H361" s="17"/>
      <c r="I361" s="17"/>
      <c r="J361" s="4"/>
    </row>
    <row r="362" spans="1:15" x14ac:dyDescent="0.2">
      <c r="A362" t="s">
        <v>372</v>
      </c>
      <c r="C362" s="4">
        <f>SUM(C10:C360)</f>
        <v>0</v>
      </c>
      <c r="D362" s="4">
        <f>SUM(D10:D360)</f>
        <v>979797001</v>
      </c>
      <c r="E362" s="4">
        <f>SUM(E10:E360)</f>
        <v>26770000</v>
      </c>
      <c r="F362" s="4">
        <f>SUM(F10:F360)</f>
        <v>1006567001</v>
      </c>
      <c r="H362" s="17">
        <f>SUM(H10:H360)</f>
        <v>1021928272</v>
      </c>
      <c r="I362" s="17">
        <f>SUM(I10:I360)</f>
        <v>26770000</v>
      </c>
      <c r="J362" s="4">
        <f>SUM(J10:J360)</f>
        <v>1048698272</v>
      </c>
      <c r="L362" s="4">
        <f t="shared" ref="L362:O362" si="43">SUM(L10:L360)</f>
        <v>979797001</v>
      </c>
      <c r="M362" s="4">
        <f t="shared" si="43"/>
        <v>26770000</v>
      </c>
      <c r="N362" s="4">
        <f>SUM(N10:N360)</f>
        <v>1021928271.9999297</v>
      </c>
      <c r="O362" s="4">
        <f t="shared" si="43"/>
        <v>1021928272</v>
      </c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theme="3" tint="0.79998168889431442"/>
    <pageSetUpPr fitToPage="1"/>
  </sheetPr>
  <dimension ref="A1:AI364"/>
  <sheetViews>
    <sheetView zoomScale="115" workbookViewId="0">
      <pane xSplit="3" ySplit="9" topLeftCell="D10" activePane="bottomRight" state="frozen"/>
      <selection activeCell="CI10" sqref="CI10"/>
      <selection pane="topRight" activeCell="CI10" sqref="CI10"/>
      <selection pane="bottomLeft" activeCell="CI10" sqref="CI10"/>
      <selection pane="bottomRight" activeCell="D10" sqref="D10"/>
    </sheetView>
  </sheetViews>
  <sheetFormatPr defaultRowHeight="12.75" x14ac:dyDescent="0.2"/>
  <cols>
    <col min="1" max="1" width="24.7109375" customWidth="1"/>
    <col min="2" max="2" width="5.7109375" customWidth="1"/>
    <col min="3" max="3" width="5.7109375" style="13" customWidth="1"/>
    <col min="4" max="11" width="12.7109375" style="4" customWidth="1"/>
    <col min="14" max="21" width="12.7109375" style="4" customWidth="1"/>
  </cols>
  <sheetData>
    <row r="1" spans="1:35" x14ac:dyDescent="0.2">
      <c r="A1" t="s">
        <v>364</v>
      </c>
      <c r="E1" s="23" t="s">
        <v>426</v>
      </c>
    </row>
    <row r="2" spans="1:35" x14ac:dyDescent="0.2">
      <c r="A2" t="s">
        <v>365</v>
      </c>
      <c r="E2" s="22" t="s">
        <v>421</v>
      </c>
    </row>
    <row r="3" spans="1:35" x14ac:dyDescent="0.2">
      <c r="A3" t="s">
        <v>366</v>
      </c>
    </row>
    <row r="5" spans="1:35" x14ac:dyDescent="0.2">
      <c r="A5" t="s">
        <v>410</v>
      </c>
    </row>
    <row r="8" spans="1:35" ht="89.25" x14ac:dyDescent="0.2">
      <c r="A8" t="s">
        <v>371</v>
      </c>
      <c r="B8" s="3" t="s">
        <v>363</v>
      </c>
      <c r="C8" s="21" t="s">
        <v>400</v>
      </c>
      <c r="D8" s="3" t="s">
        <v>401</v>
      </c>
      <c r="E8" s="3" t="s">
        <v>402</v>
      </c>
      <c r="F8" s="3" t="s">
        <v>403</v>
      </c>
      <c r="G8" s="3" t="s">
        <v>404</v>
      </c>
      <c r="H8" s="3" t="s">
        <v>405</v>
      </c>
      <c r="I8" s="3" t="s">
        <v>406</v>
      </c>
      <c r="J8" s="3" t="s">
        <v>407</v>
      </c>
      <c r="K8" s="3" t="s">
        <v>408</v>
      </c>
      <c r="L8" s="3"/>
      <c r="M8" s="3" t="s">
        <v>409</v>
      </c>
      <c r="N8" s="3" t="s">
        <v>401</v>
      </c>
      <c r="O8" s="3" t="s">
        <v>402</v>
      </c>
      <c r="P8" s="3" t="s">
        <v>403</v>
      </c>
      <c r="Q8" s="3" t="s">
        <v>404</v>
      </c>
      <c r="R8" s="3" t="s">
        <v>405</v>
      </c>
      <c r="S8" s="3" t="s">
        <v>406</v>
      </c>
      <c r="T8" s="3" t="s">
        <v>407</v>
      </c>
      <c r="U8" s="3" t="s">
        <v>408</v>
      </c>
      <c r="V8" s="3"/>
      <c r="W8" s="49" t="s">
        <v>363</v>
      </c>
      <c r="X8" s="49" t="s">
        <v>362</v>
      </c>
      <c r="Y8" s="49" t="s">
        <v>496</v>
      </c>
      <c r="Z8" s="49" t="s">
        <v>497</v>
      </c>
      <c r="AA8" s="49" t="s">
        <v>498</v>
      </c>
      <c r="AB8" s="49" t="s">
        <v>499</v>
      </c>
      <c r="AC8" s="49" t="s">
        <v>500</v>
      </c>
      <c r="AD8" s="49" t="s">
        <v>501</v>
      </c>
      <c r="AE8" s="50" t="s">
        <v>502</v>
      </c>
      <c r="AF8" s="3"/>
      <c r="AG8" s="3"/>
      <c r="AH8" s="3"/>
      <c r="AI8" s="3"/>
    </row>
    <row r="10" spans="1:35" x14ac:dyDescent="0.2">
      <c r="A10" t="s">
        <v>23</v>
      </c>
      <c r="B10">
        <v>1</v>
      </c>
      <c r="C10" s="42">
        <v>2015</v>
      </c>
      <c r="D10" s="43">
        <v>1850000</v>
      </c>
      <c r="E10" s="43">
        <v>262000</v>
      </c>
      <c r="F10" s="43">
        <v>240000</v>
      </c>
      <c r="G10" s="43">
        <v>0</v>
      </c>
      <c r="H10" s="43">
        <v>23000</v>
      </c>
      <c r="I10" s="43">
        <v>65000</v>
      </c>
      <c r="J10" s="44">
        <v>76286</v>
      </c>
      <c r="K10" s="26">
        <f>SUM(D10:J10)</f>
        <v>2516286</v>
      </c>
      <c r="L10" s="4"/>
      <c r="M10">
        <f t="shared" ref="M10:M73" si="0">C10+1</f>
        <v>2016</v>
      </c>
      <c r="N10" s="43">
        <v>1770000</v>
      </c>
      <c r="O10" s="43">
        <v>270000</v>
      </c>
      <c r="P10" s="43">
        <v>200000</v>
      </c>
      <c r="Q10" s="43">
        <v>0</v>
      </c>
      <c r="R10" s="43">
        <v>20000</v>
      </c>
      <c r="S10" s="43">
        <v>63000</v>
      </c>
      <c r="T10" s="44">
        <v>50000</v>
      </c>
      <c r="U10" s="26">
        <f>SUM(N10:T10)</f>
        <v>2373000</v>
      </c>
      <c r="V10" s="32"/>
      <c r="W10" s="49" t="s">
        <v>503</v>
      </c>
      <c r="X10" s="49" t="s">
        <v>504</v>
      </c>
      <c r="Y10" s="43">
        <v>1630383</v>
      </c>
      <c r="Z10" s="43">
        <v>0</v>
      </c>
      <c r="AA10" s="43">
        <v>266500</v>
      </c>
      <c r="AB10" s="43">
        <v>0</v>
      </c>
      <c r="AC10" s="43">
        <v>35906</v>
      </c>
      <c r="AD10" s="43">
        <v>70319</v>
      </c>
      <c r="AE10" s="44">
        <v>200000</v>
      </c>
    </row>
    <row r="11" spans="1:35" x14ac:dyDescent="0.2">
      <c r="A11" t="s">
        <v>24</v>
      </c>
      <c r="B11">
        <v>2</v>
      </c>
      <c r="C11" s="42">
        <v>2015</v>
      </c>
      <c r="D11" s="43">
        <v>3000000</v>
      </c>
      <c r="E11" s="43">
        <v>0</v>
      </c>
      <c r="F11" s="43">
        <v>125000</v>
      </c>
      <c r="G11" s="43">
        <v>12000</v>
      </c>
      <c r="H11" s="43">
        <v>120000</v>
      </c>
      <c r="I11" s="43">
        <v>100000</v>
      </c>
      <c r="J11" s="44">
        <v>0</v>
      </c>
      <c r="K11" s="26">
        <f t="shared" ref="K11:K74" si="1">SUM(D11:J11)</f>
        <v>3357000</v>
      </c>
      <c r="L11" s="4"/>
      <c r="M11">
        <f t="shared" si="0"/>
        <v>2016</v>
      </c>
      <c r="N11" s="43">
        <v>3190000</v>
      </c>
      <c r="O11" s="43">
        <v>0</v>
      </c>
      <c r="P11" s="43">
        <v>125000</v>
      </c>
      <c r="Q11" s="43">
        <v>12000</v>
      </c>
      <c r="R11" s="43">
        <v>135000</v>
      </c>
      <c r="S11" s="43">
        <v>85000</v>
      </c>
      <c r="T11" s="44">
        <v>0</v>
      </c>
      <c r="U11" s="26">
        <f t="shared" ref="U11:U74" si="2">SUM(N11:T11)</f>
        <v>3547000</v>
      </c>
      <c r="V11" s="32"/>
      <c r="W11" s="49" t="s">
        <v>505</v>
      </c>
      <c r="X11" s="49" t="s">
        <v>506</v>
      </c>
      <c r="Y11" s="43">
        <v>2500000</v>
      </c>
      <c r="Z11" s="43">
        <v>0</v>
      </c>
      <c r="AA11" s="43">
        <v>145000</v>
      </c>
      <c r="AB11" s="43">
        <v>12000</v>
      </c>
      <c r="AC11" s="43">
        <v>61500</v>
      </c>
      <c r="AD11" s="43">
        <v>70000</v>
      </c>
      <c r="AE11" s="44">
        <v>0</v>
      </c>
    </row>
    <row r="12" spans="1:35" x14ac:dyDescent="0.2">
      <c r="A12" t="s">
        <v>25</v>
      </c>
      <c r="B12">
        <v>3</v>
      </c>
      <c r="C12" s="42">
        <v>2015</v>
      </c>
      <c r="D12" s="43">
        <v>800000</v>
      </c>
      <c r="E12" s="43">
        <v>0</v>
      </c>
      <c r="F12" s="43">
        <v>96998</v>
      </c>
      <c r="G12" s="43">
        <v>1845</v>
      </c>
      <c r="H12" s="43">
        <v>19779</v>
      </c>
      <c r="I12" s="43">
        <v>12518</v>
      </c>
      <c r="J12" s="44">
        <v>40000</v>
      </c>
      <c r="K12" s="26">
        <f t="shared" si="1"/>
        <v>971140</v>
      </c>
      <c r="L12" s="4"/>
      <c r="M12">
        <f t="shared" si="0"/>
        <v>2016</v>
      </c>
      <c r="N12" s="43">
        <v>800000</v>
      </c>
      <c r="O12" s="43">
        <v>0</v>
      </c>
      <c r="P12" s="43">
        <v>99000</v>
      </c>
      <c r="Q12" s="43">
        <v>0</v>
      </c>
      <c r="R12" s="43">
        <v>12871</v>
      </c>
      <c r="S12" s="43">
        <v>13033</v>
      </c>
      <c r="T12" s="44">
        <v>0</v>
      </c>
      <c r="U12" s="26">
        <f t="shared" si="2"/>
        <v>924904</v>
      </c>
      <c r="V12" s="32"/>
      <c r="W12" s="49" t="s">
        <v>507</v>
      </c>
      <c r="X12" s="49" t="s">
        <v>508</v>
      </c>
      <c r="Y12" s="43">
        <v>800000</v>
      </c>
      <c r="Z12" s="43">
        <v>0</v>
      </c>
      <c r="AA12" s="43">
        <v>104509</v>
      </c>
      <c r="AB12" s="43">
        <v>0</v>
      </c>
      <c r="AC12" s="43">
        <v>15735</v>
      </c>
      <c r="AD12" s="43">
        <v>18000</v>
      </c>
      <c r="AE12" s="44">
        <v>30000</v>
      </c>
    </row>
    <row r="13" spans="1:35" x14ac:dyDescent="0.2">
      <c r="A13" t="s">
        <v>26</v>
      </c>
      <c r="B13">
        <v>4</v>
      </c>
      <c r="C13" s="42">
        <v>2015</v>
      </c>
      <c r="D13" s="43">
        <v>774000</v>
      </c>
      <c r="E13" s="43">
        <v>10483</v>
      </c>
      <c r="F13" s="43">
        <v>52495</v>
      </c>
      <c r="G13" s="43">
        <v>130000</v>
      </c>
      <c r="H13" s="43">
        <v>22690</v>
      </c>
      <c r="I13" s="43">
        <v>2600</v>
      </c>
      <c r="J13" s="44">
        <v>0</v>
      </c>
      <c r="K13" s="26">
        <f t="shared" si="1"/>
        <v>992268</v>
      </c>
      <c r="L13" s="4"/>
      <c r="M13">
        <f t="shared" si="0"/>
        <v>2016</v>
      </c>
      <c r="N13" s="43">
        <v>824426.1</v>
      </c>
      <c r="O13" s="43">
        <v>9708.2000000000007</v>
      </c>
      <c r="P13" s="43">
        <v>53276.800000000003</v>
      </c>
      <c r="Q13" s="43">
        <v>140000</v>
      </c>
      <c r="R13" s="43">
        <v>23602.5</v>
      </c>
      <c r="S13" s="43">
        <v>2200</v>
      </c>
      <c r="T13" s="44">
        <v>0</v>
      </c>
      <c r="U13" s="26">
        <f t="shared" si="2"/>
        <v>1053213.6000000001</v>
      </c>
      <c r="V13" s="32"/>
      <c r="W13" s="49" t="s">
        <v>509</v>
      </c>
      <c r="X13" s="49" t="s">
        <v>510</v>
      </c>
      <c r="Y13" s="43">
        <v>750285</v>
      </c>
      <c r="Z13" s="43">
        <v>6000</v>
      </c>
      <c r="AA13" s="43">
        <v>75000</v>
      </c>
      <c r="AB13" s="43">
        <v>125000</v>
      </c>
      <c r="AC13" s="43">
        <v>28000</v>
      </c>
      <c r="AD13" s="43">
        <v>7200</v>
      </c>
      <c r="AE13" s="44">
        <v>4928</v>
      </c>
    </row>
    <row r="14" spans="1:35" x14ac:dyDescent="0.2">
      <c r="A14" t="s">
        <v>27</v>
      </c>
      <c r="B14">
        <v>5</v>
      </c>
      <c r="C14" s="42">
        <v>2015</v>
      </c>
      <c r="D14" s="43">
        <v>2750000</v>
      </c>
      <c r="E14" s="43">
        <v>0</v>
      </c>
      <c r="F14" s="43">
        <v>169851</v>
      </c>
      <c r="G14" s="43">
        <v>43000</v>
      </c>
      <c r="H14" s="43">
        <v>10000</v>
      </c>
      <c r="I14" s="43">
        <v>45000</v>
      </c>
      <c r="J14" s="44">
        <v>995000</v>
      </c>
      <c r="K14" s="26">
        <f t="shared" si="1"/>
        <v>4012851</v>
      </c>
      <c r="L14" s="4"/>
      <c r="M14">
        <f t="shared" si="0"/>
        <v>2016</v>
      </c>
      <c r="N14" s="43">
        <v>3060000</v>
      </c>
      <c r="O14" s="43">
        <v>0</v>
      </c>
      <c r="P14" s="43">
        <v>169860</v>
      </c>
      <c r="Q14" s="43">
        <v>43000</v>
      </c>
      <c r="R14" s="43">
        <v>9400</v>
      </c>
      <c r="S14" s="43">
        <v>80000</v>
      </c>
      <c r="T14" s="44">
        <v>984000</v>
      </c>
      <c r="U14" s="26">
        <f t="shared" si="2"/>
        <v>4346260</v>
      </c>
      <c r="V14" s="32"/>
      <c r="W14" s="49" t="s">
        <v>511</v>
      </c>
      <c r="X14" s="49" t="s">
        <v>512</v>
      </c>
      <c r="Y14" s="43">
        <v>3000000</v>
      </c>
      <c r="Z14" s="43">
        <v>0</v>
      </c>
      <c r="AA14" s="43">
        <v>135000</v>
      </c>
      <c r="AB14" s="43">
        <v>43000</v>
      </c>
      <c r="AC14" s="43">
        <v>12000</v>
      </c>
      <c r="AD14" s="43">
        <v>75000</v>
      </c>
      <c r="AE14" s="44">
        <v>1020000</v>
      </c>
    </row>
    <row r="15" spans="1:35" x14ac:dyDescent="0.2">
      <c r="A15" t="s">
        <v>28</v>
      </c>
      <c r="B15">
        <v>6</v>
      </c>
      <c r="C15" s="42">
        <v>2015</v>
      </c>
      <c r="D15" s="43">
        <v>67000</v>
      </c>
      <c r="E15" s="43">
        <v>0</v>
      </c>
      <c r="F15" s="43">
        <v>10000</v>
      </c>
      <c r="G15" s="43">
        <v>0</v>
      </c>
      <c r="H15" s="43">
        <v>1900</v>
      </c>
      <c r="I15" s="43">
        <v>200</v>
      </c>
      <c r="J15" s="44">
        <v>0</v>
      </c>
      <c r="K15" s="26">
        <f t="shared" si="1"/>
        <v>79100</v>
      </c>
      <c r="L15" s="4"/>
      <c r="M15">
        <f t="shared" si="0"/>
        <v>2016</v>
      </c>
      <c r="N15" s="43">
        <v>75000</v>
      </c>
      <c r="O15" s="43">
        <v>0</v>
      </c>
      <c r="P15" s="43">
        <v>10000</v>
      </c>
      <c r="Q15" s="43">
        <v>0</v>
      </c>
      <c r="R15" s="43">
        <v>2500</v>
      </c>
      <c r="S15" s="43">
        <v>250</v>
      </c>
      <c r="T15" s="44">
        <v>0</v>
      </c>
      <c r="U15" s="26">
        <f t="shared" si="2"/>
        <v>87750</v>
      </c>
      <c r="V15" s="32"/>
      <c r="W15" s="49" t="s">
        <v>513</v>
      </c>
      <c r="X15" s="49" t="s">
        <v>514</v>
      </c>
      <c r="Y15" s="43">
        <v>70000</v>
      </c>
      <c r="Z15" s="43">
        <v>0</v>
      </c>
      <c r="AA15" s="43">
        <v>4500</v>
      </c>
      <c r="AB15" s="43">
        <v>0</v>
      </c>
      <c r="AC15" s="43">
        <v>500</v>
      </c>
      <c r="AD15" s="43">
        <v>200</v>
      </c>
      <c r="AE15" s="44">
        <v>0</v>
      </c>
    </row>
    <row r="16" spans="1:35" ht="25.5" x14ac:dyDescent="0.2">
      <c r="A16" t="s">
        <v>29</v>
      </c>
      <c r="B16">
        <v>7</v>
      </c>
      <c r="C16" s="42">
        <v>2015</v>
      </c>
      <c r="D16" s="43">
        <v>1800115</v>
      </c>
      <c r="E16" s="43">
        <v>253185</v>
      </c>
      <c r="F16" s="43">
        <v>156563</v>
      </c>
      <c r="G16" s="43">
        <v>21000</v>
      </c>
      <c r="H16" s="43">
        <v>88000</v>
      </c>
      <c r="I16" s="43">
        <v>11400</v>
      </c>
      <c r="J16" s="44">
        <v>94800</v>
      </c>
      <c r="K16" s="26">
        <f t="shared" si="1"/>
        <v>2425063</v>
      </c>
      <c r="L16" s="4"/>
      <c r="M16">
        <f t="shared" si="0"/>
        <v>2016</v>
      </c>
      <c r="N16" s="43">
        <v>1830000</v>
      </c>
      <c r="O16" s="43">
        <v>355500</v>
      </c>
      <c r="P16" s="43">
        <v>195000</v>
      </c>
      <c r="Q16" s="43">
        <v>12000</v>
      </c>
      <c r="R16" s="43">
        <v>70000</v>
      </c>
      <c r="S16" s="43">
        <v>12000</v>
      </c>
      <c r="T16" s="44">
        <v>0</v>
      </c>
      <c r="U16" s="26">
        <f t="shared" si="2"/>
        <v>2474500</v>
      </c>
      <c r="V16" s="32"/>
      <c r="W16" s="49" t="s">
        <v>515</v>
      </c>
      <c r="X16" s="49" t="s">
        <v>516</v>
      </c>
      <c r="Y16" s="43">
        <v>1657700</v>
      </c>
      <c r="Z16" s="43">
        <v>94200</v>
      </c>
      <c r="AA16" s="43">
        <v>172200</v>
      </c>
      <c r="AB16" s="43">
        <v>56400</v>
      </c>
      <c r="AC16" s="43">
        <v>118300</v>
      </c>
      <c r="AD16" s="43">
        <v>16400</v>
      </c>
      <c r="AE16" s="44">
        <v>160000</v>
      </c>
    </row>
    <row r="17" spans="1:31" x14ac:dyDescent="0.2">
      <c r="A17" t="s">
        <v>30</v>
      </c>
      <c r="B17">
        <v>8</v>
      </c>
      <c r="C17" s="42">
        <v>2015</v>
      </c>
      <c r="D17" s="43">
        <v>1494225</v>
      </c>
      <c r="E17" s="43">
        <v>767029</v>
      </c>
      <c r="F17" s="43">
        <v>208125</v>
      </c>
      <c r="G17" s="43">
        <v>944358</v>
      </c>
      <c r="H17" s="43">
        <v>227033</v>
      </c>
      <c r="I17" s="43">
        <v>70000</v>
      </c>
      <c r="J17" s="44">
        <v>229601</v>
      </c>
      <c r="K17" s="26">
        <f t="shared" si="1"/>
        <v>3940371</v>
      </c>
      <c r="L17" s="4"/>
      <c r="M17">
        <f t="shared" si="0"/>
        <v>2016</v>
      </c>
      <c r="N17" s="43">
        <v>1624290</v>
      </c>
      <c r="O17" s="43">
        <v>703492</v>
      </c>
      <c r="P17" s="43">
        <v>223000</v>
      </c>
      <c r="Q17" s="43">
        <v>948476</v>
      </c>
      <c r="R17" s="43">
        <v>204570</v>
      </c>
      <c r="S17" s="43">
        <v>83400</v>
      </c>
      <c r="T17" s="44">
        <v>0</v>
      </c>
      <c r="U17" s="26">
        <f t="shared" si="2"/>
        <v>3787228</v>
      </c>
      <c r="V17" s="32"/>
      <c r="W17" s="49" t="s">
        <v>517</v>
      </c>
      <c r="X17" s="49" t="s">
        <v>518</v>
      </c>
      <c r="Y17" s="43">
        <v>1423750</v>
      </c>
      <c r="Z17" s="43">
        <v>640000</v>
      </c>
      <c r="AA17" s="43">
        <v>198125</v>
      </c>
      <c r="AB17" s="43">
        <v>935958</v>
      </c>
      <c r="AC17" s="43">
        <v>227033</v>
      </c>
      <c r="AD17" s="43">
        <v>75000</v>
      </c>
      <c r="AE17" s="44">
        <v>0</v>
      </c>
    </row>
    <row r="18" spans="1:31" x14ac:dyDescent="0.2">
      <c r="A18" t="s">
        <v>31</v>
      </c>
      <c r="B18">
        <v>9</v>
      </c>
      <c r="C18" s="42">
        <v>2015</v>
      </c>
      <c r="D18" s="43">
        <v>4750000</v>
      </c>
      <c r="E18" s="43">
        <v>2030000</v>
      </c>
      <c r="F18" s="43">
        <v>400000</v>
      </c>
      <c r="G18" s="43">
        <v>175000</v>
      </c>
      <c r="H18" s="43">
        <v>372000</v>
      </c>
      <c r="I18" s="43">
        <v>50000</v>
      </c>
      <c r="J18" s="44">
        <v>0</v>
      </c>
      <c r="K18" s="26">
        <f t="shared" si="1"/>
        <v>7777000</v>
      </c>
      <c r="L18" s="4"/>
      <c r="M18">
        <f t="shared" si="0"/>
        <v>2016</v>
      </c>
      <c r="N18" s="43">
        <v>4845000</v>
      </c>
      <c r="O18" s="43">
        <v>2055300</v>
      </c>
      <c r="P18" s="43">
        <v>400000</v>
      </c>
      <c r="Q18" s="43">
        <v>176750</v>
      </c>
      <c r="R18" s="43">
        <v>372000</v>
      </c>
      <c r="S18" s="43">
        <v>50000</v>
      </c>
      <c r="T18" s="44">
        <v>0</v>
      </c>
      <c r="U18" s="26">
        <f t="shared" si="2"/>
        <v>7899050</v>
      </c>
      <c r="V18" s="32"/>
      <c r="W18" s="49" t="s">
        <v>519</v>
      </c>
      <c r="X18" s="49" t="s">
        <v>520</v>
      </c>
      <c r="Y18" s="43">
        <v>4500000</v>
      </c>
      <c r="Z18" s="43">
        <v>1850000</v>
      </c>
      <c r="AA18" s="43">
        <v>400000</v>
      </c>
      <c r="AB18" s="43">
        <v>167500</v>
      </c>
      <c r="AC18" s="43">
        <v>420000</v>
      </c>
      <c r="AD18" s="43">
        <v>35000</v>
      </c>
      <c r="AE18" s="44">
        <v>0</v>
      </c>
    </row>
    <row r="19" spans="1:31" x14ac:dyDescent="0.2">
      <c r="A19" t="s">
        <v>32</v>
      </c>
      <c r="B19">
        <v>10</v>
      </c>
      <c r="C19" s="42">
        <v>2015</v>
      </c>
      <c r="D19" s="43">
        <v>3776000</v>
      </c>
      <c r="E19" s="43">
        <v>675000</v>
      </c>
      <c r="F19" s="43">
        <v>225000</v>
      </c>
      <c r="G19" s="43">
        <v>38000</v>
      </c>
      <c r="H19" s="43">
        <v>40000</v>
      </c>
      <c r="I19" s="43">
        <v>40000</v>
      </c>
      <c r="J19" s="44">
        <v>0</v>
      </c>
      <c r="K19" s="26">
        <f t="shared" si="1"/>
        <v>4794000</v>
      </c>
      <c r="L19" s="4"/>
      <c r="M19">
        <f t="shared" si="0"/>
        <v>2016</v>
      </c>
      <c r="N19" s="43">
        <v>3950000</v>
      </c>
      <c r="O19" s="43">
        <v>725000</v>
      </c>
      <c r="P19" s="43">
        <v>355000</v>
      </c>
      <c r="Q19" s="43">
        <v>18000</v>
      </c>
      <c r="R19" s="43">
        <v>30000</v>
      </c>
      <c r="S19" s="43">
        <v>65000</v>
      </c>
      <c r="T19" s="44">
        <v>0</v>
      </c>
      <c r="U19" s="26">
        <f t="shared" si="2"/>
        <v>5143000</v>
      </c>
      <c r="V19" s="32"/>
      <c r="W19" s="49" t="s">
        <v>521</v>
      </c>
      <c r="X19" s="49" t="s">
        <v>522</v>
      </c>
      <c r="Y19" s="43">
        <v>3700000</v>
      </c>
      <c r="Z19" s="43">
        <v>550000</v>
      </c>
      <c r="AA19" s="43">
        <v>185000</v>
      </c>
      <c r="AB19" s="43">
        <v>0</v>
      </c>
      <c r="AC19" s="43">
        <v>60000</v>
      </c>
      <c r="AD19" s="43">
        <v>50000</v>
      </c>
      <c r="AE19" s="44">
        <v>42000</v>
      </c>
    </row>
    <row r="20" spans="1:31" ht="25.5" x14ac:dyDescent="0.2">
      <c r="A20" t="s">
        <v>33</v>
      </c>
      <c r="B20">
        <v>11</v>
      </c>
      <c r="C20" s="42">
        <v>2015</v>
      </c>
      <c r="D20" s="43">
        <v>700000</v>
      </c>
      <c r="E20" s="43">
        <v>2300</v>
      </c>
      <c r="F20" s="43">
        <v>120900</v>
      </c>
      <c r="G20" s="43">
        <v>67000</v>
      </c>
      <c r="H20" s="43">
        <v>22775</v>
      </c>
      <c r="I20" s="43">
        <v>6750</v>
      </c>
      <c r="J20" s="44">
        <v>32700</v>
      </c>
      <c r="K20" s="26">
        <f t="shared" si="1"/>
        <v>952425</v>
      </c>
      <c r="L20" s="4"/>
      <c r="M20">
        <f t="shared" si="0"/>
        <v>2016</v>
      </c>
      <c r="N20" s="43">
        <v>765000</v>
      </c>
      <c r="O20" s="43">
        <v>2300</v>
      </c>
      <c r="P20" s="43">
        <v>124900</v>
      </c>
      <c r="Q20" s="43">
        <v>68000</v>
      </c>
      <c r="R20" s="43">
        <v>24000</v>
      </c>
      <c r="S20" s="43">
        <v>8250</v>
      </c>
      <c r="T20" s="44">
        <v>45072.08</v>
      </c>
      <c r="U20" s="26">
        <f t="shared" si="2"/>
        <v>1037522.08</v>
      </c>
      <c r="V20" s="32"/>
      <c r="W20" s="49" t="s">
        <v>523</v>
      </c>
      <c r="X20" s="49" t="s">
        <v>524</v>
      </c>
      <c r="Y20" s="43">
        <v>670000</v>
      </c>
      <c r="Z20" s="43">
        <v>2319</v>
      </c>
      <c r="AA20" s="43">
        <v>106600</v>
      </c>
      <c r="AB20" s="43">
        <v>66345</v>
      </c>
      <c r="AC20" s="43">
        <v>29950</v>
      </c>
      <c r="AD20" s="43">
        <v>6750</v>
      </c>
      <c r="AE20" s="44">
        <v>7700</v>
      </c>
    </row>
    <row r="21" spans="1:31" x14ac:dyDescent="0.2">
      <c r="A21" t="s">
        <v>34</v>
      </c>
      <c r="B21">
        <v>12</v>
      </c>
      <c r="C21" s="42">
        <v>2015</v>
      </c>
      <c r="D21" s="43">
        <v>335797</v>
      </c>
      <c r="E21" s="43">
        <v>0</v>
      </c>
      <c r="F21" s="43">
        <v>19160</v>
      </c>
      <c r="G21" s="43">
        <v>6313</v>
      </c>
      <c r="H21" s="43">
        <v>11000</v>
      </c>
      <c r="I21" s="43">
        <v>2000</v>
      </c>
      <c r="J21" s="44">
        <v>0</v>
      </c>
      <c r="K21" s="26">
        <f t="shared" si="1"/>
        <v>374270</v>
      </c>
      <c r="L21" s="4"/>
      <c r="M21">
        <f t="shared" si="0"/>
        <v>2016</v>
      </c>
      <c r="N21" s="43">
        <v>350000</v>
      </c>
      <c r="O21" s="43">
        <v>0</v>
      </c>
      <c r="P21" s="43">
        <v>15000</v>
      </c>
      <c r="Q21" s="43">
        <v>11000</v>
      </c>
      <c r="R21" s="43">
        <v>10000</v>
      </c>
      <c r="S21" s="43">
        <v>1800</v>
      </c>
      <c r="T21" s="44">
        <v>0</v>
      </c>
      <c r="U21" s="26">
        <f t="shared" si="2"/>
        <v>387800</v>
      </c>
      <c r="V21" s="32"/>
      <c r="W21" s="49" t="s">
        <v>525</v>
      </c>
      <c r="X21" s="49" t="s">
        <v>526</v>
      </c>
      <c r="Y21" s="43">
        <v>330797</v>
      </c>
      <c r="Z21" s="43">
        <v>0</v>
      </c>
      <c r="AA21" s="43">
        <v>16160</v>
      </c>
      <c r="AB21" s="43">
        <v>5791</v>
      </c>
      <c r="AC21" s="43">
        <v>9000</v>
      </c>
      <c r="AD21" s="43">
        <v>2000</v>
      </c>
      <c r="AE21" s="44">
        <v>0</v>
      </c>
    </row>
    <row r="22" spans="1:31" x14ac:dyDescent="0.2">
      <c r="A22" t="s">
        <v>35</v>
      </c>
      <c r="B22">
        <v>13</v>
      </c>
      <c r="C22" s="42">
        <v>2015</v>
      </c>
      <c r="D22" s="43">
        <v>180000</v>
      </c>
      <c r="E22" s="43">
        <v>0</v>
      </c>
      <c r="F22" s="43">
        <v>20000</v>
      </c>
      <c r="G22" s="43">
        <v>0</v>
      </c>
      <c r="H22" s="43">
        <v>1500</v>
      </c>
      <c r="I22" s="43">
        <v>1000</v>
      </c>
      <c r="J22" s="44">
        <v>12500</v>
      </c>
      <c r="K22" s="26">
        <f t="shared" si="1"/>
        <v>215000</v>
      </c>
      <c r="L22" s="4"/>
      <c r="M22">
        <f t="shared" si="0"/>
        <v>2016</v>
      </c>
      <c r="N22" s="43">
        <v>178500</v>
      </c>
      <c r="O22" s="43">
        <v>0</v>
      </c>
      <c r="P22" s="43">
        <v>20000</v>
      </c>
      <c r="Q22" s="43">
        <v>0</v>
      </c>
      <c r="R22" s="43">
        <v>2000</v>
      </c>
      <c r="S22" s="43">
        <v>1500</v>
      </c>
      <c r="T22" s="44">
        <v>2500</v>
      </c>
      <c r="U22" s="26">
        <f t="shared" si="2"/>
        <v>204500</v>
      </c>
      <c r="V22" s="32"/>
      <c r="W22" s="49" t="s">
        <v>527</v>
      </c>
      <c r="X22" s="49" t="s">
        <v>528</v>
      </c>
      <c r="Y22" s="43">
        <v>159000</v>
      </c>
      <c r="Z22" s="43">
        <v>0</v>
      </c>
      <c r="AA22" s="43">
        <v>12000</v>
      </c>
      <c r="AB22" s="43">
        <v>0</v>
      </c>
      <c r="AC22" s="43">
        <v>1000</v>
      </c>
      <c r="AD22" s="43">
        <v>1000</v>
      </c>
      <c r="AE22" s="44">
        <v>0</v>
      </c>
    </row>
    <row r="23" spans="1:31" x14ac:dyDescent="0.2">
      <c r="A23" t="s">
        <v>36</v>
      </c>
      <c r="B23">
        <v>14</v>
      </c>
      <c r="C23" s="42">
        <v>2015</v>
      </c>
      <c r="D23" s="43">
        <v>2400234</v>
      </c>
      <c r="E23" s="43">
        <v>200000</v>
      </c>
      <c r="F23" s="43">
        <v>200000</v>
      </c>
      <c r="G23" s="43">
        <v>0</v>
      </c>
      <c r="H23" s="43">
        <v>23000</v>
      </c>
      <c r="I23" s="43">
        <v>15000</v>
      </c>
      <c r="J23" s="44">
        <v>35000</v>
      </c>
      <c r="K23" s="26">
        <f t="shared" si="1"/>
        <v>2873234</v>
      </c>
      <c r="L23" s="4"/>
      <c r="M23">
        <f t="shared" si="0"/>
        <v>2016</v>
      </c>
      <c r="N23" s="43">
        <v>2270000</v>
      </c>
      <c r="O23" s="43">
        <v>210000</v>
      </c>
      <c r="P23" s="43">
        <v>195453</v>
      </c>
      <c r="Q23" s="43">
        <v>0</v>
      </c>
      <c r="R23" s="43">
        <v>42643</v>
      </c>
      <c r="S23" s="43">
        <v>22972</v>
      </c>
      <c r="T23" s="44">
        <v>59431</v>
      </c>
      <c r="U23" s="26">
        <f t="shared" si="2"/>
        <v>2800499</v>
      </c>
      <c r="V23" s="32"/>
      <c r="W23" s="49" t="s">
        <v>529</v>
      </c>
      <c r="X23" s="49" t="s">
        <v>530</v>
      </c>
      <c r="Y23" s="43">
        <v>2085000</v>
      </c>
      <c r="Z23" s="43">
        <v>0</v>
      </c>
      <c r="AA23" s="43">
        <v>180000</v>
      </c>
      <c r="AB23" s="43">
        <v>0</v>
      </c>
      <c r="AC23" s="43">
        <v>65000</v>
      </c>
      <c r="AD23" s="43">
        <v>25000</v>
      </c>
      <c r="AE23" s="44">
        <v>60000</v>
      </c>
    </row>
    <row r="24" spans="1:31" x14ac:dyDescent="0.2">
      <c r="A24" t="s">
        <v>37</v>
      </c>
      <c r="B24">
        <v>15</v>
      </c>
      <c r="C24" s="42">
        <v>2015</v>
      </c>
      <c r="D24" s="43">
        <v>975000</v>
      </c>
      <c r="E24" s="43">
        <v>0</v>
      </c>
      <c r="F24" s="43">
        <v>160000</v>
      </c>
      <c r="G24" s="43">
        <v>0</v>
      </c>
      <c r="H24" s="43">
        <v>30000</v>
      </c>
      <c r="I24" s="43">
        <v>10000</v>
      </c>
      <c r="J24" s="44">
        <v>0</v>
      </c>
      <c r="K24" s="26">
        <f t="shared" si="1"/>
        <v>1175000</v>
      </c>
      <c r="L24" s="4"/>
      <c r="M24">
        <f t="shared" si="0"/>
        <v>2016</v>
      </c>
      <c r="N24" s="43">
        <v>995000</v>
      </c>
      <c r="O24" s="43">
        <v>85000</v>
      </c>
      <c r="P24" s="43">
        <v>170000</v>
      </c>
      <c r="Q24" s="43">
        <v>0</v>
      </c>
      <c r="R24" s="43">
        <v>27000</v>
      </c>
      <c r="S24" s="43">
        <v>10000</v>
      </c>
      <c r="T24" s="44">
        <v>0</v>
      </c>
      <c r="U24" s="26">
        <f t="shared" si="2"/>
        <v>1287000</v>
      </c>
      <c r="V24" s="32"/>
      <c r="W24" s="49" t="s">
        <v>531</v>
      </c>
      <c r="X24" s="49" t="s">
        <v>532</v>
      </c>
      <c r="Y24" s="43">
        <v>840000</v>
      </c>
      <c r="Z24" s="43">
        <v>0</v>
      </c>
      <c r="AA24" s="43">
        <v>139500</v>
      </c>
      <c r="AB24" s="43">
        <v>0</v>
      </c>
      <c r="AC24" s="43">
        <v>28500</v>
      </c>
      <c r="AD24" s="43">
        <v>7500</v>
      </c>
      <c r="AE24" s="44">
        <v>0</v>
      </c>
    </row>
    <row r="25" spans="1:31" x14ac:dyDescent="0.2">
      <c r="A25" t="s">
        <v>38</v>
      </c>
      <c r="B25">
        <v>16</v>
      </c>
      <c r="C25" s="42">
        <v>2015</v>
      </c>
      <c r="D25" s="43">
        <v>4308000</v>
      </c>
      <c r="E25" s="43">
        <v>477229</v>
      </c>
      <c r="F25" s="43">
        <v>390000</v>
      </c>
      <c r="G25" s="43">
        <v>0</v>
      </c>
      <c r="H25" s="43">
        <v>240000</v>
      </c>
      <c r="I25" s="43">
        <v>20000</v>
      </c>
      <c r="J25" s="44">
        <v>359400</v>
      </c>
      <c r="K25" s="26">
        <f t="shared" si="1"/>
        <v>5794629</v>
      </c>
      <c r="L25" s="4"/>
      <c r="M25">
        <f t="shared" si="0"/>
        <v>2016</v>
      </c>
      <c r="N25" s="43">
        <v>4800000</v>
      </c>
      <c r="O25" s="43">
        <v>631400</v>
      </c>
      <c r="P25" s="43">
        <v>410000</v>
      </c>
      <c r="Q25" s="43">
        <v>0</v>
      </c>
      <c r="R25" s="43">
        <v>240000</v>
      </c>
      <c r="S25" s="43">
        <v>20000</v>
      </c>
      <c r="T25" s="44">
        <v>114400</v>
      </c>
      <c r="U25" s="26">
        <f t="shared" si="2"/>
        <v>6215800</v>
      </c>
      <c r="V25" s="32"/>
      <c r="W25" s="49" t="s">
        <v>533</v>
      </c>
      <c r="X25" s="49" t="s">
        <v>534</v>
      </c>
      <c r="Y25" s="43">
        <v>3780818.7</v>
      </c>
      <c r="Z25" s="43">
        <v>0</v>
      </c>
      <c r="AA25" s="43">
        <v>400000</v>
      </c>
      <c r="AB25" s="43">
        <v>0</v>
      </c>
      <c r="AC25" s="43">
        <v>225000</v>
      </c>
      <c r="AD25" s="43">
        <v>13000</v>
      </c>
      <c r="AE25" s="44">
        <v>690000</v>
      </c>
    </row>
    <row r="26" spans="1:31" x14ac:dyDescent="0.2">
      <c r="A26" t="s">
        <v>39</v>
      </c>
      <c r="B26">
        <v>17</v>
      </c>
      <c r="C26" s="42">
        <v>2015</v>
      </c>
      <c r="D26" s="43">
        <v>2360000</v>
      </c>
      <c r="E26" s="43">
        <v>800000</v>
      </c>
      <c r="F26" s="43">
        <v>247000</v>
      </c>
      <c r="G26" s="43">
        <v>32826</v>
      </c>
      <c r="H26" s="43">
        <v>214999</v>
      </c>
      <c r="I26" s="43">
        <v>50000</v>
      </c>
      <c r="J26" s="44">
        <v>0</v>
      </c>
      <c r="K26" s="26">
        <f t="shared" si="1"/>
        <v>3704825</v>
      </c>
      <c r="L26" s="4"/>
      <c r="M26">
        <f t="shared" si="0"/>
        <v>2016</v>
      </c>
      <c r="N26" s="43">
        <v>2700000</v>
      </c>
      <c r="O26" s="43">
        <v>900000</v>
      </c>
      <c r="P26" s="43">
        <v>200000</v>
      </c>
      <c r="Q26" s="43">
        <v>32826</v>
      </c>
      <c r="R26" s="43">
        <v>200000</v>
      </c>
      <c r="S26" s="43">
        <v>122676</v>
      </c>
      <c r="T26" s="44">
        <v>0</v>
      </c>
      <c r="U26" s="26">
        <f t="shared" si="2"/>
        <v>4155502</v>
      </c>
      <c r="V26" s="32"/>
      <c r="W26" s="49" t="s">
        <v>535</v>
      </c>
      <c r="X26" s="49" t="s">
        <v>536</v>
      </c>
      <c r="Y26" s="43">
        <v>2300000</v>
      </c>
      <c r="Z26" s="43">
        <v>750000</v>
      </c>
      <c r="AA26" s="43">
        <v>190000</v>
      </c>
      <c r="AB26" s="43">
        <v>16508</v>
      </c>
      <c r="AC26" s="43">
        <v>250000</v>
      </c>
      <c r="AD26" s="43">
        <v>50000</v>
      </c>
      <c r="AE26" s="44">
        <v>0</v>
      </c>
    </row>
    <row r="27" spans="1:31" x14ac:dyDescent="0.2">
      <c r="A27" t="s">
        <v>40</v>
      </c>
      <c r="B27">
        <v>18</v>
      </c>
      <c r="C27" s="42">
        <v>2015</v>
      </c>
      <c r="D27" s="43">
        <v>745000</v>
      </c>
      <c r="E27" s="43">
        <v>0</v>
      </c>
      <c r="F27" s="43">
        <v>60000</v>
      </c>
      <c r="G27" s="43">
        <v>56500</v>
      </c>
      <c r="H27" s="43">
        <v>12500</v>
      </c>
      <c r="I27" s="43">
        <v>15000</v>
      </c>
      <c r="J27" s="44">
        <v>10000</v>
      </c>
      <c r="K27" s="26">
        <f t="shared" si="1"/>
        <v>899000</v>
      </c>
      <c r="L27" s="4"/>
      <c r="M27">
        <f t="shared" si="0"/>
        <v>2016</v>
      </c>
      <c r="N27" s="43">
        <v>840000</v>
      </c>
      <c r="O27" s="43">
        <v>0</v>
      </c>
      <c r="P27" s="43">
        <v>105000</v>
      </c>
      <c r="Q27" s="43">
        <v>63500</v>
      </c>
      <c r="R27" s="43">
        <v>13000</v>
      </c>
      <c r="S27" s="43">
        <v>12000</v>
      </c>
      <c r="T27" s="44">
        <v>0</v>
      </c>
      <c r="U27" s="26">
        <f t="shared" si="2"/>
        <v>1033500</v>
      </c>
      <c r="V27" s="32"/>
      <c r="W27" s="49" t="s">
        <v>537</v>
      </c>
      <c r="X27" s="49" t="s">
        <v>538</v>
      </c>
      <c r="Y27" s="43">
        <v>710000</v>
      </c>
      <c r="Z27" s="43">
        <v>0</v>
      </c>
      <c r="AA27" s="43">
        <v>72000</v>
      </c>
      <c r="AB27" s="43">
        <v>52000</v>
      </c>
      <c r="AC27" s="43">
        <v>15000</v>
      </c>
      <c r="AD27" s="43">
        <v>35000</v>
      </c>
      <c r="AE27" s="44">
        <v>15000</v>
      </c>
    </row>
    <row r="28" spans="1:31" x14ac:dyDescent="0.2">
      <c r="A28" t="s">
        <v>41</v>
      </c>
      <c r="B28">
        <v>19</v>
      </c>
      <c r="C28" s="42">
        <v>2015</v>
      </c>
      <c r="D28" s="43">
        <v>853000</v>
      </c>
      <c r="E28" s="43">
        <v>93000</v>
      </c>
      <c r="F28" s="43">
        <v>69000</v>
      </c>
      <c r="G28" s="43">
        <v>18000</v>
      </c>
      <c r="H28" s="43">
        <v>6000</v>
      </c>
      <c r="I28" s="43">
        <v>15000</v>
      </c>
      <c r="J28" s="44">
        <v>21000</v>
      </c>
      <c r="K28" s="26">
        <f t="shared" si="1"/>
        <v>1075000</v>
      </c>
      <c r="L28" s="4"/>
      <c r="M28">
        <f t="shared" si="0"/>
        <v>2016</v>
      </c>
      <c r="N28" s="43">
        <v>930000</v>
      </c>
      <c r="O28" s="43">
        <v>103000</v>
      </c>
      <c r="P28" s="43">
        <v>62000</v>
      </c>
      <c r="Q28" s="43">
        <v>8000</v>
      </c>
      <c r="R28" s="43">
        <v>6000</v>
      </c>
      <c r="S28" s="43">
        <v>9000</v>
      </c>
      <c r="T28" s="44">
        <v>27000</v>
      </c>
      <c r="U28" s="26">
        <f t="shared" si="2"/>
        <v>1145000</v>
      </c>
      <c r="V28" s="32"/>
      <c r="W28" s="49" t="s">
        <v>539</v>
      </c>
      <c r="X28" s="49" t="s">
        <v>540</v>
      </c>
      <c r="Y28" s="43">
        <v>664000</v>
      </c>
      <c r="Z28" s="43">
        <v>0</v>
      </c>
      <c r="AA28" s="43">
        <v>67000</v>
      </c>
      <c r="AB28" s="43">
        <v>8000</v>
      </c>
      <c r="AC28" s="43">
        <v>18000</v>
      </c>
      <c r="AD28" s="43">
        <v>18000</v>
      </c>
      <c r="AE28" s="44">
        <v>24000</v>
      </c>
    </row>
    <row r="29" spans="1:31" ht="25.5" x14ac:dyDescent="0.2">
      <c r="A29" t="s">
        <v>42</v>
      </c>
      <c r="B29">
        <v>20</v>
      </c>
      <c r="C29" s="42">
        <v>2015</v>
      </c>
      <c r="D29" s="43">
        <v>5486724</v>
      </c>
      <c r="E29" s="43">
        <v>1776250</v>
      </c>
      <c r="F29" s="43">
        <v>822500</v>
      </c>
      <c r="G29" s="43">
        <v>25000</v>
      </c>
      <c r="H29" s="43">
        <v>336000</v>
      </c>
      <c r="I29" s="43">
        <v>650000</v>
      </c>
      <c r="J29" s="44">
        <v>270000</v>
      </c>
      <c r="K29" s="26">
        <f t="shared" si="1"/>
        <v>9366474</v>
      </c>
      <c r="L29" s="4"/>
      <c r="M29">
        <f t="shared" si="0"/>
        <v>2016</v>
      </c>
      <c r="N29" s="43">
        <v>6082642</v>
      </c>
      <c r="O29" s="43">
        <v>1920000</v>
      </c>
      <c r="P29" s="43">
        <v>900000</v>
      </c>
      <c r="Q29" s="43">
        <v>28000</v>
      </c>
      <c r="R29" s="43">
        <v>400000</v>
      </c>
      <c r="S29" s="43">
        <v>300000</v>
      </c>
      <c r="T29" s="44">
        <v>0</v>
      </c>
      <c r="U29" s="26">
        <f t="shared" si="2"/>
        <v>9630642</v>
      </c>
      <c r="V29" s="32"/>
      <c r="W29" s="49" t="s">
        <v>541</v>
      </c>
      <c r="X29" s="49" t="s">
        <v>542</v>
      </c>
      <c r="Y29" s="43">
        <v>4763383</v>
      </c>
      <c r="Z29" s="43">
        <v>3475000</v>
      </c>
      <c r="AA29" s="43">
        <v>918100</v>
      </c>
      <c r="AB29" s="43">
        <v>25000</v>
      </c>
      <c r="AC29" s="43">
        <v>296000</v>
      </c>
      <c r="AD29" s="43">
        <v>650000</v>
      </c>
      <c r="AE29" s="44">
        <v>300000</v>
      </c>
    </row>
    <row r="30" spans="1:31" x14ac:dyDescent="0.2">
      <c r="A30" t="s">
        <v>43</v>
      </c>
      <c r="B30">
        <v>21</v>
      </c>
      <c r="C30" s="42">
        <v>2015</v>
      </c>
      <c r="D30" s="43">
        <v>560000</v>
      </c>
      <c r="E30" s="43">
        <v>0</v>
      </c>
      <c r="F30" s="43">
        <v>71270</v>
      </c>
      <c r="G30" s="43">
        <v>199500</v>
      </c>
      <c r="H30" s="43">
        <v>30900</v>
      </c>
      <c r="I30" s="43">
        <v>3500</v>
      </c>
      <c r="J30" s="44">
        <v>5500</v>
      </c>
      <c r="K30" s="26">
        <f t="shared" si="1"/>
        <v>870670</v>
      </c>
      <c r="L30" s="4"/>
      <c r="M30">
        <f t="shared" si="0"/>
        <v>2016</v>
      </c>
      <c r="N30" s="43">
        <v>565000</v>
      </c>
      <c r="O30" s="43">
        <v>0</v>
      </c>
      <c r="P30" s="43">
        <v>55000</v>
      </c>
      <c r="Q30" s="43">
        <v>203000</v>
      </c>
      <c r="R30" s="43">
        <v>20000</v>
      </c>
      <c r="S30" s="43">
        <v>4000</v>
      </c>
      <c r="T30" s="44">
        <v>0</v>
      </c>
      <c r="U30" s="26">
        <f t="shared" si="2"/>
        <v>847000</v>
      </c>
      <c r="V30" s="32"/>
      <c r="W30" s="49" t="s">
        <v>543</v>
      </c>
      <c r="X30" s="49" t="s">
        <v>544</v>
      </c>
      <c r="Y30" s="43">
        <v>560000</v>
      </c>
      <c r="Z30" s="43">
        <v>0</v>
      </c>
      <c r="AA30" s="43">
        <v>125000</v>
      </c>
      <c r="AB30" s="43">
        <v>180000</v>
      </c>
      <c r="AC30" s="43">
        <v>18500</v>
      </c>
      <c r="AD30" s="43">
        <v>3500</v>
      </c>
      <c r="AE30" s="44">
        <v>0</v>
      </c>
    </row>
    <row r="31" spans="1:31" x14ac:dyDescent="0.2">
      <c r="A31" t="s">
        <v>44</v>
      </c>
      <c r="B31">
        <v>22</v>
      </c>
      <c r="C31" s="42">
        <v>2015</v>
      </c>
      <c r="D31" s="43">
        <v>185000</v>
      </c>
      <c r="E31" s="43">
        <v>0</v>
      </c>
      <c r="F31" s="43">
        <v>76500</v>
      </c>
      <c r="G31" s="43">
        <v>4000</v>
      </c>
      <c r="H31" s="43">
        <v>13000</v>
      </c>
      <c r="I31" s="43">
        <v>1300</v>
      </c>
      <c r="J31" s="44">
        <v>0</v>
      </c>
      <c r="K31" s="26">
        <f t="shared" si="1"/>
        <v>279800</v>
      </c>
      <c r="L31" s="4"/>
      <c r="M31">
        <f t="shared" si="0"/>
        <v>2016</v>
      </c>
      <c r="N31" s="43">
        <v>190000</v>
      </c>
      <c r="O31" s="43">
        <v>0</v>
      </c>
      <c r="P31" s="43">
        <v>76000</v>
      </c>
      <c r="Q31" s="43">
        <v>4000</v>
      </c>
      <c r="R31" s="43">
        <v>13000</v>
      </c>
      <c r="S31" s="43">
        <v>1800</v>
      </c>
      <c r="T31" s="44">
        <v>0</v>
      </c>
      <c r="U31" s="26">
        <f t="shared" si="2"/>
        <v>284800</v>
      </c>
      <c r="V31" s="32"/>
      <c r="W31" s="49" t="s">
        <v>545</v>
      </c>
      <c r="X31" s="49" t="s">
        <v>546</v>
      </c>
      <c r="Y31" s="43">
        <v>195000</v>
      </c>
      <c r="Z31" s="43">
        <v>0</v>
      </c>
      <c r="AA31" s="43">
        <v>94000</v>
      </c>
      <c r="AB31" s="43">
        <v>3000</v>
      </c>
      <c r="AC31" s="43">
        <v>17000</v>
      </c>
      <c r="AD31" s="43">
        <v>1500</v>
      </c>
      <c r="AE31" s="44">
        <v>0</v>
      </c>
    </row>
    <row r="32" spans="1:31" x14ac:dyDescent="0.2">
      <c r="A32" t="s">
        <v>45</v>
      </c>
      <c r="B32">
        <v>23</v>
      </c>
      <c r="C32" s="42">
        <v>2015</v>
      </c>
      <c r="D32" s="43">
        <v>1650000</v>
      </c>
      <c r="E32" s="43">
        <v>1100000</v>
      </c>
      <c r="F32" s="43">
        <v>125000</v>
      </c>
      <c r="G32" s="43">
        <v>1545354</v>
      </c>
      <c r="H32" s="43">
        <v>138720</v>
      </c>
      <c r="I32" s="43">
        <v>50000</v>
      </c>
      <c r="J32" s="44">
        <v>50000</v>
      </c>
      <c r="K32" s="26">
        <f t="shared" si="1"/>
        <v>4659074</v>
      </c>
      <c r="L32" s="4"/>
      <c r="M32">
        <f t="shared" si="0"/>
        <v>2016</v>
      </c>
      <c r="N32" s="43">
        <v>1650000</v>
      </c>
      <c r="O32" s="43">
        <v>1100000</v>
      </c>
      <c r="P32" s="43">
        <v>100000</v>
      </c>
      <c r="Q32" s="43">
        <v>1584850</v>
      </c>
      <c r="R32" s="43">
        <v>138720</v>
      </c>
      <c r="S32" s="43">
        <v>75000</v>
      </c>
      <c r="T32" s="44">
        <v>0</v>
      </c>
      <c r="U32" s="26">
        <f t="shared" si="2"/>
        <v>4648570</v>
      </c>
      <c r="V32" s="32"/>
      <c r="W32" s="49" t="s">
        <v>547</v>
      </c>
      <c r="X32" s="49" t="s">
        <v>548</v>
      </c>
      <c r="Y32" s="43">
        <v>1596300</v>
      </c>
      <c r="Z32" s="43">
        <v>849020</v>
      </c>
      <c r="AA32" s="43">
        <v>50000</v>
      </c>
      <c r="AB32" s="43">
        <v>1505275</v>
      </c>
      <c r="AC32" s="43">
        <v>138720</v>
      </c>
      <c r="AD32" s="43">
        <v>143692</v>
      </c>
      <c r="AE32" s="44">
        <v>0</v>
      </c>
    </row>
    <row r="33" spans="1:31" ht="25.5" x14ac:dyDescent="0.2">
      <c r="A33" t="s">
        <v>46</v>
      </c>
      <c r="B33">
        <v>24</v>
      </c>
      <c r="C33" s="42">
        <v>2015</v>
      </c>
      <c r="D33" s="43">
        <v>1585000</v>
      </c>
      <c r="E33" s="43">
        <v>79000</v>
      </c>
      <c r="F33" s="43">
        <v>140200</v>
      </c>
      <c r="G33" s="43">
        <v>324200</v>
      </c>
      <c r="H33" s="43">
        <v>34300</v>
      </c>
      <c r="I33" s="43">
        <v>27000</v>
      </c>
      <c r="J33" s="44">
        <v>116659</v>
      </c>
      <c r="K33" s="26">
        <f t="shared" si="1"/>
        <v>2306359</v>
      </c>
      <c r="L33" s="4"/>
      <c r="M33">
        <f t="shared" si="0"/>
        <v>2016</v>
      </c>
      <c r="N33" s="43">
        <v>1620000</v>
      </c>
      <c r="O33" s="43">
        <v>85000</v>
      </c>
      <c r="P33" s="43">
        <v>135000</v>
      </c>
      <c r="Q33" s="43">
        <v>324200</v>
      </c>
      <c r="R33" s="43">
        <v>38200</v>
      </c>
      <c r="S33" s="43">
        <v>25000</v>
      </c>
      <c r="T33" s="44">
        <v>40471</v>
      </c>
      <c r="U33" s="26">
        <f t="shared" si="2"/>
        <v>2267871</v>
      </c>
      <c r="V33" s="32"/>
      <c r="W33" s="49" t="s">
        <v>549</v>
      </c>
      <c r="X33" s="49" t="s">
        <v>550</v>
      </c>
      <c r="Y33" s="43">
        <v>1500000</v>
      </c>
      <c r="Z33" s="43">
        <v>70500</v>
      </c>
      <c r="AA33" s="43">
        <v>126500</v>
      </c>
      <c r="AB33" s="43">
        <v>295000</v>
      </c>
      <c r="AC33" s="43">
        <v>35000</v>
      </c>
      <c r="AD33" s="43">
        <v>22000</v>
      </c>
      <c r="AE33" s="44">
        <v>36600</v>
      </c>
    </row>
    <row r="34" spans="1:31" ht="25.5" x14ac:dyDescent="0.2">
      <c r="A34" t="s">
        <v>47</v>
      </c>
      <c r="B34">
        <v>25</v>
      </c>
      <c r="C34" s="42">
        <v>2015</v>
      </c>
      <c r="D34" s="43">
        <v>2001277</v>
      </c>
      <c r="E34" s="43">
        <v>250000</v>
      </c>
      <c r="F34" s="43">
        <v>206874</v>
      </c>
      <c r="G34" s="43">
        <v>874</v>
      </c>
      <c r="H34" s="43">
        <v>125904</v>
      </c>
      <c r="I34" s="43">
        <v>35500</v>
      </c>
      <c r="J34" s="44">
        <v>139900</v>
      </c>
      <c r="K34" s="26">
        <f t="shared" si="1"/>
        <v>2760329</v>
      </c>
      <c r="L34" s="4"/>
      <c r="M34">
        <f t="shared" si="0"/>
        <v>2016</v>
      </c>
      <c r="N34" s="43">
        <v>2390000</v>
      </c>
      <c r="O34" s="43">
        <v>295599</v>
      </c>
      <c r="P34" s="43">
        <v>202171</v>
      </c>
      <c r="Q34" s="43">
        <v>7550</v>
      </c>
      <c r="R34" s="43">
        <v>97234</v>
      </c>
      <c r="S34" s="43">
        <v>34000</v>
      </c>
      <c r="T34" s="44">
        <v>58728</v>
      </c>
      <c r="U34" s="26">
        <f t="shared" si="2"/>
        <v>3085282</v>
      </c>
      <c r="V34" s="32"/>
      <c r="W34" s="49" t="s">
        <v>551</v>
      </c>
      <c r="X34" s="49" t="s">
        <v>552</v>
      </c>
      <c r="Y34" s="43">
        <v>1750000</v>
      </c>
      <c r="Z34" s="43">
        <v>0</v>
      </c>
      <c r="AA34" s="43">
        <v>195000</v>
      </c>
      <c r="AB34" s="43">
        <v>874</v>
      </c>
      <c r="AC34" s="43">
        <v>60000</v>
      </c>
      <c r="AD34" s="43">
        <v>40000</v>
      </c>
      <c r="AE34" s="44">
        <v>60000</v>
      </c>
    </row>
    <row r="35" spans="1:31" x14ac:dyDescent="0.2">
      <c r="A35" t="s">
        <v>48</v>
      </c>
      <c r="B35">
        <v>26</v>
      </c>
      <c r="C35" s="42">
        <v>2015</v>
      </c>
      <c r="D35" s="43">
        <v>2792760</v>
      </c>
      <c r="E35" s="43">
        <v>195000</v>
      </c>
      <c r="F35" s="43">
        <v>200000</v>
      </c>
      <c r="G35" s="43">
        <v>36000</v>
      </c>
      <c r="H35" s="43">
        <v>185000</v>
      </c>
      <c r="I35" s="43">
        <v>120000</v>
      </c>
      <c r="J35" s="44">
        <v>0</v>
      </c>
      <c r="K35" s="26">
        <f t="shared" si="1"/>
        <v>3528760</v>
      </c>
      <c r="L35" s="4"/>
      <c r="M35">
        <f t="shared" si="0"/>
        <v>2016</v>
      </c>
      <c r="N35" s="43">
        <v>3008515</v>
      </c>
      <c r="O35" s="43">
        <v>205000</v>
      </c>
      <c r="P35" s="43">
        <v>220000</v>
      </c>
      <c r="Q35" s="43">
        <v>36000</v>
      </c>
      <c r="R35" s="43">
        <v>185000</v>
      </c>
      <c r="S35" s="43">
        <v>150000</v>
      </c>
      <c r="T35" s="44">
        <v>0</v>
      </c>
      <c r="U35" s="26">
        <f t="shared" si="2"/>
        <v>3804515</v>
      </c>
      <c r="V35" s="32"/>
      <c r="W35" s="49" t="s">
        <v>553</v>
      </c>
      <c r="X35" s="49" t="s">
        <v>554</v>
      </c>
      <c r="Y35" s="43">
        <v>2650000</v>
      </c>
      <c r="Z35" s="43">
        <v>145000</v>
      </c>
      <c r="AA35" s="43">
        <v>180000</v>
      </c>
      <c r="AB35" s="43">
        <v>36000</v>
      </c>
      <c r="AC35" s="43">
        <v>148435</v>
      </c>
      <c r="AD35" s="43">
        <v>115000</v>
      </c>
      <c r="AE35" s="44">
        <v>0</v>
      </c>
    </row>
    <row r="36" spans="1:31" x14ac:dyDescent="0.2">
      <c r="A36" t="s">
        <v>49</v>
      </c>
      <c r="B36">
        <v>27</v>
      </c>
      <c r="C36" s="42">
        <v>2015</v>
      </c>
      <c r="D36" s="43">
        <v>627000</v>
      </c>
      <c r="E36" s="43">
        <v>28000</v>
      </c>
      <c r="F36" s="43">
        <v>45000</v>
      </c>
      <c r="G36" s="43">
        <v>73620</v>
      </c>
      <c r="H36" s="43">
        <v>10605</v>
      </c>
      <c r="I36" s="43">
        <v>8000</v>
      </c>
      <c r="J36" s="44">
        <v>0</v>
      </c>
      <c r="K36" s="26">
        <f t="shared" si="1"/>
        <v>792225</v>
      </c>
      <c r="L36" s="4"/>
      <c r="M36">
        <f t="shared" si="0"/>
        <v>2016</v>
      </c>
      <c r="N36" s="43">
        <v>655000</v>
      </c>
      <c r="O36" s="43">
        <v>29000</v>
      </c>
      <c r="P36" s="43">
        <v>45000</v>
      </c>
      <c r="Q36" s="43">
        <v>89989</v>
      </c>
      <c r="R36" s="43">
        <v>10605</v>
      </c>
      <c r="S36" s="43">
        <v>8000</v>
      </c>
      <c r="T36" s="44">
        <v>0</v>
      </c>
      <c r="U36" s="26">
        <f t="shared" si="2"/>
        <v>837594</v>
      </c>
      <c r="V36" s="32"/>
      <c r="W36" s="49" t="s">
        <v>555</v>
      </c>
      <c r="X36" s="49" t="s">
        <v>556</v>
      </c>
      <c r="Y36" s="43">
        <v>620000</v>
      </c>
      <c r="Z36" s="43">
        <v>10000</v>
      </c>
      <c r="AA36" s="43">
        <v>45000</v>
      </c>
      <c r="AB36" s="43">
        <v>0</v>
      </c>
      <c r="AC36" s="43">
        <v>10000</v>
      </c>
      <c r="AD36" s="43">
        <v>8000</v>
      </c>
      <c r="AE36" s="44">
        <v>0</v>
      </c>
    </row>
    <row r="37" spans="1:31" x14ac:dyDescent="0.2">
      <c r="A37" t="s">
        <v>50</v>
      </c>
      <c r="B37">
        <v>28</v>
      </c>
      <c r="C37" s="42">
        <v>2015</v>
      </c>
      <c r="D37" s="43">
        <v>449200</v>
      </c>
      <c r="E37" s="43">
        <v>0</v>
      </c>
      <c r="F37" s="43">
        <v>31500</v>
      </c>
      <c r="G37" s="43">
        <v>66939</v>
      </c>
      <c r="H37" s="43">
        <v>38979.5</v>
      </c>
      <c r="I37" s="43">
        <v>6300.5</v>
      </c>
      <c r="J37" s="44">
        <v>9484</v>
      </c>
      <c r="K37" s="26">
        <f t="shared" si="1"/>
        <v>602403</v>
      </c>
      <c r="L37" s="4"/>
      <c r="M37">
        <f t="shared" si="0"/>
        <v>2016</v>
      </c>
      <c r="N37" s="43">
        <v>471842</v>
      </c>
      <c r="O37" s="43">
        <v>16530</v>
      </c>
      <c r="P37" s="43">
        <v>31450</v>
      </c>
      <c r="Q37" s="43">
        <v>66939</v>
      </c>
      <c r="R37" s="43">
        <v>44620</v>
      </c>
      <c r="S37" s="43">
        <v>8195</v>
      </c>
      <c r="T37" s="44">
        <v>1684</v>
      </c>
      <c r="U37" s="26">
        <f t="shared" si="2"/>
        <v>641260</v>
      </c>
      <c r="V37" s="32"/>
      <c r="W37" s="49" t="s">
        <v>557</v>
      </c>
      <c r="X37" s="49" t="s">
        <v>558</v>
      </c>
      <c r="Y37" s="43">
        <v>375960</v>
      </c>
      <c r="Z37" s="43">
        <v>0</v>
      </c>
      <c r="AA37" s="43">
        <v>37080</v>
      </c>
      <c r="AB37" s="43">
        <v>55575</v>
      </c>
      <c r="AC37" s="43">
        <v>42230</v>
      </c>
      <c r="AD37" s="43">
        <v>9380</v>
      </c>
      <c r="AE37" s="44">
        <v>1684</v>
      </c>
    </row>
    <row r="38" spans="1:31" ht="25.5" x14ac:dyDescent="0.2">
      <c r="A38" t="s">
        <v>51</v>
      </c>
      <c r="B38">
        <v>29</v>
      </c>
      <c r="C38" s="42">
        <v>2015</v>
      </c>
      <c r="D38" s="43">
        <v>210000</v>
      </c>
      <c r="E38" s="43">
        <v>66000</v>
      </c>
      <c r="F38" s="43">
        <v>20000</v>
      </c>
      <c r="G38" s="43">
        <v>0</v>
      </c>
      <c r="H38" s="43">
        <v>25000</v>
      </c>
      <c r="I38" s="43">
        <v>3000</v>
      </c>
      <c r="J38" s="44">
        <v>0</v>
      </c>
      <c r="K38" s="26">
        <f t="shared" si="1"/>
        <v>324000</v>
      </c>
      <c r="L38" s="4"/>
      <c r="M38">
        <f t="shared" si="0"/>
        <v>2016</v>
      </c>
      <c r="N38" s="43">
        <v>210000</v>
      </c>
      <c r="O38" s="43">
        <v>65000</v>
      </c>
      <c r="P38" s="43">
        <v>24000</v>
      </c>
      <c r="Q38" s="43">
        <v>0</v>
      </c>
      <c r="R38" s="43">
        <v>20000</v>
      </c>
      <c r="S38" s="43">
        <v>2000</v>
      </c>
      <c r="T38" s="44">
        <v>0</v>
      </c>
      <c r="U38" s="26">
        <f t="shared" si="2"/>
        <v>321000</v>
      </c>
      <c r="V38" s="32"/>
      <c r="W38" s="49" t="s">
        <v>559</v>
      </c>
      <c r="X38" s="49" t="s">
        <v>560</v>
      </c>
      <c r="Y38" s="43">
        <v>200000</v>
      </c>
      <c r="Z38" s="43">
        <v>4000</v>
      </c>
      <c r="AA38" s="43">
        <v>18000</v>
      </c>
      <c r="AB38" s="43">
        <v>0</v>
      </c>
      <c r="AC38" s="43">
        <v>28000</v>
      </c>
      <c r="AD38" s="43">
        <v>5000</v>
      </c>
      <c r="AE38" s="44">
        <v>0</v>
      </c>
    </row>
    <row r="39" spans="1:31" x14ac:dyDescent="0.2">
      <c r="A39" t="s">
        <v>52</v>
      </c>
      <c r="B39">
        <v>30</v>
      </c>
      <c r="C39" s="42">
        <v>2015</v>
      </c>
      <c r="D39" s="43">
        <v>3900000</v>
      </c>
      <c r="E39" s="43">
        <v>712000</v>
      </c>
      <c r="F39" s="43">
        <v>390000</v>
      </c>
      <c r="G39" s="43">
        <v>236667</v>
      </c>
      <c r="H39" s="43">
        <v>54700</v>
      </c>
      <c r="I39" s="43">
        <v>17500</v>
      </c>
      <c r="J39" s="44">
        <v>680000</v>
      </c>
      <c r="K39" s="26">
        <f t="shared" si="1"/>
        <v>5990867</v>
      </c>
      <c r="L39" s="4"/>
      <c r="M39">
        <f t="shared" si="0"/>
        <v>2016</v>
      </c>
      <c r="N39" s="43">
        <v>3920000</v>
      </c>
      <c r="O39" s="43">
        <v>742000</v>
      </c>
      <c r="P39" s="43">
        <v>360025</v>
      </c>
      <c r="Q39" s="43">
        <v>236667</v>
      </c>
      <c r="R39" s="43">
        <v>54600</v>
      </c>
      <c r="S39" s="43">
        <v>18000</v>
      </c>
      <c r="T39" s="44">
        <v>280000</v>
      </c>
      <c r="U39" s="26">
        <f t="shared" si="2"/>
        <v>5611292</v>
      </c>
      <c r="V39" s="32"/>
      <c r="W39" s="49" t="s">
        <v>561</v>
      </c>
      <c r="X39" s="49" t="s">
        <v>562</v>
      </c>
      <c r="Y39" s="43">
        <v>3750000</v>
      </c>
      <c r="Z39" s="43">
        <v>665000</v>
      </c>
      <c r="AA39" s="43">
        <v>401000</v>
      </c>
      <c r="AB39" s="43">
        <v>236667</v>
      </c>
      <c r="AC39" s="43">
        <v>5000</v>
      </c>
      <c r="AD39" s="43">
        <v>40000</v>
      </c>
      <c r="AE39" s="44">
        <v>675864</v>
      </c>
    </row>
    <row r="40" spans="1:31" x14ac:dyDescent="0.2">
      <c r="A40" t="s">
        <v>53</v>
      </c>
      <c r="B40">
        <v>31</v>
      </c>
      <c r="C40" s="42">
        <v>2015</v>
      </c>
      <c r="D40" s="43">
        <v>5500000</v>
      </c>
      <c r="E40" s="43">
        <v>850000</v>
      </c>
      <c r="F40" s="43">
        <v>250000</v>
      </c>
      <c r="G40" s="43">
        <v>36000</v>
      </c>
      <c r="H40" s="43">
        <v>89000</v>
      </c>
      <c r="I40" s="43">
        <v>200000</v>
      </c>
      <c r="J40" s="44">
        <v>200000</v>
      </c>
      <c r="K40" s="26">
        <f t="shared" si="1"/>
        <v>7125000</v>
      </c>
      <c r="L40" s="4"/>
      <c r="M40">
        <f t="shared" si="0"/>
        <v>2016</v>
      </c>
      <c r="N40" s="43">
        <v>5400000</v>
      </c>
      <c r="O40" s="43">
        <v>925000</v>
      </c>
      <c r="P40" s="43">
        <v>350000</v>
      </c>
      <c r="Q40" s="43">
        <v>38000</v>
      </c>
      <c r="R40" s="43">
        <v>125000</v>
      </c>
      <c r="S40" s="43">
        <v>200000</v>
      </c>
      <c r="T40" s="44">
        <v>0</v>
      </c>
      <c r="U40" s="26">
        <f t="shared" si="2"/>
        <v>7038000</v>
      </c>
      <c r="V40" s="32"/>
      <c r="W40" s="49" t="s">
        <v>563</v>
      </c>
      <c r="X40" s="49" t="s">
        <v>564</v>
      </c>
      <c r="Y40" s="43">
        <v>4400000</v>
      </c>
      <c r="Z40" s="43">
        <v>600000</v>
      </c>
      <c r="AA40" s="43">
        <v>225000</v>
      </c>
      <c r="AB40" s="43">
        <v>30000</v>
      </c>
      <c r="AC40" s="43">
        <v>100000</v>
      </c>
      <c r="AD40" s="43">
        <v>200000</v>
      </c>
      <c r="AE40" s="44">
        <v>500000</v>
      </c>
    </row>
    <row r="41" spans="1:31" ht="25.5" x14ac:dyDescent="0.2">
      <c r="A41" t="s">
        <v>54</v>
      </c>
      <c r="B41">
        <v>32</v>
      </c>
      <c r="C41" s="42">
        <v>2015</v>
      </c>
      <c r="D41" s="43">
        <v>800000</v>
      </c>
      <c r="E41" s="43">
        <v>0</v>
      </c>
      <c r="F41" s="43">
        <v>85750</v>
      </c>
      <c r="G41" s="43">
        <v>11577</v>
      </c>
      <c r="H41" s="43">
        <v>35000</v>
      </c>
      <c r="I41" s="43">
        <v>35000</v>
      </c>
      <c r="J41" s="44">
        <v>0</v>
      </c>
      <c r="K41" s="26">
        <f t="shared" si="1"/>
        <v>967327</v>
      </c>
      <c r="L41" s="4"/>
      <c r="M41">
        <f t="shared" si="0"/>
        <v>2016</v>
      </c>
      <c r="N41" s="43">
        <v>825000</v>
      </c>
      <c r="O41" s="43">
        <v>0</v>
      </c>
      <c r="P41" s="43">
        <v>85750</v>
      </c>
      <c r="Q41" s="43">
        <v>11577</v>
      </c>
      <c r="R41" s="43">
        <v>35000</v>
      </c>
      <c r="S41" s="43">
        <v>10000</v>
      </c>
      <c r="T41" s="44">
        <v>0</v>
      </c>
      <c r="U41" s="26">
        <f t="shared" si="2"/>
        <v>967327</v>
      </c>
      <c r="V41" s="32"/>
      <c r="W41" s="49" t="s">
        <v>565</v>
      </c>
      <c r="X41" s="49" t="s">
        <v>566</v>
      </c>
      <c r="Y41" s="43">
        <v>600000</v>
      </c>
      <c r="Z41" s="43">
        <v>0</v>
      </c>
      <c r="AA41" s="43">
        <v>50000</v>
      </c>
      <c r="AB41" s="43">
        <v>11577</v>
      </c>
      <c r="AC41" s="43">
        <v>35000</v>
      </c>
      <c r="AD41" s="43">
        <v>35000</v>
      </c>
      <c r="AE41" s="44">
        <v>0</v>
      </c>
    </row>
    <row r="42" spans="1:31" x14ac:dyDescent="0.2">
      <c r="A42" t="s">
        <v>55</v>
      </c>
      <c r="B42">
        <v>33</v>
      </c>
      <c r="C42" s="42">
        <v>2015</v>
      </c>
      <c r="D42" s="43">
        <v>130000</v>
      </c>
      <c r="E42" s="43">
        <v>35000</v>
      </c>
      <c r="F42" s="43">
        <v>35000</v>
      </c>
      <c r="G42" s="43">
        <v>201539.91</v>
      </c>
      <c r="H42" s="43">
        <v>15000</v>
      </c>
      <c r="I42" s="43">
        <v>1000</v>
      </c>
      <c r="J42" s="44">
        <v>0</v>
      </c>
      <c r="K42" s="26">
        <f t="shared" si="1"/>
        <v>417539.91000000003</v>
      </c>
      <c r="L42" s="4"/>
      <c r="M42">
        <f t="shared" si="0"/>
        <v>2016</v>
      </c>
      <c r="N42" s="43">
        <v>139000</v>
      </c>
      <c r="O42" s="43">
        <v>30000</v>
      </c>
      <c r="P42" s="43">
        <v>30000</v>
      </c>
      <c r="Q42" s="43">
        <v>205161.21</v>
      </c>
      <c r="R42" s="43">
        <v>10000</v>
      </c>
      <c r="S42" s="43">
        <v>1000</v>
      </c>
      <c r="T42" s="44">
        <v>0</v>
      </c>
      <c r="U42" s="26">
        <f t="shared" si="2"/>
        <v>415161.20999999996</v>
      </c>
      <c r="V42" s="32"/>
      <c r="W42" s="49" t="s">
        <v>567</v>
      </c>
      <c r="X42" s="49" t="s">
        <v>568</v>
      </c>
      <c r="Y42" s="43">
        <v>110000</v>
      </c>
      <c r="Z42" s="43">
        <v>0</v>
      </c>
      <c r="AA42" s="43">
        <v>15000</v>
      </c>
      <c r="AB42" s="43">
        <v>192000</v>
      </c>
      <c r="AC42" s="43">
        <v>12000</v>
      </c>
      <c r="AD42" s="43">
        <v>1500</v>
      </c>
      <c r="AE42" s="44">
        <v>0</v>
      </c>
    </row>
    <row r="43" spans="1:31" x14ac:dyDescent="0.2">
      <c r="A43" t="s">
        <v>56</v>
      </c>
      <c r="B43">
        <v>34</v>
      </c>
      <c r="C43" s="42">
        <v>2015</v>
      </c>
      <c r="D43" s="43">
        <v>800000</v>
      </c>
      <c r="E43" s="43">
        <v>0</v>
      </c>
      <c r="F43" s="43">
        <v>41000</v>
      </c>
      <c r="G43" s="43">
        <v>0</v>
      </c>
      <c r="H43" s="43">
        <v>30000</v>
      </c>
      <c r="I43" s="43">
        <v>9000</v>
      </c>
      <c r="J43" s="44">
        <v>0</v>
      </c>
      <c r="K43" s="26">
        <f t="shared" si="1"/>
        <v>880000</v>
      </c>
      <c r="L43" s="4"/>
      <c r="M43">
        <f t="shared" si="0"/>
        <v>2016</v>
      </c>
      <c r="N43" s="43">
        <v>845000</v>
      </c>
      <c r="O43" s="43">
        <v>0</v>
      </c>
      <c r="P43" s="43">
        <v>41000</v>
      </c>
      <c r="Q43" s="43">
        <v>0</v>
      </c>
      <c r="R43" s="43">
        <v>30000</v>
      </c>
      <c r="S43" s="43">
        <v>9000</v>
      </c>
      <c r="T43" s="44">
        <v>0</v>
      </c>
      <c r="U43" s="26">
        <f t="shared" si="2"/>
        <v>925000</v>
      </c>
      <c r="V43" s="32"/>
      <c r="W43" s="49" t="s">
        <v>569</v>
      </c>
      <c r="X43" s="49" t="s">
        <v>570</v>
      </c>
      <c r="Y43" s="43">
        <v>610000</v>
      </c>
      <c r="Z43" s="43">
        <v>0</v>
      </c>
      <c r="AA43" s="43">
        <v>41000</v>
      </c>
      <c r="AB43" s="43">
        <v>0</v>
      </c>
      <c r="AC43" s="43">
        <v>30000</v>
      </c>
      <c r="AD43" s="43">
        <v>9000</v>
      </c>
      <c r="AE43" s="44">
        <v>0</v>
      </c>
    </row>
    <row r="44" spans="1:31" x14ac:dyDescent="0.2">
      <c r="A44" t="s">
        <v>57</v>
      </c>
      <c r="B44">
        <v>35</v>
      </c>
      <c r="C44" s="42">
        <v>2015</v>
      </c>
      <c r="D44" s="43">
        <v>41849045.560000002</v>
      </c>
      <c r="E44" s="43">
        <v>151325000</v>
      </c>
      <c r="F44" s="43">
        <v>8405000</v>
      </c>
      <c r="G44" s="43">
        <v>64440124</v>
      </c>
      <c r="H44" s="43">
        <v>58955000</v>
      </c>
      <c r="I44" s="43">
        <v>150000</v>
      </c>
      <c r="J44" s="44">
        <v>6000000</v>
      </c>
      <c r="K44" s="26">
        <f t="shared" si="1"/>
        <v>331124169.56</v>
      </c>
      <c r="L44" s="4"/>
      <c r="M44">
        <f t="shared" si="0"/>
        <v>2016</v>
      </c>
      <c r="N44" s="43">
        <v>49251462.229999997</v>
      </c>
      <c r="O44" s="43">
        <v>155100000</v>
      </c>
      <c r="P44" s="43">
        <v>9855000</v>
      </c>
      <c r="Q44" s="43">
        <v>66661795</v>
      </c>
      <c r="R44" s="43">
        <v>60060000</v>
      </c>
      <c r="S44" s="43">
        <v>50000</v>
      </c>
      <c r="T44" s="44">
        <v>0</v>
      </c>
      <c r="U44" s="26">
        <f t="shared" si="2"/>
        <v>340978257.23000002</v>
      </c>
      <c r="V44" s="32"/>
      <c r="W44" s="49" t="s">
        <v>571</v>
      </c>
      <c r="X44" s="49" t="s">
        <v>572</v>
      </c>
      <c r="Y44" s="43">
        <v>38483772</v>
      </c>
      <c r="Z44" s="43">
        <v>140050000</v>
      </c>
      <c r="AA44" s="43">
        <v>8405000</v>
      </c>
      <c r="AB44" s="43">
        <v>66312000</v>
      </c>
      <c r="AC44" s="43">
        <v>62390000</v>
      </c>
      <c r="AD44" s="43">
        <v>900000</v>
      </c>
      <c r="AE44" s="44">
        <v>2015000</v>
      </c>
    </row>
    <row r="45" spans="1:31" x14ac:dyDescent="0.2">
      <c r="A45" t="s">
        <v>58</v>
      </c>
      <c r="B45">
        <v>36</v>
      </c>
      <c r="C45" s="42">
        <v>2015</v>
      </c>
      <c r="D45" s="43">
        <v>2326940</v>
      </c>
      <c r="E45" s="43">
        <v>280000</v>
      </c>
      <c r="F45" s="43">
        <v>275000</v>
      </c>
      <c r="G45" s="43">
        <v>25000</v>
      </c>
      <c r="H45" s="43">
        <v>140000</v>
      </c>
      <c r="I45" s="43">
        <v>40000</v>
      </c>
      <c r="J45" s="44">
        <v>35000</v>
      </c>
      <c r="K45" s="26">
        <f t="shared" si="1"/>
        <v>3121940</v>
      </c>
      <c r="L45" s="4"/>
      <c r="M45">
        <f t="shared" si="0"/>
        <v>2016</v>
      </c>
      <c r="N45" s="43">
        <v>2400000</v>
      </c>
      <c r="O45" s="43">
        <v>430000</v>
      </c>
      <c r="P45" s="43">
        <v>225000</v>
      </c>
      <c r="Q45" s="43">
        <v>20000</v>
      </c>
      <c r="R45" s="43">
        <v>130000</v>
      </c>
      <c r="S45" s="43">
        <v>30000</v>
      </c>
      <c r="T45" s="44">
        <v>600000</v>
      </c>
      <c r="U45" s="26">
        <f t="shared" si="2"/>
        <v>3835000</v>
      </c>
      <c r="V45" s="32"/>
      <c r="W45" s="49" t="s">
        <v>573</v>
      </c>
      <c r="X45" s="49" t="s">
        <v>574</v>
      </c>
      <c r="Y45" s="43">
        <v>1775000</v>
      </c>
      <c r="Z45" s="43">
        <v>125000</v>
      </c>
      <c r="AA45" s="43">
        <v>300000</v>
      </c>
      <c r="AB45" s="43">
        <v>25000</v>
      </c>
      <c r="AC45" s="43">
        <v>110000</v>
      </c>
      <c r="AD45" s="43">
        <v>33538</v>
      </c>
      <c r="AE45" s="44">
        <v>65084</v>
      </c>
    </row>
    <row r="46" spans="1:31" ht="25.5" x14ac:dyDescent="0.2">
      <c r="A46" t="s">
        <v>59</v>
      </c>
      <c r="B46">
        <v>37</v>
      </c>
      <c r="C46" s="42">
        <v>2015</v>
      </c>
      <c r="D46" s="43">
        <v>640000</v>
      </c>
      <c r="E46" s="43">
        <v>205000</v>
      </c>
      <c r="F46" s="43">
        <v>17000</v>
      </c>
      <c r="G46" s="43">
        <v>55000</v>
      </c>
      <c r="H46" s="43">
        <v>40500</v>
      </c>
      <c r="I46" s="43">
        <v>9000</v>
      </c>
      <c r="J46" s="44">
        <v>0</v>
      </c>
      <c r="K46" s="26">
        <f t="shared" si="1"/>
        <v>966500</v>
      </c>
      <c r="L46" s="4"/>
      <c r="M46">
        <f t="shared" si="0"/>
        <v>2016</v>
      </c>
      <c r="N46" s="43">
        <v>640000</v>
      </c>
      <c r="O46" s="43">
        <v>200000</v>
      </c>
      <c r="P46" s="43">
        <v>16000</v>
      </c>
      <c r="Q46" s="43">
        <v>50000</v>
      </c>
      <c r="R46" s="43">
        <v>33500</v>
      </c>
      <c r="S46" s="43">
        <v>4500</v>
      </c>
      <c r="T46" s="44">
        <v>0</v>
      </c>
      <c r="U46" s="26">
        <f t="shared" si="2"/>
        <v>944000</v>
      </c>
      <c r="V46" s="32"/>
      <c r="W46" s="49" t="s">
        <v>575</v>
      </c>
      <c r="X46" s="49" t="s">
        <v>576</v>
      </c>
      <c r="Y46" s="43">
        <v>615000</v>
      </c>
      <c r="Z46" s="43">
        <v>205000</v>
      </c>
      <c r="AA46" s="43">
        <v>17500</v>
      </c>
      <c r="AB46" s="43">
        <v>55000</v>
      </c>
      <c r="AC46" s="43">
        <v>42000</v>
      </c>
      <c r="AD46" s="43">
        <v>12000</v>
      </c>
      <c r="AE46" s="44">
        <v>0</v>
      </c>
    </row>
    <row r="47" spans="1:31" x14ac:dyDescent="0.2">
      <c r="A47" t="s">
        <v>60</v>
      </c>
      <c r="B47">
        <v>38</v>
      </c>
      <c r="C47" s="42">
        <v>2015</v>
      </c>
      <c r="D47" s="43">
        <v>1330252</v>
      </c>
      <c r="E47" s="43">
        <v>0</v>
      </c>
      <c r="F47" s="43">
        <v>76000</v>
      </c>
      <c r="G47" s="43">
        <v>0</v>
      </c>
      <c r="H47" s="43">
        <v>90000</v>
      </c>
      <c r="I47" s="43">
        <v>12000</v>
      </c>
      <c r="J47" s="44">
        <v>5000</v>
      </c>
      <c r="K47" s="26">
        <f t="shared" si="1"/>
        <v>1513252</v>
      </c>
      <c r="L47" s="4"/>
      <c r="M47">
        <f t="shared" si="0"/>
        <v>2016</v>
      </c>
      <c r="N47" s="43">
        <v>1320200</v>
      </c>
      <c r="O47" s="43">
        <v>0</v>
      </c>
      <c r="P47" s="43">
        <v>70000</v>
      </c>
      <c r="Q47" s="43">
        <v>0</v>
      </c>
      <c r="R47" s="43">
        <v>52000</v>
      </c>
      <c r="S47" s="43">
        <v>10000</v>
      </c>
      <c r="T47" s="44">
        <v>0</v>
      </c>
      <c r="U47" s="26">
        <f t="shared" si="2"/>
        <v>1452200</v>
      </c>
      <c r="V47" s="32"/>
      <c r="W47" s="49" t="s">
        <v>577</v>
      </c>
      <c r="X47" s="49" t="s">
        <v>578</v>
      </c>
      <c r="Y47" s="43">
        <v>1086000</v>
      </c>
      <c r="Z47" s="43">
        <v>0</v>
      </c>
      <c r="AA47" s="43">
        <v>60000</v>
      </c>
      <c r="AB47" s="43">
        <v>0</v>
      </c>
      <c r="AC47" s="43">
        <v>50000</v>
      </c>
      <c r="AD47" s="43">
        <v>10000</v>
      </c>
      <c r="AE47" s="44">
        <v>0</v>
      </c>
    </row>
    <row r="48" spans="1:31" x14ac:dyDescent="0.2">
      <c r="A48" t="s">
        <v>61</v>
      </c>
      <c r="B48">
        <v>39</v>
      </c>
      <c r="C48" s="42">
        <v>2015</v>
      </c>
      <c r="D48" s="43">
        <v>900000</v>
      </c>
      <c r="E48" s="43">
        <v>0</v>
      </c>
      <c r="F48" s="43">
        <v>60000</v>
      </c>
      <c r="G48" s="43">
        <v>610000</v>
      </c>
      <c r="H48" s="43">
        <v>20000</v>
      </c>
      <c r="I48" s="43">
        <v>6000</v>
      </c>
      <c r="J48" s="44">
        <v>0</v>
      </c>
      <c r="K48" s="26">
        <f t="shared" si="1"/>
        <v>1596000</v>
      </c>
      <c r="L48" s="4"/>
      <c r="M48">
        <f t="shared" si="0"/>
        <v>2016</v>
      </c>
      <c r="N48" s="43">
        <v>929000</v>
      </c>
      <c r="O48" s="43">
        <v>0</v>
      </c>
      <c r="P48" s="43">
        <v>90000</v>
      </c>
      <c r="Q48" s="43">
        <v>600000</v>
      </c>
      <c r="R48" s="43">
        <v>13000</v>
      </c>
      <c r="S48" s="43">
        <v>5000</v>
      </c>
      <c r="T48" s="44">
        <v>75000</v>
      </c>
      <c r="U48" s="26">
        <f t="shared" si="2"/>
        <v>1712000</v>
      </c>
      <c r="V48" s="32"/>
      <c r="W48" s="49" t="s">
        <v>579</v>
      </c>
      <c r="X48" s="49" t="s">
        <v>580</v>
      </c>
      <c r="Y48" s="43">
        <v>650000</v>
      </c>
      <c r="Z48" s="43">
        <v>0</v>
      </c>
      <c r="AA48" s="43">
        <v>34000</v>
      </c>
      <c r="AB48" s="43">
        <v>600000</v>
      </c>
      <c r="AC48" s="43">
        <v>15000</v>
      </c>
      <c r="AD48" s="43">
        <v>7000</v>
      </c>
      <c r="AE48" s="44">
        <v>107540</v>
      </c>
    </row>
    <row r="49" spans="1:31" x14ac:dyDescent="0.2">
      <c r="A49" t="s">
        <v>62</v>
      </c>
      <c r="B49">
        <v>40</v>
      </c>
      <c r="C49" s="42">
        <v>2015</v>
      </c>
      <c r="D49" s="43">
        <v>5254000</v>
      </c>
      <c r="E49" s="43">
        <v>2245000</v>
      </c>
      <c r="F49" s="43">
        <v>475000</v>
      </c>
      <c r="G49" s="43">
        <v>2180000</v>
      </c>
      <c r="H49" s="43">
        <v>150000</v>
      </c>
      <c r="I49" s="43">
        <v>180000</v>
      </c>
      <c r="J49" s="44">
        <v>570000</v>
      </c>
      <c r="K49" s="26">
        <f t="shared" si="1"/>
        <v>11054000</v>
      </c>
      <c r="L49" s="4"/>
      <c r="M49">
        <f t="shared" si="0"/>
        <v>2016</v>
      </c>
      <c r="N49" s="43">
        <v>5528340.2800000003</v>
      </c>
      <c r="O49" s="43">
        <v>2475000</v>
      </c>
      <c r="P49" s="43">
        <v>475000</v>
      </c>
      <c r="Q49" s="43">
        <v>2255000</v>
      </c>
      <c r="R49" s="43">
        <v>139000</v>
      </c>
      <c r="S49" s="43">
        <v>173000</v>
      </c>
      <c r="T49" s="44">
        <v>574000</v>
      </c>
      <c r="U49" s="26">
        <f t="shared" si="2"/>
        <v>11619340.280000001</v>
      </c>
      <c r="V49" s="32"/>
      <c r="W49" s="49" t="s">
        <v>581</v>
      </c>
      <c r="X49" s="49" t="s">
        <v>582</v>
      </c>
      <c r="Y49" s="43">
        <v>4075000</v>
      </c>
      <c r="Z49" s="43">
        <v>750000</v>
      </c>
      <c r="AA49" s="43">
        <v>340000</v>
      </c>
      <c r="AB49" s="43">
        <v>2230000</v>
      </c>
      <c r="AC49" s="43">
        <v>100000</v>
      </c>
      <c r="AD49" s="43">
        <v>75000</v>
      </c>
      <c r="AE49" s="44">
        <v>410000</v>
      </c>
    </row>
    <row r="50" spans="1:31" x14ac:dyDescent="0.2">
      <c r="A50" t="s">
        <v>63</v>
      </c>
      <c r="B50">
        <v>41</v>
      </c>
      <c r="C50" s="42">
        <v>2015</v>
      </c>
      <c r="D50" s="43">
        <v>1172677</v>
      </c>
      <c r="E50" s="43">
        <v>1166348</v>
      </c>
      <c r="F50" s="43">
        <v>87000</v>
      </c>
      <c r="G50" s="43">
        <v>6800</v>
      </c>
      <c r="H50" s="43">
        <v>19000</v>
      </c>
      <c r="I50" s="43">
        <v>20000</v>
      </c>
      <c r="J50" s="44">
        <v>42433</v>
      </c>
      <c r="K50" s="26">
        <f t="shared" si="1"/>
        <v>2514258</v>
      </c>
      <c r="L50" s="4"/>
      <c r="M50">
        <f t="shared" si="0"/>
        <v>2016</v>
      </c>
      <c r="N50" s="43">
        <v>1180000</v>
      </c>
      <c r="O50" s="43">
        <v>1175868</v>
      </c>
      <c r="P50" s="43">
        <v>87000</v>
      </c>
      <c r="Q50" s="43">
        <v>6800</v>
      </c>
      <c r="R50" s="43">
        <v>22000</v>
      </c>
      <c r="S50" s="43">
        <v>20000</v>
      </c>
      <c r="T50" s="44">
        <v>80000</v>
      </c>
      <c r="U50" s="26">
        <f t="shared" si="2"/>
        <v>2571668</v>
      </c>
      <c r="V50" s="32"/>
      <c r="W50" s="49" t="s">
        <v>583</v>
      </c>
      <c r="X50" s="49" t="s">
        <v>584</v>
      </c>
      <c r="Y50" s="43">
        <v>1058000</v>
      </c>
      <c r="Z50" s="43">
        <v>905000</v>
      </c>
      <c r="AA50" s="43">
        <v>82000</v>
      </c>
      <c r="AB50" s="43">
        <v>6800</v>
      </c>
      <c r="AC50" s="43">
        <v>14900</v>
      </c>
      <c r="AD50" s="43">
        <v>21300</v>
      </c>
      <c r="AE50" s="44">
        <v>28000</v>
      </c>
    </row>
    <row r="51" spans="1:31" ht="25.5" x14ac:dyDescent="0.2">
      <c r="A51" t="s">
        <v>64</v>
      </c>
      <c r="B51">
        <v>42</v>
      </c>
      <c r="C51" s="42">
        <v>2015</v>
      </c>
      <c r="D51" s="43">
        <v>2872000</v>
      </c>
      <c r="E51" s="43">
        <v>292500</v>
      </c>
      <c r="F51" s="43">
        <v>120000</v>
      </c>
      <c r="G51" s="43">
        <v>5000</v>
      </c>
      <c r="H51" s="43">
        <v>47000</v>
      </c>
      <c r="I51" s="43">
        <v>10000</v>
      </c>
      <c r="J51" s="44">
        <v>0</v>
      </c>
      <c r="K51" s="26">
        <f t="shared" si="1"/>
        <v>3346500</v>
      </c>
      <c r="L51" s="4"/>
      <c r="M51">
        <f t="shared" si="0"/>
        <v>2016</v>
      </c>
      <c r="N51" s="43">
        <v>2799915.79</v>
      </c>
      <c r="O51" s="43">
        <v>258269.02</v>
      </c>
      <c r="P51" s="43">
        <v>295253.64</v>
      </c>
      <c r="Q51" s="43">
        <v>4411.5</v>
      </c>
      <c r="R51" s="43">
        <v>29157.57</v>
      </c>
      <c r="S51" s="43">
        <v>8577.5499999999993</v>
      </c>
      <c r="T51" s="44">
        <v>0</v>
      </c>
      <c r="U51" s="26">
        <f t="shared" si="2"/>
        <v>3395585.07</v>
      </c>
      <c r="V51" s="32"/>
      <c r="W51" s="49" t="s">
        <v>585</v>
      </c>
      <c r="X51" s="49" t="s">
        <v>586</v>
      </c>
      <c r="Y51" s="43">
        <v>2200000</v>
      </c>
      <c r="Z51" s="43">
        <v>231553</v>
      </c>
      <c r="AA51" s="43">
        <v>230000</v>
      </c>
      <c r="AB51" s="43">
        <v>5100</v>
      </c>
      <c r="AC51" s="43">
        <v>49500</v>
      </c>
      <c r="AD51" s="43">
        <v>10000</v>
      </c>
      <c r="AE51" s="44">
        <v>90000</v>
      </c>
    </row>
    <row r="52" spans="1:31" x14ac:dyDescent="0.2">
      <c r="A52" t="s">
        <v>65</v>
      </c>
      <c r="B52">
        <v>43</v>
      </c>
      <c r="C52" s="42">
        <v>2015</v>
      </c>
      <c r="D52" s="43">
        <v>281000</v>
      </c>
      <c r="E52" s="43">
        <v>2100</v>
      </c>
      <c r="F52" s="43">
        <v>30000</v>
      </c>
      <c r="G52" s="43">
        <v>2500</v>
      </c>
      <c r="H52" s="43">
        <v>420</v>
      </c>
      <c r="I52" s="43">
        <v>3800</v>
      </c>
      <c r="J52" s="44">
        <v>85000</v>
      </c>
      <c r="K52" s="26">
        <f t="shared" si="1"/>
        <v>404820</v>
      </c>
      <c r="L52" s="4"/>
      <c r="M52">
        <f t="shared" si="0"/>
        <v>2016</v>
      </c>
      <c r="N52" s="43">
        <v>370220</v>
      </c>
      <c r="O52" s="43">
        <v>2500</v>
      </c>
      <c r="P52" s="43">
        <v>45000</v>
      </c>
      <c r="Q52" s="43">
        <v>2280</v>
      </c>
      <c r="R52" s="43">
        <v>1500</v>
      </c>
      <c r="S52" s="43">
        <v>3500</v>
      </c>
      <c r="T52" s="44">
        <v>74000</v>
      </c>
      <c r="U52" s="26">
        <f t="shared" si="2"/>
        <v>499000</v>
      </c>
      <c r="V52" s="32"/>
      <c r="W52" s="49" t="s">
        <v>587</v>
      </c>
      <c r="X52" s="49" t="s">
        <v>588</v>
      </c>
      <c r="Y52" s="43">
        <v>317000</v>
      </c>
      <c r="Z52" s="43">
        <v>500</v>
      </c>
      <c r="AA52" s="43">
        <v>30000</v>
      </c>
      <c r="AB52" s="43">
        <v>0</v>
      </c>
      <c r="AC52" s="43">
        <v>1000</v>
      </c>
      <c r="AD52" s="43">
        <v>3000</v>
      </c>
      <c r="AE52" s="44">
        <v>21000</v>
      </c>
    </row>
    <row r="53" spans="1:31" x14ac:dyDescent="0.2">
      <c r="A53" t="s">
        <v>66</v>
      </c>
      <c r="B53">
        <v>44</v>
      </c>
      <c r="C53" s="42">
        <v>2015</v>
      </c>
      <c r="D53" s="43">
        <v>6220000</v>
      </c>
      <c r="E53" s="43">
        <v>1724000</v>
      </c>
      <c r="F53" s="43">
        <v>1924000</v>
      </c>
      <c r="G53" s="43">
        <v>211000</v>
      </c>
      <c r="H53" s="43">
        <v>780000</v>
      </c>
      <c r="I53" s="43">
        <v>116000</v>
      </c>
      <c r="J53" s="44">
        <v>5595414</v>
      </c>
      <c r="K53" s="26">
        <f t="shared" si="1"/>
        <v>16570414</v>
      </c>
      <c r="L53" s="4"/>
      <c r="M53">
        <f t="shared" si="0"/>
        <v>2016</v>
      </c>
      <c r="N53" s="43">
        <v>6513500</v>
      </c>
      <c r="O53" s="43">
        <v>1747600</v>
      </c>
      <c r="P53" s="43">
        <v>1769200</v>
      </c>
      <c r="Q53" s="43">
        <v>153000</v>
      </c>
      <c r="R53" s="43">
        <v>568300</v>
      </c>
      <c r="S53" s="43">
        <v>149600</v>
      </c>
      <c r="T53" s="44">
        <v>4839762</v>
      </c>
      <c r="U53" s="26">
        <f t="shared" si="2"/>
        <v>15740962</v>
      </c>
      <c r="V53" s="32"/>
      <c r="W53" s="49" t="s">
        <v>589</v>
      </c>
      <c r="X53" s="49" t="s">
        <v>590</v>
      </c>
      <c r="Y53" s="43">
        <v>5620000</v>
      </c>
      <c r="Z53" s="43">
        <v>1015000</v>
      </c>
      <c r="AA53" s="43">
        <v>1450000</v>
      </c>
      <c r="AB53" s="43">
        <v>190000</v>
      </c>
      <c r="AC53" s="43">
        <v>150000</v>
      </c>
      <c r="AD53" s="43">
        <v>175000</v>
      </c>
      <c r="AE53" s="44">
        <v>6111645</v>
      </c>
    </row>
    <row r="54" spans="1:31" x14ac:dyDescent="0.2">
      <c r="A54" t="s">
        <v>67</v>
      </c>
      <c r="B54">
        <v>45</v>
      </c>
      <c r="C54" s="42">
        <v>2015</v>
      </c>
      <c r="D54" s="43">
        <v>345000</v>
      </c>
      <c r="E54" s="43">
        <v>0</v>
      </c>
      <c r="F54" s="43">
        <v>45000</v>
      </c>
      <c r="G54" s="43">
        <v>400</v>
      </c>
      <c r="H54" s="43">
        <v>15000</v>
      </c>
      <c r="I54" s="43">
        <v>7500</v>
      </c>
      <c r="J54" s="44">
        <v>38000</v>
      </c>
      <c r="K54" s="26">
        <f t="shared" si="1"/>
        <v>450900</v>
      </c>
      <c r="L54" s="4"/>
      <c r="M54">
        <f t="shared" si="0"/>
        <v>2016</v>
      </c>
      <c r="N54" s="43">
        <v>350000</v>
      </c>
      <c r="O54" s="43">
        <v>0</v>
      </c>
      <c r="P54" s="43">
        <v>46000</v>
      </c>
      <c r="Q54" s="43">
        <v>400</v>
      </c>
      <c r="R54" s="43">
        <v>4500</v>
      </c>
      <c r="S54" s="43">
        <v>5000</v>
      </c>
      <c r="T54" s="44">
        <v>0</v>
      </c>
      <c r="U54" s="26">
        <f t="shared" si="2"/>
        <v>405900</v>
      </c>
      <c r="V54" s="32"/>
      <c r="W54" s="49" t="s">
        <v>591</v>
      </c>
      <c r="X54" s="49" t="s">
        <v>592</v>
      </c>
      <c r="Y54" s="43">
        <v>320000</v>
      </c>
      <c r="Z54" s="43">
        <v>0</v>
      </c>
      <c r="AA54" s="43">
        <v>60000</v>
      </c>
      <c r="AB54" s="43">
        <v>400</v>
      </c>
      <c r="AC54" s="43">
        <v>12000</v>
      </c>
      <c r="AD54" s="43">
        <v>14000</v>
      </c>
      <c r="AE54" s="44">
        <v>26000</v>
      </c>
    </row>
    <row r="55" spans="1:31" x14ac:dyDescent="0.2">
      <c r="A55" t="s">
        <v>68</v>
      </c>
      <c r="B55">
        <v>46</v>
      </c>
      <c r="C55" s="42">
        <v>2015</v>
      </c>
      <c r="D55" s="43">
        <v>5150000</v>
      </c>
      <c r="E55" s="43">
        <v>2275000</v>
      </c>
      <c r="F55" s="43">
        <v>488000</v>
      </c>
      <c r="G55" s="43">
        <v>1165000</v>
      </c>
      <c r="H55" s="43">
        <v>4317000</v>
      </c>
      <c r="I55" s="43">
        <v>250000</v>
      </c>
      <c r="J55" s="44">
        <v>1322000</v>
      </c>
      <c r="K55" s="26">
        <f t="shared" si="1"/>
        <v>14967000</v>
      </c>
      <c r="L55" s="4"/>
      <c r="M55">
        <f t="shared" si="0"/>
        <v>2016</v>
      </c>
      <c r="N55" s="43">
        <v>5350000</v>
      </c>
      <c r="O55" s="43">
        <v>2475000</v>
      </c>
      <c r="P55" s="43">
        <v>488000</v>
      </c>
      <c r="Q55" s="43">
        <v>1335000</v>
      </c>
      <c r="R55" s="43">
        <v>4327000</v>
      </c>
      <c r="S55" s="43">
        <v>225000</v>
      </c>
      <c r="T55" s="44">
        <v>990460</v>
      </c>
      <c r="U55" s="26">
        <f t="shared" si="2"/>
        <v>15190460</v>
      </c>
      <c r="V55" s="32"/>
      <c r="W55" s="49" t="s">
        <v>593</v>
      </c>
      <c r="X55" s="49" t="s">
        <v>594</v>
      </c>
      <c r="Y55" s="43">
        <v>4850000</v>
      </c>
      <c r="Z55" s="43">
        <v>1950000</v>
      </c>
      <c r="AA55" s="43">
        <v>399500</v>
      </c>
      <c r="AB55" s="43">
        <v>1110000</v>
      </c>
      <c r="AC55" s="43">
        <v>4012500</v>
      </c>
      <c r="AD55" s="43">
        <v>350000</v>
      </c>
      <c r="AE55" s="44">
        <v>637713</v>
      </c>
    </row>
    <row r="56" spans="1:31" x14ac:dyDescent="0.2">
      <c r="A56" t="s">
        <v>69</v>
      </c>
      <c r="B56">
        <v>47</v>
      </c>
      <c r="C56" s="42">
        <v>2015</v>
      </c>
      <c r="D56" s="43">
        <v>156400</v>
      </c>
      <c r="E56" s="43">
        <v>0</v>
      </c>
      <c r="F56" s="43">
        <v>10000</v>
      </c>
      <c r="G56" s="43">
        <v>800</v>
      </c>
      <c r="H56" s="43">
        <v>7000</v>
      </c>
      <c r="I56" s="43">
        <v>1200</v>
      </c>
      <c r="J56" s="44">
        <v>0</v>
      </c>
      <c r="K56" s="26">
        <f t="shared" si="1"/>
        <v>175400</v>
      </c>
      <c r="L56" s="4"/>
      <c r="M56">
        <f t="shared" si="0"/>
        <v>2016</v>
      </c>
      <c r="N56" s="43">
        <v>178000</v>
      </c>
      <c r="O56" s="43">
        <v>0</v>
      </c>
      <c r="P56" s="43">
        <v>12000</v>
      </c>
      <c r="Q56" s="43">
        <v>865</v>
      </c>
      <c r="R56" s="43">
        <v>5000</v>
      </c>
      <c r="S56" s="43">
        <v>1000</v>
      </c>
      <c r="T56" s="44">
        <v>0</v>
      </c>
      <c r="U56" s="26">
        <f t="shared" si="2"/>
        <v>196865</v>
      </c>
      <c r="V56" s="32"/>
      <c r="W56" s="49" t="s">
        <v>595</v>
      </c>
      <c r="X56" s="49" t="s">
        <v>596</v>
      </c>
      <c r="Y56" s="43">
        <v>145000</v>
      </c>
      <c r="Z56" s="43">
        <v>0</v>
      </c>
      <c r="AA56" s="43">
        <v>10000</v>
      </c>
      <c r="AB56" s="43">
        <v>800</v>
      </c>
      <c r="AC56" s="43">
        <v>5000</v>
      </c>
      <c r="AD56" s="43">
        <v>2000</v>
      </c>
      <c r="AE56" s="44">
        <v>0</v>
      </c>
    </row>
    <row r="57" spans="1:31" ht="25.5" x14ac:dyDescent="0.2">
      <c r="A57" t="s">
        <v>70</v>
      </c>
      <c r="B57">
        <v>48</v>
      </c>
      <c r="C57" s="42">
        <v>2015</v>
      </c>
      <c r="D57" s="43">
        <v>3242865.03</v>
      </c>
      <c r="E57" s="43">
        <v>3300000</v>
      </c>
      <c r="F57" s="43">
        <v>320000</v>
      </c>
      <c r="G57" s="43">
        <v>520000</v>
      </c>
      <c r="H57" s="43">
        <v>25000</v>
      </c>
      <c r="I57" s="43">
        <v>75000</v>
      </c>
      <c r="J57" s="44">
        <v>185000</v>
      </c>
      <c r="K57" s="26">
        <f t="shared" si="1"/>
        <v>7667865.0299999993</v>
      </c>
      <c r="L57" s="4"/>
      <c r="M57">
        <f t="shared" si="0"/>
        <v>2016</v>
      </c>
      <c r="N57" s="43">
        <v>3319301.94</v>
      </c>
      <c r="O57" s="43">
        <v>3775000</v>
      </c>
      <c r="P57" s="43">
        <v>300000</v>
      </c>
      <c r="Q57" s="43">
        <v>520000</v>
      </c>
      <c r="R57" s="43">
        <v>25000</v>
      </c>
      <c r="S57" s="43">
        <v>100000</v>
      </c>
      <c r="T57" s="44">
        <v>0</v>
      </c>
      <c r="U57" s="26">
        <f t="shared" si="2"/>
        <v>8039301.9399999995</v>
      </c>
      <c r="V57" s="32"/>
      <c r="W57" s="49" t="s">
        <v>597</v>
      </c>
      <c r="X57" s="49" t="s">
        <v>598</v>
      </c>
      <c r="Y57" s="43">
        <v>2958112.3</v>
      </c>
      <c r="Z57" s="43">
        <v>2800000</v>
      </c>
      <c r="AA57" s="43">
        <v>320000</v>
      </c>
      <c r="AB57" s="43">
        <v>520000</v>
      </c>
      <c r="AC57" s="43">
        <v>25000</v>
      </c>
      <c r="AD57" s="43">
        <v>75000</v>
      </c>
      <c r="AE57" s="44">
        <v>185000</v>
      </c>
    </row>
    <row r="58" spans="1:31" ht="25.5" x14ac:dyDescent="0.2">
      <c r="A58" t="s">
        <v>71</v>
      </c>
      <c r="B58">
        <v>49</v>
      </c>
      <c r="C58" s="42">
        <v>2015</v>
      </c>
      <c r="D58" s="43">
        <v>6400000</v>
      </c>
      <c r="E58" s="43">
        <v>16200000</v>
      </c>
      <c r="F58" s="43">
        <v>700000</v>
      </c>
      <c r="G58" s="43">
        <v>5800000</v>
      </c>
      <c r="H58" s="43">
        <v>10264655</v>
      </c>
      <c r="I58" s="43">
        <v>590000</v>
      </c>
      <c r="J58" s="44">
        <v>700000</v>
      </c>
      <c r="K58" s="26">
        <f t="shared" si="1"/>
        <v>40654655</v>
      </c>
      <c r="L58" s="4"/>
      <c r="M58">
        <f t="shared" si="0"/>
        <v>2016</v>
      </c>
      <c r="N58" s="43">
        <v>6650000</v>
      </c>
      <c r="O58" s="43">
        <v>18015000</v>
      </c>
      <c r="P58" s="43">
        <v>650000</v>
      </c>
      <c r="Q58" s="43">
        <v>5900000</v>
      </c>
      <c r="R58" s="43">
        <v>10475630</v>
      </c>
      <c r="S58" s="43">
        <v>560000</v>
      </c>
      <c r="T58" s="44">
        <v>0</v>
      </c>
      <c r="U58" s="26">
        <f t="shared" si="2"/>
        <v>42250630</v>
      </c>
      <c r="V58" s="32"/>
      <c r="W58" s="49" t="s">
        <v>599</v>
      </c>
      <c r="X58" s="49" t="s">
        <v>600</v>
      </c>
      <c r="Y58" s="43">
        <v>6000000</v>
      </c>
      <c r="Z58" s="43">
        <v>15346387</v>
      </c>
      <c r="AA58" s="43">
        <v>700000</v>
      </c>
      <c r="AB58" s="43">
        <v>5395000</v>
      </c>
      <c r="AC58" s="43">
        <v>10466205</v>
      </c>
      <c r="AD58" s="43">
        <v>500000</v>
      </c>
      <c r="AE58" s="44">
        <v>1000000</v>
      </c>
    </row>
    <row r="59" spans="1:31" x14ac:dyDescent="0.2">
      <c r="A59" t="s">
        <v>72</v>
      </c>
      <c r="B59">
        <v>50</v>
      </c>
      <c r="C59" s="42">
        <v>2015</v>
      </c>
      <c r="D59" s="43">
        <v>3200000</v>
      </c>
      <c r="E59" s="43">
        <v>550000</v>
      </c>
      <c r="F59" s="43">
        <v>300000</v>
      </c>
      <c r="G59" s="43">
        <v>219907</v>
      </c>
      <c r="H59" s="43">
        <v>100000</v>
      </c>
      <c r="I59" s="43">
        <v>80000</v>
      </c>
      <c r="J59" s="44">
        <v>325000</v>
      </c>
      <c r="K59" s="26">
        <f t="shared" si="1"/>
        <v>4774907</v>
      </c>
      <c r="L59" s="4"/>
      <c r="M59">
        <f t="shared" si="0"/>
        <v>2016</v>
      </c>
      <c r="N59" s="43">
        <v>3360000</v>
      </c>
      <c r="O59" s="43">
        <v>540000</v>
      </c>
      <c r="P59" s="43">
        <v>300000</v>
      </c>
      <c r="Q59" s="43">
        <v>225405</v>
      </c>
      <c r="R59" s="43">
        <v>100000</v>
      </c>
      <c r="S59" s="43">
        <v>80000</v>
      </c>
      <c r="T59" s="44">
        <v>125000</v>
      </c>
      <c r="U59" s="26">
        <f t="shared" si="2"/>
        <v>4730405</v>
      </c>
      <c r="V59" s="32"/>
      <c r="W59" s="49" t="s">
        <v>601</v>
      </c>
      <c r="X59" s="49" t="s">
        <v>602</v>
      </c>
      <c r="Y59" s="43">
        <v>3000000</v>
      </c>
      <c r="Z59" s="43">
        <v>50000</v>
      </c>
      <c r="AA59" s="43">
        <v>300000</v>
      </c>
      <c r="AB59" s="43">
        <v>224686</v>
      </c>
      <c r="AC59" s="43">
        <v>100000</v>
      </c>
      <c r="AD59" s="43">
        <v>100000</v>
      </c>
      <c r="AE59" s="44">
        <v>300000</v>
      </c>
    </row>
    <row r="60" spans="1:31" x14ac:dyDescent="0.2">
      <c r="A60" t="s">
        <v>73</v>
      </c>
      <c r="B60">
        <v>51</v>
      </c>
      <c r="C60" s="42">
        <v>2015</v>
      </c>
      <c r="D60" s="43">
        <v>867000</v>
      </c>
      <c r="E60" s="43">
        <v>0</v>
      </c>
      <c r="F60" s="43">
        <v>30000</v>
      </c>
      <c r="G60" s="43">
        <v>6300</v>
      </c>
      <c r="H60" s="43">
        <v>10000</v>
      </c>
      <c r="I60" s="43">
        <v>13000</v>
      </c>
      <c r="J60" s="44">
        <v>7000</v>
      </c>
      <c r="K60" s="26">
        <f t="shared" si="1"/>
        <v>933300</v>
      </c>
      <c r="L60" s="4"/>
      <c r="M60">
        <f t="shared" si="0"/>
        <v>2016</v>
      </c>
      <c r="N60" s="43">
        <v>905000</v>
      </c>
      <c r="O60" s="43">
        <v>0</v>
      </c>
      <c r="P60" s="43">
        <v>40000</v>
      </c>
      <c r="Q60" s="43">
        <v>6300</v>
      </c>
      <c r="R60" s="43">
        <v>8000</v>
      </c>
      <c r="S60" s="43">
        <v>12500</v>
      </c>
      <c r="T60" s="44">
        <v>0</v>
      </c>
      <c r="U60" s="26">
        <f t="shared" si="2"/>
        <v>971800</v>
      </c>
      <c r="V60" s="32"/>
      <c r="W60" s="49" t="s">
        <v>603</v>
      </c>
      <c r="X60" s="49" t="s">
        <v>604</v>
      </c>
      <c r="Y60" s="43">
        <v>801000</v>
      </c>
      <c r="Z60" s="43">
        <v>0</v>
      </c>
      <c r="AA60" s="43">
        <v>50000</v>
      </c>
      <c r="AB60" s="43">
        <v>6000</v>
      </c>
      <c r="AC60" s="43">
        <v>9500</v>
      </c>
      <c r="AD60" s="43">
        <v>25000</v>
      </c>
      <c r="AE60" s="44">
        <v>0</v>
      </c>
    </row>
    <row r="61" spans="1:31" x14ac:dyDescent="0.2">
      <c r="A61" t="s">
        <v>74</v>
      </c>
      <c r="B61">
        <v>52</v>
      </c>
      <c r="C61" s="42">
        <v>2015</v>
      </c>
      <c r="D61" s="43">
        <v>1175000</v>
      </c>
      <c r="E61" s="43">
        <v>100000</v>
      </c>
      <c r="F61" s="43">
        <v>141400</v>
      </c>
      <c r="G61" s="43">
        <v>72720</v>
      </c>
      <c r="H61" s="43">
        <v>24843</v>
      </c>
      <c r="I61" s="43">
        <v>12464</v>
      </c>
      <c r="J61" s="44">
        <v>378491</v>
      </c>
      <c r="K61" s="26">
        <f t="shared" si="1"/>
        <v>1904918</v>
      </c>
      <c r="L61" s="4"/>
      <c r="M61">
        <f t="shared" si="0"/>
        <v>2016</v>
      </c>
      <c r="N61" s="43">
        <v>1300000</v>
      </c>
      <c r="O61" s="43">
        <v>170000</v>
      </c>
      <c r="P61" s="43">
        <v>142814</v>
      </c>
      <c r="Q61" s="43">
        <v>26000</v>
      </c>
      <c r="R61" s="43">
        <v>28000</v>
      </c>
      <c r="S61" s="43">
        <v>12589</v>
      </c>
      <c r="T61" s="44">
        <v>324787</v>
      </c>
      <c r="U61" s="26">
        <f t="shared" si="2"/>
        <v>2004190</v>
      </c>
      <c r="V61" s="32"/>
      <c r="W61" s="49" t="s">
        <v>605</v>
      </c>
      <c r="X61" s="49" t="s">
        <v>606</v>
      </c>
      <c r="Y61" s="43">
        <v>1174000</v>
      </c>
      <c r="Z61" s="43">
        <v>120204</v>
      </c>
      <c r="AA61" s="43">
        <v>190590</v>
      </c>
      <c r="AB61" s="43">
        <v>72000</v>
      </c>
      <c r="AC61" s="43">
        <v>24286</v>
      </c>
      <c r="AD61" s="43">
        <v>17000</v>
      </c>
      <c r="AE61" s="44">
        <v>58750</v>
      </c>
    </row>
    <row r="62" spans="1:31" ht="25.5" x14ac:dyDescent="0.2">
      <c r="A62" t="s">
        <v>75</v>
      </c>
      <c r="B62">
        <v>53</v>
      </c>
      <c r="C62" s="42">
        <v>2015</v>
      </c>
      <c r="D62" s="43">
        <v>100435.01</v>
      </c>
      <c r="E62" s="43">
        <v>3006</v>
      </c>
      <c r="F62" s="43">
        <v>33170.39</v>
      </c>
      <c r="G62" s="43">
        <v>850</v>
      </c>
      <c r="H62" s="43">
        <v>9869.4</v>
      </c>
      <c r="I62" s="43">
        <v>1500</v>
      </c>
      <c r="J62" s="44">
        <v>0</v>
      </c>
      <c r="K62" s="26">
        <f t="shared" si="1"/>
        <v>148830.79999999999</v>
      </c>
      <c r="L62" s="4"/>
      <c r="M62">
        <f t="shared" si="0"/>
        <v>2016</v>
      </c>
      <c r="N62" s="43">
        <v>124189</v>
      </c>
      <c r="O62" s="43">
        <v>11100</v>
      </c>
      <c r="P62" s="43">
        <v>30000</v>
      </c>
      <c r="Q62" s="43">
        <v>875</v>
      </c>
      <c r="R62" s="43">
        <v>5000</v>
      </c>
      <c r="S62" s="43">
        <v>1300</v>
      </c>
      <c r="T62" s="44">
        <v>0</v>
      </c>
      <c r="U62" s="26">
        <f t="shared" si="2"/>
        <v>172464</v>
      </c>
      <c r="V62" s="32"/>
      <c r="W62" s="49" t="s">
        <v>607</v>
      </c>
      <c r="X62" s="49" t="s">
        <v>608</v>
      </c>
      <c r="Y62" s="43">
        <v>85000</v>
      </c>
      <c r="Z62" s="43">
        <v>2500</v>
      </c>
      <c r="AA62" s="43">
        <v>25000</v>
      </c>
      <c r="AB62" s="43">
        <v>800</v>
      </c>
      <c r="AC62" s="43">
        <v>5000</v>
      </c>
      <c r="AD62" s="43">
        <v>1500</v>
      </c>
      <c r="AE62" s="44">
        <v>0</v>
      </c>
    </row>
    <row r="63" spans="1:31" x14ac:dyDescent="0.2">
      <c r="A63" t="s">
        <v>76</v>
      </c>
      <c r="B63">
        <v>54</v>
      </c>
      <c r="C63" s="42">
        <v>2015</v>
      </c>
      <c r="D63" s="43">
        <v>1522852</v>
      </c>
      <c r="E63" s="43">
        <v>187213</v>
      </c>
      <c r="F63" s="43">
        <v>75409</v>
      </c>
      <c r="G63" s="43">
        <v>807447</v>
      </c>
      <c r="H63" s="43">
        <v>86206</v>
      </c>
      <c r="I63" s="43">
        <v>13291</v>
      </c>
      <c r="J63" s="44">
        <v>31674</v>
      </c>
      <c r="K63" s="26">
        <f t="shared" si="1"/>
        <v>2724092</v>
      </c>
      <c r="L63" s="4"/>
      <c r="M63">
        <f t="shared" si="0"/>
        <v>2016</v>
      </c>
      <c r="N63" s="43">
        <v>1863061</v>
      </c>
      <c r="O63" s="43">
        <v>193000</v>
      </c>
      <c r="P63" s="43">
        <v>90400</v>
      </c>
      <c r="Q63" s="43">
        <v>811000</v>
      </c>
      <c r="R63" s="43">
        <v>76000</v>
      </c>
      <c r="S63" s="43">
        <v>10000</v>
      </c>
      <c r="T63" s="44">
        <v>32568</v>
      </c>
      <c r="U63" s="26">
        <f t="shared" si="2"/>
        <v>3076029</v>
      </c>
      <c r="V63" s="32"/>
      <c r="W63" s="49" t="s">
        <v>609</v>
      </c>
      <c r="X63" s="49" t="s">
        <v>610</v>
      </c>
      <c r="Y63" s="43">
        <v>1522533</v>
      </c>
      <c r="Z63" s="43">
        <v>191917</v>
      </c>
      <c r="AA63" s="43">
        <v>77470</v>
      </c>
      <c r="AB63" s="43">
        <v>808591</v>
      </c>
      <c r="AC63" s="43">
        <v>94811</v>
      </c>
      <c r="AD63" s="43">
        <v>32613</v>
      </c>
      <c r="AE63" s="44">
        <v>24068</v>
      </c>
    </row>
    <row r="64" spans="1:31" x14ac:dyDescent="0.2">
      <c r="A64" t="s">
        <v>77</v>
      </c>
      <c r="B64">
        <v>55</v>
      </c>
      <c r="C64" s="42">
        <v>2015</v>
      </c>
      <c r="D64" s="43">
        <v>935000</v>
      </c>
      <c r="E64" s="43">
        <v>1345000</v>
      </c>
      <c r="F64" s="43">
        <v>100000</v>
      </c>
      <c r="G64" s="43">
        <v>20000</v>
      </c>
      <c r="H64" s="43">
        <v>50000</v>
      </c>
      <c r="I64" s="43">
        <v>19000</v>
      </c>
      <c r="J64" s="44">
        <v>2500</v>
      </c>
      <c r="K64" s="26">
        <f t="shared" si="1"/>
        <v>2471500</v>
      </c>
      <c r="L64" s="4"/>
      <c r="M64">
        <f t="shared" si="0"/>
        <v>2016</v>
      </c>
      <c r="N64" s="43">
        <v>950000</v>
      </c>
      <c r="O64" s="43">
        <v>1365000</v>
      </c>
      <c r="P64" s="43">
        <v>100000</v>
      </c>
      <c r="Q64" s="43">
        <v>20000</v>
      </c>
      <c r="R64" s="43">
        <v>50000</v>
      </c>
      <c r="S64" s="43">
        <v>20000</v>
      </c>
      <c r="T64" s="44">
        <v>2500</v>
      </c>
      <c r="U64" s="26">
        <f t="shared" si="2"/>
        <v>2507500</v>
      </c>
      <c r="V64" s="32"/>
      <c r="W64" s="49" t="s">
        <v>611</v>
      </c>
      <c r="X64" s="49" t="s">
        <v>612</v>
      </c>
      <c r="Y64" s="43">
        <v>935000</v>
      </c>
      <c r="Z64" s="43">
        <v>1325000</v>
      </c>
      <c r="AA64" s="43">
        <v>120000</v>
      </c>
      <c r="AB64" s="43">
        <v>20000</v>
      </c>
      <c r="AC64" s="43">
        <v>50000</v>
      </c>
      <c r="AD64" s="43">
        <v>25000</v>
      </c>
      <c r="AE64" s="44">
        <v>6200</v>
      </c>
    </row>
    <row r="65" spans="1:31" ht="25.5" x14ac:dyDescent="0.2">
      <c r="A65" t="s">
        <v>78</v>
      </c>
      <c r="B65">
        <v>56</v>
      </c>
      <c r="C65" s="42">
        <v>2015</v>
      </c>
      <c r="D65" s="43">
        <v>4250000</v>
      </c>
      <c r="E65" s="43">
        <v>1020000</v>
      </c>
      <c r="F65" s="43">
        <v>375000</v>
      </c>
      <c r="G65" s="43">
        <v>43075</v>
      </c>
      <c r="H65" s="43">
        <v>215000</v>
      </c>
      <c r="I65" s="43">
        <v>260000</v>
      </c>
      <c r="J65" s="44">
        <v>250000</v>
      </c>
      <c r="K65" s="26">
        <f t="shared" si="1"/>
        <v>6413075</v>
      </c>
      <c r="L65" s="4"/>
      <c r="M65">
        <f t="shared" si="0"/>
        <v>2016</v>
      </c>
      <c r="N65" s="43">
        <v>4600000</v>
      </c>
      <c r="O65" s="43">
        <v>1020000</v>
      </c>
      <c r="P65" s="43">
        <v>375000</v>
      </c>
      <c r="Q65" s="43">
        <v>40000</v>
      </c>
      <c r="R65" s="43">
        <v>215000</v>
      </c>
      <c r="S65" s="43">
        <v>260000</v>
      </c>
      <c r="T65" s="44">
        <v>0</v>
      </c>
      <c r="U65" s="26">
        <f t="shared" si="2"/>
        <v>6510000</v>
      </c>
      <c r="V65" s="32"/>
      <c r="W65" s="49" t="s">
        <v>613</v>
      </c>
      <c r="X65" s="49" t="s">
        <v>614</v>
      </c>
      <c r="Y65" s="43">
        <v>4080000</v>
      </c>
      <c r="Z65" s="43">
        <v>0</v>
      </c>
      <c r="AA65" s="43">
        <v>400000</v>
      </c>
      <c r="AB65" s="43">
        <v>0</v>
      </c>
      <c r="AC65" s="43">
        <v>210000</v>
      </c>
      <c r="AD65" s="43">
        <v>260000</v>
      </c>
      <c r="AE65" s="44">
        <v>277025</v>
      </c>
    </row>
    <row r="66" spans="1:31" x14ac:dyDescent="0.2">
      <c r="A66" t="s">
        <v>79</v>
      </c>
      <c r="B66">
        <v>57</v>
      </c>
      <c r="C66" s="42">
        <v>2015</v>
      </c>
      <c r="D66" s="43">
        <v>6100000</v>
      </c>
      <c r="E66" s="43">
        <v>920000</v>
      </c>
      <c r="F66" s="43">
        <v>350000</v>
      </c>
      <c r="G66" s="43">
        <v>1799293</v>
      </c>
      <c r="H66" s="43">
        <v>2293400</v>
      </c>
      <c r="I66" s="43">
        <v>200000</v>
      </c>
      <c r="J66" s="44">
        <v>350000</v>
      </c>
      <c r="K66" s="26">
        <f t="shared" si="1"/>
        <v>12012693</v>
      </c>
      <c r="L66" s="4"/>
      <c r="M66">
        <f t="shared" si="0"/>
        <v>2016</v>
      </c>
      <c r="N66" s="43">
        <v>7000000</v>
      </c>
      <c r="O66" s="43">
        <v>1310000</v>
      </c>
      <c r="P66" s="43">
        <v>400000</v>
      </c>
      <c r="Q66" s="43">
        <v>1212432</v>
      </c>
      <c r="R66" s="43">
        <v>2600000</v>
      </c>
      <c r="S66" s="43">
        <v>300000</v>
      </c>
      <c r="T66" s="44">
        <v>150000</v>
      </c>
      <c r="U66" s="26">
        <f t="shared" si="2"/>
        <v>12972432</v>
      </c>
      <c r="V66" s="32"/>
      <c r="W66" s="49" t="s">
        <v>615</v>
      </c>
      <c r="X66" s="49" t="s">
        <v>616</v>
      </c>
      <c r="Y66" s="43">
        <v>4765000</v>
      </c>
      <c r="Z66" s="43">
        <v>652000</v>
      </c>
      <c r="AA66" s="43">
        <v>310000</v>
      </c>
      <c r="AB66" s="43">
        <v>1198061</v>
      </c>
      <c r="AC66" s="43">
        <v>1765000</v>
      </c>
      <c r="AD66" s="43">
        <v>274000</v>
      </c>
      <c r="AE66" s="44">
        <v>310000</v>
      </c>
    </row>
    <row r="67" spans="1:31" x14ac:dyDescent="0.2">
      <c r="A67" t="s">
        <v>80</v>
      </c>
      <c r="B67">
        <v>58</v>
      </c>
      <c r="C67" s="42">
        <v>2015</v>
      </c>
      <c r="D67" s="43">
        <v>437000</v>
      </c>
      <c r="E67" s="43">
        <v>0</v>
      </c>
      <c r="F67" s="43">
        <v>15000</v>
      </c>
      <c r="G67" s="43">
        <v>0</v>
      </c>
      <c r="H67" s="43">
        <v>7500</v>
      </c>
      <c r="I67" s="43">
        <v>2300</v>
      </c>
      <c r="J67" s="44">
        <v>0</v>
      </c>
      <c r="K67" s="26">
        <f t="shared" si="1"/>
        <v>461800</v>
      </c>
      <c r="L67" s="4"/>
      <c r="M67">
        <f t="shared" si="0"/>
        <v>2016</v>
      </c>
      <c r="N67" s="43">
        <v>464000</v>
      </c>
      <c r="O67" s="43">
        <v>0</v>
      </c>
      <c r="P67" s="43">
        <v>15000</v>
      </c>
      <c r="Q67" s="43">
        <v>0</v>
      </c>
      <c r="R67" s="43">
        <v>7100</v>
      </c>
      <c r="S67" s="43">
        <v>1800</v>
      </c>
      <c r="T67" s="44">
        <v>0</v>
      </c>
      <c r="U67" s="26">
        <f t="shared" si="2"/>
        <v>487900</v>
      </c>
      <c r="V67" s="32"/>
      <c r="W67" s="49" t="s">
        <v>617</v>
      </c>
      <c r="X67" s="49" t="s">
        <v>618</v>
      </c>
      <c r="Y67" s="43">
        <v>410000</v>
      </c>
      <c r="Z67" s="43">
        <v>0</v>
      </c>
      <c r="AA67" s="43">
        <v>15000</v>
      </c>
      <c r="AB67" s="43">
        <v>0</v>
      </c>
      <c r="AC67" s="43">
        <v>6000</v>
      </c>
      <c r="AD67" s="43">
        <v>3000</v>
      </c>
      <c r="AE67" s="44">
        <v>0</v>
      </c>
    </row>
    <row r="68" spans="1:31" x14ac:dyDescent="0.2">
      <c r="A68" t="s">
        <v>81</v>
      </c>
      <c r="B68">
        <v>59</v>
      </c>
      <c r="C68" s="42">
        <v>2014</v>
      </c>
      <c r="D68" s="43">
        <v>125000</v>
      </c>
      <c r="E68" s="43">
        <v>0</v>
      </c>
      <c r="F68" s="43">
        <v>10000</v>
      </c>
      <c r="G68" s="43">
        <v>0</v>
      </c>
      <c r="H68" s="43">
        <v>6000</v>
      </c>
      <c r="I68" s="43">
        <v>450</v>
      </c>
      <c r="J68" s="44">
        <v>0</v>
      </c>
      <c r="K68" s="26">
        <f t="shared" si="1"/>
        <v>141450</v>
      </c>
      <c r="L68" s="4"/>
      <c r="M68">
        <f t="shared" si="0"/>
        <v>2015</v>
      </c>
      <c r="N68" s="43">
        <v>125000</v>
      </c>
      <c r="O68" s="43">
        <v>0</v>
      </c>
      <c r="P68" s="43">
        <v>13000</v>
      </c>
      <c r="Q68" s="43">
        <v>12000</v>
      </c>
      <c r="R68" s="43">
        <v>4800</v>
      </c>
      <c r="S68" s="43">
        <v>600</v>
      </c>
      <c r="T68" s="44">
        <v>0</v>
      </c>
      <c r="U68" s="26">
        <f t="shared" si="2"/>
        <v>155400</v>
      </c>
      <c r="V68" s="32"/>
      <c r="W68" s="49" t="s">
        <v>619</v>
      </c>
      <c r="X68" s="49" t="s">
        <v>620</v>
      </c>
      <c r="Y68" s="43">
        <v>117000</v>
      </c>
      <c r="Z68" s="43">
        <v>0</v>
      </c>
      <c r="AA68" s="43">
        <v>29000</v>
      </c>
      <c r="AB68" s="43">
        <v>12900</v>
      </c>
      <c r="AC68" s="43">
        <v>9000</v>
      </c>
      <c r="AD68" s="43">
        <v>2500</v>
      </c>
      <c r="AE68" s="44">
        <v>0</v>
      </c>
    </row>
    <row r="69" spans="1:31" ht="25.5" x14ac:dyDescent="0.2">
      <c r="A69" t="s">
        <v>82</v>
      </c>
      <c r="B69">
        <v>60</v>
      </c>
      <c r="C69" s="42">
        <v>2015</v>
      </c>
      <c r="D69" s="43">
        <v>141700</v>
      </c>
      <c r="E69" s="43">
        <v>0</v>
      </c>
      <c r="F69" s="43">
        <v>25500</v>
      </c>
      <c r="G69" s="43">
        <v>800</v>
      </c>
      <c r="H69" s="43">
        <v>3000</v>
      </c>
      <c r="I69" s="43">
        <v>4400</v>
      </c>
      <c r="J69" s="44">
        <v>6880</v>
      </c>
      <c r="K69" s="26">
        <f t="shared" si="1"/>
        <v>182280</v>
      </c>
      <c r="L69" s="4"/>
      <c r="M69">
        <f t="shared" si="0"/>
        <v>2016</v>
      </c>
      <c r="N69" s="43">
        <v>140000</v>
      </c>
      <c r="O69" s="43">
        <v>0</v>
      </c>
      <c r="P69" s="43">
        <v>25000</v>
      </c>
      <c r="Q69" s="43">
        <v>0</v>
      </c>
      <c r="R69" s="43">
        <v>500</v>
      </c>
      <c r="S69" s="43">
        <v>4000</v>
      </c>
      <c r="T69" s="44">
        <v>0</v>
      </c>
      <c r="U69" s="26">
        <f t="shared" si="2"/>
        <v>169500</v>
      </c>
      <c r="V69" s="32"/>
      <c r="W69" s="49" t="s">
        <v>621</v>
      </c>
      <c r="X69" s="49" t="s">
        <v>622</v>
      </c>
      <c r="Y69" s="43">
        <v>125000</v>
      </c>
      <c r="Z69" s="43">
        <v>0</v>
      </c>
      <c r="AA69" s="43">
        <v>20000</v>
      </c>
      <c r="AB69" s="43">
        <v>0</v>
      </c>
      <c r="AC69" s="43">
        <v>2500</v>
      </c>
      <c r="AD69" s="43">
        <v>4000</v>
      </c>
      <c r="AE69" s="44">
        <v>5500</v>
      </c>
    </row>
    <row r="70" spans="1:31" x14ac:dyDescent="0.2">
      <c r="A70" t="s">
        <v>83</v>
      </c>
      <c r="B70">
        <v>61</v>
      </c>
      <c r="C70" s="42">
        <v>2015</v>
      </c>
      <c r="D70" s="43">
        <v>4900000</v>
      </c>
      <c r="E70" s="43">
        <v>1080000</v>
      </c>
      <c r="F70" s="43">
        <v>595000</v>
      </c>
      <c r="G70" s="43">
        <v>1250000</v>
      </c>
      <c r="H70" s="43">
        <v>295500</v>
      </c>
      <c r="I70" s="43">
        <v>185000</v>
      </c>
      <c r="J70" s="44">
        <v>728000</v>
      </c>
      <c r="K70" s="26">
        <f t="shared" si="1"/>
        <v>9033500</v>
      </c>
      <c r="L70" s="4"/>
      <c r="M70">
        <f t="shared" si="0"/>
        <v>2016</v>
      </c>
      <c r="N70" s="43">
        <v>5000000</v>
      </c>
      <c r="O70" s="43">
        <v>1140000</v>
      </c>
      <c r="P70" s="43">
        <v>650000</v>
      </c>
      <c r="Q70" s="43">
        <v>1250000</v>
      </c>
      <c r="R70" s="43">
        <v>280000</v>
      </c>
      <c r="S70" s="43">
        <v>185000</v>
      </c>
      <c r="T70" s="44">
        <v>0</v>
      </c>
      <c r="U70" s="26">
        <f t="shared" si="2"/>
        <v>8505000</v>
      </c>
      <c r="V70" s="32"/>
      <c r="W70" s="49" t="s">
        <v>623</v>
      </c>
      <c r="X70" s="49" t="s">
        <v>624</v>
      </c>
      <c r="Y70" s="43">
        <v>4257320</v>
      </c>
      <c r="Z70" s="43">
        <v>950000</v>
      </c>
      <c r="AA70" s="43">
        <v>602455</v>
      </c>
      <c r="AB70" s="43">
        <v>1271086</v>
      </c>
      <c r="AC70" s="43">
        <v>245428</v>
      </c>
      <c r="AD70" s="43">
        <v>250000</v>
      </c>
      <c r="AE70" s="44">
        <v>800000</v>
      </c>
    </row>
    <row r="71" spans="1:31" x14ac:dyDescent="0.2">
      <c r="A71" t="s">
        <v>84</v>
      </c>
      <c r="B71">
        <v>62</v>
      </c>
      <c r="C71" s="42">
        <v>2015</v>
      </c>
      <c r="D71" s="43">
        <v>172000</v>
      </c>
      <c r="E71" s="43">
        <v>63000</v>
      </c>
      <c r="F71" s="43">
        <v>15000</v>
      </c>
      <c r="G71" s="43">
        <v>4000</v>
      </c>
      <c r="H71" s="43">
        <v>7500</v>
      </c>
      <c r="I71" s="43">
        <v>5500</v>
      </c>
      <c r="J71" s="44">
        <v>0</v>
      </c>
      <c r="K71" s="26">
        <f t="shared" si="1"/>
        <v>267000</v>
      </c>
      <c r="L71" s="4"/>
      <c r="M71">
        <f t="shared" si="0"/>
        <v>2016</v>
      </c>
      <c r="N71" s="43">
        <v>185000</v>
      </c>
      <c r="O71" s="43">
        <v>55000</v>
      </c>
      <c r="P71" s="43">
        <v>22000</v>
      </c>
      <c r="Q71" s="43">
        <v>0</v>
      </c>
      <c r="R71" s="43">
        <v>6500</v>
      </c>
      <c r="S71" s="43">
        <v>4700</v>
      </c>
      <c r="T71" s="44">
        <v>0</v>
      </c>
      <c r="U71" s="26">
        <f t="shared" si="2"/>
        <v>273200</v>
      </c>
      <c r="V71" s="32"/>
      <c r="W71" s="49" t="s">
        <v>625</v>
      </c>
      <c r="X71" s="49" t="s">
        <v>626</v>
      </c>
      <c r="Y71" s="43">
        <v>170000</v>
      </c>
      <c r="Z71" s="43">
        <v>65000</v>
      </c>
      <c r="AA71" s="43">
        <v>13000</v>
      </c>
      <c r="AB71" s="43">
        <v>4500</v>
      </c>
      <c r="AC71" s="43">
        <v>5000</v>
      </c>
      <c r="AD71" s="43">
        <v>5000</v>
      </c>
      <c r="AE71" s="44">
        <v>0</v>
      </c>
    </row>
    <row r="72" spans="1:31" ht="25.5" x14ac:dyDescent="0.2">
      <c r="A72" t="s">
        <v>85</v>
      </c>
      <c r="B72">
        <v>63</v>
      </c>
      <c r="C72" s="42">
        <v>2015</v>
      </c>
      <c r="D72" s="43">
        <v>204000</v>
      </c>
      <c r="E72" s="43">
        <v>2500</v>
      </c>
      <c r="F72" s="43">
        <v>18750</v>
      </c>
      <c r="G72" s="43">
        <v>856</v>
      </c>
      <c r="H72" s="43">
        <v>0</v>
      </c>
      <c r="I72" s="43">
        <v>460</v>
      </c>
      <c r="J72" s="44">
        <v>0</v>
      </c>
      <c r="K72" s="26">
        <f t="shared" si="1"/>
        <v>226566</v>
      </c>
      <c r="L72" s="4"/>
      <c r="M72">
        <f t="shared" si="0"/>
        <v>2016</v>
      </c>
      <c r="N72" s="43">
        <v>204000</v>
      </c>
      <c r="O72" s="43">
        <v>2650</v>
      </c>
      <c r="P72" s="43">
        <v>11500</v>
      </c>
      <c r="Q72" s="43">
        <v>0</v>
      </c>
      <c r="R72" s="43">
        <v>0</v>
      </c>
      <c r="S72" s="43">
        <v>2000</v>
      </c>
      <c r="T72" s="44">
        <v>0</v>
      </c>
      <c r="U72" s="26">
        <f t="shared" si="2"/>
        <v>220150</v>
      </c>
      <c r="V72" s="32"/>
      <c r="W72" s="49" t="s">
        <v>627</v>
      </c>
      <c r="X72" s="49" t="s">
        <v>628</v>
      </c>
      <c r="Y72" s="43">
        <v>174614.88</v>
      </c>
      <c r="Z72" s="43">
        <v>0</v>
      </c>
      <c r="AA72" s="43">
        <v>9500</v>
      </c>
      <c r="AB72" s="43">
        <v>0</v>
      </c>
      <c r="AC72" s="43">
        <v>0</v>
      </c>
      <c r="AD72" s="43">
        <v>1500</v>
      </c>
      <c r="AE72" s="44">
        <v>0</v>
      </c>
    </row>
    <row r="73" spans="1:31" x14ac:dyDescent="0.2">
      <c r="A73" t="s">
        <v>86</v>
      </c>
      <c r="B73">
        <v>64</v>
      </c>
      <c r="C73" s="42">
        <v>2015</v>
      </c>
      <c r="D73" s="43">
        <v>1400000</v>
      </c>
      <c r="E73" s="43">
        <v>0</v>
      </c>
      <c r="F73" s="43">
        <v>193000</v>
      </c>
      <c r="G73" s="43">
        <v>200000</v>
      </c>
      <c r="H73" s="43">
        <v>30000</v>
      </c>
      <c r="I73" s="43">
        <v>18000</v>
      </c>
      <c r="J73" s="44">
        <v>125000</v>
      </c>
      <c r="K73" s="26">
        <f t="shared" si="1"/>
        <v>1966000</v>
      </c>
      <c r="L73" s="4"/>
      <c r="M73">
        <f t="shared" si="0"/>
        <v>2016</v>
      </c>
      <c r="N73" s="43">
        <v>1400000</v>
      </c>
      <c r="O73" s="43">
        <v>0</v>
      </c>
      <c r="P73" s="43">
        <v>150000</v>
      </c>
      <c r="Q73" s="43">
        <v>220000</v>
      </c>
      <c r="R73" s="43">
        <v>20000</v>
      </c>
      <c r="S73" s="43">
        <v>15000</v>
      </c>
      <c r="T73" s="44">
        <v>200</v>
      </c>
      <c r="U73" s="26">
        <f t="shared" si="2"/>
        <v>1805200</v>
      </c>
      <c r="V73" s="32"/>
      <c r="W73" s="49" t="s">
        <v>629</v>
      </c>
      <c r="X73" s="49" t="s">
        <v>630</v>
      </c>
      <c r="Y73" s="43">
        <v>1090000</v>
      </c>
      <c r="Z73" s="43">
        <v>0</v>
      </c>
      <c r="AA73" s="43">
        <v>200000</v>
      </c>
      <c r="AB73" s="43">
        <v>180000</v>
      </c>
      <c r="AC73" s="43">
        <v>15000</v>
      </c>
      <c r="AD73" s="43">
        <v>10000</v>
      </c>
      <c r="AE73" s="44">
        <v>187000</v>
      </c>
    </row>
    <row r="74" spans="1:31" x14ac:dyDescent="0.2">
      <c r="A74" t="s">
        <v>87</v>
      </c>
      <c r="B74">
        <v>65</v>
      </c>
      <c r="C74" s="42">
        <v>2015</v>
      </c>
      <c r="D74" s="43">
        <v>1200000</v>
      </c>
      <c r="E74" s="43">
        <v>8300</v>
      </c>
      <c r="F74" s="43">
        <v>147061</v>
      </c>
      <c r="G74" s="43">
        <v>1275</v>
      </c>
      <c r="H74" s="43">
        <v>52336</v>
      </c>
      <c r="I74" s="43">
        <v>19361</v>
      </c>
      <c r="J74" s="44">
        <v>7000</v>
      </c>
      <c r="K74" s="26">
        <f t="shared" si="1"/>
        <v>1435333</v>
      </c>
      <c r="L74" s="4"/>
      <c r="M74">
        <f t="shared" ref="M74:M137" si="3">C74+1</f>
        <v>2016</v>
      </c>
      <c r="N74" s="43">
        <v>1197407.54</v>
      </c>
      <c r="O74" s="43">
        <v>8200</v>
      </c>
      <c r="P74" s="43">
        <v>155000</v>
      </c>
      <c r="Q74" s="43">
        <v>1200</v>
      </c>
      <c r="R74" s="43">
        <v>36500</v>
      </c>
      <c r="S74" s="43">
        <v>30900</v>
      </c>
      <c r="T74" s="44">
        <v>0</v>
      </c>
      <c r="U74" s="26">
        <f t="shared" si="2"/>
        <v>1429207.54</v>
      </c>
      <c r="V74" s="32"/>
      <c r="W74" s="49" t="s">
        <v>631</v>
      </c>
      <c r="X74" s="49" t="s">
        <v>632</v>
      </c>
      <c r="Y74" s="43">
        <v>1137285</v>
      </c>
      <c r="Z74" s="43">
        <v>7933</v>
      </c>
      <c r="AA74" s="43">
        <v>205059</v>
      </c>
      <c r="AB74" s="43">
        <v>1200</v>
      </c>
      <c r="AC74" s="43">
        <v>26240</v>
      </c>
      <c r="AD74" s="43">
        <v>13470</v>
      </c>
      <c r="AE74" s="44">
        <v>0</v>
      </c>
    </row>
    <row r="75" spans="1:31" x14ac:dyDescent="0.2">
      <c r="A75" t="s">
        <v>88</v>
      </c>
      <c r="B75">
        <v>66</v>
      </c>
      <c r="C75" s="42">
        <v>2015</v>
      </c>
      <c r="D75" s="43">
        <v>126300</v>
      </c>
      <c r="E75" s="43">
        <v>0</v>
      </c>
      <c r="F75" s="43">
        <v>10000</v>
      </c>
      <c r="G75" s="43">
        <v>0</v>
      </c>
      <c r="H75" s="43">
        <v>6825</v>
      </c>
      <c r="I75" s="43">
        <v>0</v>
      </c>
      <c r="J75" s="44">
        <v>0</v>
      </c>
      <c r="K75" s="26">
        <f t="shared" ref="K75:K138" si="4">SUM(D75:J75)</f>
        <v>143125</v>
      </c>
      <c r="L75" s="4"/>
      <c r="M75">
        <f t="shared" si="3"/>
        <v>2016</v>
      </c>
      <c r="N75" s="43">
        <v>126300</v>
      </c>
      <c r="O75" s="43">
        <v>0</v>
      </c>
      <c r="P75" s="43">
        <v>10000</v>
      </c>
      <c r="Q75" s="43">
        <v>0</v>
      </c>
      <c r="R75" s="43">
        <v>6825</v>
      </c>
      <c r="S75" s="43">
        <v>0</v>
      </c>
      <c r="T75" s="44">
        <v>0</v>
      </c>
      <c r="U75" s="26">
        <f t="shared" ref="U75:U138" si="5">SUM(N75:T75)</f>
        <v>143125</v>
      </c>
      <c r="V75" s="32"/>
      <c r="W75" s="49" t="s">
        <v>633</v>
      </c>
      <c r="X75" s="49" t="s">
        <v>634</v>
      </c>
      <c r="Y75" s="43">
        <v>126300</v>
      </c>
      <c r="Z75" s="43">
        <v>0</v>
      </c>
      <c r="AA75" s="43">
        <v>10000</v>
      </c>
      <c r="AB75" s="43">
        <v>0</v>
      </c>
      <c r="AC75" s="43">
        <v>6825</v>
      </c>
      <c r="AD75" s="43">
        <v>0</v>
      </c>
      <c r="AE75" s="44">
        <v>0</v>
      </c>
    </row>
    <row r="76" spans="1:31" x14ac:dyDescent="0.2">
      <c r="A76" t="s">
        <v>89</v>
      </c>
      <c r="B76">
        <v>67</v>
      </c>
      <c r="C76" s="42">
        <v>2015</v>
      </c>
      <c r="D76" s="43">
        <v>2600000</v>
      </c>
      <c r="E76" s="43">
        <v>950000</v>
      </c>
      <c r="F76" s="43">
        <v>150000</v>
      </c>
      <c r="G76" s="43">
        <v>20000</v>
      </c>
      <c r="H76" s="43">
        <v>90000</v>
      </c>
      <c r="I76" s="43">
        <v>100000</v>
      </c>
      <c r="J76" s="44">
        <v>73100</v>
      </c>
      <c r="K76" s="26">
        <f t="shared" si="4"/>
        <v>3983100</v>
      </c>
      <c r="L76" s="4"/>
      <c r="M76">
        <f t="shared" si="3"/>
        <v>2016</v>
      </c>
      <c r="N76" s="43">
        <v>2850000</v>
      </c>
      <c r="O76" s="43">
        <v>865000</v>
      </c>
      <c r="P76" s="43">
        <v>150000</v>
      </c>
      <c r="Q76" s="43">
        <v>20000</v>
      </c>
      <c r="R76" s="43">
        <v>90000</v>
      </c>
      <c r="S76" s="43">
        <v>100000</v>
      </c>
      <c r="T76" s="44">
        <v>92100</v>
      </c>
      <c r="U76" s="26">
        <f t="shared" si="5"/>
        <v>4167100</v>
      </c>
      <c r="V76" s="32"/>
      <c r="W76" s="49" t="s">
        <v>635</v>
      </c>
      <c r="X76" s="49" t="s">
        <v>636</v>
      </c>
      <c r="Y76" s="43">
        <v>2225000</v>
      </c>
      <c r="Z76" s="43">
        <v>801000</v>
      </c>
      <c r="AA76" s="43">
        <v>100000</v>
      </c>
      <c r="AB76" s="43">
        <v>20000</v>
      </c>
      <c r="AC76" s="43">
        <v>90000</v>
      </c>
      <c r="AD76" s="43">
        <v>175000</v>
      </c>
      <c r="AE76" s="44">
        <v>48020</v>
      </c>
    </row>
    <row r="77" spans="1:31" x14ac:dyDescent="0.2">
      <c r="A77" t="s">
        <v>90</v>
      </c>
      <c r="B77">
        <v>68</v>
      </c>
      <c r="C77" s="42">
        <v>2015</v>
      </c>
      <c r="D77" s="43">
        <v>200000</v>
      </c>
      <c r="E77" s="43">
        <v>0</v>
      </c>
      <c r="F77" s="43">
        <v>10000</v>
      </c>
      <c r="G77" s="43">
        <v>0</v>
      </c>
      <c r="H77" s="43">
        <v>3000</v>
      </c>
      <c r="I77" s="43">
        <v>6000</v>
      </c>
      <c r="J77" s="44">
        <v>0</v>
      </c>
      <c r="K77" s="26">
        <f t="shared" si="4"/>
        <v>219000</v>
      </c>
      <c r="L77" s="4"/>
      <c r="M77">
        <f t="shared" si="3"/>
        <v>2016</v>
      </c>
      <c r="N77" s="43">
        <v>200000</v>
      </c>
      <c r="O77" s="43">
        <v>0</v>
      </c>
      <c r="P77" s="43">
        <v>25000</v>
      </c>
      <c r="Q77" s="43">
        <v>0</v>
      </c>
      <c r="R77" s="43">
        <v>2000</v>
      </c>
      <c r="S77" s="43">
        <v>5000</v>
      </c>
      <c r="T77" s="44">
        <v>0</v>
      </c>
      <c r="U77" s="26">
        <f t="shared" si="5"/>
        <v>232000</v>
      </c>
      <c r="V77" s="32"/>
      <c r="W77" s="49" t="s">
        <v>637</v>
      </c>
      <c r="X77" s="49" t="s">
        <v>638</v>
      </c>
      <c r="Y77" s="43">
        <v>175000</v>
      </c>
      <c r="Z77" s="43">
        <v>0</v>
      </c>
      <c r="AA77" s="43">
        <v>15000</v>
      </c>
      <c r="AB77" s="43">
        <v>0</v>
      </c>
      <c r="AC77" s="43">
        <v>2000</v>
      </c>
      <c r="AD77" s="43">
        <v>5000</v>
      </c>
      <c r="AE77" s="44">
        <v>0</v>
      </c>
    </row>
    <row r="78" spans="1:31" ht="25.5" x14ac:dyDescent="0.2">
      <c r="A78" t="s">
        <v>91</v>
      </c>
      <c r="B78">
        <v>69</v>
      </c>
      <c r="C78" s="42">
        <v>2015</v>
      </c>
      <c r="D78" s="43">
        <v>58000</v>
      </c>
      <c r="E78" s="43">
        <v>0</v>
      </c>
      <c r="F78" s="43">
        <v>5000</v>
      </c>
      <c r="G78" s="43">
        <v>1000</v>
      </c>
      <c r="H78" s="43">
        <v>1000</v>
      </c>
      <c r="I78" s="43">
        <v>1000</v>
      </c>
      <c r="J78" s="44">
        <v>0</v>
      </c>
      <c r="K78" s="26">
        <f t="shared" si="4"/>
        <v>66000</v>
      </c>
      <c r="L78" s="4"/>
      <c r="M78">
        <f t="shared" si="3"/>
        <v>2016</v>
      </c>
      <c r="N78" s="43">
        <v>58000</v>
      </c>
      <c r="O78" s="43">
        <v>0</v>
      </c>
      <c r="P78" s="43">
        <v>5000</v>
      </c>
      <c r="Q78" s="43">
        <v>1000</v>
      </c>
      <c r="R78" s="43">
        <v>1000</v>
      </c>
      <c r="S78" s="43">
        <v>500</v>
      </c>
      <c r="T78" s="44">
        <v>0</v>
      </c>
      <c r="U78" s="26">
        <f t="shared" si="5"/>
        <v>65500</v>
      </c>
      <c r="V78" s="32"/>
      <c r="W78" s="49" t="s">
        <v>639</v>
      </c>
      <c r="X78" s="49" t="s">
        <v>640</v>
      </c>
      <c r="Y78" s="43">
        <v>58000</v>
      </c>
      <c r="Z78" s="43">
        <v>0</v>
      </c>
      <c r="AA78" s="43">
        <v>5000</v>
      </c>
      <c r="AB78" s="43">
        <v>1000</v>
      </c>
      <c r="AC78" s="43">
        <v>1000</v>
      </c>
      <c r="AD78" s="43">
        <v>1500</v>
      </c>
      <c r="AE78" s="44">
        <v>0</v>
      </c>
    </row>
    <row r="79" spans="1:31" x14ac:dyDescent="0.2">
      <c r="A79" t="s">
        <v>92</v>
      </c>
      <c r="B79">
        <v>70</v>
      </c>
      <c r="C79" s="42">
        <v>2015</v>
      </c>
      <c r="D79" s="43">
        <v>655000</v>
      </c>
      <c r="E79" s="43">
        <v>27650</v>
      </c>
      <c r="F79" s="43">
        <v>45000</v>
      </c>
      <c r="G79" s="43">
        <v>6600</v>
      </c>
      <c r="H79" s="43">
        <v>20500</v>
      </c>
      <c r="I79" s="43">
        <v>8000</v>
      </c>
      <c r="J79" s="44">
        <v>0</v>
      </c>
      <c r="K79" s="26">
        <f t="shared" si="4"/>
        <v>762750</v>
      </c>
      <c r="L79" s="4"/>
      <c r="M79">
        <f t="shared" si="3"/>
        <v>2016</v>
      </c>
      <c r="N79" s="43">
        <v>655000</v>
      </c>
      <c r="O79" s="43">
        <v>28150</v>
      </c>
      <c r="P79" s="43">
        <v>45000</v>
      </c>
      <c r="Q79" s="43">
        <v>6600</v>
      </c>
      <c r="R79" s="43">
        <v>20500</v>
      </c>
      <c r="S79" s="43">
        <v>8000</v>
      </c>
      <c r="T79" s="44">
        <v>0</v>
      </c>
      <c r="U79" s="26">
        <f t="shared" si="5"/>
        <v>763250</v>
      </c>
      <c r="V79" s="32"/>
      <c r="W79" s="49" t="s">
        <v>641</v>
      </c>
      <c r="X79" s="49" t="s">
        <v>642</v>
      </c>
      <c r="Y79" s="43">
        <v>655000</v>
      </c>
      <c r="Z79" s="43">
        <v>27650</v>
      </c>
      <c r="AA79" s="43">
        <v>45000</v>
      </c>
      <c r="AB79" s="43">
        <v>6900</v>
      </c>
      <c r="AC79" s="43">
        <v>22500</v>
      </c>
      <c r="AD79" s="43">
        <v>8000</v>
      </c>
      <c r="AE79" s="44">
        <v>0</v>
      </c>
    </row>
    <row r="80" spans="1:31" x14ac:dyDescent="0.2">
      <c r="A80" t="s">
        <v>93</v>
      </c>
      <c r="B80">
        <v>71</v>
      </c>
      <c r="C80" s="42">
        <v>2015</v>
      </c>
      <c r="D80" s="43">
        <v>3900000</v>
      </c>
      <c r="E80" s="43">
        <v>2021000</v>
      </c>
      <c r="F80" s="43">
        <v>324000</v>
      </c>
      <c r="G80" s="43">
        <v>1310000</v>
      </c>
      <c r="H80" s="43">
        <v>104000</v>
      </c>
      <c r="I80" s="43">
        <v>74000</v>
      </c>
      <c r="J80" s="44">
        <v>321800</v>
      </c>
      <c r="K80" s="26">
        <f t="shared" si="4"/>
        <v>8054800</v>
      </c>
      <c r="L80" s="4"/>
      <c r="M80">
        <f t="shared" si="3"/>
        <v>2016</v>
      </c>
      <c r="N80" s="43">
        <v>4100000</v>
      </c>
      <c r="O80" s="43">
        <v>2117000</v>
      </c>
      <c r="P80" s="43">
        <v>380000</v>
      </c>
      <c r="Q80" s="43">
        <v>1300000</v>
      </c>
      <c r="R80" s="43">
        <v>103000</v>
      </c>
      <c r="S80" s="43">
        <v>110000</v>
      </c>
      <c r="T80" s="44">
        <v>13000</v>
      </c>
      <c r="U80" s="26">
        <f t="shared" si="5"/>
        <v>8123000</v>
      </c>
      <c r="V80" s="32"/>
      <c r="W80" s="49" t="s">
        <v>643</v>
      </c>
      <c r="X80" s="49" t="s">
        <v>644</v>
      </c>
      <c r="Y80" s="43">
        <v>3475000</v>
      </c>
      <c r="Z80" s="43">
        <v>2110000</v>
      </c>
      <c r="AA80" s="43">
        <v>295000</v>
      </c>
      <c r="AB80" s="43">
        <v>1300000</v>
      </c>
      <c r="AC80" s="43">
        <v>94500</v>
      </c>
      <c r="AD80" s="43">
        <v>110000</v>
      </c>
      <c r="AE80" s="44">
        <v>270000</v>
      </c>
    </row>
    <row r="81" spans="1:31" ht="25.5" x14ac:dyDescent="0.2">
      <c r="A81" t="s">
        <v>94</v>
      </c>
      <c r="B81">
        <v>72</v>
      </c>
      <c r="C81" s="42">
        <v>2015</v>
      </c>
      <c r="D81" s="43">
        <v>3450000</v>
      </c>
      <c r="E81" s="43">
        <v>960000</v>
      </c>
      <c r="F81" s="43">
        <v>275000</v>
      </c>
      <c r="G81" s="43">
        <v>10000</v>
      </c>
      <c r="H81" s="43">
        <v>165000</v>
      </c>
      <c r="I81" s="43">
        <v>14000</v>
      </c>
      <c r="J81" s="44">
        <v>160000</v>
      </c>
      <c r="K81" s="26">
        <f t="shared" si="4"/>
        <v>5034000</v>
      </c>
      <c r="L81" s="4"/>
      <c r="M81">
        <f t="shared" si="3"/>
        <v>2016</v>
      </c>
      <c r="N81" s="43">
        <v>3450000</v>
      </c>
      <c r="O81" s="43">
        <v>960000</v>
      </c>
      <c r="P81" s="43">
        <v>275000</v>
      </c>
      <c r="Q81" s="43">
        <v>10000</v>
      </c>
      <c r="R81" s="43">
        <v>125000</v>
      </c>
      <c r="S81" s="43">
        <v>9000</v>
      </c>
      <c r="T81" s="44">
        <v>0</v>
      </c>
      <c r="U81" s="26">
        <f t="shared" si="5"/>
        <v>4829000</v>
      </c>
      <c r="V81" s="32"/>
      <c r="W81" s="49" t="s">
        <v>645</v>
      </c>
      <c r="X81" s="49" t="s">
        <v>646</v>
      </c>
      <c r="Y81" s="43">
        <v>3200000</v>
      </c>
      <c r="Z81" s="43">
        <v>880000</v>
      </c>
      <c r="AA81" s="43">
        <v>350000</v>
      </c>
      <c r="AB81" s="43">
        <v>9300</v>
      </c>
      <c r="AC81" s="43">
        <v>163000</v>
      </c>
      <c r="AD81" s="43">
        <v>28500</v>
      </c>
      <c r="AE81" s="44">
        <v>0</v>
      </c>
    </row>
    <row r="82" spans="1:31" x14ac:dyDescent="0.2">
      <c r="A82" t="s">
        <v>95</v>
      </c>
      <c r="B82">
        <v>73</v>
      </c>
      <c r="C82" s="42">
        <v>2015</v>
      </c>
      <c r="D82" s="43">
        <v>2875000</v>
      </c>
      <c r="E82" s="43">
        <v>600000</v>
      </c>
      <c r="F82" s="43">
        <v>400000</v>
      </c>
      <c r="G82" s="43">
        <v>20000</v>
      </c>
      <c r="H82" s="43">
        <v>130000</v>
      </c>
      <c r="I82" s="43">
        <v>150000</v>
      </c>
      <c r="J82" s="44">
        <v>100000</v>
      </c>
      <c r="K82" s="26">
        <f t="shared" si="4"/>
        <v>4275000</v>
      </c>
      <c r="L82" s="4"/>
      <c r="M82">
        <f t="shared" si="3"/>
        <v>2016</v>
      </c>
      <c r="N82" s="43">
        <v>3300000</v>
      </c>
      <c r="O82" s="43">
        <v>2025000</v>
      </c>
      <c r="P82" s="43">
        <v>500000</v>
      </c>
      <c r="Q82" s="43">
        <v>27000</v>
      </c>
      <c r="R82" s="43">
        <v>143000</v>
      </c>
      <c r="S82" s="43">
        <v>200000</v>
      </c>
      <c r="T82" s="44">
        <v>0</v>
      </c>
      <c r="U82" s="26">
        <f t="shared" si="5"/>
        <v>6195000</v>
      </c>
      <c r="V82" s="32"/>
      <c r="W82" s="49" t="s">
        <v>647</v>
      </c>
      <c r="X82" s="49" t="s">
        <v>648</v>
      </c>
      <c r="Y82" s="43">
        <v>2000000</v>
      </c>
      <c r="Z82" s="43">
        <v>500000</v>
      </c>
      <c r="AA82" s="43">
        <v>125000</v>
      </c>
      <c r="AB82" s="43">
        <v>23000</v>
      </c>
      <c r="AC82" s="43">
        <v>150000</v>
      </c>
      <c r="AD82" s="43">
        <v>150000</v>
      </c>
      <c r="AE82" s="44">
        <v>50000</v>
      </c>
    </row>
    <row r="83" spans="1:31" x14ac:dyDescent="0.2">
      <c r="A83" t="s">
        <v>96</v>
      </c>
      <c r="B83">
        <v>74</v>
      </c>
      <c r="C83" s="42">
        <v>2015</v>
      </c>
      <c r="D83" s="43">
        <v>550000</v>
      </c>
      <c r="E83" s="43">
        <v>175000</v>
      </c>
      <c r="F83" s="43">
        <v>20000</v>
      </c>
      <c r="G83" s="43">
        <v>115000</v>
      </c>
      <c r="H83" s="43">
        <v>75000</v>
      </c>
      <c r="I83" s="43">
        <v>10000</v>
      </c>
      <c r="J83" s="44">
        <v>0</v>
      </c>
      <c r="K83" s="26">
        <f t="shared" si="4"/>
        <v>945000</v>
      </c>
      <c r="L83" s="4"/>
      <c r="M83">
        <f t="shared" si="3"/>
        <v>2016</v>
      </c>
      <c r="N83" s="43">
        <v>580000</v>
      </c>
      <c r="O83" s="43">
        <v>180000</v>
      </c>
      <c r="P83" s="43">
        <v>45000</v>
      </c>
      <c r="Q83" s="43">
        <v>145000</v>
      </c>
      <c r="R83" s="43">
        <v>80000</v>
      </c>
      <c r="S83" s="43">
        <v>9000</v>
      </c>
      <c r="T83" s="44">
        <v>0</v>
      </c>
      <c r="U83" s="26">
        <f t="shared" si="5"/>
        <v>1039000</v>
      </c>
      <c r="V83" s="32"/>
      <c r="W83" s="49" t="s">
        <v>649</v>
      </c>
      <c r="X83" s="49" t="s">
        <v>650</v>
      </c>
      <c r="Y83" s="43">
        <v>535000</v>
      </c>
      <c r="Z83" s="43">
        <v>176000</v>
      </c>
      <c r="AA83" s="43">
        <v>20000</v>
      </c>
      <c r="AB83" s="43">
        <v>90000</v>
      </c>
      <c r="AC83" s="43">
        <v>98000</v>
      </c>
      <c r="AD83" s="43">
        <v>12000</v>
      </c>
      <c r="AE83" s="44">
        <v>0</v>
      </c>
    </row>
    <row r="84" spans="1:31" x14ac:dyDescent="0.2">
      <c r="A84" t="s">
        <v>97</v>
      </c>
      <c r="B84">
        <v>75</v>
      </c>
      <c r="C84" s="42">
        <v>2015</v>
      </c>
      <c r="D84" s="43">
        <v>1850000</v>
      </c>
      <c r="E84" s="43">
        <v>785000</v>
      </c>
      <c r="F84" s="43">
        <v>390000</v>
      </c>
      <c r="G84" s="43">
        <v>0</v>
      </c>
      <c r="H84" s="43">
        <v>85000</v>
      </c>
      <c r="I84" s="43">
        <v>12000</v>
      </c>
      <c r="J84" s="44">
        <v>100000</v>
      </c>
      <c r="K84" s="26">
        <f t="shared" si="4"/>
        <v>3222000</v>
      </c>
      <c r="L84" s="4"/>
      <c r="M84">
        <f t="shared" si="3"/>
        <v>2016</v>
      </c>
      <c r="N84" s="43">
        <v>1788915.6</v>
      </c>
      <c r="O84" s="43">
        <v>735000</v>
      </c>
      <c r="P84" s="43">
        <v>340100</v>
      </c>
      <c r="Q84" s="43">
        <v>0</v>
      </c>
      <c r="R84" s="43">
        <v>80000</v>
      </c>
      <c r="S84" s="43">
        <v>11000</v>
      </c>
      <c r="T84" s="44">
        <v>140000</v>
      </c>
      <c r="U84" s="26">
        <f t="shared" si="5"/>
        <v>3095015.6</v>
      </c>
      <c r="V84" s="32"/>
      <c r="W84" s="49" t="s">
        <v>651</v>
      </c>
      <c r="X84" s="49" t="s">
        <v>652</v>
      </c>
      <c r="Y84" s="43">
        <v>1725000</v>
      </c>
      <c r="Z84" s="43">
        <v>780000</v>
      </c>
      <c r="AA84" s="43">
        <v>345000</v>
      </c>
      <c r="AB84" s="43">
        <v>0</v>
      </c>
      <c r="AC84" s="43">
        <v>72000</v>
      </c>
      <c r="AD84" s="43">
        <v>25000</v>
      </c>
      <c r="AE84" s="44">
        <v>85000</v>
      </c>
    </row>
    <row r="85" spans="1:31" x14ac:dyDescent="0.2">
      <c r="A85" t="s">
        <v>98</v>
      </c>
      <c r="B85">
        <v>76</v>
      </c>
      <c r="C85" s="42">
        <v>2015</v>
      </c>
      <c r="D85" s="43">
        <v>800000</v>
      </c>
      <c r="E85" s="43">
        <v>21575</v>
      </c>
      <c r="F85" s="43">
        <v>67080</v>
      </c>
      <c r="G85" s="43">
        <v>3376.9</v>
      </c>
      <c r="H85" s="43">
        <v>2200</v>
      </c>
      <c r="I85" s="43">
        <v>13000</v>
      </c>
      <c r="J85" s="44">
        <v>0</v>
      </c>
      <c r="K85" s="26">
        <f t="shared" si="4"/>
        <v>907231.9</v>
      </c>
      <c r="L85" s="4"/>
      <c r="M85">
        <f t="shared" si="3"/>
        <v>2016</v>
      </c>
      <c r="N85" s="43">
        <v>850000</v>
      </c>
      <c r="O85" s="43">
        <v>19000</v>
      </c>
      <c r="P85" s="43">
        <v>59232</v>
      </c>
      <c r="Q85" s="43">
        <v>3000</v>
      </c>
      <c r="R85" s="43">
        <v>2000</v>
      </c>
      <c r="S85" s="43">
        <v>7000</v>
      </c>
      <c r="T85" s="44">
        <v>0</v>
      </c>
      <c r="U85" s="26">
        <f t="shared" si="5"/>
        <v>940232</v>
      </c>
      <c r="V85" s="32"/>
      <c r="W85" s="49" t="s">
        <v>653</v>
      </c>
      <c r="X85" s="49" t="s">
        <v>654</v>
      </c>
      <c r="Y85" s="43">
        <v>755600</v>
      </c>
      <c r="Z85" s="43">
        <v>13202</v>
      </c>
      <c r="AA85" s="43">
        <v>55400</v>
      </c>
      <c r="AB85" s="43">
        <v>3380</v>
      </c>
      <c r="AC85" s="43">
        <v>1320</v>
      </c>
      <c r="AD85" s="43">
        <v>23800</v>
      </c>
      <c r="AE85" s="44">
        <v>11900</v>
      </c>
    </row>
    <row r="86" spans="1:31" x14ac:dyDescent="0.2">
      <c r="A86" t="s">
        <v>99</v>
      </c>
      <c r="B86">
        <v>77</v>
      </c>
      <c r="C86" s="42">
        <v>2015</v>
      </c>
      <c r="D86" s="43">
        <v>940000</v>
      </c>
      <c r="E86" s="43">
        <v>1400</v>
      </c>
      <c r="F86" s="43">
        <v>110000</v>
      </c>
      <c r="G86" s="43">
        <v>0</v>
      </c>
      <c r="H86" s="43">
        <v>20000</v>
      </c>
      <c r="I86" s="43">
        <v>20000</v>
      </c>
      <c r="J86" s="44">
        <v>30000</v>
      </c>
      <c r="K86" s="26">
        <f t="shared" si="4"/>
        <v>1121400</v>
      </c>
      <c r="L86" s="4"/>
      <c r="M86">
        <f t="shared" si="3"/>
        <v>2016</v>
      </c>
      <c r="N86" s="43">
        <v>965806</v>
      </c>
      <c r="O86" s="43">
        <v>1400</v>
      </c>
      <c r="P86" s="43">
        <v>110000</v>
      </c>
      <c r="Q86" s="43">
        <v>0</v>
      </c>
      <c r="R86" s="43">
        <v>20000</v>
      </c>
      <c r="S86" s="43">
        <v>20000</v>
      </c>
      <c r="T86" s="44">
        <v>0</v>
      </c>
      <c r="U86" s="26">
        <f t="shared" si="5"/>
        <v>1117206</v>
      </c>
      <c r="V86" s="32"/>
      <c r="W86" s="49" t="s">
        <v>655</v>
      </c>
      <c r="X86" s="49" t="s">
        <v>656</v>
      </c>
      <c r="Y86" s="43">
        <v>928293</v>
      </c>
      <c r="Z86" s="43">
        <v>1400</v>
      </c>
      <c r="AA86" s="43">
        <v>120000</v>
      </c>
      <c r="AB86" s="43">
        <v>0</v>
      </c>
      <c r="AC86" s="43">
        <v>20000</v>
      </c>
      <c r="AD86" s="43">
        <v>19000</v>
      </c>
      <c r="AE86" s="44">
        <v>0</v>
      </c>
    </row>
    <row r="87" spans="1:31" x14ac:dyDescent="0.2">
      <c r="A87" t="s">
        <v>100</v>
      </c>
      <c r="B87">
        <v>78</v>
      </c>
      <c r="C87" s="42">
        <v>2015</v>
      </c>
      <c r="D87" s="43">
        <v>1200000</v>
      </c>
      <c r="E87" s="43">
        <v>400</v>
      </c>
      <c r="F87" s="43">
        <v>100000</v>
      </c>
      <c r="G87" s="43">
        <v>200</v>
      </c>
      <c r="H87" s="43">
        <v>3400</v>
      </c>
      <c r="I87" s="43">
        <v>20000</v>
      </c>
      <c r="J87" s="44">
        <v>0</v>
      </c>
      <c r="K87" s="26">
        <f t="shared" si="4"/>
        <v>1324000</v>
      </c>
      <c r="L87" s="4"/>
      <c r="M87">
        <f t="shared" si="3"/>
        <v>2016</v>
      </c>
      <c r="N87" s="43">
        <v>1255000</v>
      </c>
      <c r="O87" s="43">
        <v>300</v>
      </c>
      <c r="P87" s="43">
        <v>75000</v>
      </c>
      <c r="Q87" s="43">
        <v>150</v>
      </c>
      <c r="R87" s="43">
        <v>2000</v>
      </c>
      <c r="S87" s="43">
        <v>28000</v>
      </c>
      <c r="T87" s="44">
        <v>0</v>
      </c>
      <c r="U87" s="26">
        <f t="shared" si="5"/>
        <v>1360450</v>
      </c>
      <c r="V87" s="32"/>
      <c r="W87" s="49" t="s">
        <v>657</v>
      </c>
      <c r="X87" s="49" t="s">
        <v>658</v>
      </c>
      <c r="Y87" s="43">
        <v>1100000</v>
      </c>
      <c r="Z87" s="43">
        <v>300</v>
      </c>
      <c r="AA87" s="43">
        <v>105000</v>
      </c>
      <c r="AB87" s="43">
        <v>0</v>
      </c>
      <c r="AC87" s="43">
        <v>3500</v>
      </c>
      <c r="AD87" s="43">
        <v>20000</v>
      </c>
      <c r="AE87" s="44">
        <v>0</v>
      </c>
    </row>
    <row r="88" spans="1:31" x14ac:dyDescent="0.2">
      <c r="A88" t="s">
        <v>101</v>
      </c>
      <c r="B88">
        <v>79</v>
      </c>
      <c r="C88" s="42">
        <v>2015</v>
      </c>
      <c r="D88" s="43">
        <v>3750000</v>
      </c>
      <c r="E88" s="43">
        <v>253000</v>
      </c>
      <c r="F88" s="43">
        <v>120000</v>
      </c>
      <c r="G88" s="43">
        <v>21300</v>
      </c>
      <c r="H88" s="43">
        <v>5000</v>
      </c>
      <c r="I88" s="43">
        <v>75000</v>
      </c>
      <c r="J88" s="44">
        <v>451000</v>
      </c>
      <c r="K88" s="26">
        <f t="shared" si="4"/>
        <v>4675300</v>
      </c>
      <c r="L88" s="4"/>
      <c r="M88">
        <f t="shared" si="3"/>
        <v>2016</v>
      </c>
      <c r="N88" s="43">
        <v>3900000</v>
      </c>
      <c r="O88" s="43">
        <v>278000</v>
      </c>
      <c r="P88" s="43">
        <v>150000</v>
      </c>
      <c r="Q88" s="43">
        <v>21300</v>
      </c>
      <c r="R88" s="43">
        <v>5000</v>
      </c>
      <c r="S88" s="43">
        <v>50000</v>
      </c>
      <c r="T88" s="44">
        <v>63000</v>
      </c>
      <c r="U88" s="26">
        <f t="shared" si="5"/>
        <v>4467300</v>
      </c>
      <c r="V88" s="32"/>
      <c r="W88" s="49" t="s">
        <v>659</v>
      </c>
      <c r="X88" s="49" t="s">
        <v>660</v>
      </c>
      <c r="Y88" s="43">
        <v>3350000</v>
      </c>
      <c r="Z88" s="43">
        <v>3800</v>
      </c>
      <c r="AA88" s="43">
        <v>130000</v>
      </c>
      <c r="AB88" s="43">
        <v>20000</v>
      </c>
      <c r="AC88" s="43">
        <v>5000</v>
      </c>
      <c r="AD88" s="43">
        <v>100000</v>
      </c>
      <c r="AE88" s="44">
        <v>489500</v>
      </c>
    </row>
    <row r="89" spans="1:31" x14ac:dyDescent="0.2">
      <c r="A89" t="s">
        <v>102</v>
      </c>
      <c r="B89">
        <v>80</v>
      </c>
      <c r="C89" s="42">
        <v>2015</v>
      </c>
      <c r="D89" s="43">
        <v>1150000</v>
      </c>
      <c r="E89" s="43">
        <v>65000</v>
      </c>
      <c r="F89" s="43">
        <v>116500</v>
      </c>
      <c r="G89" s="43">
        <v>850</v>
      </c>
      <c r="H89" s="43">
        <v>39477</v>
      </c>
      <c r="I89" s="43">
        <v>9200</v>
      </c>
      <c r="J89" s="44">
        <v>0</v>
      </c>
      <c r="K89" s="26">
        <f t="shared" si="4"/>
        <v>1381027</v>
      </c>
      <c r="L89" s="4"/>
      <c r="M89">
        <f t="shared" si="3"/>
        <v>2016</v>
      </c>
      <c r="N89" s="43">
        <v>1150000</v>
      </c>
      <c r="O89" s="43">
        <v>58000</v>
      </c>
      <c r="P89" s="43">
        <v>114500</v>
      </c>
      <c r="Q89" s="43">
        <v>850</v>
      </c>
      <c r="R89" s="43">
        <v>49200</v>
      </c>
      <c r="S89" s="43">
        <v>9200</v>
      </c>
      <c r="T89" s="44">
        <v>96095</v>
      </c>
      <c r="U89" s="26">
        <f t="shared" si="5"/>
        <v>1477845</v>
      </c>
      <c r="V89" s="32"/>
      <c r="W89" s="49" t="s">
        <v>661</v>
      </c>
      <c r="X89" s="49" t="s">
        <v>662</v>
      </c>
      <c r="Y89" s="43">
        <v>1116474</v>
      </c>
      <c r="Z89" s="43">
        <v>43100</v>
      </c>
      <c r="AA89" s="43">
        <v>105700</v>
      </c>
      <c r="AB89" s="43">
        <v>840</v>
      </c>
      <c r="AC89" s="43">
        <v>39400</v>
      </c>
      <c r="AD89" s="43">
        <v>14000</v>
      </c>
      <c r="AE89" s="44">
        <v>4000</v>
      </c>
    </row>
    <row r="90" spans="1:31" ht="25.5" x14ac:dyDescent="0.2">
      <c r="A90" t="s">
        <v>103</v>
      </c>
      <c r="B90">
        <v>81</v>
      </c>
      <c r="C90" s="42">
        <v>2015</v>
      </c>
      <c r="D90" s="43">
        <v>473589</v>
      </c>
      <c r="E90" s="43">
        <v>0</v>
      </c>
      <c r="F90" s="43">
        <v>23000</v>
      </c>
      <c r="G90" s="43">
        <v>0</v>
      </c>
      <c r="H90" s="43">
        <v>13000</v>
      </c>
      <c r="I90" s="43">
        <v>3000</v>
      </c>
      <c r="J90" s="44">
        <v>3000</v>
      </c>
      <c r="K90" s="26">
        <f t="shared" si="4"/>
        <v>515589</v>
      </c>
      <c r="L90" s="4"/>
      <c r="M90">
        <f t="shared" si="3"/>
        <v>2016</v>
      </c>
      <c r="N90" s="43">
        <v>510000</v>
      </c>
      <c r="O90" s="43">
        <v>0</v>
      </c>
      <c r="P90" s="43">
        <v>15000</v>
      </c>
      <c r="Q90" s="43">
        <v>0</v>
      </c>
      <c r="R90" s="43">
        <v>10000</v>
      </c>
      <c r="S90" s="43">
        <v>1700</v>
      </c>
      <c r="T90" s="44">
        <v>0</v>
      </c>
      <c r="U90" s="26">
        <f t="shared" si="5"/>
        <v>536700</v>
      </c>
      <c r="V90" s="32"/>
      <c r="W90" s="49" t="s">
        <v>663</v>
      </c>
      <c r="X90" s="49" t="s">
        <v>664</v>
      </c>
      <c r="Y90" s="43">
        <v>400000</v>
      </c>
      <c r="Z90" s="43">
        <v>0</v>
      </c>
      <c r="AA90" s="43">
        <v>40000</v>
      </c>
      <c r="AB90" s="43">
        <v>0</v>
      </c>
      <c r="AC90" s="43">
        <v>15000</v>
      </c>
      <c r="AD90" s="43">
        <v>5000</v>
      </c>
      <c r="AE90" s="44">
        <v>0</v>
      </c>
    </row>
    <row r="91" spans="1:31" x14ac:dyDescent="0.2">
      <c r="A91" t="s">
        <v>104</v>
      </c>
      <c r="B91">
        <v>82</v>
      </c>
      <c r="C91" s="42">
        <v>2015</v>
      </c>
      <c r="D91" s="43">
        <v>2150000</v>
      </c>
      <c r="E91" s="43">
        <v>15000</v>
      </c>
      <c r="F91" s="43">
        <v>206000</v>
      </c>
      <c r="G91" s="43">
        <v>11000</v>
      </c>
      <c r="H91" s="43">
        <v>46000</v>
      </c>
      <c r="I91" s="43">
        <v>205824</v>
      </c>
      <c r="J91" s="44">
        <v>590000</v>
      </c>
      <c r="K91" s="26">
        <f t="shared" si="4"/>
        <v>3223824</v>
      </c>
      <c r="L91" s="4"/>
      <c r="M91">
        <f t="shared" si="3"/>
        <v>2016</v>
      </c>
      <c r="N91" s="43">
        <v>2253000</v>
      </c>
      <c r="O91" s="43">
        <v>15000</v>
      </c>
      <c r="P91" s="43">
        <v>205000</v>
      </c>
      <c r="Q91" s="43">
        <v>12000</v>
      </c>
      <c r="R91" s="43">
        <v>45000</v>
      </c>
      <c r="S91" s="43">
        <v>160075.62</v>
      </c>
      <c r="T91" s="44">
        <v>640000</v>
      </c>
      <c r="U91" s="26">
        <f t="shared" si="5"/>
        <v>3330075.62</v>
      </c>
      <c r="V91" s="32"/>
      <c r="W91" s="49" t="s">
        <v>665</v>
      </c>
      <c r="X91" s="49" t="s">
        <v>666</v>
      </c>
      <c r="Y91" s="43">
        <v>2000000</v>
      </c>
      <c r="Z91" s="43">
        <v>30000</v>
      </c>
      <c r="AA91" s="43">
        <v>170000</v>
      </c>
      <c r="AB91" s="43">
        <v>5500</v>
      </c>
      <c r="AC91" s="43">
        <v>45000</v>
      </c>
      <c r="AD91" s="43">
        <v>170350</v>
      </c>
      <c r="AE91" s="44">
        <v>730000</v>
      </c>
    </row>
    <row r="92" spans="1:31" ht="38.25" x14ac:dyDescent="0.2">
      <c r="A92" t="s">
        <v>374</v>
      </c>
      <c r="B92">
        <v>83</v>
      </c>
      <c r="C92" s="42">
        <v>2015</v>
      </c>
      <c r="D92" s="43">
        <v>1406159</v>
      </c>
      <c r="E92" s="43">
        <v>0</v>
      </c>
      <c r="F92" s="43">
        <v>200000</v>
      </c>
      <c r="G92" s="43">
        <v>3000</v>
      </c>
      <c r="H92" s="43">
        <v>45000</v>
      </c>
      <c r="I92" s="43">
        <v>25000</v>
      </c>
      <c r="J92" s="44">
        <v>125000</v>
      </c>
      <c r="K92" s="26">
        <f t="shared" si="4"/>
        <v>1804159</v>
      </c>
      <c r="L92" s="4"/>
      <c r="M92">
        <f t="shared" si="3"/>
        <v>2016</v>
      </c>
      <c r="N92" s="43">
        <v>1606159</v>
      </c>
      <c r="O92" s="43">
        <v>0</v>
      </c>
      <c r="P92" s="43">
        <v>200000</v>
      </c>
      <c r="Q92" s="43">
        <v>3000</v>
      </c>
      <c r="R92" s="43">
        <v>40000</v>
      </c>
      <c r="S92" s="43">
        <v>25000</v>
      </c>
      <c r="T92" s="44">
        <v>50000</v>
      </c>
      <c r="U92" s="26">
        <f t="shared" si="5"/>
        <v>1924159</v>
      </c>
      <c r="V92" s="32"/>
      <c r="W92" s="49" t="s">
        <v>667</v>
      </c>
      <c r="X92" s="49" t="s">
        <v>668</v>
      </c>
      <c r="Y92" s="43">
        <v>1228639.58</v>
      </c>
      <c r="Z92" s="43">
        <v>0</v>
      </c>
      <c r="AA92" s="43">
        <v>209851.84</v>
      </c>
      <c r="AB92" s="43">
        <v>19761.900000000001</v>
      </c>
      <c r="AC92" s="43">
        <v>47933</v>
      </c>
      <c r="AD92" s="43">
        <v>53245.81</v>
      </c>
      <c r="AE92" s="44">
        <v>140000</v>
      </c>
    </row>
    <row r="93" spans="1:31" ht="25.5" x14ac:dyDescent="0.2">
      <c r="A93" t="s">
        <v>375</v>
      </c>
      <c r="B93">
        <v>84</v>
      </c>
      <c r="C93" s="42">
        <v>2015</v>
      </c>
      <c r="D93" s="43">
        <v>230000</v>
      </c>
      <c r="E93" s="43">
        <v>1500</v>
      </c>
      <c r="F93" s="43">
        <v>11000</v>
      </c>
      <c r="G93" s="43">
        <v>500</v>
      </c>
      <c r="H93" s="43">
        <v>14000</v>
      </c>
      <c r="I93" s="43">
        <v>2000</v>
      </c>
      <c r="J93" s="44">
        <v>0</v>
      </c>
      <c r="K93" s="26">
        <f t="shared" si="4"/>
        <v>259000</v>
      </c>
      <c r="L93" s="4"/>
      <c r="M93">
        <f t="shared" si="3"/>
        <v>2016</v>
      </c>
      <c r="N93" s="43">
        <v>233500</v>
      </c>
      <c r="O93" s="43">
        <v>1500</v>
      </c>
      <c r="P93" s="43">
        <v>15000</v>
      </c>
      <c r="Q93" s="43">
        <v>500</v>
      </c>
      <c r="R93" s="43">
        <v>10000</v>
      </c>
      <c r="S93" s="43">
        <v>1500</v>
      </c>
      <c r="T93" s="44">
        <v>0</v>
      </c>
      <c r="U93" s="26">
        <f t="shared" si="5"/>
        <v>262000</v>
      </c>
      <c r="V93" s="32"/>
      <c r="W93" s="49" t="s">
        <v>669</v>
      </c>
      <c r="X93" s="49" t="s">
        <v>670</v>
      </c>
      <c r="Y93" s="43">
        <v>224000</v>
      </c>
      <c r="Z93" s="43">
        <v>1500</v>
      </c>
      <c r="AA93" s="43">
        <v>10000</v>
      </c>
      <c r="AB93" s="43">
        <v>500</v>
      </c>
      <c r="AC93" s="43">
        <v>13500</v>
      </c>
      <c r="AD93" s="43">
        <v>3500</v>
      </c>
      <c r="AE93" s="44">
        <v>0</v>
      </c>
    </row>
    <row r="94" spans="1:31" ht="38.25" x14ac:dyDescent="0.2">
      <c r="A94" t="s">
        <v>376</v>
      </c>
      <c r="B94">
        <v>85</v>
      </c>
      <c r="C94" s="42">
        <v>2015</v>
      </c>
      <c r="D94" s="43">
        <v>2000000</v>
      </c>
      <c r="E94" s="43">
        <v>45000</v>
      </c>
      <c r="F94" s="43">
        <v>250000</v>
      </c>
      <c r="G94" s="43">
        <v>143000</v>
      </c>
      <c r="H94" s="43">
        <v>14000</v>
      </c>
      <c r="I94" s="43">
        <v>70000</v>
      </c>
      <c r="J94" s="44">
        <v>340000</v>
      </c>
      <c r="K94" s="26">
        <f t="shared" si="4"/>
        <v>2862000</v>
      </c>
      <c r="L94" s="4"/>
      <c r="M94">
        <f t="shared" si="3"/>
        <v>2016</v>
      </c>
      <c r="N94" s="43">
        <v>2100000</v>
      </c>
      <c r="O94" s="43">
        <v>195000</v>
      </c>
      <c r="P94" s="43">
        <v>225000</v>
      </c>
      <c r="Q94" s="43">
        <v>70700</v>
      </c>
      <c r="R94" s="43">
        <v>10000</v>
      </c>
      <c r="S94" s="43">
        <v>55000</v>
      </c>
      <c r="T94" s="44">
        <v>125000</v>
      </c>
      <c r="U94" s="26">
        <f t="shared" si="5"/>
        <v>2780700</v>
      </c>
      <c r="V94" s="32"/>
      <c r="W94" s="49" t="s">
        <v>671</v>
      </c>
      <c r="X94" s="49" t="s">
        <v>672</v>
      </c>
      <c r="Y94" s="43">
        <v>1800000</v>
      </c>
      <c r="Z94" s="43">
        <v>40000</v>
      </c>
      <c r="AA94" s="43">
        <v>190000</v>
      </c>
      <c r="AB94" s="43">
        <v>105000</v>
      </c>
      <c r="AC94" s="43">
        <v>14000</v>
      </c>
      <c r="AD94" s="43">
        <v>350000</v>
      </c>
      <c r="AE94" s="44">
        <v>180000</v>
      </c>
    </row>
    <row r="95" spans="1:31" x14ac:dyDescent="0.2">
      <c r="A95" t="s">
        <v>105</v>
      </c>
      <c r="B95">
        <v>86</v>
      </c>
      <c r="C95" s="42">
        <v>2015</v>
      </c>
      <c r="D95" s="43">
        <v>683700</v>
      </c>
      <c r="E95" s="43">
        <v>279300</v>
      </c>
      <c r="F95" s="43">
        <v>75000</v>
      </c>
      <c r="G95" s="43">
        <v>7700</v>
      </c>
      <c r="H95" s="43">
        <v>43000</v>
      </c>
      <c r="I95" s="43">
        <v>7600</v>
      </c>
      <c r="J95" s="44">
        <v>22000</v>
      </c>
      <c r="K95" s="26">
        <f t="shared" si="4"/>
        <v>1118300</v>
      </c>
      <c r="L95" s="4"/>
      <c r="M95">
        <f t="shared" si="3"/>
        <v>2016</v>
      </c>
      <c r="N95" s="43">
        <v>725200</v>
      </c>
      <c r="O95" s="43">
        <v>274000</v>
      </c>
      <c r="P95" s="43">
        <v>85000</v>
      </c>
      <c r="Q95" s="43">
        <v>7300</v>
      </c>
      <c r="R95" s="43">
        <v>36000</v>
      </c>
      <c r="S95" s="43">
        <v>4500</v>
      </c>
      <c r="T95" s="44">
        <v>0</v>
      </c>
      <c r="U95" s="26">
        <f t="shared" si="5"/>
        <v>1132000</v>
      </c>
      <c r="V95" s="32"/>
      <c r="W95" s="49" t="s">
        <v>673</v>
      </c>
      <c r="X95" s="49" t="s">
        <v>674</v>
      </c>
      <c r="Y95" s="43">
        <v>565900</v>
      </c>
      <c r="Z95" s="43">
        <v>263000</v>
      </c>
      <c r="AA95" s="43">
        <v>60000</v>
      </c>
      <c r="AB95" s="43">
        <v>7000</v>
      </c>
      <c r="AC95" s="43">
        <v>60000</v>
      </c>
      <c r="AD95" s="43">
        <v>9100</v>
      </c>
      <c r="AE95" s="44">
        <v>10000</v>
      </c>
    </row>
    <row r="96" spans="1:31" ht="25.5" x14ac:dyDescent="0.2">
      <c r="A96" t="s">
        <v>106</v>
      </c>
      <c r="B96">
        <v>87</v>
      </c>
      <c r="C96" s="42">
        <v>2015</v>
      </c>
      <c r="D96" s="43">
        <v>1551822.77</v>
      </c>
      <c r="E96" s="43">
        <v>151000</v>
      </c>
      <c r="F96" s="43">
        <v>114000</v>
      </c>
      <c r="G96" s="43">
        <v>33000</v>
      </c>
      <c r="H96" s="43">
        <v>35000</v>
      </c>
      <c r="I96" s="43">
        <v>24000</v>
      </c>
      <c r="J96" s="44">
        <v>56000</v>
      </c>
      <c r="K96" s="26">
        <f t="shared" si="4"/>
        <v>1964822.77</v>
      </c>
      <c r="L96" s="4"/>
      <c r="M96">
        <f t="shared" si="3"/>
        <v>2016</v>
      </c>
      <c r="N96" s="43">
        <v>1607324.8</v>
      </c>
      <c r="O96" s="43">
        <v>170000</v>
      </c>
      <c r="P96" s="43">
        <v>114000</v>
      </c>
      <c r="Q96" s="43">
        <v>30000</v>
      </c>
      <c r="R96" s="43">
        <v>30000</v>
      </c>
      <c r="S96" s="43">
        <v>10000</v>
      </c>
      <c r="T96" s="44">
        <v>0</v>
      </c>
      <c r="U96" s="26">
        <f t="shared" si="5"/>
        <v>1961324.8</v>
      </c>
      <c r="V96" s="32"/>
      <c r="W96" s="49" t="s">
        <v>675</v>
      </c>
      <c r="X96" s="49" t="s">
        <v>676</v>
      </c>
      <c r="Y96" s="43">
        <v>1385000</v>
      </c>
      <c r="Z96" s="43">
        <v>120000</v>
      </c>
      <c r="AA96" s="43">
        <v>110750</v>
      </c>
      <c r="AB96" s="43">
        <v>19500</v>
      </c>
      <c r="AC96" s="43">
        <v>31000</v>
      </c>
      <c r="AD96" s="43">
        <v>33000</v>
      </c>
      <c r="AE96" s="44">
        <v>0</v>
      </c>
    </row>
    <row r="97" spans="1:31" x14ac:dyDescent="0.2">
      <c r="A97" t="s">
        <v>107</v>
      </c>
      <c r="B97">
        <v>88</v>
      </c>
      <c r="C97" s="42">
        <v>2015</v>
      </c>
      <c r="D97" s="43">
        <v>2975000</v>
      </c>
      <c r="E97" s="43">
        <v>275000</v>
      </c>
      <c r="F97" s="43">
        <v>335000</v>
      </c>
      <c r="G97" s="43">
        <v>0</v>
      </c>
      <c r="H97" s="43">
        <v>30000</v>
      </c>
      <c r="I97" s="43">
        <v>20000</v>
      </c>
      <c r="J97" s="44">
        <v>580000</v>
      </c>
      <c r="K97" s="26">
        <f t="shared" si="4"/>
        <v>4215000</v>
      </c>
      <c r="L97" s="4"/>
      <c r="M97">
        <f t="shared" si="3"/>
        <v>2016</v>
      </c>
      <c r="N97" s="43">
        <v>3075000</v>
      </c>
      <c r="O97" s="43">
        <v>285000</v>
      </c>
      <c r="P97" s="43">
        <v>335000</v>
      </c>
      <c r="Q97" s="43">
        <v>0</v>
      </c>
      <c r="R97" s="43">
        <v>18000</v>
      </c>
      <c r="S97" s="43">
        <v>25000</v>
      </c>
      <c r="T97" s="44">
        <v>467000</v>
      </c>
      <c r="U97" s="26">
        <f t="shared" si="5"/>
        <v>4205000</v>
      </c>
      <c r="V97" s="32"/>
      <c r="W97" s="49" t="s">
        <v>677</v>
      </c>
      <c r="X97" s="49" t="s">
        <v>678</v>
      </c>
      <c r="Y97" s="43">
        <v>2750000</v>
      </c>
      <c r="Z97" s="43">
        <v>250000</v>
      </c>
      <c r="AA97" s="43">
        <v>255000</v>
      </c>
      <c r="AB97" s="43">
        <v>0</v>
      </c>
      <c r="AC97" s="43">
        <v>30000</v>
      </c>
      <c r="AD97" s="43">
        <v>25000</v>
      </c>
      <c r="AE97" s="44">
        <v>390000</v>
      </c>
    </row>
    <row r="98" spans="1:31" ht="25.5" x14ac:dyDescent="0.2">
      <c r="A98" t="s">
        <v>108</v>
      </c>
      <c r="B98">
        <v>89</v>
      </c>
      <c r="C98" s="42">
        <v>2015</v>
      </c>
      <c r="D98" s="43">
        <v>800000</v>
      </c>
      <c r="E98" s="43">
        <v>873000</v>
      </c>
      <c r="F98" s="43">
        <v>128000.8</v>
      </c>
      <c r="G98" s="43">
        <v>28000</v>
      </c>
      <c r="H98" s="43">
        <v>60000</v>
      </c>
      <c r="I98" s="43">
        <v>30000</v>
      </c>
      <c r="J98" s="44">
        <v>0</v>
      </c>
      <c r="K98" s="26">
        <f t="shared" si="4"/>
        <v>1919000.8</v>
      </c>
      <c r="L98" s="4"/>
      <c r="M98">
        <f t="shared" si="3"/>
        <v>2016</v>
      </c>
      <c r="N98" s="43">
        <v>810000</v>
      </c>
      <c r="O98" s="43">
        <v>873000</v>
      </c>
      <c r="P98" s="43">
        <v>100000.19</v>
      </c>
      <c r="Q98" s="43">
        <v>28000</v>
      </c>
      <c r="R98" s="43">
        <v>45000</v>
      </c>
      <c r="S98" s="43">
        <v>30000</v>
      </c>
      <c r="T98" s="44">
        <v>0</v>
      </c>
      <c r="U98" s="26">
        <f t="shared" si="5"/>
        <v>1886000.19</v>
      </c>
      <c r="V98" s="32"/>
      <c r="W98" s="49" t="s">
        <v>679</v>
      </c>
      <c r="X98" s="49" t="s">
        <v>680</v>
      </c>
      <c r="Y98" s="43">
        <v>660000</v>
      </c>
      <c r="Z98" s="43">
        <v>800000</v>
      </c>
      <c r="AA98" s="43">
        <v>106750.12</v>
      </c>
      <c r="AB98" s="43">
        <v>28440.799999999999</v>
      </c>
      <c r="AC98" s="43">
        <v>60000</v>
      </c>
      <c r="AD98" s="43">
        <v>20000</v>
      </c>
      <c r="AE98" s="44">
        <v>0</v>
      </c>
    </row>
    <row r="99" spans="1:31" x14ac:dyDescent="0.2">
      <c r="A99" t="s">
        <v>109</v>
      </c>
      <c r="B99">
        <v>90</v>
      </c>
      <c r="C99" s="42">
        <v>2015</v>
      </c>
      <c r="D99" s="43">
        <v>187000</v>
      </c>
      <c r="E99" s="43">
        <v>0</v>
      </c>
      <c r="F99" s="43">
        <v>25000</v>
      </c>
      <c r="G99" s="43">
        <v>0</v>
      </c>
      <c r="H99" s="43">
        <v>17000</v>
      </c>
      <c r="I99" s="43">
        <v>1900</v>
      </c>
      <c r="J99" s="44">
        <v>0</v>
      </c>
      <c r="K99" s="26">
        <f t="shared" si="4"/>
        <v>230900</v>
      </c>
      <c r="L99" s="4"/>
      <c r="M99">
        <f t="shared" si="3"/>
        <v>2016</v>
      </c>
      <c r="N99" s="43">
        <v>190000</v>
      </c>
      <c r="O99" s="43">
        <v>0</v>
      </c>
      <c r="P99" s="43">
        <v>25000</v>
      </c>
      <c r="Q99" s="43">
        <v>0</v>
      </c>
      <c r="R99" s="43">
        <v>1500</v>
      </c>
      <c r="S99" s="43">
        <v>3000</v>
      </c>
      <c r="T99" s="44">
        <v>12000</v>
      </c>
      <c r="U99" s="26">
        <f t="shared" si="5"/>
        <v>231500</v>
      </c>
      <c r="V99" s="32"/>
      <c r="W99" s="49" t="s">
        <v>681</v>
      </c>
      <c r="X99" s="49" t="s">
        <v>682</v>
      </c>
      <c r="Y99" s="43">
        <v>165000</v>
      </c>
      <c r="Z99" s="43">
        <v>0</v>
      </c>
      <c r="AA99" s="43">
        <v>16000</v>
      </c>
      <c r="AB99" s="43">
        <v>700</v>
      </c>
      <c r="AC99" s="43">
        <v>33800</v>
      </c>
      <c r="AD99" s="43">
        <v>3200</v>
      </c>
      <c r="AE99" s="44">
        <v>0</v>
      </c>
    </row>
    <row r="100" spans="1:31" x14ac:dyDescent="0.2">
      <c r="A100" t="s">
        <v>110</v>
      </c>
      <c r="B100">
        <v>91</v>
      </c>
      <c r="C100" s="42">
        <v>2015</v>
      </c>
      <c r="D100" s="43">
        <v>130000</v>
      </c>
      <c r="E100" s="43">
        <v>800</v>
      </c>
      <c r="F100" s="43">
        <v>4500</v>
      </c>
      <c r="G100" s="43">
        <v>0</v>
      </c>
      <c r="H100" s="43">
        <v>12000</v>
      </c>
      <c r="I100" s="43">
        <v>25000</v>
      </c>
      <c r="J100" s="44">
        <v>45000</v>
      </c>
      <c r="K100" s="26">
        <f t="shared" si="4"/>
        <v>217300</v>
      </c>
      <c r="L100" s="4"/>
      <c r="M100">
        <f t="shared" si="3"/>
        <v>2016</v>
      </c>
      <c r="N100" s="43">
        <v>147000</v>
      </c>
      <c r="O100" s="43">
        <v>720</v>
      </c>
      <c r="P100" s="43">
        <v>6000</v>
      </c>
      <c r="Q100" s="43">
        <v>0</v>
      </c>
      <c r="R100" s="43">
        <v>5800</v>
      </c>
      <c r="S100" s="43">
        <v>31000</v>
      </c>
      <c r="T100" s="44">
        <v>0</v>
      </c>
      <c r="U100" s="26">
        <f t="shared" si="5"/>
        <v>190520</v>
      </c>
      <c r="V100" s="32"/>
      <c r="W100" s="49" t="s">
        <v>683</v>
      </c>
      <c r="X100" s="49" t="s">
        <v>684</v>
      </c>
      <c r="Y100" s="43">
        <v>127000</v>
      </c>
      <c r="Z100" s="43">
        <v>864</v>
      </c>
      <c r="AA100" s="43">
        <v>7000</v>
      </c>
      <c r="AB100" s="43">
        <v>0</v>
      </c>
      <c r="AC100" s="43">
        <v>15000</v>
      </c>
      <c r="AD100" s="43">
        <v>15000</v>
      </c>
      <c r="AE100" s="44">
        <v>26000</v>
      </c>
    </row>
    <row r="101" spans="1:31" x14ac:dyDescent="0.2">
      <c r="A101" t="s">
        <v>111</v>
      </c>
      <c r="B101">
        <v>92</v>
      </c>
      <c r="C101" s="42">
        <v>2015</v>
      </c>
      <c r="D101" s="43">
        <v>502000</v>
      </c>
      <c r="E101" s="43">
        <v>163000</v>
      </c>
      <c r="F101" s="43">
        <v>39500</v>
      </c>
      <c r="G101" s="43">
        <v>0</v>
      </c>
      <c r="H101" s="43">
        <v>14000</v>
      </c>
      <c r="I101" s="43">
        <v>28000</v>
      </c>
      <c r="J101" s="44">
        <v>10000</v>
      </c>
      <c r="K101" s="26">
        <f t="shared" si="4"/>
        <v>756500</v>
      </c>
      <c r="L101" s="4"/>
      <c r="M101">
        <f t="shared" si="3"/>
        <v>2016</v>
      </c>
      <c r="N101" s="43">
        <v>550000</v>
      </c>
      <c r="O101" s="43">
        <v>196000</v>
      </c>
      <c r="P101" s="43">
        <v>40000</v>
      </c>
      <c r="Q101" s="43">
        <v>0</v>
      </c>
      <c r="R101" s="43">
        <v>10000</v>
      </c>
      <c r="S101" s="43">
        <v>35000</v>
      </c>
      <c r="T101" s="44">
        <v>0</v>
      </c>
      <c r="U101" s="26">
        <f t="shared" si="5"/>
        <v>831000</v>
      </c>
      <c r="V101" s="32"/>
      <c r="W101" s="49" t="s">
        <v>685</v>
      </c>
      <c r="X101" s="49" t="s">
        <v>686</v>
      </c>
      <c r="Y101" s="43">
        <v>470000</v>
      </c>
      <c r="Z101" s="43">
        <v>10800</v>
      </c>
      <c r="AA101" s="43">
        <v>46500</v>
      </c>
      <c r="AB101" s="43">
        <v>0</v>
      </c>
      <c r="AC101" s="43">
        <v>16000</v>
      </c>
      <c r="AD101" s="43">
        <v>7000</v>
      </c>
      <c r="AE101" s="44">
        <v>14300</v>
      </c>
    </row>
    <row r="102" spans="1:31" x14ac:dyDescent="0.2">
      <c r="A102" t="s">
        <v>112</v>
      </c>
      <c r="B102">
        <v>93</v>
      </c>
      <c r="C102" s="42">
        <v>2015</v>
      </c>
      <c r="D102" s="43">
        <v>2700000</v>
      </c>
      <c r="E102" s="43">
        <v>400000</v>
      </c>
      <c r="F102" s="43">
        <v>775000</v>
      </c>
      <c r="G102" s="43">
        <v>15000</v>
      </c>
      <c r="H102" s="43">
        <v>1000000</v>
      </c>
      <c r="I102" s="43">
        <v>35000</v>
      </c>
      <c r="J102" s="44">
        <v>840000</v>
      </c>
      <c r="K102" s="26">
        <f t="shared" si="4"/>
        <v>5765000</v>
      </c>
      <c r="L102" s="4"/>
      <c r="M102">
        <f t="shared" si="3"/>
        <v>2016</v>
      </c>
      <c r="N102" s="43">
        <v>3000000</v>
      </c>
      <c r="O102" s="43">
        <v>450000</v>
      </c>
      <c r="P102" s="43">
        <v>600000</v>
      </c>
      <c r="Q102" s="43">
        <v>15000</v>
      </c>
      <c r="R102" s="43">
        <v>1000000</v>
      </c>
      <c r="S102" s="43">
        <v>35000</v>
      </c>
      <c r="T102" s="44">
        <v>950000</v>
      </c>
      <c r="U102" s="26">
        <f t="shared" si="5"/>
        <v>6050000</v>
      </c>
      <c r="V102" s="32"/>
      <c r="W102" s="49" t="s">
        <v>687</v>
      </c>
      <c r="X102" s="49" t="s">
        <v>688</v>
      </c>
      <c r="Y102" s="43">
        <v>2500000</v>
      </c>
      <c r="Z102" s="43">
        <v>400000</v>
      </c>
      <c r="AA102" s="43">
        <v>700000</v>
      </c>
      <c r="AB102" s="43">
        <v>15000</v>
      </c>
      <c r="AC102" s="43">
        <v>1000000</v>
      </c>
      <c r="AD102" s="43">
        <v>35000</v>
      </c>
      <c r="AE102" s="44">
        <v>300000</v>
      </c>
    </row>
    <row r="103" spans="1:31" x14ac:dyDescent="0.2">
      <c r="A103" t="s">
        <v>113</v>
      </c>
      <c r="B103">
        <v>94</v>
      </c>
      <c r="C103" s="42">
        <v>2015</v>
      </c>
      <c r="D103" s="43">
        <v>1500000</v>
      </c>
      <c r="E103" s="43">
        <v>420000</v>
      </c>
      <c r="F103" s="43">
        <v>320000</v>
      </c>
      <c r="G103" s="43">
        <v>170000</v>
      </c>
      <c r="H103" s="43">
        <v>7000</v>
      </c>
      <c r="I103" s="43">
        <v>22000</v>
      </c>
      <c r="J103" s="44">
        <v>50000</v>
      </c>
      <c r="K103" s="26">
        <f t="shared" si="4"/>
        <v>2489000</v>
      </c>
      <c r="L103" s="4"/>
      <c r="M103">
        <f t="shared" si="3"/>
        <v>2016</v>
      </c>
      <c r="N103" s="43">
        <v>1520000</v>
      </c>
      <c r="O103" s="43">
        <v>400000</v>
      </c>
      <c r="P103" s="43">
        <v>300000</v>
      </c>
      <c r="Q103" s="43">
        <v>170000</v>
      </c>
      <c r="R103" s="43">
        <v>6000</v>
      </c>
      <c r="S103" s="43">
        <v>20000</v>
      </c>
      <c r="T103" s="44">
        <v>0</v>
      </c>
      <c r="U103" s="26">
        <f t="shared" si="5"/>
        <v>2416000</v>
      </c>
      <c r="V103" s="32"/>
      <c r="W103" s="49" t="s">
        <v>689</v>
      </c>
      <c r="X103" s="49" t="s">
        <v>690</v>
      </c>
      <c r="Y103" s="43">
        <v>1380000</v>
      </c>
      <c r="Z103" s="43">
        <v>335000</v>
      </c>
      <c r="AA103" s="43">
        <v>302404</v>
      </c>
      <c r="AB103" s="43">
        <v>169000</v>
      </c>
      <c r="AC103" s="43">
        <v>15000</v>
      </c>
      <c r="AD103" s="43">
        <v>42000</v>
      </c>
      <c r="AE103" s="44">
        <v>165000</v>
      </c>
    </row>
    <row r="104" spans="1:31" x14ac:dyDescent="0.2">
      <c r="A104" t="s">
        <v>114</v>
      </c>
      <c r="B104">
        <v>95</v>
      </c>
      <c r="C104" s="42">
        <v>2015</v>
      </c>
      <c r="D104" s="43">
        <v>6135000</v>
      </c>
      <c r="E104" s="43">
        <v>1048000</v>
      </c>
      <c r="F104" s="43">
        <v>1200000</v>
      </c>
      <c r="G104" s="43">
        <v>330500</v>
      </c>
      <c r="H104" s="43">
        <v>1233000</v>
      </c>
      <c r="I104" s="43">
        <v>90000</v>
      </c>
      <c r="J104" s="44">
        <v>1830000</v>
      </c>
      <c r="K104" s="26">
        <f t="shared" si="4"/>
        <v>11866500</v>
      </c>
      <c r="L104" s="4"/>
      <c r="M104">
        <f t="shared" si="3"/>
        <v>2016</v>
      </c>
      <c r="N104" s="43">
        <v>6620000</v>
      </c>
      <c r="O104" s="43">
        <v>1033000</v>
      </c>
      <c r="P104" s="43">
        <v>1200000</v>
      </c>
      <c r="Q104" s="43">
        <v>330500</v>
      </c>
      <c r="R104" s="43">
        <v>1333000</v>
      </c>
      <c r="S104" s="43">
        <v>50000</v>
      </c>
      <c r="T104" s="44">
        <v>30000</v>
      </c>
      <c r="U104" s="26">
        <f t="shared" si="5"/>
        <v>10596500</v>
      </c>
      <c r="V104" s="32"/>
      <c r="W104" s="49" t="s">
        <v>691</v>
      </c>
      <c r="X104" s="49" t="s">
        <v>692</v>
      </c>
      <c r="Y104" s="43">
        <v>5650000</v>
      </c>
      <c r="Z104" s="43">
        <v>1035000</v>
      </c>
      <c r="AA104" s="43">
        <v>1218000</v>
      </c>
      <c r="AB104" s="43">
        <v>335000</v>
      </c>
      <c r="AC104" s="43">
        <v>1233000</v>
      </c>
      <c r="AD104" s="43">
        <v>140000</v>
      </c>
      <c r="AE104" s="44">
        <v>2558975</v>
      </c>
    </row>
    <row r="105" spans="1:31" x14ac:dyDescent="0.2">
      <c r="A105" t="s">
        <v>115</v>
      </c>
      <c r="B105">
        <v>96</v>
      </c>
      <c r="C105" s="42">
        <v>2015</v>
      </c>
      <c r="D105" s="43">
        <v>3400000</v>
      </c>
      <c r="E105" s="43">
        <v>1685000</v>
      </c>
      <c r="F105" s="43">
        <v>575000</v>
      </c>
      <c r="G105" s="43">
        <v>188000</v>
      </c>
      <c r="H105" s="43">
        <v>80000</v>
      </c>
      <c r="I105" s="43">
        <v>40000</v>
      </c>
      <c r="J105" s="44">
        <v>0</v>
      </c>
      <c r="K105" s="26">
        <f t="shared" si="4"/>
        <v>5968000</v>
      </c>
      <c r="L105" s="4"/>
      <c r="M105">
        <f t="shared" si="3"/>
        <v>2016</v>
      </c>
      <c r="N105" s="43">
        <v>3400000</v>
      </c>
      <c r="O105" s="43">
        <v>1685000</v>
      </c>
      <c r="P105" s="43">
        <v>575000</v>
      </c>
      <c r="Q105" s="43">
        <v>188000</v>
      </c>
      <c r="R105" s="43">
        <v>80000</v>
      </c>
      <c r="S105" s="43">
        <v>40000</v>
      </c>
      <c r="T105" s="44">
        <v>0</v>
      </c>
      <c r="U105" s="26">
        <f t="shared" si="5"/>
        <v>5968000</v>
      </c>
      <c r="V105" s="32"/>
      <c r="W105" s="49" t="s">
        <v>693</v>
      </c>
      <c r="X105" s="49" t="s">
        <v>694</v>
      </c>
      <c r="Y105" s="43">
        <v>3400000</v>
      </c>
      <c r="Z105" s="43">
        <v>1663000</v>
      </c>
      <c r="AA105" s="43">
        <v>475000</v>
      </c>
      <c r="AB105" s="43">
        <v>188000</v>
      </c>
      <c r="AC105" s="43">
        <v>129700</v>
      </c>
      <c r="AD105" s="43">
        <v>120000</v>
      </c>
      <c r="AE105" s="44">
        <v>0</v>
      </c>
    </row>
    <row r="106" spans="1:31" x14ac:dyDescent="0.2">
      <c r="A106" t="s">
        <v>116</v>
      </c>
      <c r="B106">
        <v>97</v>
      </c>
      <c r="C106" s="42">
        <v>2015</v>
      </c>
      <c r="D106" s="43">
        <v>3071992.14</v>
      </c>
      <c r="E106" s="43">
        <v>262475</v>
      </c>
      <c r="F106" s="43">
        <v>520000</v>
      </c>
      <c r="G106" s="43">
        <v>225000</v>
      </c>
      <c r="H106" s="43">
        <v>144000</v>
      </c>
      <c r="I106" s="43">
        <v>45000</v>
      </c>
      <c r="J106" s="44">
        <v>973250</v>
      </c>
      <c r="K106" s="26">
        <f t="shared" si="4"/>
        <v>5241717.1400000006</v>
      </c>
      <c r="L106" s="4"/>
      <c r="M106">
        <f t="shared" si="3"/>
        <v>2016</v>
      </c>
      <c r="N106" s="43">
        <v>3120652.02</v>
      </c>
      <c r="O106" s="43">
        <v>610000</v>
      </c>
      <c r="P106" s="43">
        <v>530000</v>
      </c>
      <c r="Q106" s="43">
        <v>225000</v>
      </c>
      <c r="R106" s="43">
        <v>124000</v>
      </c>
      <c r="S106" s="43">
        <v>45000</v>
      </c>
      <c r="T106" s="44">
        <v>206000</v>
      </c>
      <c r="U106" s="26">
        <f t="shared" si="5"/>
        <v>4860652.0199999996</v>
      </c>
      <c r="V106" s="32"/>
      <c r="W106" s="49" t="s">
        <v>695</v>
      </c>
      <c r="X106" s="49" t="s">
        <v>696</v>
      </c>
      <c r="Y106" s="43">
        <v>2652773.02</v>
      </c>
      <c r="Z106" s="43">
        <v>0</v>
      </c>
      <c r="AA106" s="43">
        <v>400000</v>
      </c>
      <c r="AB106" s="43">
        <v>176541</v>
      </c>
      <c r="AC106" s="43">
        <v>220000</v>
      </c>
      <c r="AD106" s="43">
        <v>63000</v>
      </c>
      <c r="AE106" s="44">
        <v>971250</v>
      </c>
    </row>
    <row r="107" spans="1:31" x14ac:dyDescent="0.2">
      <c r="A107" t="s">
        <v>117</v>
      </c>
      <c r="B107">
        <v>98</v>
      </c>
      <c r="C107" s="42">
        <v>2015</v>
      </c>
      <c r="D107" s="43">
        <v>46500</v>
      </c>
      <c r="E107" s="43">
        <v>0</v>
      </c>
      <c r="F107" s="43">
        <v>10000</v>
      </c>
      <c r="G107" s="43">
        <v>145000</v>
      </c>
      <c r="H107" s="43">
        <v>1000</v>
      </c>
      <c r="I107" s="43">
        <v>500</v>
      </c>
      <c r="J107" s="44">
        <v>0</v>
      </c>
      <c r="K107" s="26">
        <f t="shared" si="4"/>
        <v>203000</v>
      </c>
      <c r="L107" s="4"/>
      <c r="M107">
        <f t="shared" si="3"/>
        <v>2016</v>
      </c>
      <c r="N107" s="43">
        <v>46500</v>
      </c>
      <c r="O107" s="43">
        <v>0</v>
      </c>
      <c r="P107" s="43">
        <v>5000</v>
      </c>
      <c r="Q107" s="43">
        <v>149500</v>
      </c>
      <c r="R107" s="43">
        <v>1000</v>
      </c>
      <c r="S107" s="43">
        <v>1000</v>
      </c>
      <c r="T107" s="43">
        <v>0</v>
      </c>
      <c r="U107" s="26">
        <f t="shared" si="5"/>
        <v>203000</v>
      </c>
      <c r="V107" s="32"/>
      <c r="W107" s="49" t="s">
        <v>697</v>
      </c>
      <c r="X107" s="49" t="s">
        <v>698</v>
      </c>
      <c r="Y107" s="43">
        <v>30000</v>
      </c>
      <c r="Z107" s="43">
        <v>0</v>
      </c>
      <c r="AA107" s="43">
        <v>5000</v>
      </c>
      <c r="AB107" s="43">
        <v>2000</v>
      </c>
      <c r="AC107" s="43">
        <v>0</v>
      </c>
      <c r="AD107" s="43">
        <v>1000</v>
      </c>
      <c r="AE107" s="44">
        <v>0</v>
      </c>
    </row>
    <row r="108" spans="1:31" ht="25.5" x14ac:dyDescent="0.2">
      <c r="A108" t="s">
        <v>118</v>
      </c>
      <c r="B108">
        <v>99</v>
      </c>
      <c r="C108" s="42">
        <v>2015</v>
      </c>
      <c r="D108" s="43">
        <v>2200000</v>
      </c>
      <c r="E108" s="43">
        <v>1869000</v>
      </c>
      <c r="F108" s="43">
        <v>145000</v>
      </c>
      <c r="G108" s="43">
        <v>1404177</v>
      </c>
      <c r="H108" s="43">
        <v>85000</v>
      </c>
      <c r="I108" s="43">
        <v>92601</v>
      </c>
      <c r="J108" s="44">
        <v>309500</v>
      </c>
      <c r="K108" s="26">
        <f t="shared" si="4"/>
        <v>6105278</v>
      </c>
      <c r="L108" s="4"/>
      <c r="M108">
        <f t="shared" si="3"/>
        <v>2016</v>
      </c>
      <c r="N108" s="43">
        <v>2350000</v>
      </c>
      <c r="O108" s="43">
        <v>2105450</v>
      </c>
      <c r="P108" s="43">
        <v>145000</v>
      </c>
      <c r="Q108" s="43">
        <v>1404177</v>
      </c>
      <c r="R108" s="43">
        <v>75088</v>
      </c>
      <c r="S108" s="43">
        <v>60000</v>
      </c>
      <c r="T108" s="44">
        <v>267385</v>
      </c>
      <c r="U108" s="26">
        <f t="shared" si="5"/>
        <v>6407100</v>
      </c>
      <c r="V108" s="32"/>
      <c r="W108" s="49" t="s">
        <v>699</v>
      </c>
      <c r="X108" s="49" t="s">
        <v>700</v>
      </c>
      <c r="Y108" s="43">
        <v>2100000</v>
      </c>
      <c r="Z108" s="43">
        <v>1000000</v>
      </c>
      <c r="AA108" s="43">
        <v>162000</v>
      </c>
      <c r="AB108" s="43">
        <v>1330000</v>
      </c>
      <c r="AC108" s="43">
        <v>100000</v>
      </c>
      <c r="AD108" s="43">
        <v>50000</v>
      </c>
      <c r="AE108" s="44">
        <v>193256</v>
      </c>
    </row>
    <row r="109" spans="1:31" ht="25.5" x14ac:dyDescent="0.2">
      <c r="A109" t="s">
        <v>119</v>
      </c>
      <c r="B109">
        <v>100</v>
      </c>
      <c r="C109" s="42">
        <v>2015</v>
      </c>
      <c r="D109" s="43">
        <v>6900000</v>
      </c>
      <c r="E109" s="43">
        <v>2885000</v>
      </c>
      <c r="F109" s="43">
        <v>900000</v>
      </c>
      <c r="G109" s="43">
        <v>645000</v>
      </c>
      <c r="H109" s="43">
        <v>450000</v>
      </c>
      <c r="I109" s="43">
        <v>200000</v>
      </c>
      <c r="J109" s="44">
        <v>740000</v>
      </c>
      <c r="K109" s="26">
        <f t="shared" si="4"/>
        <v>12720000</v>
      </c>
      <c r="L109" s="4"/>
      <c r="M109">
        <f t="shared" si="3"/>
        <v>2016</v>
      </c>
      <c r="N109" s="43">
        <v>7500000</v>
      </c>
      <c r="O109" s="43">
        <v>3029000</v>
      </c>
      <c r="P109" s="43">
        <v>830000</v>
      </c>
      <c r="Q109" s="43">
        <v>710200</v>
      </c>
      <c r="R109" s="43">
        <v>450000</v>
      </c>
      <c r="S109" s="43">
        <v>100000</v>
      </c>
      <c r="T109" s="44">
        <v>61500</v>
      </c>
      <c r="U109" s="26">
        <f t="shared" si="5"/>
        <v>12680700</v>
      </c>
      <c r="V109" s="32"/>
      <c r="W109" s="49" t="s">
        <v>701</v>
      </c>
      <c r="X109" s="49" t="s">
        <v>702</v>
      </c>
      <c r="Y109" s="43">
        <v>6200000</v>
      </c>
      <c r="Z109" s="43">
        <v>2500000</v>
      </c>
      <c r="AA109" s="43">
        <v>815000</v>
      </c>
      <c r="AB109" s="43">
        <v>544450</v>
      </c>
      <c r="AC109" s="43">
        <v>450000</v>
      </c>
      <c r="AD109" s="43">
        <v>119000</v>
      </c>
      <c r="AE109" s="44">
        <v>620000</v>
      </c>
    </row>
    <row r="110" spans="1:31" x14ac:dyDescent="0.2">
      <c r="A110" t="s">
        <v>120</v>
      </c>
      <c r="B110">
        <v>101</v>
      </c>
      <c r="C110" s="42">
        <v>2015</v>
      </c>
      <c r="D110" s="43">
        <v>4110000</v>
      </c>
      <c r="E110" s="43">
        <v>920000</v>
      </c>
      <c r="F110" s="43">
        <v>213000</v>
      </c>
      <c r="G110" s="43">
        <v>18000</v>
      </c>
      <c r="H110" s="43">
        <v>125000</v>
      </c>
      <c r="I110" s="43">
        <v>200000</v>
      </c>
      <c r="J110" s="44">
        <v>145000</v>
      </c>
      <c r="K110" s="26">
        <f t="shared" si="4"/>
        <v>5731000</v>
      </c>
      <c r="L110" s="4"/>
      <c r="M110">
        <f t="shared" si="3"/>
        <v>2016</v>
      </c>
      <c r="N110" s="43">
        <v>4126000</v>
      </c>
      <c r="O110" s="43">
        <v>955000</v>
      </c>
      <c r="P110" s="43">
        <v>250000</v>
      </c>
      <c r="Q110" s="43">
        <v>20000</v>
      </c>
      <c r="R110" s="43">
        <v>111000</v>
      </c>
      <c r="S110" s="43">
        <v>112000</v>
      </c>
      <c r="T110" s="44">
        <v>4000</v>
      </c>
      <c r="U110" s="26">
        <f t="shared" si="5"/>
        <v>5578000</v>
      </c>
      <c r="V110" s="32"/>
      <c r="W110" s="49" t="s">
        <v>703</v>
      </c>
      <c r="X110" s="49" t="s">
        <v>704</v>
      </c>
      <c r="Y110" s="43">
        <v>3525000</v>
      </c>
      <c r="Z110" s="43">
        <v>780000</v>
      </c>
      <c r="AA110" s="43">
        <v>310000</v>
      </c>
      <c r="AB110" s="43">
        <v>15000</v>
      </c>
      <c r="AC110" s="43">
        <v>100000</v>
      </c>
      <c r="AD110" s="43">
        <v>130000</v>
      </c>
      <c r="AE110" s="44">
        <v>50000</v>
      </c>
    </row>
    <row r="111" spans="1:31" x14ac:dyDescent="0.2">
      <c r="A111" t="s">
        <v>121</v>
      </c>
      <c r="B111">
        <v>102</v>
      </c>
      <c r="C111" s="42">
        <v>2015</v>
      </c>
      <c r="D111" s="43">
        <v>1550000</v>
      </c>
      <c r="E111" s="43">
        <v>5000</v>
      </c>
      <c r="F111" s="43">
        <v>35000</v>
      </c>
      <c r="G111" s="43">
        <v>5800</v>
      </c>
      <c r="H111" s="43">
        <v>30000</v>
      </c>
      <c r="I111" s="43">
        <v>2000</v>
      </c>
      <c r="J111" s="44">
        <v>0</v>
      </c>
      <c r="K111" s="26">
        <f t="shared" si="4"/>
        <v>1627800</v>
      </c>
      <c r="L111" s="4"/>
      <c r="M111">
        <f t="shared" si="3"/>
        <v>2016</v>
      </c>
      <c r="N111" s="43">
        <v>1397200</v>
      </c>
      <c r="O111" s="43">
        <v>0</v>
      </c>
      <c r="P111" s="43">
        <v>35000</v>
      </c>
      <c r="Q111" s="43">
        <v>5800</v>
      </c>
      <c r="R111" s="43">
        <v>20000</v>
      </c>
      <c r="S111" s="43">
        <v>2000</v>
      </c>
      <c r="T111" s="44">
        <v>5000</v>
      </c>
      <c r="U111" s="26">
        <f t="shared" si="5"/>
        <v>1465000</v>
      </c>
      <c r="V111" s="32"/>
      <c r="W111" s="49" t="s">
        <v>705</v>
      </c>
      <c r="X111" s="49" t="s">
        <v>706</v>
      </c>
      <c r="Y111" s="43">
        <v>1330000</v>
      </c>
      <c r="Z111" s="43">
        <v>3800</v>
      </c>
      <c r="AA111" s="43">
        <v>170000</v>
      </c>
      <c r="AB111" s="43">
        <v>0</v>
      </c>
      <c r="AC111" s="43">
        <v>50000</v>
      </c>
      <c r="AD111" s="43">
        <v>3700</v>
      </c>
      <c r="AE111" s="44">
        <v>500</v>
      </c>
    </row>
    <row r="112" spans="1:31" x14ac:dyDescent="0.2">
      <c r="A112" t="s">
        <v>122</v>
      </c>
      <c r="B112">
        <v>103</v>
      </c>
      <c r="C112" s="42">
        <v>2015</v>
      </c>
      <c r="D112" s="43">
        <v>1685000</v>
      </c>
      <c r="E112" s="43">
        <v>50000</v>
      </c>
      <c r="F112" s="43">
        <v>350000</v>
      </c>
      <c r="G112" s="43">
        <v>55000</v>
      </c>
      <c r="H112" s="43">
        <v>140000</v>
      </c>
      <c r="I112" s="43">
        <v>20000</v>
      </c>
      <c r="J112" s="44">
        <v>525000</v>
      </c>
      <c r="K112" s="26">
        <f t="shared" si="4"/>
        <v>2825000</v>
      </c>
      <c r="L112" s="4"/>
      <c r="M112">
        <f t="shared" si="3"/>
        <v>2016</v>
      </c>
      <c r="N112" s="43">
        <v>1750000</v>
      </c>
      <c r="O112" s="43">
        <v>150000</v>
      </c>
      <c r="P112" s="43">
        <v>300000</v>
      </c>
      <c r="Q112" s="43">
        <v>35000</v>
      </c>
      <c r="R112" s="43">
        <v>125000</v>
      </c>
      <c r="S112" s="43">
        <v>25000</v>
      </c>
      <c r="T112" s="44">
        <v>150000</v>
      </c>
      <c r="U112" s="26">
        <f t="shared" si="5"/>
        <v>2535000</v>
      </c>
      <c r="V112" s="32"/>
      <c r="W112" s="49" t="s">
        <v>707</v>
      </c>
      <c r="X112" s="49" t="s">
        <v>708</v>
      </c>
      <c r="Y112" s="43">
        <v>1471000</v>
      </c>
      <c r="Z112" s="43">
        <v>50000</v>
      </c>
      <c r="AA112" s="43">
        <v>200000</v>
      </c>
      <c r="AB112" s="43">
        <v>31000</v>
      </c>
      <c r="AC112" s="43">
        <v>166000</v>
      </c>
      <c r="AD112" s="43">
        <v>15000</v>
      </c>
      <c r="AE112" s="44">
        <v>260000</v>
      </c>
    </row>
    <row r="113" spans="1:31" x14ac:dyDescent="0.2">
      <c r="A113" t="s">
        <v>123</v>
      </c>
      <c r="B113">
        <v>104</v>
      </c>
      <c r="C113" s="42">
        <v>2015</v>
      </c>
      <c r="D113" s="43">
        <v>43237</v>
      </c>
      <c r="E113" s="43">
        <v>8775</v>
      </c>
      <c r="F113" s="43">
        <v>28544</v>
      </c>
      <c r="G113" s="43">
        <v>12454</v>
      </c>
      <c r="H113" s="43">
        <v>15116</v>
      </c>
      <c r="I113" s="43">
        <v>2539</v>
      </c>
      <c r="J113" s="44">
        <v>6260</v>
      </c>
      <c r="K113" s="26">
        <f t="shared" si="4"/>
        <v>116925</v>
      </c>
      <c r="L113" s="4"/>
      <c r="M113">
        <f t="shared" si="3"/>
        <v>2016</v>
      </c>
      <c r="N113" s="43">
        <v>47737</v>
      </c>
      <c r="O113" s="43">
        <v>9736</v>
      </c>
      <c r="P113" s="43">
        <v>34918</v>
      </c>
      <c r="Q113" s="43">
        <v>12454</v>
      </c>
      <c r="R113" s="43">
        <v>12150</v>
      </c>
      <c r="S113" s="43">
        <v>1930</v>
      </c>
      <c r="T113" s="44">
        <v>6260</v>
      </c>
      <c r="U113" s="26">
        <f t="shared" si="5"/>
        <v>125185</v>
      </c>
      <c r="V113" s="32"/>
      <c r="W113" s="49" t="s">
        <v>709</v>
      </c>
      <c r="X113" s="49" t="s">
        <v>710</v>
      </c>
      <c r="Y113" s="43">
        <v>35000</v>
      </c>
      <c r="Z113" s="43">
        <v>9800</v>
      </c>
      <c r="AA113" s="43">
        <v>40000</v>
      </c>
      <c r="AB113" s="43">
        <v>12000</v>
      </c>
      <c r="AC113" s="43">
        <v>12073</v>
      </c>
      <c r="AD113" s="43">
        <v>2400</v>
      </c>
      <c r="AE113" s="44">
        <v>13593</v>
      </c>
    </row>
    <row r="114" spans="1:31" ht="25.5" x14ac:dyDescent="0.2">
      <c r="A114" t="s">
        <v>124</v>
      </c>
      <c r="B114">
        <v>105</v>
      </c>
      <c r="C114" s="42">
        <v>2015</v>
      </c>
      <c r="D114" s="43">
        <v>1150000</v>
      </c>
      <c r="E114" s="43">
        <v>0</v>
      </c>
      <c r="F114" s="43">
        <v>50000</v>
      </c>
      <c r="G114" s="43">
        <v>50000</v>
      </c>
      <c r="H114" s="43">
        <v>92000</v>
      </c>
      <c r="I114" s="43">
        <v>16000</v>
      </c>
      <c r="J114" s="44">
        <v>593000</v>
      </c>
      <c r="K114" s="26">
        <f t="shared" si="4"/>
        <v>1951000</v>
      </c>
      <c r="L114" s="4"/>
      <c r="M114">
        <f t="shared" si="3"/>
        <v>2016</v>
      </c>
      <c r="N114" s="43">
        <v>1272667</v>
      </c>
      <c r="O114" s="43">
        <v>52000</v>
      </c>
      <c r="P114" s="43">
        <v>62000</v>
      </c>
      <c r="Q114" s="43">
        <v>50000</v>
      </c>
      <c r="R114" s="43">
        <v>80000</v>
      </c>
      <c r="S114" s="43">
        <v>24000</v>
      </c>
      <c r="T114" s="44">
        <v>567306</v>
      </c>
      <c r="U114" s="26">
        <f t="shared" si="5"/>
        <v>2107973</v>
      </c>
      <c r="V114" s="32"/>
      <c r="W114" s="49" t="s">
        <v>711</v>
      </c>
      <c r="X114" s="49" t="s">
        <v>712</v>
      </c>
      <c r="Y114" s="43">
        <v>1000000</v>
      </c>
      <c r="Z114" s="43">
        <v>0</v>
      </c>
      <c r="AA114" s="43">
        <v>50000</v>
      </c>
      <c r="AB114" s="43">
        <v>50000</v>
      </c>
      <c r="AC114" s="43">
        <v>70000</v>
      </c>
      <c r="AD114" s="43">
        <v>12000</v>
      </c>
      <c r="AE114" s="44">
        <v>450000</v>
      </c>
    </row>
    <row r="115" spans="1:31" x14ac:dyDescent="0.2">
      <c r="A115" t="s">
        <v>125</v>
      </c>
      <c r="B115">
        <v>106</v>
      </c>
      <c r="C115" s="42">
        <v>2014</v>
      </c>
      <c r="D115" s="43">
        <v>145000</v>
      </c>
      <c r="E115" s="43">
        <v>8500</v>
      </c>
      <c r="F115" s="43">
        <v>9000</v>
      </c>
      <c r="G115" s="43">
        <v>0</v>
      </c>
      <c r="H115" s="43">
        <v>3100</v>
      </c>
      <c r="I115" s="43">
        <v>1500</v>
      </c>
      <c r="J115" s="44">
        <v>0</v>
      </c>
      <c r="K115" s="26">
        <f t="shared" si="4"/>
        <v>167100</v>
      </c>
      <c r="L115" s="4"/>
      <c r="M115">
        <f t="shared" si="3"/>
        <v>2015</v>
      </c>
      <c r="N115" s="43">
        <v>147000</v>
      </c>
      <c r="O115" s="43">
        <v>8000</v>
      </c>
      <c r="P115" s="43">
        <v>9500</v>
      </c>
      <c r="Q115" s="43">
        <v>0</v>
      </c>
      <c r="R115" s="43">
        <v>900</v>
      </c>
      <c r="S115" s="43">
        <v>1500</v>
      </c>
      <c r="T115" s="43">
        <v>0</v>
      </c>
      <c r="U115" s="26">
        <f t="shared" si="5"/>
        <v>166900</v>
      </c>
      <c r="V115" s="32"/>
      <c r="W115" s="49" t="s">
        <v>713</v>
      </c>
      <c r="X115" s="49" t="s">
        <v>714</v>
      </c>
      <c r="Y115" s="43">
        <v>130000</v>
      </c>
      <c r="Z115" s="43">
        <v>9000</v>
      </c>
      <c r="AA115" s="43">
        <v>8500</v>
      </c>
      <c r="AB115" s="43">
        <v>0</v>
      </c>
      <c r="AC115" s="43">
        <v>2500</v>
      </c>
      <c r="AD115" s="43">
        <v>1500</v>
      </c>
      <c r="AE115" s="44">
        <v>0</v>
      </c>
    </row>
    <row r="116" spans="1:31" ht="25.5" x14ac:dyDescent="0.2">
      <c r="A116" t="s">
        <v>126</v>
      </c>
      <c r="B116">
        <v>107</v>
      </c>
      <c r="C116" s="42">
        <v>2015</v>
      </c>
      <c r="D116" s="43">
        <v>3250000</v>
      </c>
      <c r="E116" s="43">
        <v>1005000</v>
      </c>
      <c r="F116" s="43">
        <v>502600</v>
      </c>
      <c r="G116" s="43">
        <v>70000</v>
      </c>
      <c r="H116" s="43">
        <v>398000</v>
      </c>
      <c r="I116" s="43">
        <v>80000</v>
      </c>
      <c r="J116" s="44">
        <v>1455552</v>
      </c>
      <c r="K116" s="26">
        <f t="shared" si="4"/>
        <v>6761152</v>
      </c>
      <c r="L116" s="4"/>
      <c r="M116">
        <f t="shared" si="3"/>
        <v>2016</v>
      </c>
      <c r="N116" s="43">
        <v>3250000</v>
      </c>
      <c r="O116" s="43">
        <v>1055600</v>
      </c>
      <c r="P116" s="43">
        <v>480000</v>
      </c>
      <c r="Q116" s="43">
        <v>70000</v>
      </c>
      <c r="R116" s="43">
        <v>350000</v>
      </c>
      <c r="S116" s="43">
        <v>77000</v>
      </c>
      <c r="T116" s="44">
        <v>1352317</v>
      </c>
      <c r="U116" s="26">
        <f t="shared" si="5"/>
        <v>6634917</v>
      </c>
      <c r="V116" s="32"/>
      <c r="W116" s="49" t="s">
        <v>715</v>
      </c>
      <c r="X116" s="49" t="s">
        <v>716</v>
      </c>
      <c r="Y116" s="43">
        <v>2800000</v>
      </c>
      <c r="Z116" s="43">
        <v>844500</v>
      </c>
      <c r="AA116" s="43">
        <v>452600</v>
      </c>
      <c r="AB116" s="43">
        <v>20000</v>
      </c>
      <c r="AC116" s="43">
        <v>330000</v>
      </c>
      <c r="AD116" s="43">
        <v>50000</v>
      </c>
      <c r="AE116" s="44">
        <v>863717</v>
      </c>
    </row>
    <row r="117" spans="1:31" x14ac:dyDescent="0.2">
      <c r="A117" t="s">
        <v>127</v>
      </c>
      <c r="B117">
        <v>108</v>
      </c>
      <c r="C117" s="42">
        <v>2015</v>
      </c>
      <c r="D117" s="43">
        <v>125000</v>
      </c>
      <c r="E117" s="43">
        <v>0</v>
      </c>
      <c r="F117" s="43">
        <v>10000</v>
      </c>
      <c r="G117" s="43">
        <v>0</v>
      </c>
      <c r="H117" s="43">
        <v>5000</v>
      </c>
      <c r="I117" s="43">
        <v>1200</v>
      </c>
      <c r="J117" s="44">
        <v>0</v>
      </c>
      <c r="K117" s="26">
        <f t="shared" si="4"/>
        <v>141200</v>
      </c>
      <c r="L117" s="4"/>
      <c r="M117">
        <f t="shared" si="3"/>
        <v>2016</v>
      </c>
      <c r="N117" s="43">
        <v>125000</v>
      </c>
      <c r="O117" s="43">
        <v>0</v>
      </c>
      <c r="P117" s="43">
        <v>15000</v>
      </c>
      <c r="Q117" s="43">
        <v>0</v>
      </c>
      <c r="R117" s="43">
        <v>5000</v>
      </c>
      <c r="S117" s="43">
        <v>1200</v>
      </c>
      <c r="T117" s="44">
        <v>0</v>
      </c>
      <c r="U117" s="26">
        <f t="shared" si="5"/>
        <v>146200</v>
      </c>
      <c r="V117" s="32"/>
      <c r="W117" s="49" t="s">
        <v>717</v>
      </c>
      <c r="X117" s="49" t="s">
        <v>718</v>
      </c>
      <c r="Y117" s="43">
        <v>120000</v>
      </c>
      <c r="Z117" s="43">
        <v>0</v>
      </c>
      <c r="AA117" s="43">
        <v>9400</v>
      </c>
      <c r="AB117" s="43">
        <v>0</v>
      </c>
      <c r="AC117" s="43">
        <v>8500</v>
      </c>
      <c r="AD117" s="43">
        <v>2000</v>
      </c>
      <c r="AE117" s="44">
        <v>12000</v>
      </c>
    </row>
    <row r="118" spans="1:31" x14ac:dyDescent="0.2">
      <c r="A118" t="s">
        <v>128</v>
      </c>
      <c r="B118">
        <v>109</v>
      </c>
      <c r="C118" s="42">
        <v>2014</v>
      </c>
      <c r="D118" s="43">
        <v>9000</v>
      </c>
      <c r="E118" s="43">
        <v>0</v>
      </c>
      <c r="F118" s="43">
        <v>1000</v>
      </c>
      <c r="G118" s="43">
        <v>0</v>
      </c>
      <c r="H118" s="43">
        <v>0</v>
      </c>
      <c r="I118" s="43">
        <v>200</v>
      </c>
      <c r="J118" s="44">
        <v>0</v>
      </c>
      <c r="K118" s="26">
        <f t="shared" si="4"/>
        <v>10200</v>
      </c>
      <c r="L118" s="4"/>
      <c r="M118" s="31">
        <f t="shared" si="3"/>
        <v>2015</v>
      </c>
      <c r="N118" s="43">
        <v>2198</v>
      </c>
      <c r="O118" s="43">
        <v>2800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26">
        <f t="shared" si="5"/>
        <v>4998</v>
      </c>
      <c r="V118" s="32"/>
      <c r="W118" s="49" t="s">
        <v>719</v>
      </c>
      <c r="X118" s="49" t="s">
        <v>720</v>
      </c>
      <c r="Y118" s="43">
        <v>40</v>
      </c>
      <c r="Z118" s="43">
        <v>200</v>
      </c>
      <c r="AA118" s="43">
        <v>100</v>
      </c>
      <c r="AB118" s="43">
        <v>0</v>
      </c>
      <c r="AC118" s="43">
        <v>0</v>
      </c>
      <c r="AD118" s="43">
        <v>0</v>
      </c>
      <c r="AE118" s="44">
        <v>400</v>
      </c>
    </row>
    <row r="119" spans="1:31" x14ac:dyDescent="0.2">
      <c r="A119" t="s">
        <v>129</v>
      </c>
      <c r="B119">
        <v>110</v>
      </c>
      <c r="C119" s="42">
        <v>2015</v>
      </c>
      <c r="D119" s="43">
        <v>2275000</v>
      </c>
      <c r="E119" s="43">
        <v>86300</v>
      </c>
      <c r="F119" s="43">
        <v>85000</v>
      </c>
      <c r="G119" s="43">
        <v>60500</v>
      </c>
      <c r="H119" s="43">
        <v>40000</v>
      </c>
      <c r="I119" s="43">
        <v>35000</v>
      </c>
      <c r="J119" s="44">
        <v>175000</v>
      </c>
      <c r="K119" s="26">
        <f t="shared" si="4"/>
        <v>2756800</v>
      </c>
      <c r="L119" s="4"/>
      <c r="M119">
        <f t="shared" si="3"/>
        <v>2016</v>
      </c>
      <c r="N119" s="43">
        <v>2462240</v>
      </c>
      <c r="O119" s="43">
        <v>109341</v>
      </c>
      <c r="P119" s="43">
        <v>103000</v>
      </c>
      <c r="Q119" s="43">
        <v>88621</v>
      </c>
      <c r="R119" s="43">
        <v>45145</v>
      </c>
      <c r="S119" s="43">
        <v>30000</v>
      </c>
      <c r="T119" s="44">
        <v>77726</v>
      </c>
      <c r="U119" s="26">
        <f t="shared" si="5"/>
        <v>2916073</v>
      </c>
      <c r="V119" s="32"/>
      <c r="W119" s="49" t="s">
        <v>721</v>
      </c>
      <c r="X119" s="49" t="s">
        <v>722</v>
      </c>
      <c r="Y119" s="43">
        <v>2025000</v>
      </c>
      <c r="Z119" s="43">
        <v>1700</v>
      </c>
      <c r="AA119" s="43">
        <v>100000</v>
      </c>
      <c r="AB119" s="43">
        <v>60500</v>
      </c>
      <c r="AC119" s="43">
        <v>35000</v>
      </c>
      <c r="AD119" s="43">
        <v>75000</v>
      </c>
      <c r="AE119" s="44">
        <v>75000</v>
      </c>
    </row>
    <row r="120" spans="1:31" x14ac:dyDescent="0.2">
      <c r="A120" t="s">
        <v>130</v>
      </c>
      <c r="B120">
        <v>111</v>
      </c>
      <c r="C120" s="42">
        <v>2015</v>
      </c>
      <c r="D120" s="43">
        <v>557000</v>
      </c>
      <c r="E120" s="43">
        <v>20000</v>
      </c>
      <c r="F120" s="43">
        <v>35000</v>
      </c>
      <c r="G120" s="43">
        <v>0</v>
      </c>
      <c r="H120" s="43">
        <v>21500</v>
      </c>
      <c r="I120" s="43">
        <v>15000</v>
      </c>
      <c r="J120" s="44">
        <v>0</v>
      </c>
      <c r="K120" s="26">
        <f t="shared" si="4"/>
        <v>648500</v>
      </c>
      <c r="L120" s="4"/>
      <c r="M120">
        <f t="shared" si="3"/>
        <v>2016</v>
      </c>
      <c r="N120" s="43">
        <v>557000</v>
      </c>
      <c r="O120" s="43">
        <v>20000</v>
      </c>
      <c r="P120" s="43">
        <v>25000</v>
      </c>
      <c r="Q120" s="43">
        <v>0</v>
      </c>
      <c r="R120" s="43">
        <v>18500</v>
      </c>
      <c r="S120" s="43">
        <v>10000</v>
      </c>
      <c r="T120" s="44">
        <v>0</v>
      </c>
      <c r="U120" s="26">
        <f t="shared" si="5"/>
        <v>630500</v>
      </c>
      <c r="V120" s="32"/>
      <c r="W120" s="49" t="s">
        <v>723</v>
      </c>
      <c r="X120" s="49" t="s">
        <v>724</v>
      </c>
      <c r="Y120" s="43">
        <v>557000</v>
      </c>
      <c r="Z120" s="43">
        <v>0</v>
      </c>
      <c r="AA120" s="43">
        <v>35000</v>
      </c>
      <c r="AB120" s="43">
        <v>0</v>
      </c>
      <c r="AC120" s="43">
        <v>21500</v>
      </c>
      <c r="AD120" s="43">
        <v>25000</v>
      </c>
      <c r="AE120" s="44">
        <v>0</v>
      </c>
    </row>
    <row r="121" spans="1:31" x14ac:dyDescent="0.2">
      <c r="A121" t="s">
        <v>131</v>
      </c>
      <c r="B121">
        <v>112</v>
      </c>
      <c r="C121" s="42">
        <v>2015</v>
      </c>
      <c r="D121" s="43">
        <v>190000</v>
      </c>
      <c r="E121" s="43">
        <v>0</v>
      </c>
      <c r="F121" s="43">
        <v>15000</v>
      </c>
      <c r="G121" s="43">
        <v>200000</v>
      </c>
      <c r="H121" s="43">
        <v>5500</v>
      </c>
      <c r="I121" s="43">
        <v>600</v>
      </c>
      <c r="J121" s="44">
        <v>0</v>
      </c>
      <c r="K121" s="26">
        <f t="shared" si="4"/>
        <v>411100</v>
      </c>
      <c r="L121" s="4"/>
      <c r="M121">
        <f t="shared" si="3"/>
        <v>2016</v>
      </c>
      <c r="N121" s="43">
        <v>190000</v>
      </c>
      <c r="O121" s="43">
        <v>0</v>
      </c>
      <c r="P121" s="43">
        <v>15000</v>
      </c>
      <c r="Q121" s="43">
        <v>210000</v>
      </c>
      <c r="R121" s="43">
        <v>5500</v>
      </c>
      <c r="S121" s="43">
        <v>600</v>
      </c>
      <c r="T121" s="44">
        <v>0</v>
      </c>
      <c r="U121" s="26">
        <f t="shared" si="5"/>
        <v>421100</v>
      </c>
      <c r="V121" s="32"/>
      <c r="W121" s="49" t="s">
        <v>725</v>
      </c>
      <c r="X121" s="49" t="s">
        <v>726</v>
      </c>
      <c r="Y121" s="43">
        <v>150000</v>
      </c>
      <c r="Z121" s="43">
        <v>0</v>
      </c>
      <c r="AA121" s="43">
        <v>28000</v>
      </c>
      <c r="AB121" s="43">
        <v>177774</v>
      </c>
      <c r="AC121" s="43">
        <v>8000</v>
      </c>
      <c r="AD121" s="43">
        <v>3000</v>
      </c>
      <c r="AE121" s="44">
        <v>0</v>
      </c>
    </row>
    <row r="122" spans="1:31" ht="38.25" x14ac:dyDescent="0.2">
      <c r="A122" t="s">
        <v>377</v>
      </c>
      <c r="B122">
        <v>113</v>
      </c>
      <c r="C122" s="42">
        <v>2015</v>
      </c>
      <c r="D122" s="43">
        <v>420000</v>
      </c>
      <c r="E122" s="43">
        <v>470000</v>
      </c>
      <c r="F122" s="43">
        <v>40000</v>
      </c>
      <c r="G122" s="43">
        <v>2000</v>
      </c>
      <c r="H122" s="43">
        <v>35000</v>
      </c>
      <c r="I122" s="43">
        <v>20000</v>
      </c>
      <c r="J122" s="44">
        <v>0</v>
      </c>
      <c r="K122" s="26">
        <f t="shared" si="4"/>
        <v>987000</v>
      </c>
      <c r="L122" s="4"/>
      <c r="M122">
        <f t="shared" si="3"/>
        <v>2016</v>
      </c>
      <c r="N122" s="43">
        <v>420000</v>
      </c>
      <c r="O122" s="43">
        <v>470000</v>
      </c>
      <c r="P122" s="43">
        <v>40000</v>
      </c>
      <c r="Q122" s="43">
        <v>2000</v>
      </c>
      <c r="R122" s="43">
        <v>35000</v>
      </c>
      <c r="S122" s="43">
        <v>20000</v>
      </c>
      <c r="T122" s="44">
        <v>0</v>
      </c>
      <c r="U122" s="26">
        <f t="shared" si="5"/>
        <v>987000</v>
      </c>
      <c r="V122" s="32"/>
      <c r="W122" s="49" t="s">
        <v>727</v>
      </c>
      <c r="X122" s="49" t="s">
        <v>728</v>
      </c>
      <c r="Y122" s="43">
        <v>420000</v>
      </c>
      <c r="Z122" s="43">
        <v>230000</v>
      </c>
      <c r="AA122" s="43">
        <v>40000</v>
      </c>
      <c r="AB122" s="43">
        <v>2000</v>
      </c>
      <c r="AC122" s="43">
        <v>40000</v>
      </c>
      <c r="AD122" s="43">
        <v>35000</v>
      </c>
      <c r="AE122" s="44">
        <v>0</v>
      </c>
    </row>
    <row r="123" spans="1:31" ht="25.5" x14ac:dyDescent="0.2">
      <c r="A123" t="s">
        <v>132</v>
      </c>
      <c r="B123">
        <v>114</v>
      </c>
      <c r="C123" s="42">
        <v>2015</v>
      </c>
      <c r="D123" s="43">
        <v>1350000</v>
      </c>
      <c r="E123" s="43">
        <v>560000</v>
      </c>
      <c r="F123" s="43">
        <v>247500</v>
      </c>
      <c r="G123" s="43">
        <v>15000</v>
      </c>
      <c r="H123" s="43">
        <v>336500</v>
      </c>
      <c r="I123" s="43">
        <v>7000</v>
      </c>
      <c r="J123" s="44">
        <v>390500</v>
      </c>
      <c r="K123" s="26">
        <f t="shared" si="4"/>
        <v>2906500</v>
      </c>
      <c r="L123" s="4"/>
      <c r="M123">
        <f t="shared" si="3"/>
        <v>2016</v>
      </c>
      <c r="N123" s="43">
        <v>1450000</v>
      </c>
      <c r="O123" s="43">
        <v>600000</v>
      </c>
      <c r="P123" s="43">
        <v>300000</v>
      </c>
      <c r="Q123" s="43">
        <v>25000</v>
      </c>
      <c r="R123" s="43">
        <v>320000</v>
      </c>
      <c r="S123" s="43">
        <v>10000</v>
      </c>
      <c r="T123" s="44">
        <v>200000</v>
      </c>
      <c r="U123" s="26">
        <f t="shared" si="5"/>
        <v>2905000</v>
      </c>
      <c r="V123" s="32"/>
      <c r="W123" s="49" t="s">
        <v>729</v>
      </c>
      <c r="X123" s="49" t="s">
        <v>730</v>
      </c>
      <c r="Y123" s="43">
        <v>1295000</v>
      </c>
      <c r="Z123" s="43">
        <v>450000</v>
      </c>
      <c r="AA123" s="43">
        <v>195000</v>
      </c>
      <c r="AB123" s="43">
        <v>20000</v>
      </c>
      <c r="AC123" s="43">
        <v>230000</v>
      </c>
      <c r="AD123" s="43">
        <v>2500</v>
      </c>
      <c r="AE123" s="44">
        <v>411500</v>
      </c>
    </row>
    <row r="124" spans="1:31" x14ac:dyDescent="0.2">
      <c r="A124" t="s">
        <v>133</v>
      </c>
      <c r="B124">
        <v>115</v>
      </c>
      <c r="C124" s="42">
        <v>2015</v>
      </c>
      <c r="D124" s="43">
        <v>1375000</v>
      </c>
      <c r="E124" s="43">
        <v>40000</v>
      </c>
      <c r="F124" s="43">
        <v>90000</v>
      </c>
      <c r="G124" s="43">
        <v>190000</v>
      </c>
      <c r="H124" s="43">
        <v>22000</v>
      </c>
      <c r="I124" s="43">
        <v>10000</v>
      </c>
      <c r="J124" s="44">
        <v>0</v>
      </c>
      <c r="K124" s="26">
        <f t="shared" si="4"/>
        <v>1727000</v>
      </c>
      <c r="L124" s="4"/>
      <c r="M124">
        <f t="shared" si="3"/>
        <v>2016</v>
      </c>
      <c r="N124" s="43">
        <v>1400000</v>
      </c>
      <c r="O124" s="43">
        <v>100000</v>
      </c>
      <c r="P124" s="43">
        <v>90000</v>
      </c>
      <c r="Q124" s="43">
        <v>230000</v>
      </c>
      <c r="R124" s="43">
        <v>30000</v>
      </c>
      <c r="S124" s="43">
        <v>15000</v>
      </c>
      <c r="T124" s="44">
        <v>0</v>
      </c>
      <c r="U124" s="26">
        <f t="shared" si="5"/>
        <v>1865000</v>
      </c>
      <c r="V124" s="32"/>
      <c r="W124" s="49" t="s">
        <v>731</v>
      </c>
      <c r="X124" s="49" t="s">
        <v>732</v>
      </c>
      <c r="Y124" s="43">
        <v>1225000</v>
      </c>
      <c r="Z124" s="43">
        <v>0</v>
      </c>
      <c r="AA124" s="43">
        <v>85000</v>
      </c>
      <c r="AB124" s="43">
        <v>210000</v>
      </c>
      <c r="AC124" s="43">
        <v>30000</v>
      </c>
      <c r="AD124" s="43">
        <v>15000</v>
      </c>
      <c r="AE124" s="44">
        <v>0</v>
      </c>
    </row>
    <row r="125" spans="1:31" x14ac:dyDescent="0.2">
      <c r="A125" t="s">
        <v>134</v>
      </c>
      <c r="B125">
        <v>116</v>
      </c>
      <c r="C125" s="42">
        <v>2015</v>
      </c>
      <c r="D125" s="43">
        <v>850000</v>
      </c>
      <c r="E125" s="43">
        <v>0</v>
      </c>
      <c r="F125" s="43">
        <v>75000</v>
      </c>
      <c r="G125" s="43">
        <v>36000</v>
      </c>
      <c r="H125" s="43">
        <v>55000</v>
      </c>
      <c r="I125" s="43">
        <v>8000</v>
      </c>
      <c r="J125" s="44">
        <v>0</v>
      </c>
      <c r="K125" s="26">
        <f t="shared" si="4"/>
        <v>1024000</v>
      </c>
      <c r="L125" s="4"/>
      <c r="M125">
        <f t="shared" si="3"/>
        <v>2016</v>
      </c>
      <c r="N125" s="43">
        <v>875000</v>
      </c>
      <c r="O125" s="43">
        <v>0</v>
      </c>
      <c r="P125" s="43">
        <v>75000</v>
      </c>
      <c r="Q125" s="43">
        <v>15000</v>
      </c>
      <c r="R125" s="43">
        <v>46000</v>
      </c>
      <c r="S125" s="43">
        <v>8000</v>
      </c>
      <c r="T125" s="44">
        <v>0</v>
      </c>
      <c r="U125" s="26">
        <f t="shared" si="5"/>
        <v>1019000</v>
      </c>
      <c r="V125" s="32"/>
      <c r="W125" s="49" t="s">
        <v>733</v>
      </c>
      <c r="X125" s="49" t="s">
        <v>734</v>
      </c>
      <c r="Y125" s="43">
        <v>690000</v>
      </c>
      <c r="Z125" s="43">
        <v>0</v>
      </c>
      <c r="AA125" s="43">
        <v>55200</v>
      </c>
      <c r="AB125" s="43">
        <v>14500</v>
      </c>
      <c r="AC125" s="43">
        <v>40000</v>
      </c>
      <c r="AD125" s="43">
        <v>11000</v>
      </c>
      <c r="AE125" s="44">
        <v>0</v>
      </c>
    </row>
    <row r="126" spans="1:31" x14ac:dyDescent="0.2">
      <c r="A126" t="s">
        <v>135</v>
      </c>
      <c r="B126">
        <v>117</v>
      </c>
      <c r="C126" s="42">
        <v>2015</v>
      </c>
      <c r="D126" s="43">
        <v>551000</v>
      </c>
      <c r="E126" s="43">
        <v>1053012</v>
      </c>
      <c r="F126" s="43">
        <v>28000</v>
      </c>
      <c r="G126" s="43">
        <v>6579</v>
      </c>
      <c r="H126" s="43">
        <v>30000</v>
      </c>
      <c r="I126" s="43">
        <v>11832</v>
      </c>
      <c r="J126" s="44">
        <v>91854</v>
      </c>
      <c r="K126" s="26">
        <f t="shared" si="4"/>
        <v>1772277</v>
      </c>
      <c r="L126" s="4"/>
      <c r="M126">
        <f t="shared" si="3"/>
        <v>2016</v>
      </c>
      <c r="N126" s="43">
        <v>648213</v>
      </c>
      <c r="O126" s="43">
        <v>1146814</v>
      </c>
      <c r="P126" s="43">
        <v>31517</v>
      </c>
      <c r="Q126" s="43">
        <v>25376</v>
      </c>
      <c r="R126" s="43">
        <v>55947</v>
      </c>
      <c r="S126" s="43">
        <v>15034</v>
      </c>
      <c r="T126" s="44">
        <v>49000</v>
      </c>
      <c r="U126" s="26">
        <f t="shared" si="5"/>
        <v>1971901</v>
      </c>
      <c r="V126" s="32"/>
      <c r="W126" s="49" t="s">
        <v>735</v>
      </c>
      <c r="X126" s="49" t="s">
        <v>736</v>
      </c>
      <c r="Y126" s="43">
        <v>508418</v>
      </c>
      <c r="Z126" s="43">
        <v>1025833</v>
      </c>
      <c r="AA126" s="43">
        <v>26802</v>
      </c>
      <c r="AB126" s="43">
        <v>6462</v>
      </c>
      <c r="AC126" s="43">
        <v>44069</v>
      </c>
      <c r="AD126" s="43">
        <v>23000</v>
      </c>
      <c r="AE126" s="44">
        <v>0</v>
      </c>
    </row>
    <row r="127" spans="1:31" x14ac:dyDescent="0.2">
      <c r="A127" t="s">
        <v>136</v>
      </c>
      <c r="B127">
        <v>118</v>
      </c>
      <c r="C127" s="42">
        <v>2015</v>
      </c>
      <c r="D127" s="43">
        <v>865000</v>
      </c>
      <c r="E127" s="43">
        <v>64000</v>
      </c>
      <c r="F127" s="43">
        <v>138519.46</v>
      </c>
      <c r="G127" s="43">
        <v>2500</v>
      </c>
      <c r="H127" s="43">
        <v>11600</v>
      </c>
      <c r="I127" s="43">
        <v>1900</v>
      </c>
      <c r="J127" s="44">
        <v>25000</v>
      </c>
      <c r="K127" s="26">
        <f t="shared" si="4"/>
        <v>1108519.46</v>
      </c>
      <c r="L127" s="4"/>
      <c r="M127">
        <f t="shared" si="3"/>
        <v>2016</v>
      </c>
      <c r="N127" s="43">
        <v>900000</v>
      </c>
      <c r="O127" s="43">
        <v>64092.65</v>
      </c>
      <c r="P127" s="43">
        <v>160000</v>
      </c>
      <c r="Q127" s="43">
        <v>2518</v>
      </c>
      <c r="R127" s="43">
        <v>11500</v>
      </c>
      <c r="S127" s="43">
        <v>900</v>
      </c>
      <c r="T127" s="44">
        <v>142000</v>
      </c>
      <c r="U127" s="26">
        <f t="shared" si="5"/>
        <v>1281010.6499999999</v>
      </c>
      <c r="V127" s="32"/>
      <c r="W127" s="49" t="s">
        <v>737</v>
      </c>
      <c r="X127" s="49" t="s">
        <v>738</v>
      </c>
      <c r="Y127" s="43">
        <v>775000</v>
      </c>
      <c r="Z127" s="43">
        <v>60000</v>
      </c>
      <c r="AA127" s="43">
        <v>144000</v>
      </c>
      <c r="AB127" s="43">
        <v>2475</v>
      </c>
      <c r="AC127" s="43">
        <v>11200</v>
      </c>
      <c r="AD127" s="43">
        <v>3300</v>
      </c>
      <c r="AE127" s="44">
        <v>0</v>
      </c>
    </row>
    <row r="128" spans="1:31" x14ac:dyDescent="0.2">
      <c r="A128" t="s">
        <v>137</v>
      </c>
      <c r="B128">
        <v>119</v>
      </c>
      <c r="C128" s="42">
        <v>2015</v>
      </c>
      <c r="D128" s="43">
        <v>1010000</v>
      </c>
      <c r="E128" s="43">
        <v>66880</v>
      </c>
      <c r="F128" s="43">
        <v>92525</v>
      </c>
      <c r="G128" s="43">
        <v>38000</v>
      </c>
      <c r="H128" s="43">
        <v>19100</v>
      </c>
      <c r="I128" s="43">
        <v>10851</v>
      </c>
      <c r="J128" s="44">
        <v>0</v>
      </c>
      <c r="K128" s="26">
        <f t="shared" si="4"/>
        <v>1237356</v>
      </c>
      <c r="L128" s="4"/>
      <c r="M128">
        <f t="shared" si="3"/>
        <v>2016</v>
      </c>
      <c r="N128" s="43">
        <v>1010000</v>
      </c>
      <c r="O128" s="43">
        <v>66880</v>
      </c>
      <c r="P128" s="43">
        <v>92525</v>
      </c>
      <c r="Q128" s="43">
        <v>38000</v>
      </c>
      <c r="R128" s="43">
        <v>10000</v>
      </c>
      <c r="S128" s="43">
        <v>8000</v>
      </c>
      <c r="T128" s="44">
        <v>0</v>
      </c>
      <c r="U128" s="26">
        <f t="shared" si="5"/>
        <v>1225405</v>
      </c>
      <c r="V128" s="32"/>
      <c r="W128" s="49" t="s">
        <v>739</v>
      </c>
      <c r="X128" s="49" t="s">
        <v>740</v>
      </c>
      <c r="Y128" s="43">
        <v>915480</v>
      </c>
      <c r="Z128" s="43">
        <v>67500</v>
      </c>
      <c r="AA128" s="43">
        <v>90525</v>
      </c>
      <c r="AB128" s="43">
        <v>42000</v>
      </c>
      <c r="AC128" s="43">
        <v>15299</v>
      </c>
      <c r="AD128" s="43">
        <v>10851</v>
      </c>
      <c r="AE128" s="44">
        <v>0</v>
      </c>
    </row>
    <row r="129" spans="1:31" x14ac:dyDescent="0.2">
      <c r="A129" t="s">
        <v>138</v>
      </c>
      <c r="B129">
        <v>120</v>
      </c>
      <c r="C129" s="42">
        <v>2015</v>
      </c>
      <c r="D129" s="43">
        <v>525000</v>
      </c>
      <c r="E129" s="43">
        <v>0</v>
      </c>
      <c r="F129" s="43">
        <v>48000</v>
      </c>
      <c r="G129" s="43">
        <v>5600</v>
      </c>
      <c r="H129" s="43">
        <v>11000</v>
      </c>
      <c r="I129" s="43">
        <v>2700</v>
      </c>
      <c r="J129" s="44">
        <v>11000</v>
      </c>
      <c r="K129" s="26">
        <f t="shared" si="4"/>
        <v>603300</v>
      </c>
      <c r="L129" s="4"/>
      <c r="M129">
        <f t="shared" si="3"/>
        <v>2016</v>
      </c>
      <c r="N129" s="43">
        <v>525000</v>
      </c>
      <c r="O129" s="43">
        <v>0</v>
      </c>
      <c r="P129" s="43">
        <v>48000</v>
      </c>
      <c r="Q129" s="43">
        <v>6600</v>
      </c>
      <c r="R129" s="43">
        <v>6000</v>
      </c>
      <c r="S129" s="43">
        <v>2500</v>
      </c>
      <c r="T129" s="44">
        <v>20000</v>
      </c>
      <c r="U129" s="26">
        <f t="shared" si="5"/>
        <v>608100</v>
      </c>
      <c r="V129" s="32"/>
      <c r="W129" s="49" t="s">
        <v>741</v>
      </c>
      <c r="X129" s="49" t="s">
        <v>742</v>
      </c>
      <c r="Y129" s="43">
        <v>550000</v>
      </c>
      <c r="Z129" s="43">
        <v>0</v>
      </c>
      <c r="AA129" s="43">
        <v>30000</v>
      </c>
      <c r="AB129" s="43">
        <v>4400</v>
      </c>
      <c r="AC129" s="43">
        <v>10000</v>
      </c>
      <c r="AD129" s="43">
        <v>6000</v>
      </c>
      <c r="AE129" s="44">
        <v>21239</v>
      </c>
    </row>
    <row r="130" spans="1:31" x14ac:dyDescent="0.2">
      <c r="A130" t="s">
        <v>139</v>
      </c>
      <c r="B130">
        <v>121</v>
      </c>
      <c r="C130" s="42">
        <v>2015</v>
      </c>
      <c r="D130" s="43">
        <v>70000</v>
      </c>
      <c r="E130" s="43">
        <v>145000</v>
      </c>
      <c r="F130" s="43">
        <v>2000</v>
      </c>
      <c r="G130" s="43">
        <v>145000</v>
      </c>
      <c r="H130" s="43">
        <v>2500</v>
      </c>
      <c r="I130" s="43">
        <v>2000</v>
      </c>
      <c r="J130" s="44">
        <v>0</v>
      </c>
      <c r="K130" s="26">
        <f t="shared" si="4"/>
        <v>366500</v>
      </c>
      <c r="L130" s="4"/>
      <c r="M130">
        <f t="shared" si="3"/>
        <v>2016</v>
      </c>
      <c r="N130" s="43">
        <v>77000</v>
      </c>
      <c r="O130" s="43">
        <v>220000</v>
      </c>
      <c r="P130" s="43">
        <v>2000</v>
      </c>
      <c r="Q130" s="43">
        <v>150000</v>
      </c>
      <c r="R130" s="43">
        <v>2000</v>
      </c>
      <c r="S130" s="43">
        <v>2000</v>
      </c>
      <c r="T130" s="44">
        <v>0</v>
      </c>
      <c r="U130" s="26">
        <f t="shared" si="5"/>
        <v>453000</v>
      </c>
      <c r="V130" s="32"/>
      <c r="W130" s="49" t="s">
        <v>743</v>
      </c>
      <c r="X130" s="49" t="s">
        <v>744</v>
      </c>
      <c r="Y130" s="43">
        <v>70000</v>
      </c>
      <c r="Z130" s="43">
        <v>150000</v>
      </c>
      <c r="AA130" s="43">
        <v>2000</v>
      </c>
      <c r="AB130" s="43">
        <v>120000</v>
      </c>
      <c r="AC130" s="43">
        <v>2000</v>
      </c>
      <c r="AD130" s="43">
        <v>2000</v>
      </c>
      <c r="AE130" s="44">
        <v>0</v>
      </c>
    </row>
    <row r="131" spans="1:31" x14ac:dyDescent="0.2">
      <c r="A131" t="s">
        <v>140</v>
      </c>
      <c r="B131">
        <v>122</v>
      </c>
      <c r="C131" s="42">
        <v>2015</v>
      </c>
      <c r="D131" s="43">
        <v>1786525</v>
      </c>
      <c r="E131" s="43">
        <v>0</v>
      </c>
      <c r="F131" s="43">
        <v>90000</v>
      </c>
      <c r="G131" s="43">
        <v>0</v>
      </c>
      <c r="H131" s="43">
        <v>84250</v>
      </c>
      <c r="I131" s="43">
        <v>35000</v>
      </c>
      <c r="J131" s="44">
        <v>0</v>
      </c>
      <c r="K131" s="26">
        <f t="shared" si="4"/>
        <v>1995775</v>
      </c>
      <c r="L131" s="4"/>
      <c r="M131">
        <f t="shared" si="3"/>
        <v>2016</v>
      </c>
      <c r="N131" s="43">
        <v>1982228</v>
      </c>
      <c r="O131" s="43">
        <v>860</v>
      </c>
      <c r="P131" s="43">
        <v>90000</v>
      </c>
      <c r="Q131" s="43">
        <v>0</v>
      </c>
      <c r="R131" s="43">
        <v>87570</v>
      </c>
      <c r="S131" s="43">
        <v>35000</v>
      </c>
      <c r="T131" s="44">
        <v>0</v>
      </c>
      <c r="U131" s="26">
        <f t="shared" si="5"/>
        <v>2195658</v>
      </c>
      <c r="V131" s="32"/>
      <c r="W131" s="49" t="s">
        <v>745</v>
      </c>
      <c r="X131" s="49" t="s">
        <v>746</v>
      </c>
      <c r="Y131" s="43">
        <v>1575000</v>
      </c>
      <c r="Z131" s="43">
        <v>1000</v>
      </c>
      <c r="AA131" s="43">
        <v>90000</v>
      </c>
      <c r="AB131" s="43">
        <v>100000</v>
      </c>
      <c r="AC131" s="43">
        <v>60000</v>
      </c>
      <c r="AD131" s="43">
        <v>40000</v>
      </c>
      <c r="AE131" s="44">
        <v>0</v>
      </c>
    </row>
    <row r="132" spans="1:31" x14ac:dyDescent="0.2">
      <c r="A132" t="s">
        <v>141</v>
      </c>
      <c r="B132">
        <v>123</v>
      </c>
      <c r="C132" s="42">
        <v>2015</v>
      </c>
      <c r="D132" s="43">
        <v>1095000</v>
      </c>
      <c r="E132" s="43">
        <v>0</v>
      </c>
      <c r="F132" s="43">
        <v>160000</v>
      </c>
      <c r="G132" s="43">
        <v>9500</v>
      </c>
      <c r="H132" s="43">
        <v>25000</v>
      </c>
      <c r="I132" s="43">
        <v>5000</v>
      </c>
      <c r="J132" s="44">
        <v>0</v>
      </c>
      <c r="K132" s="26">
        <f t="shared" si="4"/>
        <v>1294500</v>
      </c>
      <c r="L132" s="4"/>
      <c r="M132">
        <f t="shared" si="3"/>
        <v>2016</v>
      </c>
      <c r="N132" s="43">
        <v>1150000</v>
      </c>
      <c r="O132" s="43">
        <v>0</v>
      </c>
      <c r="P132" s="43">
        <v>165000</v>
      </c>
      <c r="Q132" s="43">
        <v>6000</v>
      </c>
      <c r="R132" s="43">
        <v>10000</v>
      </c>
      <c r="S132" s="43">
        <v>5000</v>
      </c>
      <c r="T132" s="44">
        <v>0</v>
      </c>
      <c r="U132" s="26">
        <f t="shared" si="5"/>
        <v>1336000</v>
      </c>
      <c r="V132" s="32"/>
      <c r="W132" s="49" t="s">
        <v>747</v>
      </c>
      <c r="X132" s="49" t="s">
        <v>748</v>
      </c>
      <c r="Y132" s="43">
        <v>955000</v>
      </c>
      <c r="Z132" s="43">
        <v>0</v>
      </c>
      <c r="AA132" s="43">
        <v>150000</v>
      </c>
      <c r="AB132" s="43">
        <v>5500</v>
      </c>
      <c r="AC132" s="43">
        <v>6000</v>
      </c>
      <c r="AD132" s="43">
        <v>7500</v>
      </c>
      <c r="AE132" s="44">
        <v>0</v>
      </c>
    </row>
    <row r="133" spans="1:31" x14ac:dyDescent="0.2">
      <c r="A133" t="s">
        <v>142</v>
      </c>
      <c r="B133">
        <v>124</v>
      </c>
      <c r="C133" s="42">
        <v>2015</v>
      </c>
      <c r="D133" s="43">
        <v>300000</v>
      </c>
      <c r="E133" s="43">
        <v>0</v>
      </c>
      <c r="F133" s="43">
        <v>38000</v>
      </c>
      <c r="G133" s="43">
        <v>153672</v>
      </c>
      <c r="H133" s="43">
        <v>18000</v>
      </c>
      <c r="I133" s="43">
        <v>1500</v>
      </c>
      <c r="J133" s="44">
        <v>0</v>
      </c>
      <c r="K133" s="26">
        <f t="shared" si="4"/>
        <v>511172</v>
      </c>
      <c r="L133" s="4"/>
      <c r="M133">
        <f t="shared" si="3"/>
        <v>2016</v>
      </c>
      <c r="N133" s="43">
        <v>279498</v>
      </c>
      <c r="O133" s="43">
        <v>0</v>
      </c>
      <c r="P133" s="43">
        <v>55000</v>
      </c>
      <c r="Q133" s="43">
        <v>154798.54</v>
      </c>
      <c r="R133" s="43">
        <v>15300</v>
      </c>
      <c r="S133" s="43">
        <v>1300</v>
      </c>
      <c r="T133" s="44">
        <v>111476</v>
      </c>
      <c r="U133" s="26">
        <f t="shared" si="5"/>
        <v>617372.54</v>
      </c>
      <c r="V133" s="32"/>
      <c r="W133" s="49" t="s">
        <v>749</v>
      </c>
      <c r="X133" s="49" t="s">
        <v>750</v>
      </c>
      <c r="Y133" s="43">
        <v>240000</v>
      </c>
      <c r="Z133" s="43">
        <v>0</v>
      </c>
      <c r="AA133" s="43">
        <v>18400</v>
      </c>
      <c r="AB133" s="43">
        <v>116630.75</v>
      </c>
      <c r="AC133" s="43">
        <v>9000</v>
      </c>
      <c r="AD133" s="43">
        <v>3000</v>
      </c>
      <c r="AE133" s="44">
        <v>41000</v>
      </c>
    </row>
    <row r="134" spans="1:31" x14ac:dyDescent="0.2">
      <c r="A134" t="s">
        <v>143</v>
      </c>
      <c r="B134">
        <v>125</v>
      </c>
      <c r="C134" s="42">
        <v>2015</v>
      </c>
      <c r="D134" s="43">
        <v>690000</v>
      </c>
      <c r="E134" s="43">
        <v>0</v>
      </c>
      <c r="F134" s="43">
        <v>75000</v>
      </c>
      <c r="G134" s="43">
        <v>0</v>
      </c>
      <c r="H134" s="43">
        <v>48000</v>
      </c>
      <c r="I134" s="43">
        <v>5000</v>
      </c>
      <c r="J134" s="44">
        <v>0</v>
      </c>
      <c r="K134" s="26">
        <f t="shared" si="4"/>
        <v>818000</v>
      </c>
      <c r="L134" s="4"/>
      <c r="M134">
        <f t="shared" si="3"/>
        <v>2016</v>
      </c>
      <c r="N134" s="43">
        <v>815000</v>
      </c>
      <c r="O134" s="43">
        <v>0</v>
      </c>
      <c r="P134" s="43">
        <v>140000</v>
      </c>
      <c r="Q134" s="43">
        <v>0</v>
      </c>
      <c r="R134" s="43">
        <v>50000</v>
      </c>
      <c r="S134" s="43">
        <v>5000</v>
      </c>
      <c r="T134" s="44">
        <v>10000</v>
      </c>
      <c r="U134" s="26">
        <f t="shared" si="5"/>
        <v>1020000</v>
      </c>
      <c r="V134" s="32"/>
      <c r="W134" s="49" t="s">
        <v>751</v>
      </c>
      <c r="X134" s="49" t="s">
        <v>752</v>
      </c>
      <c r="Y134" s="43">
        <v>660000</v>
      </c>
      <c r="Z134" s="43">
        <v>0</v>
      </c>
      <c r="AA134" s="43">
        <v>80000</v>
      </c>
      <c r="AB134" s="43">
        <v>7000</v>
      </c>
      <c r="AC134" s="43">
        <v>50000</v>
      </c>
      <c r="AD134" s="43">
        <v>1000</v>
      </c>
      <c r="AE134" s="44">
        <v>0</v>
      </c>
    </row>
    <row r="135" spans="1:31" x14ac:dyDescent="0.2">
      <c r="A135" t="s">
        <v>144</v>
      </c>
      <c r="B135">
        <v>126</v>
      </c>
      <c r="C135" s="42">
        <v>2015</v>
      </c>
      <c r="D135" s="43">
        <v>1700000</v>
      </c>
      <c r="E135" s="43">
        <v>874000</v>
      </c>
      <c r="F135" s="43">
        <v>350000</v>
      </c>
      <c r="G135" s="43">
        <v>60000</v>
      </c>
      <c r="H135" s="43">
        <v>29000</v>
      </c>
      <c r="I135" s="43">
        <v>18000</v>
      </c>
      <c r="J135" s="44">
        <v>0</v>
      </c>
      <c r="K135" s="26">
        <f t="shared" si="4"/>
        <v>3031000</v>
      </c>
      <c r="L135" s="4"/>
      <c r="M135">
        <f t="shared" si="3"/>
        <v>2016</v>
      </c>
      <c r="N135" s="43">
        <v>1900000</v>
      </c>
      <c r="O135" s="43">
        <v>920000</v>
      </c>
      <c r="P135" s="43">
        <v>300000</v>
      </c>
      <c r="Q135" s="43">
        <v>50000</v>
      </c>
      <c r="R135" s="43">
        <v>10000</v>
      </c>
      <c r="S135" s="43">
        <v>18000</v>
      </c>
      <c r="T135" s="44">
        <v>0</v>
      </c>
      <c r="U135" s="26">
        <f t="shared" si="5"/>
        <v>3198000</v>
      </c>
      <c r="V135" s="32"/>
      <c r="W135" s="49" t="s">
        <v>753</v>
      </c>
      <c r="X135" s="49" t="s">
        <v>754</v>
      </c>
      <c r="Y135" s="43">
        <v>1414433.98</v>
      </c>
      <c r="Z135" s="43">
        <v>814000</v>
      </c>
      <c r="AA135" s="43">
        <v>240000</v>
      </c>
      <c r="AB135" s="43">
        <v>50000</v>
      </c>
      <c r="AC135" s="43">
        <v>7000</v>
      </c>
      <c r="AD135" s="43">
        <v>20000</v>
      </c>
      <c r="AE135" s="44">
        <v>0</v>
      </c>
    </row>
    <row r="136" spans="1:31" x14ac:dyDescent="0.2">
      <c r="A136" t="s">
        <v>145</v>
      </c>
      <c r="B136">
        <v>127</v>
      </c>
      <c r="C136" s="42">
        <v>2014</v>
      </c>
      <c r="D136" s="43">
        <v>560000</v>
      </c>
      <c r="E136" s="43">
        <v>7000</v>
      </c>
      <c r="F136" s="43">
        <v>35000</v>
      </c>
      <c r="G136" s="43">
        <v>2000</v>
      </c>
      <c r="H136" s="43">
        <v>40000</v>
      </c>
      <c r="I136" s="43">
        <v>12000</v>
      </c>
      <c r="J136" s="44">
        <v>25000</v>
      </c>
      <c r="K136" s="26">
        <f t="shared" si="4"/>
        <v>681000</v>
      </c>
      <c r="L136" s="4"/>
      <c r="M136">
        <f t="shared" si="3"/>
        <v>2015</v>
      </c>
      <c r="N136" s="43">
        <v>575000</v>
      </c>
      <c r="O136" s="43">
        <v>39760</v>
      </c>
      <c r="P136" s="43">
        <v>25000</v>
      </c>
      <c r="Q136" s="43">
        <v>2000</v>
      </c>
      <c r="R136" s="43">
        <v>40000</v>
      </c>
      <c r="S136" s="43">
        <v>15000</v>
      </c>
      <c r="T136" s="44">
        <v>23300</v>
      </c>
      <c r="U136" s="26">
        <f t="shared" si="5"/>
        <v>720060</v>
      </c>
      <c r="V136" s="32"/>
      <c r="W136" s="49" t="s">
        <v>755</v>
      </c>
      <c r="X136" s="49" t="s">
        <v>756</v>
      </c>
      <c r="Y136" s="43">
        <v>580000</v>
      </c>
      <c r="Z136" s="43">
        <v>7000</v>
      </c>
      <c r="AA136" s="43">
        <v>40000</v>
      </c>
      <c r="AB136" s="43">
        <v>1700</v>
      </c>
      <c r="AC136" s="43">
        <v>50000</v>
      </c>
      <c r="AD136" s="43">
        <v>10000</v>
      </c>
      <c r="AE136" s="44">
        <v>25000</v>
      </c>
    </row>
    <row r="137" spans="1:31" x14ac:dyDescent="0.2">
      <c r="A137" t="s">
        <v>146</v>
      </c>
      <c r="B137">
        <v>128</v>
      </c>
      <c r="C137" s="42">
        <v>2015</v>
      </c>
      <c r="D137" s="43">
        <v>5760168</v>
      </c>
      <c r="E137" s="43">
        <v>1023700</v>
      </c>
      <c r="F137" s="43">
        <v>492168</v>
      </c>
      <c r="G137" s="43">
        <v>2065412</v>
      </c>
      <c r="H137" s="43">
        <v>465000</v>
      </c>
      <c r="I137" s="43">
        <v>18800</v>
      </c>
      <c r="J137" s="44">
        <v>788466</v>
      </c>
      <c r="K137" s="26">
        <f t="shared" si="4"/>
        <v>10613714</v>
      </c>
      <c r="L137" s="4"/>
      <c r="M137">
        <f t="shared" si="3"/>
        <v>2016</v>
      </c>
      <c r="N137" s="43">
        <v>6055172</v>
      </c>
      <c r="O137" s="43">
        <v>1018665</v>
      </c>
      <c r="P137" s="43">
        <v>530270</v>
      </c>
      <c r="Q137" s="43">
        <v>2035426</v>
      </c>
      <c r="R137" s="43">
        <v>450399</v>
      </c>
      <c r="S137" s="43">
        <v>12000</v>
      </c>
      <c r="T137" s="44">
        <v>0</v>
      </c>
      <c r="U137" s="26">
        <f t="shared" si="5"/>
        <v>10101932</v>
      </c>
      <c r="V137" s="32"/>
      <c r="W137" s="49" t="s">
        <v>757</v>
      </c>
      <c r="X137" s="49" t="s">
        <v>758</v>
      </c>
      <c r="Y137" s="43">
        <v>5148565</v>
      </c>
      <c r="Z137" s="43">
        <v>806900</v>
      </c>
      <c r="AA137" s="43">
        <v>456416</v>
      </c>
      <c r="AB137" s="43">
        <v>2063292</v>
      </c>
      <c r="AC137" s="43">
        <v>423000</v>
      </c>
      <c r="AD137" s="43">
        <v>30000</v>
      </c>
      <c r="AE137" s="44">
        <v>0</v>
      </c>
    </row>
    <row r="138" spans="1:31" x14ac:dyDescent="0.2">
      <c r="A138" t="s">
        <v>147</v>
      </c>
      <c r="B138">
        <v>129</v>
      </c>
      <c r="C138" s="42">
        <v>2015</v>
      </c>
      <c r="D138" s="43">
        <v>30000</v>
      </c>
      <c r="E138" s="43">
        <v>0</v>
      </c>
      <c r="F138" s="43">
        <v>3000</v>
      </c>
      <c r="G138" s="43">
        <v>900</v>
      </c>
      <c r="H138" s="43">
        <v>0</v>
      </c>
      <c r="I138" s="43">
        <v>1250</v>
      </c>
      <c r="J138" s="44">
        <v>500</v>
      </c>
      <c r="K138" s="26">
        <f t="shared" si="4"/>
        <v>35650</v>
      </c>
      <c r="L138" s="4"/>
      <c r="M138">
        <f t="shared" ref="M138:M201" si="6">C138+1</f>
        <v>2016</v>
      </c>
      <c r="N138" s="43">
        <v>30000</v>
      </c>
      <c r="O138" s="43">
        <v>0</v>
      </c>
      <c r="P138" s="43">
        <v>3000</v>
      </c>
      <c r="Q138" s="43">
        <v>700</v>
      </c>
      <c r="R138" s="43">
        <v>0</v>
      </c>
      <c r="S138" s="43">
        <v>1200</v>
      </c>
      <c r="T138" s="44">
        <v>500</v>
      </c>
      <c r="U138" s="26">
        <f t="shared" si="5"/>
        <v>35400</v>
      </c>
      <c r="V138" s="32"/>
      <c r="W138" s="49" t="s">
        <v>759</v>
      </c>
      <c r="X138" s="49" t="s">
        <v>760</v>
      </c>
      <c r="Y138" s="43">
        <v>27000</v>
      </c>
      <c r="Z138" s="43">
        <v>0</v>
      </c>
      <c r="AA138" s="43">
        <v>2750</v>
      </c>
      <c r="AB138" s="43">
        <v>900</v>
      </c>
      <c r="AC138" s="43">
        <v>0</v>
      </c>
      <c r="AD138" s="43">
        <v>1000</v>
      </c>
      <c r="AE138" s="44">
        <v>500</v>
      </c>
    </row>
    <row r="139" spans="1:31" x14ac:dyDescent="0.2">
      <c r="A139" t="s">
        <v>148</v>
      </c>
      <c r="B139">
        <v>130</v>
      </c>
      <c r="C139" s="42">
        <v>2015</v>
      </c>
      <c r="D139" s="43">
        <v>60925</v>
      </c>
      <c r="E139" s="43">
        <v>0</v>
      </c>
      <c r="F139" s="43">
        <v>20500</v>
      </c>
      <c r="G139" s="43">
        <v>0</v>
      </c>
      <c r="H139" s="43">
        <v>200</v>
      </c>
      <c r="I139" s="43">
        <v>500</v>
      </c>
      <c r="J139" s="44">
        <v>0</v>
      </c>
      <c r="K139" s="26">
        <f t="shared" ref="K139:K202" si="7">SUM(D139:J139)</f>
        <v>82125</v>
      </c>
      <c r="L139" s="4"/>
      <c r="M139">
        <f t="shared" si="6"/>
        <v>2016</v>
      </c>
      <c r="N139" s="43">
        <v>70000</v>
      </c>
      <c r="O139" s="43">
        <v>0</v>
      </c>
      <c r="P139" s="43">
        <v>15000</v>
      </c>
      <c r="Q139" s="43">
        <v>0</v>
      </c>
      <c r="R139" s="43">
        <v>250</v>
      </c>
      <c r="S139" s="43">
        <v>500</v>
      </c>
      <c r="T139" s="44">
        <v>0</v>
      </c>
      <c r="U139" s="26">
        <f t="shared" ref="U139:U202" si="8">SUM(N139:T139)</f>
        <v>85750</v>
      </c>
      <c r="V139" s="32"/>
      <c r="W139" s="49" t="s">
        <v>761</v>
      </c>
      <c r="X139" s="49" t="s">
        <v>762</v>
      </c>
      <c r="Y139" s="43">
        <v>59000</v>
      </c>
      <c r="Z139" s="43">
        <v>0</v>
      </c>
      <c r="AA139" s="43">
        <v>13500</v>
      </c>
      <c r="AB139" s="43">
        <v>0</v>
      </c>
      <c r="AC139" s="43">
        <v>275</v>
      </c>
      <c r="AD139" s="43">
        <v>600</v>
      </c>
      <c r="AE139" s="44">
        <v>500</v>
      </c>
    </row>
    <row r="140" spans="1:31" x14ac:dyDescent="0.2">
      <c r="A140" t="s">
        <v>149</v>
      </c>
      <c r="B140">
        <v>131</v>
      </c>
      <c r="C140" s="42">
        <v>2015</v>
      </c>
      <c r="D140" s="43">
        <v>3200000</v>
      </c>
      <c r="E140" s="43">
        <v>640000</v>
      </c>
      <c r="F140" s="43">
        <v>250000</v>
      </c>
      <c r="G140" s="43">
        <v>605674</v>
      </c>
      <c r="H140" s="43">
        <v>85000</v>
      </c>
      <c r="I140" s="43">
        <v>50000</v>
      </c>
      <c r="J140" s="44">
        <v>0</v>
      </c>
      <c r="K140" s="26">
        <f t="shared" si="7"/>
        <v>4830674</v>
      </c>
      <c r="L140" s="4"/>
      <c r="M140">
        <f t="shared" si="6"/>
        <v>2016</v>
      </c>
      <c r="N140" s="43">
        <v>3600000</v>
      </c>
      <c r="O140" s="43">
        <v>654000</v>
      </c>
      <c r="P140" s="43">
        <v>200000</v>
      </c>
      <c r="Q140" s="43">
        <v>619242</v>
      </c>
      <c r="R140" s="43">
        <v>75000</v>
      </c>
      <c r="S140" s="43">
        <v>75000</v>
      </c>
      <c r="T140" s="44">
        <v>0</v>
      </c>
      <c r="U140" s="26">
        <f t="shared" si="8"/>
        <v>5223242</v>
      </c>
      <c r="V140" s="32"/>
      <c r="W140" s="49" t="s">
        <v>763</v>
      </c>
      <c r="X140" s="49" t="s">
        <v>764</v>
      </c>
      <c r="Y140" s="43">
        <v>3200000</v>
      </c>
      <c r="Z140" s="43">
        <v>33000</v>
      </c>
      <c r="AA140" s="43">
        <v>350000</v>
      </c>
      <c r="AB140" s="43">
        <v>564253</v>
      </c>
      <c r="AC140" s="43">
        <v>75000</v>
      </c>
      <c r="AD140" s="43">
        <v>50000</v>
      </c>
      <c r="AE140" s="44">
        <v>0</v>
      </c>
    </row>
    <row r="141" spans="1:31" x14ac:dyDescent="0.2">
      <c r="A141" t="s">
        <v>150</v>
      </c>
      <c r="B141">
        <v>132</v>
      </c>
      <c r="C141" s="42">
        <v>2015</v>
      </c>
      <c r="D141" s="43">
        <v>250000</v>
      </c>
      <c r="E141" s="43">
        <v>0</v>
      </c>
      <c r="F141" s="43">
        <v>20000</v>
      </c>
      <c r="G141" s="43">
        <v>3000</v>
      </c>
      <c r="H141" s="43">
        <v>500</v>
      </c>
      <c r="I141" s="43">
        <v>2000</v>
      </c>
      <c r="J141" s="44">
        <v>0</v>
      </c>
      <c r="K141" s="26">
        <f t="shared" si="7"/>
        <v>275500</v>
      </c>
      <c r="L141" s="4"/>
      <c r="M141">
        <f t="shared" si="6"/>
        <v>2016</v>
      </c>
      <c r="N141" s="43">
        <v>250000</v>
      </c>
      <c r="O141" s="43">
        <v>0</v>
      </c>
      <c r="P141" s="43">
        <v>20000</v>
      </c>
      <c r="Q141" s="43">
        <v>3000</v>
      </c>
      <c r="R141" s="43">
        <v>500</v>
      </c>
      <c r="S141" s="43">
        <v>2000</v>
      </c>
      <c r="T141" s="44">
        <v>0</v>
      </c>
      <c r="U141" s="26">
        <f t="shared" si="8"/>
        <v>275500</v>
      </c>
      <c r="V141" s="32"/>
      <c r="W141" s="49" t="s">
        <v>765</v>
      </c>
      <c r="X141" s="49" t="s">
        <v>766</v>
      </c>
      <c r="Y141" s="43">
        <v>222000</v>
      </c>
      <c r="Z141" s="43">
        <v>0</v>
      </c>
      <c r="AA141" s="43">
        <v>28000</v>
      </c>
      <c r="AB141" s="43">
        <v>3000</v>
      </c>
      <c r="AC141" s="43">
        <v>2300</v>
      </c>
      <c r="AD141" s="43">
        <v>3000</v>
      </c>
      <c r="AE141" s="44">
        <v>0</v>
      </c>
    </row>
    <row r="142" spans="1:31" x14ac:dyDescent="0.2">
      <c r="A142" t="s">
        <v>151</v>
      </c>
      <c r="B142">
        <v>133</v>
      </c>
      <c r="C142" s="42">
        <v>2015</v>
      </c>
      <c r="D142" s="43">
        <v>1263175.33</v>
      </c>
      <c r="E142" s="43">
        <v>410</v>
      </c>
      <c r="F142" s="43">
        <v>189753.41</v>
      </c>
      <c r="G142" s="43">
        <v>6553.5</v>
      </c>
      <c r="H142" s="43">
        <v>23152.37</v>
      </c>
      <c r="I142" s="43">
        <v>16227.86</v>
      </c>
      <c r="J142" s="44">
        <v>235657.07</v>
      </c>
      <c r="K142" s="26">
        <f t="shared" si="7"/>
        <v>1734929.5400000003</v>
      </c>
      <c r="L142" s="4"/>
      <c r="M142">
        <f t="shared" si="6"/>
        <v>2016</v>
      </c>
      <c r="N142" s="43">
        <v>1263175</v>
      </c>
      <c r="O142" s="43">
        <v>410</v>
      </c>
      <c r="P142" s="43">
        <v>289753</v>
      </c>
      <c r="Q142" s="43">
        <v>6554</v>
      </c>
      <c r="R142" s="43">
        <v>23152</v>
      </c>
      <c r="S142" s="43">
        <v>16228</v>
      </c>
      <c r="T142" s="44">
        <v>14778</v>
      </c>
      <c r="U142" s="26">
        <f t="shared" si="8"/>
        <v>1614050</v>
      </c>
      <c r="V142" s="32"/>
      <c r="W142" s="49" t="s">
        <v>767</v>
      </c>
      <c r="X142" s="49" t="s">
        <v>768</v>
      </c>
      <c r="Y142" s="43">
        <v>1058024</v>
      </c>
      <c r="Z142" s="43">
        <v>1236</v>
      </c>
      <c r="AA142" s="43">
        <v>132870</v>
      </c>
      <c r="AB142" s="43">
        <v>3296</v>
      </c>
      <c r="AC142" s="43">
        <v>24720</v>
      </c>
      <c r="AD142" s="43">
        <v>27848</v>
      </c>
      <c r="AE142" s="44">
        <v>235870</v>
      </c>
    </row>
    <row r="143" spans="1:31" x14ac:dyDescent="0.2">
      <c r="A143" t="s">
        <v>152</v>
      </c>
      <c r="B143">
        <v>134</v>
      </c>
      <c r="C143" s="42">
        <v>2015</v>
      </c>
      <c r="D143" s="43">
        <v>2050000</v>
      </c>
      <c r="E143" s="43">
        <v>0</v>
      </c>
      <c r="F143" s="43">
        <v>115000</v>
      </c>
      <c r="G143" s="43">
        <v>1026465</v>
      </c>
      <c r="H143" s="43">
        <v>47000</v>
      </c>
      <c r="I143" s="43">
        <v>60000</v>
      </c>
      <c r="J143" s="44">
        <v>184200</v>
      </c>
      <c r="K143" s="26">
        <f t="shared" si="7"/>
        <v>3482665</v>
      </c>
      <c r="L143" s="4"/>
      <c r="M143">
        <f t="shared" si="6"/>
        <v>2016</v>
      </c>
      <c r="N143" s="43">
        <v>2050000</v>
      </c>
      <c r="O143" s="43">
        <v>0</v>
      </c>
      <c r="P143" s="43">
        <v>115000</v>
      </c>
      <c r="Q143" s="43">
        <v>1045171</v>
      </c>
      <c r="R143" s="43">
        <v>46500</v>
      </c>
      <c r="S143" s="43">
        <v>60000</v>
      </c>
      <c r="T143" s="44">
        <v>184200</v>
      </c>
      <c r="U143" s="26">
        <f t="shared" si="8"/>
        <v>3500871</v>
      </c>
      <c r="V143" s="32"/>
      <c r="W143" s="49" t="s">
        <v>769</v>
      </c>
      <c r="X143" s="49" t="s">
        <v>770</v>
      </c>
      <c r="Y143" s="43">
        <v>1975000</v>
      </c>
      <c r="Z143" s="43">
        <v>0</v>
      </c>
      <c r="AA143" s="43">
        <v>140000</v>
      </c>
      <c r="AB143" s="43">
        <v>977703</v>
      </c>
      <c r="AC143" s="43">
        <v>53000</v>
      </c>
      <c r="AD143" s="43">
        <v>70000</v>
      </c>
      <c r="AE143" s="44">
        <v>129200</v>
      </c>
    </row>
    <row r="144" spans="1:31" x14ac:dyDescent="0.2">
      <c r="A144" t="s">
        <v>153</v>
      </c>
      <c r="B144">
        <v>135</v>
      </c>
      <c r="C144" s="42">
        <v>2015</v>
      </c>
      <c r="D144" s="43">
        <v>268000</v>
      </c>
      <c r="E144" s="43">
        <v>0</v>
      </c>
      <c r="F144" s="43">
        <v>35000</v>
      </c>
      <c r="G144" s="43">
        <v>1000</v>
      </c>
      <c r="H144" s="43">
        <v>0</v>
      </c>
      <c r="I144" s="43">
        <v>2000</v>
      </c>
      <c r="J144" s="44">
        <v>5000</v>
      </c>
      <c r="K144" s="26">
        <f t="shared" si="7"/>
        <v>311000</v>
      </c>
      <c r="L144" s="4"/>
      <c r="M144">
        <f t="shared" si="6"/>
        <v>2016</v>
      </c>
      <c r="N144" s="43">
        <v>294581</v>
      </c>
      <c r="O144" s="43">
        <v>0</v>
      </c>
      <c r="P144" s="43">
        <v>30000</v>
      </c>
      <c r="Q144" s="43">
        <v>0</v>
      </c>
      <c r="R144" s="43">
        <v>0</v>
      </c>
      <c r="S144" s="43">
        <v>2000</v>
      </c>
      <c r="T144" s="44">
        <v>0</v>
      </c>
      <c r="U144" s="26">
        <f t="shared" si="8"/>
        <v>326581</v>
      </c>
      <c r="V144" s="32"/>
      <c r="W144" s="49" t="s">
        <v>771</v>
      </c>
      <c r="X144" s="49" t="s">
        <v>772</v>
      </c>
      <c r="Y144" s="43">
        <v>246000</v>
      </c>
      <c r="Z144" s="43">
        <v>0</v>
      </c>
      <c r="AA144" s="43">
        <v>45000</v>
      </c>
      <c r="AB144" s="43">
        <v>6000</v>
      </c>
      <c r="AC144" s="43">
        <v>1000</v>
      </c>
      <c r="AD144" s="43">
        <v>3000</v>
      </c>
      <c r="AE144" s="44">
        <v>15200</v>
      </c>
    </row>
    <row r="145" spans="1:31" x14ac:dyDescent="0.2">
      <c r="A145" t="s">
        <v>154</v>
      </c>
      <c r="B145">
        <v>136</v>
      </c>
      <c r="C145" s="42">
        <v>2015</v>
      </c>
      <c r="D145" s="43">
        <v>1850000</v>
      </c>
      <c r="E145" s="43">
        <v>0</v>
      </c>
      <c r="F145" s="43">
        <v>150000</v>
      </c>
      <c r="G145" s="43">
        <v>30000</v>
      </c>
      <c r="H145" s="43">
        <v>60000</v>
      </c>
      <c r="I145" s="43">
        <v>22000</v>
      </c>
      <c r="J145" s="44">
        <v>40000</v>
      </c>
      <c r="K145" s="26">
        <f t="shared" si="7"/>
        <v>2152000</v>
      </c>
      <c r="L145" s="4"/>
      <c r="M145">
        <f t="shared" si="6"/>
        <v>2016</v>
      </c>
      <c r="N145" s="43">
        <v>2000048</v>
      </c>
      <c r="O145" s="43">
        <v>0</v>
      </c>
      <c r="P145" s="43">
        <v>140000</v>
      </c>
      <c r="Q145" s="43">
        <v>30000</v>
      </c>
      <c r="R145" s="43">
        <v>55000</v>
      </c>
      <c r="S145" s="43">
        <v>20000</v>
      </c>
      <c r="T145" s="44">
        <v>0</v>
      </c>
      <c r="U145" s="26">
        <f t="shared" si="8"/>
        <v>2245048</v>
      </c>
      <c r="V145" s="32"/>
      <c r="W145" s="49" t="s">
        <v>773</v>
      </c>
      <c r="X145" s="49" t="s">
        <v>774</v>
      </c>
      <c r="Y145" s="43">
        <v>1660529</v>
      </c>
      <c r="Z145" s="43">
        <v>0</v>
      </c>
      <c r="AA145" s="43">
        <v>150000</v>
      </c>
      <c r="AB145" s="43">
        <v>15000</v>
      </c>
      <c r="AC145" s="43">
        <v>40000</v>
      </c>
      <c r="AD145" s="43">
        <v>25000</v>
      </c>
      <c r="AE145" s="44">
        <v>10000</v>
      </c>
    </row>
    <row r="146" spans="1:31" x14ac:dyDescent="0.2">
      <c r="A146" t="s">
        <v>155</v>
      </c>
      <c r="B146">
        <v>137</v>
      </c>
      <c r="C146" s="42">
        <v>2015</v>
      </c>
      <c r="D146" s="43">
        <v>2229000</v>
      </c>
      <c r="E146" s="43">
        <v>777000</v>
      </c>
      <c r="F146" s="43">
        <v>257500</v>
      </c>
      <c r="G146" s="43">
        <v>1330000</v>
      </c>
      <c r="H146" s="43">
        <v>375000</v>
      </c>
      <c r="I146" s="43">
        <v>200000</v>
      </c>
      <c r="J146" s="44">
        <v>0</v>
      </c>
      <c r="K146" s="26">
        <f t="shared" si="7"/>
        <v>5168500</v>
      </c>
      <c r="L146" s="4"/>
      <c r="M146">
        <f t="shared" si="6"/>
        <v>2016</v>
      </c>
      <c r="N146" s="43">
        <v>2550000</v>
      </c>
      <c r="O146" s="43">
        <v>880000</v>
      </c>
      <c r="P146" s="43">
        <v>275000</v>
      </c>
      <c r="Q146" s="43">
        <v>1350000</v>
      </c>
      <c r="R146" s="43">
        <v>425000</v>
      </c>
      <c r="S146" s="43">
        <v>100000</v>
      </c>
      <c r="T146" s="44">
        <v>0</v>
      </c>
      <c r="U146" s="26">
        <f t="shared" si="8"/>
        <v>5580000</v>
      </c>
      <c r="V146" s="32"/>
      <c r="W146" s="49" t="s">
        <v>775</v>
      </c>
      <c r="X146" s="49" t="s">
        <v>776</v>
      </c>
      <c r="Y146" s="43">
        <v>1750000</v>
      </c>
      <c r="Z146" s="43">
        <v>323000</v>
      </c>
      <c r="AA146" s="43">
        <v>251500</v>
      </c>
      <c r="AB146" s="43">
        <v>1200000</v>
      </c>
      <c r="AC146" s="43">
        <v>326000</v>
      </c>
      <c r="AD146" s="43">
        <v>240000</v>
      </c>
      <c r="AE146" s="44">
        <v>0</v>
      </c>
    </row>
    <row r="147" spans="1:31" x14ac:dyDescent="0.2">
      <c r="A147" t="s">
        <v>156</v>
      </c>
      <c r="B147">
        <v>138</v>
      </c>
      <c r="C147" s="42">
        <v>2015</v>
      </c>
      <c r="D147" s="43">
        <v>762100</v>
      </c>
      <c r="E147" s="43">
        <v>0</v>
      </c>
      <c r="F147" s="43">
        <v>141500</v>
      </c>
      <c r="G147" s="43">
        <v>70000</v>
      </c>
      <c r="H147" s="43">
        <v>30000</v>
      </c>
      <c r="I147" s="43">
        <v>8500</v>
      </c>
      <c r="J147" s="44">
        <v>0</v>
      </c>
      <c r="K147" s="26">
        <f t="shared" si="7"/>
        <v>1012100</v>
      </c>
      <c r="L147" s="4"/>
      <c r="M147">
        <f t="shared" si="6"/>
        <v>2016</v>
      </c>
      <c r="N147" s="43">
        <v>782000</v>
      </c>
      <c r="O147" s="43">
        <v>0</v>
      </c>
      <c r="P147" s="43">
        <v>161200</v>
      </c>
      <c r="Q147" s="43">
        <v>69700</v>
      </c>
      <c r="R147" s="43">
        <v>19000</v>
      </c>
      <c r="S147" s="43">
        <v>8200</v>
      </c>
      <c r="T147" s="44">
        <v>0</v>
      </c>
      <c r="U147" s="26">
        <f t="shared" si="8"/>
        <v>1040100</v>
      </c>
      <c r="V147" s="32"/>
      <c r="W147" s="49" t="s">
        <v>777</v>
      </c>
      <c r="X147" s="49" t="s">
        <v>778</v>
      </c>
      <c r="Y147" s="43">
        <v>690000</v>
      </c>
      <c r="Z147" s="43">
        <v>0</v>
      </c>
      <c r="AA147" s="43">
        <v>75000</v>
      </c>
      <c r="AB147" s="43">
        <v>61580</v>
      </c>
      <c r="AC147" s="43">
        <v>55000</v>
      </c>
      <c r="AD147" s="43">
        <v>9500</v>
      </c>
      <c r="AE147" s="44">
        <v>0</v>
      </c>
    </row>
    <row r="148" spans="1:31" ht="25.5" x14ac:dyDescent="0.2">
      <c r="A148" t="s">
        <v>157</v>
      </c>
      <c r="B148">
        <v>139</v>
      </c>
      <c r="C148" s="42">
        <v>2015</v>
      </c>
      <c r="D148" s="43">
        <v>2365463.69</v>
      </c>
      <c r="E148" s="43">
        <v>0</v>
      </c>
      <c r="F148" s="43">
        <v>97500</v>
      </c>
      <c r="G148" s="43">
        <v>150000</v>
      </c>
      <c r="H148" s="43">
        <v>7000</v>
      </c>
      <c r="I148" s="43">
        <v>27000</v>
      </c>
      <c r="J148" s="44">
        <v>172250</v>
      </c>
      <c r="K148" s="26">
        <f t="shared" si="7"/>
        <v>2819213.69</v>
      </c>
      <c r="L148" s="4"/>
      <c r="M148">
        <f t="shared" si="6"/>
        <v>2016</v>
      </c>
      <c r="N148" s="43">
        <v>2488674</v>
      </c>
      <c r="O148" s="43">
        <v>0</v>
      </c>
      <c r="P148" s="43">
        <v>181235</v>
      </c>
      <c r="Q148" s="43">
        <v>195061</v>
      </c>
      <c r="R148" s="43">
        <v>132808</v>
      </c>
      <c r="S148" s="43">
        <v>69910</v>
      </c>
      <c r="T148" s="44">
        <v>95501</v>
      </c>
      <c r="U148" s="26">
        <f t="shared" si="8"/>
        <v>3163189</v>
      </c>
      <c r="V148" s="32"/>
      <c r="W148" s="49" t="s">
        <v>779</v>
      </c>
      <c r="X148" s="49" t="s">
        <v>780</v>
      </c>
      <c r="Y148" s="43">
        <v>1966559.49</v>
      </c>
      <c r="Z148" s="43">
        <v>0</v>
      </c>
      <c r="AA148" s="43">
        <v>116000</v>
      </c>
      <c r="AB148" s="43">
        <v>15000</v>
      </c>
      <c r="AC148" s="43">
        <v>112000</v>
      </c>
      <c r="AD148" s="43">
        <v>35000</v>
      </c>
      <c r="AE148" s="44">
        <v>0</v>
      </c>
    </row>
    <row r="149" spans="1:31" ht="25.5" x14ac:dyDescent="0.2">
      <c r="A149" t="s">
        <v>158</v>
      </c>
      <c r="B149">
        <v>140</v>
      </c>
      <c r="C149" s="42">
        <v>2015</v>
      </c>
      <c r="D149" s="43">
        <v>550000</v>
      </c>
      <c r="E149" s="43">
        <v>0</v>
      </c>
      <c r="F149" s="43">
        <v>22000</v>
      </c>
      <c r="G149" s="43">
        <v>380222</v>
      </c>
      <c r="H149" s="43">
        <v>6000</v>
      </c>
      <c r="I149" s="43">
        <v>12000</v>
      </c>
      <c r="J149" s="44">
        <v>0</v>
      </c>
      <c r="K149" s="26">
        <f t="shared" si="7"/>
        <v>970222</v>
      </c>
      <c r="L149" s="4"/>
      <c r="M149">
        <f t="shared" si="6"/>
        <v>2016</v>
      </c>
      <c r="N149" s="43">
        <v>583900</v>
      </c>
      <c r="O149" s="43">
        <v>0</v>
      </c>
      <c r="P149" s="43">
        <v>35000</v>
      </c>
      <c r="Q149" s="43">
        <v>330000</v>
      </c>
      <c r="R149" s="43">
        <v>8000</v>
      </c>
      <c r="S149" s="43">
        <v>4400</v>
      </c>
      <c r="T149" s="44">
        <v>0</v>
      </c>
      <c r="U149" s="26">
        <f t="shared" si="8"/>
        <v>961300</v>
      </c>
      <c r="V149" s="32"/>
      <c r="W149" s="49" t="s">
        <v>781</v>
      </c>
      <c r="X149" s="49" t="s">
        <v>782</v>
      </c>
      <c r="Y149" s="43">
        <v>478500</v>
      </c>
      <c r="Z149" s="43">
        <v>0</v>
      </c>
      <c r="AA149" s="43">
        <v>29000</v>
      </c>
      <c r="AB149" s="43">
        <v>304972</v>
      </c>
      <c r="AC149" s="43">
        <v>8000</v>
      </c>
      <c r="AD149" s="43">
        <v>4000</v>
      </c>
      <c r="AE149" s="44">
        <v>28000</v>
      </c>
    </row>
    <row r="150" spans="1:31" x14ac:dyDescent="0.2">
      <c r="A150" t="s">
        <v>159</v>
      </c>
      <c r="B150">
        <v>141</v>
      </c>
      <c r="C150" s="42">
        <v>2015</v>
      </c>
      <c r="D150" s="43">
        <v>2427866</v>
      </c>
      <c r="E150" s="43">
        <v>386284</v>
      </c>
      <c r="F150" s="43">
        <v>228690</v>
      </c>
      <c r="G150" s="43">
        <v>1731</v>
      </c>
      <c r="H150" s="43">
        <v>103753</v>
      </c>
      <c r="I150" s="43">
        <v>56707</v>
      </c>
      <c r="J150" s="44">
        <v>712645</v>
      </c>
      <c r="K150" s="26">
        <f t="shared" si="7"/>
        <v>3917676</v>
      </c>
      <c r="L150" s="4"/>
      <c r="M150">
        <f t="shared" si="6"/>
        <v>2016</v>
      </c>
      <c r="N150" s="43">
        <v>2528000</v>
      </c>
      <c r="O150" s="43">
        <v>433000</v>
      </c>
      <c r="P150" s="43">
        <v>226000</v>
      </c>
      <c r="Q150" s="43">
        <v>50000</v>
      </c>
      <c r="R150" s="43">
        <v>101000</v>
      </c>
      <c r="S150" s="43">
        <v>71000</v>
      </c>
      <c r="T150" s="44">
        <v>109000</v>
      </c>
      <c r="U150" s="26">
        <f t="shared" si="8"/>
        <v>3518000</v>
      </c>
      <c r="V150" s="32"/>
      <c r="W150" s="49" t="s">
        <v>783</v>
      </c>
      <c r="X150" s="49" t="s">
        <v>784</v>
      </c>
      <c r="Y150" s="43">
        <v>2155622</v>
      </c>
      <c r="Z150" s="43">
        <v>357190</v>
      </c>
      <c r="AA150" s="43">
        <v>351021</v>
      </c>
      <c r="AB150" s="43">
        <v>0</v>
      </c>
      <c r="AC150" s="43">
        <v>102003</v>
      </c>
      <c r="AD150" s="43">
        <v>189273</v>
      </c>
      <c r="AE150" s="44">
        <v>747959</v>
      </c>
    </row>
    <row r="151" spans="1:31" x14ac:dyDescent="0.2">
      <c r="A151" t="s">
        <v>160</v>
      </c>
      <c r="B151">
        <v>142</v>
      </c>
      <c r="C151" s="42">
        <v>2015</v>
      </c>
      <c r="D151" s="43">
        <v>965389.98</v>
      </c>
      <c r="E151" s="43">
        <v>280000</v>
      </c>
      <c r="F151" s="43">
        <v>300000</v>
      </c>
      <c r="G151" s="43">
        <v>200008</v>
      </c>
      <c r="H151" s="43">
        <v>185000</v>
      </c>
      <c r="I151" s="43">
        <v>45718</v>
      </c>
      <c r="J151" s="44">
        <v>398000</v>
      </c>
      <c r="K151" s="26">
        <f t="shared" si="7"/>
        <v>2374115.98</v>
      </c>
      <c r="L151" s="4"/>
      <c r="M151">
        <f t="shared" si="6"/>
        <v>2016</v>
      </c>
      <c r="N151" s="43">
        <v>1115000</v>
      </c>
      <c r="O151" s="43">
        <v>310000</v>
      </c>
      <c r="P151" s="43">
        <v>336201</v>
      </c>
      <c r="Q151" s="43">
        <v>240000</v>
      </c>
      <c r="R151" s="43">
        <v>109000</v>
      </c>
      <c r="S151" s="43">
        <v>45000</v>
      </c>
      <c r="T151" s="44">
        <v>344500</v>
      </c>
      <c r="U151" s="26">
        <f t="shared" si="8"/>
        <v>2499701</v>
      </c>
      <c r="V151" s="32"/>
      <c r="W151" s="49" t="s">
        <v>785</v>
      </c>
      <c r="X151" s="49" t="s">
        <v>786</v>
      </c>
      <c r="Y151" s="43">
        <v>960000</v>
      </c>
      <c r="Z151" s="43">
        <v>50000</v>
      </c>
      <c r="AA151" s="43">
        <v>215000</v>
      </c>
      <c r="AB151" s="43">
        <v>220008</v>
      </c>
      <c r="AC151" s="43">
        <v>130000</v>
      </c>
      <c r="AD151" s="43">
        <v>40000</v>
      </c>
      <c r="AE151" s="44">
        <v>195000</v>
      </c>
    </row>
    <row r="152" spans="1:31" ht="25.5" x14ac:dyDescent="0.2">
      <c r="A152" t="s">
        <v>161</v>
      </c>
      <c r="B152">
        <v>143</v>
      </c>
      <c r="C152" s="42">
        <v>2015</v>
      </c>
      <c r="D152" s="43">
        <v>220000</v>
      </c>
      <c r="E152" s="43">
        <v>0</v>
      </c>
      <c r="F152" s="43">
        <v>30000</v>
      </c>
      <c r="G152" s="43">
        <v>3000</v>
      </c>
      <c r="H152" s="43">
        <v>5000</v>
      </c>
      <c r="I152" s="43">
        <v>2000</v>
      </c>
      <c r="J152" s="44">
        <v>0</v>
      </c>
      <c r="K152" s="26">
        <f t="shared" si="7"/>
        <v>260000</v>
      </c>
      <c r="L152" s="4"/>
      <c r="M152">
        <f t="shared" si="6"/>
        <v>2016</v>
      </c>
      <c r="N152" s="43">
        <v>241000</v>
      </c>
      <c r="O152" s="43">
        <v>0</v>
      </c>
      <c r="P152" s="43">
        <v>34000</v>
      </c>
      <c r="Q152" s="43">
        <v>9000</v>
      </c>
      <c r="R152" s="43">
        <v>5000</v>
      </c>
      <c r="S152" s="43">
        <v>2000</v>
      </c>
      <c r="T152" s="44">
        <v>5000</v>
      </c>
      <c r="U152" s="26">
        <f t="shared" si="8"/>
        <v>296000</v>
      </c>
      <c r="V152" s="32"/>
      <c r="W152" s="49" t="s">
        <v>787</v>
      </c>
      <c r="X152" s="49" t="s">
        <v>788</v>
      </c>
      <c r="Y152" s="43">
        <v>195000</v>
      </c>
      <c r="Z152" s="43">
        <v>0</v>
      </c>
      <c r="AA152" s="43">
        <v>20000</v>
      </c>
      <c r="AB152" s="43">
        <v>12000</v>
      </c>
      <c r="AC152" s="43">
        <v>5000</v>
      </c>
      <c r="AD152" s="43">
        <v>3000</v>
      </c>
      <c r="AE152" s="44">
        <v>0</v>
      </c>
    </row>
    <row r="153" spans="1:31" x14ac:dyDescent="0.2">
      <c r="A153" t="s">
        <v>162</v>
      </c>
      <c r="B153">
        <v>144</v>
      </c>
      <c r="C153" s="42">
        <v>2015</v>
      </c>
      <c r="D153" s="43">
        <v>1600000</v>
      </c>
      <c r="E153" s="43">
        <v>190000</v>
      </c>
      <c r="F153" s="43">
        <v>140000</v>
      </c>
      <c r="G153" s="43">
        <v>120000</v>
      </c>
      <c r="H153" s="43">
        <v>47000</v>
      </c>
      <c r="I153" s="43">
        <v>40000</v>
      </c>
      <c r="J153" s="44">
        <v>120000</v>
      </c>
      <c r="K153" s="26">
        <f t="shared" si="7"/>
        <v>2257000</v>
      </c>
      <c r="L153" s="4"/>
      <c r="M153">
        <f t="shared" si="6"/>
        <v>2016</v>
      </c>
      <c r="N153" s="43">
        <v>1700000</v>
      </c>
      <c r="O153" s="43">
        <v>200000</v>
      </c>
      <c r="P153" s="43">
        <v>150000</v>
      </c>
      <c r="Q153" s="43">
        <v>120000</v>
      </c>
      <c r="R153" s="43">
        <v>47000</v>
      </c>
      <c r="S153" s="43">
        <v>40000</v>
      </c>
      <c r="T153" s="44">
        <v>21000</v>
      </c>
      <c r="U153" s="26">
        <f t="shared" si="8"/>
        <v>2278000</v>
      </c>
      <c r="V153" s="32"/>
      <c r="W153" s="49" t="s">
        <v>789</v>
      </c>
      <c r="X153" s="49" t="s">
        <v>790</v>
      </c>
      <c r="Y153" s="43">
        <v>1600000</v>
      </c>
      <c r="Z153" s="43">
        <v>177000</v>
      </c>
      <c r="AA153" s="43">
        <v>134147</v>
      </c>
      <c r="AB153" s="43">
        <v>102000</v>
      </c>
      <c r="AC153" s="43">
        <v>54000</v>
      </c>
      <c r="AD153" s="43">
        <v>40000</v>
      </c>
      <c r="AE153" s="44">
        <v>21800</v>
      </c>
    </row>
    <row r="154" spans="1:31" x14ac:dyDescent="0.2">
      <c r="A154" t="s">
        <v>163</v>
      </c>
      <c r="B154">
        <v>145</v>
      </c>
      <c r="C154" s="42">
        <v>2015</v>
      </c>
      <c r="D154" s="43">
        <v>1574320</v>
      </c>
      <c r="E154" s="43">
        <v>222600</v>
      </c>
      <c r="F154" s="43">
        <v>140000</v>
      </c>
      <c r="G154" s="43">
        <v>9500</v>
      </c>
      <c r="H154" s="43">
        <v>31400</v>
      </c>
      <c r="I154" s="43">
        <v>9000</v>
      </c>
      <c r="J154" s="44">
        <v>99000</v>
      </c>
      <c r="K154" s="26">
        <f t="shared" si="7"/>
        <v>2085820</v>
      </c>
      <c r="L154" s="4"/>
      <c r="M154">
        <f t="shared" si="6"/>
        <v>2016</v>
      </c>
      <c r="N154" s="43">
        <v>1842000</v>
      </c>
      <c r="O154" s="43">
        <v>268000</v>
      </c>
      <c r="P154" s="43">
        <v>160000</v>
      </c>
      <c r="Q154" s="43">
        <v>9500</v>
      </c>
      <c r="R154" s="43">
        <v>30000</v>
      </c>
      <c r="S154" s="43">
        <v>10000</v>
      </c>
      <c r="T154" s="44">
        <v>75000</v>
      </c>
      <c r="U154" s="26">
        <f t="shared" si="8"/>
        <v>2394500</v>
      </c>
      <c r="V154" s="32"/>
      <c r="W154" s="49" t="s">
        <v>791</v>
      </c>
      <c r="X154" s="49" t="s">
        <v>792</v>
      </c>
      <c r="Y154" s="43">
        <v>1380000</v>
      </c>
      <c r="Z154" s="43">
        <v>22000</v>
      </c>
      <c r="AA154" s="43">
        <v>121000</v>
      </c>
      <c r="AB154" s="43">
        <v>9000</v>
      </c>
      <c r="AC154" s="43">
        <v>29000</v>
      </c>
      <c r="AD154" s="43">
        <v>0</v>
      </c>
      <c r="AE154" s="44">
        <v>110000</v>
      </c>
    </row>
    <row r="155" spans="1:31" x14ac:dyDescent="0.2">
      <c r="A155" t="s">
        <v>164</v>
      </c>
      <c r="B155">
        <v>146</v>
      </c>
      <c r="C155" s="42">
        <v>2015</v>
      </c>
      <c r="D155" s="43">
        <v>1220992</v>
      </c>
      <c r="E155" s="43">
        <v>4000</v>
      </c>
      <c r="F155" s="43">
        <v>125000</v>
      </c>
      <c r="G155" s="43">
        <v>16000</v>
      </c>
      <c r="H155" s="43">
        <v>14000</v>
      </c>
      <c r="I155" s="43">
        <v>1000</v>
      </c>
      <c r="J155" s="44">
        <v>30000</v>
      </c>
      <c r="K155" s="26">
        <f t="shared" si="7"/>
        <v>1410992</v>
      </c>
      <c r="L155" s="4"/>
      <c r="M155">
        <f t="shared" si="6"/>
        <v>2016</v>
      </c>
      <c r="N155" s="43">
        <v>1495000</v>
      </c>
      <c r="O155" s="43">
        <v>7000</v>
      </c>
      <c r="P155" s="43">
        <v>115000</v>
      </c>
      <c r="Q155" s="43">
        <v>20000</v>
      </c>
      <c r="R155" s="43">
        <v>14000</v>
      </c>
      <c r="S155" s="43">
        <v>2000</v>
      </c>
      <c r="T155" s="44">
        <v>0</v>
      </c>
      <c r="U155" s="26">
        <f t="shared" si="8"/>
        <v>1653000</v>
      </c>
      <c r="V155" s="32"/>
      <c r="W155" s="49" t="s">
        <v>793</v>
      </c>
      <c r="X155" s="49" t="s">
        <v>794</v>
      </c>
      <c r="Y155" s="43">
        <v>1084000</v>
      </c>
      <c r="Z155" s="43">
        <v>10000</v>
      </c>
      <c r="AA155" s="43">
        <v>95000</v>
      </c>
      <c r="AB155" s="43">
        <v>16000</v>
      </c>
      <c r="AC155" s="43">
        <v>15000</v>
      </c>
      <c r="AD155" s="43">
        <v>2000</v>
      </c>
      <c r="AE155" s="44">
        <v>30000</v>
      </c>
    </row>
    <row r="156" spans="1:31" x14ac:dyDescent="0.2">
      <c r="A156" t="s">
        <v>165</v>
      </c>
      <c r="B156">
        <v>147</v>
      </c>
      <c r="C156" s="42">
        <v>2015</v>
      </c>
      <c r="D156" s="43">
        <v>911397.69</v>
      </c>
      <c r="E156" s="43">
        <v>0</v>
      </c>
      <c r="F156" s="43">
        <v>100000</v>
      </c>
      <c r="G156" s="43">
        <v>80000</v>
      </c>
      <c r="H156" s="43">
        <v>85000</v>
      </c>
      <c r="I156" s="43">
        <v>24000</v>
      </c>
      <c r="J156" s="44">
        <v>0</v>
      </c>
      <c r="K156" s="26">
        <f t="shared" si="7"/>
        <v>1200397.69</v>
      </c>
      <c r="L156" s="4"/>
      <c r="M156">
        <f t="shared" si="6"/>
        <v>2016</v>
      </c>
      <c r="N156" s="43">
        <v>937000</v>
      </c>
      <c r="O156" s="43">
        <v>0</v>
      </c>
      <c r="P156" s="43">
        <v>81000</v>
      </c>
      <c r="Q156" s="43">
        <v>12000</v>
      </c>
      <c r="R156" s="43">
        <v>42000</v>
      </c>
      <c r="S156" s="43">
        <v>12000</v>
      </c>
      <c r="T156" s="44">
        <v>0</v>
      </c>
      <c r="U156" s="26">
        <f t="shared" si="8"/>
        <v>1084000</v>
      </c>
      <c r="V156" s="32"/>
      <c r="W156" s="49" t="s">
        <v>795</v>
      </c>
      <c r="X156" s="49" t="s">
        <v>796</v>
      </c>
      <c r="Y156" s="43">
        <v>770000</v>
      </c>
      <c r="Z156" s="43">
        <v>0</v>
      </c>
      <c r="AA156" s="43">
        <v>127141</v>
      </c>
      <c r="AB156" s="43">
        <v>72500</v>
      </c>
      <c r="AC156" s="43">
        <v>0</v>
      </c>
      <c r="AD156" s="43">
        <v>27517</v>
      </c>
      <c r="AE156" s="44">
        <v>41000</v>
      </c>
    </row>
    <row r="157" spans="1:31" ht="25.5" x14ac:dyDescent="0.2">
      <c r="A157" t="s">
        <v>166</v>
      </c>
      <c r="B157">
        <v>148</v>
      </c>
      <c r="C157" s="42">
        <v>2015</v>
      </c>
      <c r="D157" s="43">
        <v>445500</v>
      </c>
      <c r="E157" s="43">
        <v>103000</v>
      </c>
      <c r="F157" s="43">
        <v>92500</v>
      </c>
      <c r="G157" s="43">
        <v>0</v>
      </c>
      <c r="H157" s="43">
        <v>23500</v>
      </c>
      <c r="I157" s="43">
        <v>1000</v>
      </c>
      <c r="J157" s="44">
        <v>62250</v>
      </c>
      <c r="K157" s="26">
        <f t="shared" si="7"/>
        <v>727750</v>
      </c>
      <c r="L157" s="4"/>
      <c r="M157">
        <f t="shared" si="6"/>
        <v>2016</v>
      </c>
      <c r="N157" s="43">
        <v>440000</v>
      </c>
      <c r="O157" s="43">
        <v>119000</v>
      </c>
      <c r="P157" s="43">
        <v>86000</v>
      </c>
      <c r="Q157" s="43">
        <v>0</v>
      </c>
      <c r="R157" s="43">
        <v>13000</v>
      </c>
      <c r="S157" s="43">
        <v>2000</v>
      </c>
      <c r="T157" s="44">
        <v>32300</v>
      </c>
      <c r="U157" s="26">
        <f t="shared" si="8"/>
        <v>692300</v>
      </c>
      <c r="V157" s="32"/>
      <c r="W157" s="49" t="s">
        <v>797</v>
      </c>
      <c r="X157" s="49" t="s">
        <v>798</v>
      </c>
      <c r="Y157" s="43">
        <v>375000</v>
      </c>
      <c r="Z157" s="43">
        <v>58500</v>
      </c>
      <c r="AA157" s="43">
        <v>55000</v>
      </c>
      <c r="AB157" s="43">
        <v>31000</v>
      </c>
      <c r="AC157" s="43">
        <v>17500</v>
      </c>
      <c r="AD157" s="43">
        <v>500</v>
      </c>
      <c r="AE157" s="44">
        <v>36250</v>
      </c>
    </row>
    <row r="158" spans="1:31" x14ac:dyDescent="0.2">
      <c r="A158" t="s">
        <v>167</v>
      </c>
      <c r="B158">
        <v>149</v>
      </c>
      <c r="C158" s="42">
        <v>2015</v>
      </c>
      <c r="D158" s="43">
        <v>3207758.45</v>
      </c>
      <c r="E158" s="43">
        <v>1180000</v>
      </c>
      <c r="F158" s="43">
        <v>1000000</v>
      </c>
      <c r="G158" s="43">
        <v>530000</v>
      </c>
      <c r="H158" s="43">
        <v>1014000</v>
      </c>
      <c r="I158" s="43">
        <v>195000</v>
      </c>
      <c r="J158" s="44">
        <v>1815000</v>
      </c>
      <c r="K158" s="26">
        <f t="shared" si="7"/>
        <v>8941758.4499999993</v>
      </c>
      <c r="L158" s="4"/>
      <c r="M158">
        <f t="shared" si="6"/>
        <v>2016</v>
      </c>
      <c r="N158" s="43">
        <v>3281665</v>
      </c>
      <c r="O158" s="43">
        <v>1123000</v>
      </c>
      <c r="P158" s="43">
        <v>943758</v>
      </c>
      <c r="Q158" s="43">
        <v>547000</v>
      </c>
      <c r="R158" s="43">
        <v>758000</v>
      </c>
      <c r="S158" s="43">
        <v>180000</v>
      </c>
      <c r="T158" s="44">
        <v>15000</v>
      </c>
      <c r="U158" s="26">
        <f t="shared" si="8"/>
        <v>6848423</v>
      </c>
      <c r="V158" s="32"/>
      <c r="W158" s="49" t="s">
        <v>799</v>
      </c>
      <c r="X158" s="49" t="s">
        <v>800</v>
      </c>
      <c r="Y158" s="43">
        <v>3100000</v>
      </c>
      <c r="Z158" s="43">
        <v>1170000</v>
      </c>
      <c r="AA158" s="43">
        <v>925000</v>
      </c>
      <c r="AB158" s="43">
        <v>500000</v>
      </c>
      <c r="AC158" s="43">
        <v>767000</v>
      </c>
      <c r="AD158" s="43">
        <v>140000</v>
      </c>
      <c r="AE158" s="44">
        <v>1743799.82</v>
      </c>
    </row>
    <row r="159" spans="1:31" x14ac:dyDescent="0.2">
      <c r="A159" t="s">
        <v>168</v>
      </c>
      <c r="B159">
        <v>150</v>
      </c>
      <c r="C159" s="42">
        <v>2015</v>
      </c>
      <c r="D159" s="43">
        <v>615000</v>
      </c>
      <c r="E159" s="43">
        <v>350000</v>
      </c>
      <c r="F159" s="43">
        <v>67000</v>
      </c>
      <c r="G159" s="43">
        <v>22800</v>
      </c>
      <c r="H159" s="43">
        <v>44500</v>
      </c>
      <c r="I159" s="43">
        <v>8000</v>
      </c>
      <c r="J159" s="44">
        <v>145844</v>
      </c>
      <c r="K159" s="26">
        <f t="shared" si="7"/>
        <v>1253144</v>
      </c>
      <c r="L159" s="4"/>
      <c r="M159">
        <f t="shared" si="6"/>
        <v>2016</v>
      </c>
      <c r="N159" s="43">
        <v>615000</v>
      </c>
      <c r="O159" s="43">
        <v>354000</v>
      </c>
      <c r="P159" s="43">
        <v>61000</v>
      </c>
      <c r="Q159" s="43">
        <v>25000</v>
      </c>
      <c r="R159" s="43">
        <v>40700</v>
      </c>
      <c r="S159" s="43">
        <v>8000</v>
      </c>
      <c r="T159" s="44">
        <v>169552</v>
      </c>
      <c r="U159" s="26">
        <f t="shared" si="8"/>
        <v>1273252</v>
      </c>
      <c r="V159" s="32"/>
      <c r="W159" s="49" t="s">
        <v>801</v>
      </c>
      <c r="X159" s="49" t="s">
        <v>802</v>
      </c>
      <c r="Y159" s="43">
        <v>575000</v>
      </c>
      <c r="Z159" s="43">
        <v>351120</v>
      </c>
      <c r="AA159" s="43">
        <v>67000</v>
      </c>
      <c r="AB159" s="43">
        <v>29475</v>
      </c>
      <c r="AC159" s="43">
        <v>45240</v>
      </c>
      <c r="AD159" s="43">
        <v>8500</v>
      </c>
      <c r="AE159" s="44">
        <v>65000</v>
      </c>
    </row>
    <row r="160" spans="1:31" x14ac:dyDescent="0.2">
      <c r="A160" t="s">
        <v>169</v>
      </c>
      <c r="B160">
        <v>151</v>
      </c>
      <c r="C160" s="42">
        <v>2015</v>
      </c>
      <c r="D160" s="43">
        <v>1110730</v>
      </c>
      <c r="E160" s="43">
        <v>75000</v>
      </c>
      <c r="F160" s="43">
        <v>144000</v>
      </c>
      <c r="G160" s="43">
        <v>41754</v>
      </c>
      <c r="H160" s="43">
        <v>55000</v>
      </c>
      <c r="I160" s="43">
        <v>21500</v>
      </c>
      <c r="J160" s="44">
        <v>117855</v>
      </c>
      <c r="K160" s="26">
        <f t="shared" si="7"/>
        <v>1565839</v>
      </c>
      <c r="L160" s="4"/>
      <c r="M160">
        <f t="shared" si="6"/>
        <v>2016</v>
      </c>
      <c r="N160" s="43">
        <v>1175000</v>
      </c>
      <c r="O160" s="43">
        <v>80000</v>
      </c>
      <c r="P160" s="43">
        <v>160000</v>
      </c>
      <c r="Q160" s="43">
        <v>45000</v>
      </c>
      <c r="R160" s="43">
        <v>30000</v>
      </c>
      <c r="S160" s="43">
        <v>25000</v>
      </c>
      <c r="T160" s="44">
        <v>25000</v>
      </c>
      <c r="U160" s="26">
        <f t="shared" si="8"/>
        <v>1540000</v>
      </c>
      <c r="V160" s="32"/>
      <c r="W160" s="49" t="s">
        <v>803</v>
      </c>
      <c r="X160" s="49" t="s">
        <v>804</v>
      </c>
      <c r="Y160" s="43">
        <v>1000000</v>
      </c>
      <c r="Z160" s="43">
        <v>0</v>
      </c>
      <c r="AA160" s="43">
        <v>140000</v>
      </c>
      <c r="AB160" s="43">
        <v>0</v>
      </c>
      <c r="AC160" s="43">
        <v>50000</v>
      </c>
      <c r="AD160" s="43">
        <v>20000</v>
      </c>
      <c r="AE160" s="44">
        <v>16000</v>
      </c>
    </row>
    <row r="161" spans="1:31" x14ac:dyDescent="0.2">
      <c r="A161" t="s">
        <v>170</v>
      </c>
      <c r="B161">
        <v>152</v>
      </c>
      <c r="C161" s="42">
        <v>2015</v>
      </c>
      <c r="D161" s="43">
        <v>600000</v>
      </c>
      <c r="E161" s="43">
        <v>1750000</v>
      </c>
      <c r="F161" s="43">
        <v>50000</v>
      </c>
      <c r="G161" s="43">
        <v>60000</v>
      </c>
      <c r="H161" s="43">
        <v>23000</v>
      </c>
      <c r="I161" s="43">
        <v>29971</v>
      </c>
      <c r="J161" s="44">
        <v>0</v>
      </c>
      <c r="K161" s="26">
        <f t="shared" si="7"/>
        <v>2512971</v>
      </c>
      <c r="L161" s="4"/>
      <c r="M161">
        <f t="shared" si="6"/>
        <v>2016</v>
      </c>
      <c r="N161" s="43">
        <v>600000</v>
      </c>
      <c r="O161" s="43">
        <v>1750000</v>
      </c>
      <c r="P161" s="43">
        <v>50000</v>
      </c>
      <c r="Q161" s="43">
        <v>55000</v>
      </c>
      <c r="R161" s="43">
        <v>22000</v>
      </c>
      <c r="S161" s="43">
        <v>29971</v>
      </c>
      <c r="T161" s="44">
        <v>0</v>
      </c>
      <c r="U161" s="26">
        <f t="shared" si="8"/>
        <v>2506971</v>
      </c>
      <c r="V161" s="32"/>
      <c r="W161" s="49" t="s">
        <v>805</v>
      </c>
      <c r="X161" s="49" t="s">
        <v>806</v>
      </c>
      <c r="Y161" s="43">
        <v>540000</v>
      </c>
      <c r="Z161" s="43">
        <v>1380000</v>
      </c>
      <c r="AA161" s="43">
        <v>60000</v>
      </c>
      <c r="AB161" s="43">
        <v>65000</v>
      </c>
      <c r="AC161" s="43">
        <v>26000</v>
      </c>
      <c r="AD161" s="43">
        <v>19026</v>
      </c>
      <c r="AE161" s="44">
        <v>0</v>
      </c>
    </row>
    <row r="162" spans="1:31" ht="25.5" x14ac:dyDescent="0.2">
      <c r="A162" t="s">
        <v>171</v>
      </c>
      <c r="B162">
        <v>153</v>
      </c>
      <c r="C162" s="42">
        <v>2015</v>
      </c>
      <c r="D162" s="43">
        <v>2750000</v>
      </c>
      <c r="E162" s="43">
        <v>165000</v>
      </c>
      <c r="F162" s="43">
        <v>183000</v>
      </c>
      <c r="G162" s="43">
        <v>0</v>
      </c>
      <c r="H162" s="43">
        <v>110000</v>
      </c>
      <c r="I162" s="43">
        <v>50000</v>
      </c>
      <c r="J162" s="44">
        <v>48000</v>
      </c>
      <c r="K162" s="26">
        <f t="shared" si="7"/>
        <v>3306000</v>
      </c>
      <c r="L162" s="4"/>
      <c r="M162">
        <f t="shared" si="6"/>
        <v>2016</v>
      </c>
      <c r="N162" s="43">
        <v>2750000</v>
      </c>
      <c r="O162" s="43">
        <v>165000</v>
      </c>
      <c r="P162" s="43">
        <v>183000</v>
      </c>
      <c r="Q162" s="43">
        <v>0</v>
      </c>
      <c r="R162" s="43">
        <v>110000</v>
      </c>
      <c r="S162" s="43">
        <v>50000</v>
      </c>
      <c r="T162" s="44">
        <v>48000</v>
      </c>
      <c r="U162" s="26">
        <f t="shared" si="8"/>
        <v>3306000</v>
      </c>
      <c r="V162" s="32"/>
      <c r="W162" s="49" t="s">
        <v>807</v>
      </c>
      <c r="X162" s="49" t="s">
        <v>808</v>
      </c>
      <c r="Y162" s="43">
        <v>2500000</v>
      </c>
      <c r="Z162" s="43">
        <v>165000</v>
      </c>
      <c r="AA162" s="43">
        <v>183000</v>
      </c>
      <c r="AB162" s="43">
        <v>0</v>
      </c>
      <c r="AC162" s="43">
        <v>110000</v>
      </c>
      <c r="AD162" s="43">
        <v>50000</v>
      </c>
      <c r="AE162" s="44">
        <v>49000</v>
      </c>
    </row>
    <row r="163" spans="1:31" x14ac:dyDescent="0.2">
      <c r="A163" t="s">
        <v>172</v>
      </c>
      <c r="B163">
        <v>154</v>
      </c>
      <c r="C163" s="42">
        <v>2015</v>
      </c>
      <c r="D163" s="43">
        <v>220000</v>
      </c>
      <c r="E163" s="43">
        <v>0</v>
      </c>
      <c r="F163" s="43">
        <v>24628</v>
      </c>
      <c r="G163" s="43">
        <v>600</v>
      </c>
      <c r="H163" s="43">
        <v>3150</v>
      </c>
      <c r="I163" s="43">
        <v>3275</v>
      </c>
      <c r="J163" s="44">
        <v>8200</v>
      </c>
      <c r="K163" s="26">
        <f t="shared" si="7"/>
        <v>259853</v>
      </c>
      <c r="L163" s="4"/>
      <c r="M163">
        <f t="shared" si="6"/>
        <v>2016</v>
      </c>
      <c r="N163" s="43">
        <v>221900.68</v>
      </c>
      <c r="O163" s="43">
        <v>0</v>
      </c>
      <c r="P163" s="43">
        <v>24952.639999999999</v>
      </c>
      <c r="Q163" s="43">
        <v>600</v>
      </c>
      <c r="R163" s="43">
        <v>1521</v>
      </c>
      <c r="S163" s="43">
        <v>3798.65</v>
      </c>
      <c r="T163" s="44">
        <v>0</v>
      </c>
      <c r="U163" s="26">
        <f t="shared" si="8"/>
        <v>252772.97</v>
      </c>
      <c r="V163" s="32"/>
      <c r="W163" s="49" t="s">
        <v>809</v>
      </c>
      <c r="X163" s="49" t="s">
        <v>810</v>
      </c>
      <c r="Y163" s="43">
        <v>210500</v>
      </c>
      <c r="Z163" s="43">
        <v>0</v>
      </c>
      <c r="AA163" s="43">
        <v>20000</v>
      </c>
      <c r="AB163" s="43">
        <v>600</v>
      </c>
      <c r="AC163" s="43">
        <v>2000</v>
      </c>
      <c r="AD163" s="43">
        <v>3000</v>
      </c>
      <c r="AE163" s="44">
        <v>5500</v>
      </c>
    </row>
    <row r="164" spans="1:31" x14ac:dyDescent="0.2">
      <c r="A164" t="s">
        <v>173</v>
      </c>
      <c r="B164">
        <v>155</v>
      </c>
      <c r="C164" s="42">
        <v>2015</v>
      </c>
      <c r="D164" s="43">
        <v>3751289</v>
      </c>
      <c r="E164" s="43">
        <v>1262628</v>
      </c>
      <c r="F164" s="43">
        <v>312912</v>
      </c>
      <c r="G164" s="43">
        <v>499562</v>
      </c>
      <c r="H164" s="43">
        <v>307424</v>
      </c>
      <c r="I164" s="43">
        <v>258015</v>
      </c>
      <c r="J164" s="44">
        <v>0</v>
      </c>
      <c r="K164" s="26">
        <f t="shared" si="7"/>
        <v>6391830</v>
      </c>
      <c r="L164" s="4"/>
      <c r="M164">
        <f t="shared" si="6"/>
        <v>2016</v>
      </c>
      <c r="N164" s="43">
        <v>4498654.33</v>
      </c>
      <c r="O164" s="43">
        <v>1401643.82</v>
      </c>
      <c r="P164" s="43">
        <v>333130.40999999997</v>
      </c>
      <c r="Q164" s="43">
        <v>565457.68000000005</v>
      </c>
      <c r="R164" s="43">
        <v>331210.34999999998</v>
      </c>
      <c r="S164" s="43">
        <v>276488.64</v>
      </c>
      <c r="T164" s="44">
        <v>0</v>
      </c>
      <c r="U164" s="26">
        <f t="shared" si="8"/>
        <v>7406585.2299999995</v>
      </c>
      <c r="V164" s="32"/>
      <c r="W164" s="49" t="s">
        <v>811</v>
      </c>
      <c r="X164" s="49" t="s">
        <v>812</v>
      </c>
      <c r="Y164" s="43">
        <v>3337088.76</v>
      </c>
      <c r="Z164" s="43">
        <v>905863.22</v>
      </c>
      <c r="AA164" s="43">
        <v>282517.63</v>
      </c>
      <c r="AB164" s="43">
        <v>427061.54</v>
      </c>
      <c r="AC164" s="43">
        <v>275791.40999999997</v>
      </c>
      <c r="AD164" s="43">
        <v>246381.66</v>
      </c>
      <c r="AE164" s="44">
        <v>0</v>
      </c>
    </row>
    <row r="165" spans="1:31" x14ac:dyDescent="0.2">
      <c r="A165" t="s">
        <v>174</v>
      </c>
      <c r="B165">
        <v>156</v>
      </c>
      <c r="C165" s="42">
        <v>2015</v>
      </c>
      <c r="D165" s="43">
        <v>68300</v>
      </c>
      <c r="E165" s="43">
        <v>0</v>
      </c>
      <c r="F165" s="43">
        <v>8500</v>
      </c>
      <c r="G165" s="43">
        <v>5000</v>
      </c>
      <c r="H165" s="43">
        <v>1000</v>
      </c>
      <c r="I165" s="43">
        <v>1000</v>
      </c>
      <c r="J165" s="44">
        <v>0</v>
      </c>
      <c r="K165" s="26">
        <f t="shared" si="7"/>
        <v>83800</v>
      </c>
      <c r="L165" s="4"/>
      <c r="M165">
        <f t="shared" si="6"/>
        <v>2016</v>
      </c>
      <c r="N165" s="43">
        <v>73000</v>
      </c>
      <c r="O165" s="43">
        <v>0</v>
      </c>
      <c r="P165" s="43">
        <v>15000</v>
      </c>
      <c r="Q165" s="43">
        <v>5000</v>
      </c>
      <c r="R165" s="43">
        <v>1000</v>
      </c>
      <c r="S165" s="43">
        <v>500</v>
      </c>
      <c r="T165" s="44">
        <v>0</v>
      </c>
      <c r="U165" s="26">
        <f t="shared" si="8"/>
        <v>94500</v>
      </c>
      <c r="V165" s="32"/>
      <c r="W165" s="49" t="s">
        <v>813</v>
      </c>
      <c r="X165" s="49" t="s">
        <v>814</v>
      </c>
      <c r="Y165" s="43">
        <v>63300</v>
      </c>
      <c r="Z165" s="43">
        <v>0</v>
      </c>
      <c r="AA165" s="43">
        <v>8500</v>
      </c>
      <c r="AB165" s="43">
        <v>2350</v>
      </c>
      <c r="AC165" s="43">
        <v>2750</v>
      </c>
      <c r="AD165" s="43">
        <v>1000</v>
      </c>
      <c r="AE165" s="44">
        <v>0</v>
      </c>
    </row>
    <row r="166" spans="1:31" x14ac:dyDescent="0.2">
      <c r="A166" t="s">
        <v>175</v>
      </c>
      <c r="B166">
        <v>157</v>
      </c>
      <c r="C166" s="42">
        <v>2015</v>
      </c>
      <c r="D166" s="43">
        <v>492487</v>
      </c>
      <c r="E166" s="43">
        <v>0</v>
      </c>
      <c r="F166" s="43">
        <v>33444</v>
      </c>
      <c r="G166" s="43">
        <v>108</v>
      </c>
      <c r="H166" s="43">
        <v>45185</v>
      </c>
      <c r="I166" s="43">
        <v>20000</v>
      </c>
      <c r="J166" s="44">
        <v>657165</v>
      </c>
      <c r="K166" s="26">
        <f t="shared" si="7"/>
        <v>1248389</v>
      </c>
      <c r="L166" s="4"/>
      <c r="M166">
        <f t="shared" si="6"/>
        <v>2016</v>
      </c>
      <c r="N166" s="43">
        <v>486148</v>
      </c>
      <c r="O166" s="43">
        <v>0</v>
      </c>
      <c r="P166" s="43">
        <v>34113</v>
      </c>
      <c r="Q166" s="43">
        <v>110</v>
      </c>
      <c r="R166" s="43">
        <v>26088</v>
      </c>
      <c r="S166" s="43">
        <v>10400</v>
      </c>
      <c r="T166" s="44">
        <v>643378</v>
      </c>
      <c r="U166" s="26">
        <f t="shared" si="8"/>
        <v>1200237</v>
      </c>
      <c r="V166" s="32"/>
      <c r="W166" s="49" t="s">
        <v>815</v>
      </c>
      <c r="X166" s="49" t="s">
        <v>816</v>
      </c>
      <c r="Y166" s="43">
        <v>476441</v>
      </c>
      <c r="Z166" s="43">
        <v>0</v>
      </c>
      <c r="AA166" s="43">
        <v>32145</v>
      </c>
      <c r="AB166" s="43">
        <v>104</v>
      </c>
      <c r="AC166" s="43">
        <v>43430</v>
      </c>
      <c r="AD166" s="43">
        <v>57570</v>
      </c>
      <c r="AE166" s="44">
        <v>720052</v>
      </c>
    </row>
    <row r="167" spans="1:31" x14ac:dyDescent="0.2">
      <c r="A167" t="s">
        <v>176</v>
      </c>
      <c r="B167">
        <v>158</v>
      </c>
      <c r="C167" s="42">
        <v>2015</v>
      </c>
      <c r="D167" s="43">
        <v>1100000</v>
      </c>
      <c r="E167" s="43">
        <v>71232</v>
      </c>
      <c r="F167" s="43">
        <v>100000</v>
      </c>
      <c r="G167" s="43">
        <v>800000</v>
      </c>
      <c r="H167" s="43">
        <v>77265</v>
      </c>
      <c r="I167" s="43">
        <v>60000</v>
      </c>
      <c r="J167" s="44">
        <v>0</v>
      </c>
      <c r="K167" s="26">
        <f t="shared" si="7"/>
        <v>2208497</v>
      </c>
      <c r="L167" s="4"/>
      <c r="M167">
        <f t="shared" si="6"/>
        <v>2016</v>
      </c>
      <c r="N167" s="43">
        <v>1216253.67</v>
      </c>
      <c r="O167" s="43">
        <v>82232</v>
      </c>
      <c r="P167" s="43">
        <v>85000</v>
      </c>
      <c r="Q167" s="43">
        <v>700000</v>
      </c>
      <c r="R167" s="43">
        <v>60000</v>
      </c>
      <c r="S167" s="43">
        <v>65000</v>
      </c>
      <c r="T167" s="44">
        <v>0</v>
      </c>
      <c r="U167" s="26">
        <f t="shared" si="8"/>
        <v>2208485.67</v>
      </c>
      <c r="V167" s="32"/>
      <c r="W167" s="49" t="s">
        <v>817</v>
      </c>
      <c r="X167" s="49" t="s">
        <v>818</v>
      </c>
      <c r="Y167" s="43">
        <v>959500</v>
      </c>
      <c r="Z167" s="43">
        <v>11232</v>
      </c>
      <c r="AA167" s="43">
        <v>55550</v>
      </c>
      <c r="AB167" s="43">
        <v>666791</v>
      </c>
      <c r="AC167" s="43">
        <v>75750</v>
      </c>
      <c r="AD167" s="43">
        <v>75000</v>
      </c>
      <c r="AE167" s="44">
        <v>0</v>
      </c>
    </row>
    <row r="168" spans="1:31" ht="25.5" x14ac:dyDescent="0.2">
      <c r="A168" t="s">
        <v>177</v>
      </c>
      <c r="B168">
        <v>159</v>
      </c>
      <c r="C168" s="42">
        <v>2015</v>
      </c>
      <c r="D168" s="43">
        <v>2280000</v>
      </c>
      <c r="E168" s="43">
        <v>120000</v>
      </c>
      <c r="F168" s="43">
        <v>130000</v>
      </c>
      <c r="G168" s="43">
        <v>49000</v>
      </c>
      <c r="H168" s="43">
        <v>54000</v>
      </c>
      <c r="I168" s="43">
        <v>45000</v>
      </c>
      <c r="J168" s="44">
        <v>512500</v>
      </c>
      <c r="K168" s="26">
        <f t="shared" si="7"/>
        <v>3190500</v>
      </c>
      <c r="L168" s="4"/>
      <c r="M168">
        <f t="shared" si="6"/>
        <v>2016</v>
      </c>
      <c r="N168" s="43">
        <v>2340000</v>
      </c>
      <c r="O168" s="43">
        <v>131000</v>
      </c>
      <c r="P168" s="43">
        <v>130000</v>
      </c>
      <c r="Q168" s="43">
        <v>55000</v>
      </c>
      <c r="R168" s="43">
        <v>50000</v>
      </c>
      <c r="S168" s="43">
        <v>75000</v>
      </c>
      <c r="T168" s="44">
        <v>376735</v>
      </c>
      <c r="U168" s="26">
        <f t="shared" si="8"/>
        <v>3157735</v>
      </c>
      <c r="V168" s="32"/>
      <c r="W168" s="49" t="s">
        <v>819</v>
      </c>
      <c r="X168" s="49" t="s">
        <v>820</v>
      </c>
      <c r="Y168" s="43">
        <v>2020000</v>
      </c>
      <c r="Z168" s="43">
        <v>0</v>
      </c>
      <c r="AA168" s="43">
        <v>110000</v>
      </c>
      <c r="AB168" s="43">
        <v>45000</v>
      </c>
      <c r="AC168" s="43">
        <v>40000</v>
      </c>
      <c r="AD168" s="43">
        <v>85000</v>
      </c>
      <c r="AE168" s="44">
        <v>435500</v>
      </c>
    </row>
    <row r="169" spans="1:31" x14ac:dyDescent="0.2">
      <c r="A169" t="s">
        <v>178</v>
      </c>
      <c r="B169">
        <v>160</v>
      </c>
      <c r="C169" s="42">
        <v>2015</v>
      </c>
      <c r="D169" s="43">
        <v>7767294</v>
      </c>
      <c r="E169" s="43">
        <v>1733171</v>
      </c>
      <c r="F169" s="43">
        <v>3914000</v>
      </c>
      <c r="G169" s="43">
        <v>930000</v>
      </c>
      <c r="H169" s="43">
        <v>1250000</v>
      </c>
      <c r="I169" s="43">
        <v>400000</v>
      </c>
      <c r="J169" s="44">
        <v>1775667</v>
      </c>
      <c r="K169" s="26">
        <f t="shared" si="7"/>
        <v>17770132</v>
      </c>
      <c r="L169" s="4"/>
      <c r="M169">
        <f t="shared" si="6"/>
        <v>2016</v>
      </c>
      <c r="N169" s="43">
        <v>8217038.1299999999</v>
      </c>
      <c r="O169" s="43">
        <v>1696913.8800000001</v>
      </c>
      <c r="P169" s="43">
        <v>4095208</v>
      </c>
      <c r="Q169" s="43">
        <v>930000</v>
      </c>
      <c r="R169" s="43">
        <v>1248125.26</v>
      </c>
      <c r="S169" s="43">
        <v>447205.15</v>
      </c>
      <c r="T169" s="44">
        <v>0</v>
      </c>
      <c r="U169" s="26">
        <f t="shared" si="8"/>
        <v>16634490.42</v>
      </c>
      <c r="V169" s="32"/>
      <c r="W169" s="49" t="s">
        <v>821</v>
      </c>
      <c r="X169" s="49" t="s">
        <v>822</v>
      </c>
      <c r="Y169" s="43">
        <v>6587000</v>
      </c>
      <c r="Z169" s="43">
        <v>1105000</v>
      </c>
      <c r="AA169" s="43">
        <v>2983000</v>
      </c>
      <c r="AB169" s="43">
        <v>897000</v>
      </c>
      <c r="AC169" s="43">
        <v>1265000</v>
      </c>
      <c r="AD169" s="43">
        <v>331000</v>
      </c>
      <c r="AE169" s="44">
        <v>1991000</v>
      </c>
    </row>
    <row r="170" spans="1:31" x14ac:dyDescent="0.2">
      <c r="A170" t="s">
        <v>179</v>
      </c>
      <c r="B170">
        <v>161</v>
      </c>
      <c r="C170" s="42">
        <v>2015</v>
      </c>
      <c r="D170" s="43">
        <v>2350000</v>
      </c>
      <c r="E170" s="43">
        <v>314000</v>
      </c>
      <c r="F170" s="43">
        <v>130000</v>
      </c>
      <c r="G170" s="43">
        <v>1440000</v>
      </c>
      <c r="H170" s="43">
        <v>40000</v>
      </c>
      <c r="I170" s="43">
        <v>10000</v>
      </c>
      <c r="J170" s="44">
        <v>250000</v>
      </c>
      <c r="K170" s="26">
        <f t="shared" si="7"/>
        <v>4534000</v>
      </c>
      <c r="L170" s="4"/>
      <c r="M170">
        <f t="shared" si="6"/>
        <v>2016</v>
      </c>
      <c r="N170" s="43">
        <v>2400000</v>
      </c>
      <c r="O170" s="43">
        <v>309000</v>
      </c>
      <c r="P170" s="43">
        <v>130000</v>
      </c>
      <c r="Q170" s="43">
        <v>1430000</v>
      </c>
      <c r="R170" s="43">
        <v>45000</v>
      </c>
      <c r="S170" s="43">
        <v>9000</v>
      </c>
      <c r="T170" s="44">
        <v>75000</v>
      </c>
      <c r="U170" s="26">
        <f t="shared" si="8"/>
        <v>4398000</v>
      </c>
      <c r="V170" s="32"/>
      <c r="W170" s="49" t="s">
        <v>823</v>
      </c>
      <c r="X170" s="49" t="s">
        <v>824</v>
      </c>
      <c r="Y170" s="43">
        <v>2000000</v>
      </c>
      <c r="Z170" s="43">
        <v>169000</v>
      </c>
      <c r="AA170" s="43">
        <v>125000</v>
      </c>
      <c r="AB170" s="43">
        <v>1529000</v>
      </c>
      <c r="AC170" s="43">
        <v>45000</v>
      </c>
      <c r="AD170" s="43">
        <v>25000</v>
      </c>
      <c r="AE170" s="44">
        <v>175000</v>
      </c>
    </row>
    <row r="171" spans="1:31" ht="25.5" x14ac:dyDescent="0.2">
      <c r="A171" t="s">
        <v>180</v>
      </c>
      <c r="B171">
        <v>162</v>
      </c>
      <c r="C171" s="42">
        <v>2015</v>
      </c>
      <c r="D171" s="43">
        <v>1427000</v>
      </c>
      <c r="E171" s="43">
        <v>85000</v>
      </c>
      <c r="F171" s="43">
        <v>189000</v>
      </c>
      <c r="G171" s="43">
        <v>1681</v>
      </c>
      <c r="H171" s="43">
        <v>49000</v>
      </c>
      <c r="I171" s="43">
        <v>15000</v>
      </c>
      <c r="J171" s="44">
        <v>49000</v>
      </c>
      <c r="K171" s="26">
        <f t="shared" si="7"/>
        <v>1815681</v>
      </c>
      <c r="L171" s="4"/>
      <c r="M171">
        <f t="shared" si="6"/>
        <v>2016</v>
      </c>
      <c r="N171" s="43">
        <v>1470000</v>
      </c>
      <c r="O171" s="43">
        <v>98400</v>
      </c>
      <c r="P171" s="43">
        <v>176000</v>
      </c>
      <c r="Q171" s="43">
        <v>1635</v>
      </c>
      <c r="R171" s="43">
        <v>35000</v>
      </c>
      <c r="S171" s="43">
        <v>53000</v>
      </c>
      <c r="T171" s="44">
        <v>0</v>
      </c>
      <c r="U171" s="26">
        <f t="shared" si="8"/>
        <v>1834035</v>
      </c>
      <c r="V171" s="32"/>
      <c r="W171" s="49" t="s">
        <v>825</v>
      </c>
      <c r="X171" s="49" t="s">
        <v>826</v>
      </c>
      <c r="Y171" s="43">
        <v>1305744</v>
      </c>
      <c r="Z171" s="43">
        <v>65000</v>
      </c>
      <c r="AA171" s="43">
        <v>160000</v>
      </c>
      <c r="AB171" s="43">
        <v>1640</v>
      </c>
      <c r="AC171" s="43">
        <v>30000</v>
      </c>
      <c r="AD171" s="43">
        <v>16000</v>
      </c>
      <c r="AE171" s="44">
        <v>0</v>
      </c>
    </row>
    <row r="172" spans="1:31" x14ac:dyDescent="0.2">
      <c r="A172" t="s">
        <v>181</v>
      </c>
      <c r="B172">
        <v>163</v>
      </c>
      <c r="C172" s="42">
        <v>2015</v>
      </c>
      <c r="D172" s="43">
        <v>5920000</v>
      </c>
      <c r="E172" s="43">
        <v>0</v>
      </c>
      <c r="F172" s="43">
        <v>800000</v>
      </c>
      <c r="G172" s="43">
        <v>450000</v>
      </c>
      <c r="H172" s="43">
        <v>1640000</v>
      </c>
      <c r="I172" s="43">
        <v>45000</v>
      </c>
      <c r="J172" s="44">
        <v>2955000</v>
      </c>
      <c r="K172" s="26">
        <f t="shared" si="7"/>
        <v>11810000</v>
      </c>
      <c r="L172" s="4"/>
      <c r="M172">
        <f t="shared" si="6"/>
        <v>2016</v>
      </c>
      <c r="N172" s="43">
        <v>7080000</v>
      </c>
      <c r="O172" s="43">
        <v>0</v>
      </c>
      <c r="P172" s="43">
        <v>940000</v>
      </c>
      <c r="Q172" s="43">
        <v>450000</v>
      </c>
      <c r="R172" s="43">
        <v>1750000</v>
      </c>
      <c r="S172" s="43">
        <v>50000</v>
      </c>
      <c r="T172" s="44">
        <v>850000</v>
      </c>
      <c r="U172" s="26">
        <f t="shared" si="8"/>
        <v>11120000</v>
      </c>
      <c r="V172" s="32"/>
      <c r="W172" s="49" t="s">
        <v>827</v>
      </c>
      <c r="X172" s="49" t="s">
        <v>828</v>
      </c>
      <c r="Y172" s="43">
        <v>4922210</v>
      </c>
      <c r="Z172" s="43">
        <v>151</v>
      </c>
      <c r="AA172" s="43">
        <v>772364</v>
      </c>
      <c r="AB172" s="43">
        <v>429844</v>
      </c>
      <c r="AC172" s="43">
        <v>1201127</v>
      </c>
      <c r="AD172" s="43">
        <v>69157</v>
      </c>
      <c r="AE172" s="44">
        <v>2825864</v>
      </c>
    </row>
    <row r="173" spans="1:31" x14ac:dyDescent="0.2">
      <c r="A173" t="s">
        <v>182</v>
      </c>
      <c r="B173">
        <v>164</v>
      </c>
      <c r="C173" s="42">
        <v>2015</v>
      </c>
      <c r="D173" s="43">
        <v>2124006</v>
      </c>
      <c r="E173" s="43">
        <v>259032.39</v>
      </c>
      <c r="F173" s="43">
        <v>139000</v>
      </c>
      <c r="G173" s="43">
        <v>325000</v>
      </c>
      <c r="H173" s="43">
        <v>75000</v>
      </c>
      <c r="I173" s="43">
        <v>5000</v>
      </c>
      <c r="J173" s="44">
        <v>20000</v>
      </c>
      <c r="K173" s="26">
        <f t="shared" si="7"/>
        <v>2947038.39</v>
      </c>
      <c r="L173" s="4"/>
      <c r="M173">
        <f t="shared" si="6"/>
        <v>2016</v>
      </c>
      <c r="N173" s="43">
        <v>2716450.87</v>
      </c>
      <c r="O173" s="43">
        <v>429800</v>
      </c>
      <c r="P173" s="43">
        <v>88000</v>
      </c>
      <c r="Q173" s="43">
        <v>470000</v>
      </c>
      <c r="R173" s="43">
        <v>83500</v>
      </c>
      <c r="S173" s="43">
        <v>5000</v>
      </c>
      <c r="T173" s="44">
        <v>0</v>
      </c>
      <c r="U173" s="26">
        <f t="shared" si="8"/>
        <v>3792750.87</v>
      </c>
      <c r="V173" s="32"/>
      <c r="W173" s="49" t="s">
        <v>829</v>
      </c>
      <c r="X173" s="49" t="s">
        <v>830</v>
      </c>
      <c r="Y173" s="43">
        <v>1928823.9</v>
      </c>
      <c r="Z173" s="43">
        <v>100000</v>
      </c>
      <c r="AA173" s="43">
        <v>115000</v>
      </c>
      <c r="AB173" s="43">
        <v>356000</v>
      </c>
      <c r="AC173" s="43">
        <v>80000</v>
      </c>
      <c r="AD173" s="43">
        <v>4500</v>
      </c>
      <c r="AE173" s="44">
        <v>0</v>
      </c>
    </row>
    <row r="174" spans="1:31" x14ac:dyDescent="0.2">
      <c r="A174" t="s">
        <v>183</v>
      </c>
      <c r="B174">
        <v>165</v>
      </c>
      <c r="C174" s="42">
        <v>2015</v>
      </c>
      <c r="D174" s="43">
        <v>3654163</v>
      </c>
      <c r="E174" s="43">
        <v>470000</v>
      </c>
      <c r="F174" s="43">
        <v>650000</v>
      </c>
      <c r="G174" s="43">
        <v>220500</v>
      </c>
      <c r="H174" s="43">
        <v>857500</v>
      </c>
      <c r="I174" s="43">
        <v>30000</v>
      </c>
      <c r="J174" s="44">
        <v>1200000</v>
      </c>
      <c r="K174" s="26">
        <f t="shared" si="7"/>
        <v>7082163</v>
      </c>
      <c r="L174" s="4"/>
      <c r="M174">
        <f t="shared" si="6"/>
        <v>2016</v>
      </c>
      <c r="N174" s="43">
        <v>4977396</v>
      </c>
      <c r="O174" s="43">
        <v>539000</v>
      </c>
      <c r="P174" s="43">
        <v>599000</v>
      </c>
      <c r="Q174" s="43">
        <v>400000</v>
      </c>
      <c r="R174" s="43">
        <v>1421070</v>
      </c>
      <c r="S174" s="43">
        <v>22600</v>
      </c>
      <c r="T174" s="44">
        <v>282000</v>
      </c>
      <c r="U174" s="26">
        <f t="shared" si="8"/>
        <v>8241066</v>
      </c>
      <c r="V174" s="32"/>
      <c r="W174" s="49" t="s">
        <v>831</v>
      </c>
      <c r="X174" s="49" t="s">
        <v>832</v>
      </c>
      <c r="Y174" s="43">
        <v>4000000</v>
      </c>
      <c r="Z174" s="43">
        <v>474000</v>
      </c>
      <c r="AA174" s="43">
        <v>780000</v>
      </c>
      <c r="AB174" s="43">
        <v>170000</v>
      </c>
      <c r="AC174" s="43">
        <v>771800</v>
      </c>
      <c r="AD174" s="43">
        <v>115000</v>
      </c>
      <c r="AE174" s="44">
        <v>1465000</v>
      </c>
    </row>
    <row r="175" spans="1:31" ht="38.25" x14ac:dyDescent="0.2">
      <c r="A175" t="s">
        <v>184</v>
      </c>
      <c r="B175">
        <v>166</v>
      </c>
      <c r="C175" s="42">
        <v>2015</v>
      </c>
      <c r="D175" s="43">
        <v>800000</v>
      </c>
      <c r="E175" s="43">
        <v>52000</v>
      </c>
      <c r="F175" s="43">
        <v>65000</v>
      </c>
      <c r="G175" s="43">
        <v>4000</v>
      </c>
      <c r="H175" s="43">
        <v>47000</v>
      </c>
      <c r="I175" s="43">
        <v>10000</v>
      </c>
      <c r="J175" s="44">
        <v>0</v>
      </c>
      <c r="K175" s="26">
        <f t="shared" si="7"/>
        <v>978000</v>
      </c>
      <c r="L175" s="4"/>
      <c r="M175">
        <f t="shared" si="6"/>
        <v>2016</v>
      </c>
      <c r="N175" s="43">
        <v>830000</v>
      </c>
      <c r="O175" s="43">
        <v>63000</v>
      </c>
      <c r="P175" s="43">
        <v>65000</v>
      </c>
      <c r="Q175" s="43">
        <v>4000</v>
      </c>
      <c r="R175" s="43">
        <v>50000</v>
      </c>
      <c r="S175" s="43">
        <v>13000</v>
      </c>
      <c r="T175" s="44">
        <v>0</v>
      </c>
      <c r="U175" s="26">
        <f t="shared" si="8"/>
        <v>1025000</v>
      </c>
      <c r="V175" s="32"/>
      <c r="W175" s="49" t="s">
        <v>833</v>
      </c>
      <c r="X175" s="49" t="s">
        <v>834</v>
      </c>
      <c r="Y175" s="43">
        <v>741000</v>
      </c>
      <c r="Z175" s="43">
        <v>17000</v>
      </c>
      <c r="AA175" s="43">
        <v>64500</v>
      </c>
      <c r="AB175" s="43">
        <v>4000</v>
      </c>
      <c r="AC175" s="43">
        <v>68000</v>
      </c>
      <c r="AD175" s="43">
        <v>11000</v>
      </c>
      <c r="AE175" s="44">
        <v>0</v>
      </c>
    </row>
    <row r="176" spans="1:31" x14ac:dyDescent="0.2">
      <c r="A176" t="s">
        <v>185</v>
      </c>
      <c r="B176">
        <v>167</v>
      </c>
      <c r="C176" s="42">
        <v>2015</v>
      </c>
      <c r="D176" s="43">
        <v>2829000</v>
      </c>
      <c r="E176" s="43">
        <v>640000</v>
      </c>
      <c r="F176" s="43">
        <v>140000</v>
      </c>
      <c r="G176" s="43">
        <v>485000</v>
      </c>
      <c r="H176" s="43">
        <v>206000</v>
      </c>
      <c r="I176" s="43">
        <v>31500</v>
      </c>
      <c r="J176" s="44">
        <v>380680</v>
      </c>
      <c r="K176" s="26">
        <f t="shared" si="7"/>
        <v>4712180</v>
      </c>
      <c r="L176" s="4"/>
      <c r="M176">
        <f t="shared" si="6"/>
        <v>2016</v>
      </c>
      <c r="N176" s="43">
        <v>3200000</v>
      </c>
      <c r="O176" s="43">
        <v>718000</v>
      </c>
      <c r="P176" s="43">
        <v>175000</v>
      </c>
      <c r="Q176" s="43">
        <v>485000</v>
      </c>
      <c r="R176" s="43">
        <v>140000</v>
      </c>
      <c r="S176" s="43">
        <v>60000</v>
      </c>
      <c r="T176" s="44">
        <v>175000</v>
      </c>
      <c r="U176" s="26">
        <f t="shared" si="8"/>
        <v>4953000</v>
      </c>
      <c r="V176" s="32"/>
      <c r="W176" s="49" t="s">
        <v>835</v>
      </c>
      <c r="X176" s="49" t="s">
        <v>836</v>
      </c>
      <c r="Y176" s="43">
        <v>2698508</v>
      </c>
      <c r="Z176" s="43">
        <v>500000</v>
      </c>
      <c r="AA176" s="43">
        <v>150000</v>
      </c>
      <c r="AB176" s="43">
        <v>485000</v>
      </c>
      <c r="AC176" s="43">
        <v>250000</v>
      </c>
      <c r="AD176" s="43">
        <v>22000</v>
      </c>
      <c r="AE176" s="44">
        <v>305000</v>
      </c>
    </row>
    <row r="177" spans="1:31" ht="25.5" x14ac:dyDescent="0.2">
      <c r="A177" t="s">
        <v>186</v>
      </c>
      <c r="B177">
        <v>168</v>
      </c>
      <c r="C177" s="42">
        <v>2015</v>
      </c>
      <c r="D177" s="43">
        <v>2273909.61</v>
      </c>
      <c r="E177" s="43">
        <v>0</v>
      </c>
      <c r="F177" s="43">
        <v>100000</v>
      </c>
      <c r="G177" s="43">
        <v>10000</v>
      </c>
      <c r="H177" s="43">
        <v>47000</v>
      </c>
      <c r="I177" s="43">
        <v>80000</v>
      </c>
      <c r="J177" s="44">
        <v>0</v>
      </c>
      <c r="K177" s="26">
        <f t="shared" si="7"/>
        <v>2510909.61</v>
      </c>
      <c r="L177" s="4"/>
      <c r="M177">
        <f t="shared" si="6"/>
        <v>2016</v>
      </c>
      <c r="N177" s="43">
        <v>2652588.2599999998</v>
      </c>
      <c r="O177" s="43">
        <v>0</v>
      </c>
      <c r="P177" s="43">
        <v>105000</v>
      </c>
      <c r="Q177" s="43">
        <v>12000</v>
      </c>
      <c r="R177" s="43">
        <v>48000</v>
      </c>
      <c r="S177" s="43">
        <v>80000</v>
      </c>
      <c r="T177" s="44">
        <v>0</v>
      </c>
      <c r="U177" s="26">
        <f t="shared" si="8"/>
        <v>2897588.26</v>
      </c>
      <c r="V177" s="32"/>
      <c r="W177" s="49" t="s">
        <v>837</v>
      </c>
      <c r="X177" s="49" t="s">
        <v>838</v>
      </c>
      <c r="Y177" s="43">
        <v>1000000</v>
      </c>
      <c r="Z177" s="43">
        <v>0</v>
      </c>
      <c r="AA177" s="43">
        <v>50000</v>
      </c>
      <c r="AB177" s="43">
        <v>0</v>
      </c>
      <c r="AC177" s="43">
        <v>26000</v>
      </c>
      <c r="AD177" s="43">
        <v>20000</v>
      </c>
      <c r="AE177" s="44">
        <v>0</v>
      </c>
    </row>
    <row r="178" spans="1:31" x14ac:dyDescent="0.2">
      <c r="A178" t="s">
        <v>187</v>
      </c>
      <c r="B178">
        <v>169</v>
      </c>
      <c r="C178" s="42">
        <v>2015</v>
      </c>
      <c r="D178" s="43">
        <v>610000</v>
      </c>
      <c r="E178" s="43">
        <v>26000</v>
      </c>
      <c r="F178" s="43">
        <v>84000</v>
      </c>
      <c r="G178" s="43">
        <v>0</v>
      </c>
      <c r="H178" s="43">
        <v>1500</v>
      </c>
      <c r="I178" s="43">
        <v>10000</v>
      </c>
      <c r="J178" s="44">
        <v>0</v>
      </c>
      <c r="K178" s="26">
        <f t="shared" si="7"/>
        <v>731500</v>
      </c>
      <c r="L178" s="4"/>
      <c r="M178">
        <f t="shared" si="6"/>
        <v>2016</v>
      </c>
      <c r="N178" s="43">
        <v>650000</v>
      </c>
      <c r="O178" s="43">
        <v>30500</v>
      </c>
      <c r="P178" s="43">
        <v>88000</v>
      </c>
      <c r="Q178" s="43">
        <v>0</v>
      </c>
      <c r="R178" s="43">
        <v>400</v>
      </c>
      <c r="S178" s="43">
        <v>10000</v>
      </c>
      <c r="T178" s="44">
        <v>0</v>
      </c>
      <c r="U178" s="26">
        <f t="shared" si="8"/>
        <v>778900</v>
      </c>
      <c r="V178" s="32"/>
      <c r="W178" s="49" t="s">
        <v>839</v>
      </c>
      <c r="X178" s="49" t="s">
        <v>840</v>
      </c>
      <c r="Y178" s="43">
        <v>550000</v>
      </c>
      <c r="Z178" s="43">
        <v>30000</v>
      </c>
      <c r="AA178" s="43">
        <v>30000</v>
      </c>
      <c r="AB178" s="43">
        <v>0</v>
      </c>
      <c r="AC178" s="43">
        <v>500</v>
      </c>
      <c r="AD178" s="43">
        <v>14500</v>
      </c>
      <c r="AE178" s="44">
        <v>0</v>
      </c>
    </row>
    <row r="179" spans="1:31" ht="25.5" x14ac:dyDescent="0.2">
      <c r="A179" t="s">
        <v>188</v>
      </c>
      <c r="B179">
        <v>170</v>
      </c>
      <c r="C179" s="42">
        <v>2015</v>
      </c>
      <c r="D179" s="43">
        <v>4600000</v>
      </c>
      <c r="E179" s="43">
        <v>1440000</v>
      </c>
      <c r="F179" s="43">
        <v>520000</v>
      </c>
      <c r="G179" s="43">
        <v>255000</v>
      </c>
      <c r="H179" s="43">
        <v>260000</v>
      </c>
      <c r="I179" s="43">
        <v>150000</v>
      </c>
      <c r="J179" s="44">
        <v>380000</v>
      </c>
      <c r="K179" s="26">
        <f t="shared" si="7"/>
        <v>7605000</v>
      </c>
      <c r="L179" s="4"/>
      <c r="M179">
        <f t="shared" si="6"/>
        <v>2016</v>
      </c>
      <c r="N179" s="43">
        <v>4600000</v>
      </c>
      <c r="O179" s="43">
        <v>1523000</v>
      </c>
      <c r="P179" s="43">
        <v>505000</v>
      </c>
      <c r="Q179" s="43">
        <v>250000</v>
      </c>
      <c r="R179" s="43">
        <v>194000</v>
      </c>
      <c r="S179" s="43">
        <v>150000</v>
      </c>
      <c r="T179" s="44">
        <v>20000</v>
      </c>
      <c r="U179" s="26">
        <f t="shared" si="8"/>
        <v>7242000</v>
      </c>
      <c r="V179" s="32"/>
      <c r="W179" s="49" t="s">
        <v>841</v>
      </c>
      <c r="X179" s="49" t="s">
        <v>842</v>
      </c>
      <c r="Y179" s="43">
        <v>4026259.09</v>
      </c>
      <c r="Z179" s="43">
        <v>1318373</v>
      </c>
      <c r="AA179" s="43">
        <v>342101</v>
      </c>
      <c r="AB179" s="43">
        <v>384167</v>
      </c>
      <c r="AC179" s="43">
        <v>210546</v>
      </c>
      <c r="AD179" s="43">
        <v>173015</v>
      </c>
      <c r="AE179" s="44">
        <v>726240.54</v>
      </c>
    </row>
    <row r="180" spans="1:31" ht="25.5" x14ac:dyDescent="0.2">
      <c r="A180" t="s">
        <v>189</v>
      </c>
      <c r="B180">
        <v>171</v>
      </c>
      <c r="C180" s="42">
        <v>2015</v>
      </c>
      <c r="D180" s="43">
        <v>3250500</v>
      </c>
      <c r="E180" s="43">
        <v>50000</v>
      </c>
      <c r="F180" s="43">
        <v>325000</v>
      </c>
      <c r="G180" s="43">
        <v>32000</v>
      </c>
      <c r="H180" s="43">
        <v>4500</v>
      </c>
      <c r="I180" s="43">
        <v>40000</v>
      </c>
      <c r="J180" s="44">
        <v>100000</v>
      </c>
      <c r="K180" s="26">
        <f t="shared" si="7"/>
        <v>3802000</v>
      </c>
      <c r="L180" s="4"/>
      <c r="M180">
        <f t="shared" si="6"/>
        <v>2016</v>
      </c>
      <c r="N180" s="43">
        <v>3400000</v>
      </c>
      <c r="O180" s="43">
        <v>54000</v>
      </c>
      <c r="P180" s="43">
        <v>400000</v>
      </c>
      <c r="Q180" s="43">
        <v>32000</v>
      </c>
      <c r="R180" s="43">
        <v>10000</v>
      </c>
      <c r="S180" s="43">
        <v>40000</v>
      </c>
      <c r="T180" s="44">
        <v>0</v>
      </c>
      <c r="U180" s="26">
        <f t="shared" si="8"/>
        <v>3936000</v>
      </c>
      <c r="V180" s="32"/>
      <c r="W180" s="49" t="s">
        <v>843</v>
      </c>
      <c r="X180" s="49" t="s">
        <v>844</v>
      </c>
      <c r="Y180" s="43">
        <v>2872500</v>
      </c>
      <c r="Z180" s="43">
        <v>66000</v>
      </c>
      <c r="AA180" s="43">
        <v>303216</v>
      </c>
      <c r="AB180" s="43">
        <v>31000</v>
      </c>
      <c r="AC180" s="43">
        <v>25000</v>
      </c>
      <c r="AD180" s="43">
        <v>31000</v>
      </c>
      <c r="AE180" s="44">
        <v>100000</v>
      </c>
    </row>
    <row r="181" spans="1:31" x14ac:dyDescent="0.2">
      <c r="A181" t="s">
        <v>190</v>
      </c>
      <c r="B181">
        <v>172</v>
      </c>
      <c r="C181" s="42">
        <v>2015</v>
      </c>
      <c r="D181" s="43">
        <v>1369813</v>
      </c>
      <c r="E181" s="43">
        <v>51500</v>
      </c>
      <c r="F181" s="43">
        <v>220000</v>
      </c>
      <c r="G181" s="43">
        <v>9250</v>
      </c>
      <c r="H181" s="43">
        <v>39000</v>
      </c>
      <c r="I181" s="43">
        <v>52000</v>
      </c>
      <c r="J181" s="44">
        <v>100000</v>
      </c>
      <c r="K181" s="26">
        <f t="shared" si="7"/>
        <v>1841563</v>
      </c>
      <c r="L181" s="4"/>
      <c r="M181">
        <f t="shared" si="6"/>
        <v>2016</v>
      </c>
      <c r="N181" s="43">
        <v>1263400</v>
      </c>
      <c r="O181" s="43">
        <v>51500</v>
      </c>
      <c r="P181" s="43">
        <v>200000</v>
      </c>
      <c r="Q181" s="43">
        <v>9250</v>
      </c>
      <c r="R181" s="43">
        <v>39000</v>
      </c>
      <c r="S181" s="43">
        <v>50000</v>
      </c>
      <c r="T181" s="44">
        <v>45000</v>
      </c>
      <c r="U181" s="26">
        <f t="shared" si="8"/>
        <v>1658150</v>
      </c>
      <c r="V181" s="32"/>
      <c r="W181" s="49" t="s">
        <v>845</v>
      </c>
      <c r="X181" s="49" t="s">
        <v>846</v>
      </c>
      <c r="Y181" s="43">
        <v>1114444</v>
      </c>
      <c r="Z181" s="43">
        <v>40000</v>
      </c>
      <c r="AA181" s="43">
        <v>200000</v>
      </c>
      <c r="AB181" s="43">
        <v>2500</v>
      </c>
      <c r="AC181" s="43">
        <v>35000</v>
      </c>
      <c r="AD181" s="43">
        <v>101390</v>
      </c>
      <c r="AE181" s="44">
        <v>100000</v>
      </c>
    </row>
    <row r="182" spans="1:31" ht="25.5" x14ac:dyDescent="0.2">
      <c r="A182" t="s">
        <v>191</v>
      </c>
      <c r="B182">
        <v>173</v>
      </c>
      <c r="C182" s="42">
        <v>2015</v>
      </c>
      <c r="D182" s="43">
        <v>783933</v>
      </c>
      <c r="E182" s="43">
        <v>20000</v>
      </c>
      <c r="F182" s="43">
        <v>98000</v>
      </c>
      <c r="G182" s="43">
        <v>5200</v>
      </c>
      <c r="H182" s="43">
        <v>4500</v>
      </c>
      <c r="I182" s="43">
        <v>12500</v>
      </c>
      <c r="J182" s="44">
        <v>239520</v>
      </c>
      <c r="K182" s="26">
        <f t="shared" si="7"/>
        <v>1163653</v>
      </c>
      <c r="L182" s="4"/>
      <c r="M182">
        <f t="shared" si="6"/>
        <v>2016</v>
      </c>
      <c r="N182" s="43">
        <v>830000</v>
      </c>
      <c r="O182" s="43">
        <v>0</v>
      </c>
      <c r="P182" s="43">
        <v>98000</v>
      </c>
      <c r="Q182" s="43">
        <v>6969</v>
      </c>
      <c r="R182" s="43">
        <v>2000</v>
      </c>
      <c r="S182" s="43">
        <v>12500</v>
      </c>
      <c r="T182" s="44">
        <v>211626</v>
      </c>
      <c r="U182" s="26">
        <f t="shared" si="8"/>
        <v>1161095</v>
      </c>
      <c r="V182" s="32"/>
      <c r="W182" s="49" t="s">
        <v>847</v>
      </c>
      <c r="X182" s="49" t="s">
        <v>848</v>
      </c>
      <c r="Y182" s="43">
        <v>660000</v>
      </c>
      <c r="Z182" s="43">
        <v>20000</v>
      </c>
      <c r="AA182" s="43">
        <v>91000</v>
      </c>
      <c r="AB182" s="43">
        <v>4900</v>
      </c>
      <c r="AC182" s="43">
        <v>4500</v>
      </c>
      <c r="AD182" s="43">
        <v>11500</v>
      </c>
      <c r="AE182" s="44">
        <v>250949</v>
      </c>
    </row>
    <row r="183" spans="1:31" x14ac:dyDescent="0.2">
      <c r="A183" t="s">
        <v>192</v>
      </c>
      <c r="B183">
        <v>174</v>
      </c>
      <c r="C183" s="42">
        <v>2015</v>
      </c>
      <c r="D183" s="43">
        <v>1050000</v>
      </c>
      <c r="E183" s="43">
        <v>190000</v>
      </c>
      <c r="F183" s="43">
        <v>200000</v>
      </c>
      <c r="G183" s="43">
        <v>50000</v>
      </c>
      <c r="H183" s="43">
        <v>75000</v>
      </c>
      <c r="I183" s="43">
        <v>18000</v>
      </c>
      <c r="J183" s="44">
        <v>50000</v>
      </c>
      <c r="K183" s="26">
        <f t="shared" si="7"/>
        <v>1633000</v>
      </c>
      <c r="L183" s="4"/>
      <c r="M183">
        <f t="shared" si="6"/>
        <v>2016</v>
      </c>
      <c r="N183" s="43">
        <v>1138522</v>
      </c>
      <c r="O183" s="43">
        <v>220000</v>
      </c>
      <c r="P183" s="43">
        <v>127000</v>
      </c>
      <c r="Q183" s="43">
        <v>50000</v>
      </c>
      <c r="R183" s="43">
        <v>80000</v>
      </c>
      <c r="S183" s="43">
        <v>18000</v>
      </c>
      <c r="T183" s="44">
        <v>0</v>
      </c>
      <c r="U183" s="26">
        <f t="shared" si="8"/>
        <v>1633522</v>
      </c>
      <c r="V183" s="32"/>
      <c r="W183" s="49" t="s">
        <v>849</v>
      </c>
      <c r="X183" s="49" t="s">
        <v>850</v>
      </c>
      <c r="Y183" s="43">
        <v>827100</v>
      </c>
      <c r="Z183" s="43">
        <v>190000</v>
      </c>
      <c r="AA183" s="43">
        <v>212900</v>
      </c>
      <c r="AB183" s="43">
        <v>22800</v>
      </c>
      <c r="AC183" s="43">
        <v>91200</v>
      </c>
      <c r="AD183" s="43">
        <v>30000</v>
      </c>
      <c r="AE183" s="44">
        <v>0</v>
      </c>
    </row>
    <row r="184" spans="1:31" x14ac:dyDescent="0.2">
      <c r="A184" t="s">
        <v>193</v>
      </c>
      <c r="B184">
        <v>175</v>
      </c>
      <c r="C184" s="42">
        <v>2015</v>
      </c>
      <c r="D184" s="43">
        <v>1969000</v>
      </c>
      <c r="E184" s="43">
        <v>53000</v>
      </c>
      <c r="F184" s="43">
        <v>82000</v>
      </c>
      <c r="G184" s="43">
        <v>1860</v>
      </c>
      <c r="H184" s="43">
        <v>19225</v>
      </c>
      <c r="I184" s="43">
        <v>28000</v>
      </c>
      <c r="J184" s="44">
        <v>0</v>
      </c>
      <c r="K184" s="26">
        <f t="shared" si="7"/>
        <v>2153085</v>
      </c>
      <c r="L184" s="4"/>
      <c r="M184">
        <f t="shared" si="6"/>
        <v>2016</v>
      </c>
      <c r="N184" s="43">
        <v>2050000</v>
      </c>
      <c r="O184" s="43">
        <v>120000</v>
      </c>
      <c r="P184" s="43">
        <v>83000</v>
      </c>
      <c r="Q184" s="43">
        <v>2941</v>
      </c>
      <c r="R184" s="43">
        <v>15237</v>
      </c>
      <c r="S184" s="43">
        <v>38000</v>
      </c>
      <c r="T184" s="44">
        <v>0</v>
      </c>
      <c r="U184" s="26">
        <f t="shared" si="8"/>
        <v>2309178</v>
      </c>
      <c r="V184" s="32"/>
      <c r="W184" s="49" t="s">
        <v>851</v>
      </c>
      <c r="X184" s="49" t="s">
        <v>852</v>
      </c>
      <c r="Y184" s="43">
        <v>1700000</v>
      </c>
      <c r="Z184" s="43">
        <v>0</v>
      </c>
      <c r="AA184" s="43">
        <v>80000</v>
      </c>
      <c r="AB184" s="43">
        <v>3627</v>
      </c>
      <c r="AC184" s="43">
        <v>24685</v>
      </c>
      <c r="AD184" s="43">
        <v>28039</v>
      </c>
      <c r="AE184" s="44">
        <v>0</v>
      </c>
    </row>
    <row r="185" spans="1:31" x14ac:dyDescent="0.2">
      <c r="A185" t="s">
        <v>194</v>
      </c>
      <c r="B185">
        <v>176</v>
      </c>
      <c r="C185" s="42">
        <v>2015</v>
      </c>
      <c r="D185" s="43">
        <v>5682000</v>
      </c>
      <c r="E185" s="43">
        <v>1096000</v>
      </c>
      <c r="F185" s="43">
        <v>735000</v>
      </c>
      <c r="G185" s="43">
        <v>840000</v>
      </c>
      <c r="H185" s="43">
        <v>720000</v>
      </c>
      <c r="I185" s="43">
        <v>70000</v>
      </c>
      <c r="J185" s="44">
        <v>447000</v>
      </c>
      <c r="K185" s="26">
        <f t="shared" si="7"/>
        <v>9590000</v>
      </c>
      <c r="L185" s="4"/>
      <c r="M185">
        <f t="shared" si="6"/>
        <v>2016</v>
      </c>
      <c r="N185" s="43">
        <v>6200000</v>
      </c>
      <c r="O185" s="43">
        <v>1139000</v>
      </c>
      <c r="P185" s="43">
        <v>800000</v>
      </c>
      <c r="Q185" s="43">
        <v>678161</v>
      </c>
      <c r="R185" s="43">
        <v>210000</v>
      </c>
      <c r="S185" s="43">
        <v>70000</v>
      </c>
      <c r="T185" s="44">
        <v>0</v>
      </c>
      <c r="U185" s="26">
        <f t="shared" si="8"/>
        <v>9097161</v>
      </c>
      <c r="V185" s="32"/>
      <c r="W185" s="49" t="s">
        <v>853</v>
      </c>
      <c r="X185" s="49" t="s">
        <v>854</v>
      </c>
      <c r="Y185" s="43">
        <v>4700000</v>
      </c>
      <c r="Z185" s="43">
        <v>934000</v>
      </c>
      <c r="AA185" s="43">
        <v>700000</v>
      </c>
      <c r="AB185" s="43">
        <v>507783</v>
      </c>
      <c r="AC185" s="43">
        <v>600000</v>
      </c>
      <c r="AD185" s="43">
        <v>60000</v>
      </c>
      <c r="AE185" s="44">
        <v>500000</v>
      </c>
    </row>
    <row r="186" spans="1:31" x14ac:dyDescent="0.2">
      <c r="A186" t="s">
        <v>195</v>
      </c>
      <c r="B186">
        <v>177</v>
      </c>
      <c r="C186" s="42">
        <v>2015</v>
      </c>
      <c r="D186" s="43">
        <v>1474444</v>
      </c>
      <c r="E186" s="43">
        <v>0</v>
      </c>
      <c r="F186" s="43">
        <v>85000</v>
      </c>
      <c r="G186" s="43">
        <v>24000</v>
      </c>
      <c r="H186" s="43">
        <v>15000</v>
      </c>
      <c r="I186" s="43">
        <v>43000</v>
      </c>
      <c r="J186" s="44">
        <v>8000</v>
      </c>
      <c r="K186" s="26">
        <f t="shared" si="7"/>
        <v>1649444</v>
      </c>
      <c r="L186" s="4"/>
      <c r="M186">
        <f t="shared" si="6"/>
        <v>2016</v>
      </c>
      <c r="N186" s="43">
        <v>1500000</v>
      </c>
      <c r="O186" s="43">
        <v>0</v>
      </c>
      <c r="P186" s="43">
        <v>85000</v>
      </c>
      <c r="Q186" s="43">
        <v>24000</v>
      </c>
      <c r="R186" s="43">
        <v>15000</v>
      </c>
      <c r="S186" s="43">
        <v>46000</v>
      </c>
      <c r="T186" s="44">
        <v>0</v>
      </c>
      <c r="U186" s="26">
        <f t="shared" si="8"/>
        <v>1670000</v>
      </c>
      <c r="V186" s="32"/>
      <c r="W186" s="49" t="s">
        <v>855</v>
      </c>
      <c r="X186" s="49" t="s">
        <v>856</v>
      </c>
      <c r="Y186" s="43">
        <v>1309692</v>
      </c>
      <c r="Z186" s="43">
        <v>0</v>
      </c>
      <c r="AA186" s="43">
        <v>75000</v>
      </c>
      <c r="AB186" s="43">
        <v>24000</v>
      </c>
      <c r="AC186" s="43">
        <v>20000</v>
      </c>
      <c r="AD186" s="43">
        <v>140000</v>
      </c>
      <c r="AE186" s="44">
        <v>50000</v>
      </c>
    </row>
    <row r="187" spans="1:31" x14ac:dyDescent="0.2">
      <c r="A187" t="s">
        <v>196</v>
      </c>
      <c r="B187">
        <v>178</v>
      </c>
      <c r="C187" s="42">
        <v>2015</v>
      </c>
      <c r="D187" s="43">
        <v>2333998.38</v>
      </c>
      <c r="E187" s="43">
        <v>135000</v>
      </c>
      <c r="F187" s="43">
        <v>300000</v>
      </c>
      <c r="G187" s="43">
        <v>95000</v>
      </c>
      <c r="H187" s="43">
        <v>95000</v>
      </c>
      <c r="I187" s="43">
        <v>1750</v>
      </c>
      <c r="J187" s="44">
        <v>95000</v>
      </c>
      <c r="K187" s="26">
        <f t="shared" si="7"/>
        <v>3055748.38</v>
      </c>
      <c r="L187" s="4"/>
      <c r="M187">
        <f t="shared" si="6"/>
        <v>2016</v>
      </c>
      <c r="N187" s="43">
        <v>2624755.42</v>
      </c>
      <c r="O187" s="43">
        <v>135000</v>
      </c>
      <c r="P187" s="43">
        <v>375000</v>
      </c>
      <c r="Q187" s="43">
        <v>108150</v>
      </c>
      <c r="R187" s="43">
        <v>95000</v>
      </c>
      <c r="S187" s="43">
        <v>1750</v>
      </c>
      <c r="T187" s="44">
        <v>100000</v>
      </c>
      <c r="U187" s="26">
        <f t="shared" si="8"/>
        <v>3439655.42</v>
      </c>
      <c r="V187" s="32"/>
      <c r="W187" s="49" t="s">
        <v>857</v>
      </c>
      <c r="X187" s="49" t="s">
        <v>858</v>
      </c>
      <c r="Y187" s="43">
        <v>2538141</v>
      </c>
      <c r="Z187" s="43">
        <v>100000</v>
      </c>
      <c r="AA187" s="43">
        <v>323886</v>
      </c>
      <c r="AB187" s="43">
        <v>98150</v>
      </c>
      <c r="AC187" s="43">
        <v>110000</v>
      </c>
      <c r="AD187" s="43">
        <v>12000</v>
      </c>
      <c r="AE187" s="44">
        <v>200000</v>
      </c>
    </row>
    <row r="188" spans="1:31" x14ac:dyDescent="0.2">
      <c r="A188" t="s">
        <v>197</v>
      </c>
      <c r="B188">
        <v>179</v>
      </c>
      <c r="C188" s="42">
        <v>2015</v>
      </c>
      <c r="D188" s="43">
        <v>881000</v>
      </c>
      <c r="E188" s="43">
        <v>102388</v>
      </c>
      <c r="F188" s="43">
        <v>34000</v>
      </c>
      <c r="G188" s="43">
        <v>0</v>
      </c>
      <c r="H188" s="43">
        <v>68000</v>
      </c>
      <c r="I188" s="43">
        <v>2500</v>
      </c>
      <c r="J188" s="44">
        <v>25000</v>
      </c>
      <c r="K188" s="26">
        <f t="shared" si="7"/>
        <v>1112888</v>
      </c>
      <c r="L188" s="4"/>
      <c r="M188">
        <f t="shared" si="6"/>
        <v>2016</v>
      </c>
      <c r="N188" s="43">
        <v>902990</v>
      </c>
      <c r="O188" s="43">
        <v>109326</v>
      </c>
      <c r="P188" s="43">
        <v>35000</v>
      </c>
      <c r="Q188" s="43">
        <v>0</v>
      </c>
      <c r="R188" s="43">
        <v>65000</v>
      </c>
      <c r="S188" s="43">
        <v>2500</v>
      </c>
      <c r="T188" s="44">
        <v>10000</v>
      </c>
      <c r="U188" s="26">
        <f t="shared" si="8"/>
        <v>1124816</v>
      </c>
      <c r="V188" s="32"/>
      <c r="W188" s="49" t="s">
        <v>859</v>
      </c>
      <c r="X188" s="49" t="s">
        <v>860</v>
      </c>
      <c r="Y188" s="43">
        <v>800000</v>
      </c>
      <c r="Z188" s="43">
        <v>61875</v>
      </c>
      <c r="AA188" s="43">
        <v>39000</v>
      </c>
      <c r="AB188" s="43">
        <v>0</v>
      </c>
      <c r="AC188" s="43">
        <v>42000</v>
      </c>
      <c r="AD188" s="43">
        <v>2700</v>
      </c>
      <c r="AE188" s="44">
        <v>2300</v>
      </c>
    </row>
    <row r="189" spans="1:31" x14ac:dyDescent="0.2">
      <c r="A189" t="s">
        <v>198</v>
      </c>
      <c r="B189">
        <v>180</v>
      </c>
      <c r="C189" s="42">
        <v>2015</v>
      </c>
      <c r="D189" s="43">
        <v>775000</v>
      </c>
      <c r="E189" s="43">
        <v>500</v>
      </c>
      <c r="F189" s="43">
        <v>23000</v>
      </c>
      <c r="G189" s="43">
        <v>28000</v>
      </c>
      <c r="H189" s="43">
        <v>70000</v>
      </c>
      <c r="I189" s="43">
        <v>8000</v>
      </c>
      <c r="J189" s="44">
        <v>8500</v>
      </c>
      <c r="K189" s="26">
        <f t="shared" si="7"/>
        <v>913000</v>
      </c>
      <c r="L189" s="4"/>
      <c r="M189">
        <f t="shared" si="6"/>
        <v>2016</v>
      </c>
      <c r="N189" s="43">
        <v>795000</v>
      </c>
      <c r="O189" s="43">
        <v>500</v>
      </c>
      <c r="P189" s="43">
        <v>23000</v>
      </c>
      <c r="Q189" s="43">
        <v>28000</v>
      </c>
      <c r="R189" s="43">
        <v>57000</v>
      </c>
      <c r="S189" s="43">
        <v>8000</v>
      </c>
      <c r="T189" s="44">
        <v>26523</v>
      </c>
      <c r="U189" s="26">
        <f t="shared" si="8"/>
        <v>938023</v>
      </c>
      <c r="V189" s="32"/>
      <c r="W189" s="49" t="s">
        <v>861</v>
      </c>
      <c r="X189" s="49" t="s">
        <v>862</v>
      </c>
      <c r="Y189" s="43">
        <v>645000</v>
      </c>
      <c r="Z189" s="43">
        <v>500</v>
      </c>
      <c r="AA189" s="43">
        <v>23000</v>
      </c>
      <c r="AB189" s="43">
        <v>1291</v>
      </c>
      <c r="AC189" s="43">
        <v>55000</v>
      </c>
      <c r="AD189" s="43">
        <v>11000</v>
      </c>
      <c r="AE189" s="44">
        <v>0</v>
      </c>
    </row>
    <row r="190" spans="1:31" x14ac:dyDescent="0.2">
      <c r="A190" t="s">
        <v>199</v>
      </c>
      <c r="B190">
        <v>181</v>
      </c>
      <c r="C190" s="42">
        <v>2015</v>
      </c>
      <c r="D190" s="43">
        <v>5175000</v>
      </c>
      <c r="E190" s="43">
        <v>68000</v>
      </c>
      <c r="F190" s="43">
        <v>0</v>
      </c>
      <c r="G190" s="43">
        <v>250000</v>
      </c>
      <c r="H190" s="43">
        <v>360000</v>
      </c>
      <c r="I190" s="43">
        <v>600000</v>
      </c>
      <c r="J190" s="44">
        <v>500000</v>
      </c>
      <c r="K190" s="26">
        <f t="shared" si="7"/>
        <v>6953000</v>
      </c>
      <c r="L190" s="4"/>
      <c r="M190">
        <f t="shared" si="6"/>
        <v>2016</v>
      </c>
      <c r="N190" s="43">
        <v>5525000</v>
      </c>
      <c r="O190" s="43">
        <v>70000</v>
      </c>
      <c r="P190" s="43">
        <v>0</v>
      </c>
      <c r="Q190" s="43">
        <v>235000</v>
      </c>
      <c r="R190" s="43">
        <v>360000</v>
      </c>
      <c r="S190" s="43">
        <v>483000</v>
      </c>
      <c r="T190" s="44">
        <v>0</v>
      </c>
      <c r="U190" s="26">
        <f t="shared" si="8"/>
        <v>6673000</v>
      </c>
      <c r="V190" s="32"/>
      <c r="W190" s="49" t="s">
        <v>863</v>
      </c>
      <c r="X190" s="49" t="s">
        <v>864</v>
      </c>
      <c r="Y190" s="43">
        <v>4650000</v>
      </c>
      <c r="Z190" s="43">
        <v>55000</v>
      </c>
      <c r="AA190" s="43">
        <v>0</v>
      </c>
      <c r="AB190" s="43">
        <v>198300</v>
      </c>
      <c r="AC190" s="43">
        <v>205000</v>
      </c>
      <c r="AD190" s="43">
        <v>411000</v>
      </c>
      <c r="AE190" s="44">
        <v>500000</v>
      </c>
    </row>
    <row r="191" spans="1:31" ht="25.5" x14ac:dyDescent="0.2">
      <c r="A191" t="s">
        <v>200</v>
      </c>
      <c r="B191">
        <v>182</v>
      </c>
      <c r="C191" s="42">
        <v>2015</v>
      </c>
      <c r="D191" s="43">
        <v>2700000</v>
      </c>
      <c r="E191" s="43">
        <v>637083</v>
      </c>
      <c r="F191" s="43">
        <v>375000</v>
      </c>
      <c r="G191" s="43">
        <v>51368</v>
      </c>
      <c r="H191" s="43">
        <v>112837</v>
      </c>
      <c r="I191" s="43">
        <v>178052</v>
      </c>
      <c r="J191" s="44">
        <v>110061</v>
      </c>
      <c r="K191" s="26">
        <f t="shared" si="7"/>
        <v>4164401</v>
      </c>
      <c r="L191" s="4"/>
      <c r="M191">
        <f t="shared" si="6"/>
        <v>2016</v>
      </c>
      <c r="N191" s="43">
        <v>2826000</v>
      </c>
      <c r="O191" s="43">
        <v>708303</v>
      </c>
      <c r="P191" s="43">
        <v>356900</v>
      </c>
      <c r="Q191" s="43">
        <v>54939</v>
      </c>
      <c r="R191" s="43">
        <v>76771</v>
      </c>
      <c r="S191" s="43">
        <v>152900</v>
      </c>
      <c r="T191" s="44">
        <v>7000</v>
      </c>
      <c r="U191" s="26">
        <f t="shared" si="8"/>
        <v>4182813</v>
      </c>
      <c r="V191" s="32"/>
      <c r="W191" s="49" t="s">
        <v>865</v>
      </c>
      <c r="X191" s="49" t="s">
        <v>866</v>
      </c>
      <c r="Y191" s="43">
        <v>2492534</v>
      </c>
      <c r="Z191" s="43">
        <v>648288</v>
      </c>
      <c r="AA191" s="43">
        <v>364813</v>
      </c>
      <c r="AB191" s="43">
        <v>37493</v>
      </c>
      <c r="AC191" s="43">
        <v>89291</v>
      </c>
      <c r="AD191" s="43">
        <v>82784</v>
      </c>
      <c r="AE191" s="44">
        <v>30000</v>
      </c>
    </row>
    <row r="192" spans="1:31" ht="25.5" x14ac:dyDescent="0.2">
      <c r="A192" t="s">
        <v>201</v>
      </c>
      <c r="B192">
        <v>183</v>
      </c>
      <c r="C192" s="42">
        <v>2015</v>
      </c>
      <c r="D192" s="43">
        <v>54000</v>
      </c>
      <c r="E192" s="43">
        <v>0</v>
      </c>
      <c r="F192" s="43">
        <v>14500</v>
      </c>
      <c r="G192" s="43">
        <v>0</v>
      </c>
      <c r="H192" s="43">
        <v>910</v>
      </c>
      <c r="I192" s="43">
        <v>613</v>
      </c>
      <c r="J192" s="44">
        <v>0</v>
      </c>
      <c r="K192" s="26">
        <f t="shared" si="7"/>
        <v>70023</v>
      </c>
      <c r="L192" s="4"/>
      <c r="M192">
        <f t="shared" si="6"/>
        <v>2016</v>
      </c>
      <c r="N192" s="43">
        <v>54000</v>
      </c>
      <c r="O192" s="43">
        <v>0</v>
      </c>
      <c r="P192" s="43">
        <v>14500</v>
      </c>
      <c r="Q192" s="43">
        <v>0</v>
      </c>
      <c r="R192" s="43">
        <v>910</v>
      </c>
      <c r="S192" s="43">
        <v>613</v>
      </c>
      <c r="T192" s="44">
        <v>0</v>
      </c>
      <c r="U192" s="26">
        <f t="shared" si="8"/>
        <v>70023</v>
      </c>
      <c r="V192" s="32"/>
      <c r="W192" s="49" t="s">
        <v>867</v>
      </c>
      <c r="X192" s="49" t="s">
        <v>868</v>
      </c>
      <c r="Y192" s="43">
        <v>52000</v>
      </c>
      <c r="Z192" s="43">
        <v>0</v>
      </c>
      <c r="AA192" s="43">
        <v>18000</v>
      </c>
      <c r="AB192" s="43">
        <v>0</v>
      </c>
      <c r="AC192" s="43">
        <v>500</v>
      </c>
      <c r="AD192" s="43">
        <v>1600</v>
      </c>
      <c r="AE192" s="44">
        <v>0</v>
      </c>
    </row>
    <row r="193" spans="1:31" x14ac:dyDescent="0.2">
      <c r="A193" t="s">
        <v>202</v>
      </c>
      <c r="B193">
        <v>184</v>
      </c>
      <c r="C193" s="42">
        <v>2015</v>
      </c>
      <c r="D193" s="43">
        <v>1500000</v>
      </c>
      <c r="E193" s="43">
        <v>125000</v>
      </c>
      <c r="F193" s="43">
        <v>145000</v>
      </c>
      <c r="G193" s="43">
        <v>135000</v>
      </c>
      <c r="H193" s="43">
        <v>40000</v>
      </c>
      <c r="I193" s="43">
        <v>9000</v>
      </c>
      <c r="J193" s="44">
        <v>15000</v>
      </c>
      <c r="K193" s="26">
        <f t="shared" si="7"/>
        <v>1969000</v>
      </c>
      <c r="L193" s="4"/>
      <c r="M193">
        <f t="shared" si="6"/>
        <v>2016</v>
      </c>
      <c r="N193" s="43">
        <v>1554900</v>
      </c>
      <c r="O193" s="43">
        <v>163500</v>
      </c>
      <c r="P193" s="43">
        <v>111000</v>
      </c>
      <c r="Q193" s="43">
        <v>128500</v>
      </c>
      <c r="R193" s="43">
        <v>21000</v>
      </c>
      <c r="S193" s="43">
        <v>25300</v>
      </c>
      <c r="T193" s="44">
        <v>0</v>
      </c>
      <c r="U193" s="26">
        <f t="shared" si="8"/>
        <v>2004200</v>
      </c>
      <c r="V193" s="32"/>
      <c r="W193" s="49" t="s">
        <v>869</v>
      </c>
      <c r="X193" s="49" t="s">
        <v>870</v>
      </c>
      <c r="Y193" s="43">
        <v>1335000</v>
      </c>
      <c r="Z193" s="43">
        <v>150000</v>
      </c>
      <c r="AA193" s="43">
        <v>80000</v>
      </c>
      <c r="AB193" s="43">
        <v>135000</v>
      </c>
      <c r="AC193" s="43">
        <v>31000</v>
      </c>
      <c r="AD193" s="43">
        <v>60000</v>
      </c>
      <c r="AE193" s="44">
        <v>0</v>
      </c>
    </row>
    <row r="194" spans="1:31" x14ac:dyDescent="0.2">
      <c r="A194" t="s">
        <v>203</v>
      </c>
      <c r="B194">
        <v>185</v>
      </c>
      <c r="C194" s="42">
        <v>2015</v>
      </c>
      <c r="D194" s="43">
        <v>3400000</v>
      </c>
      <c r="E194" s="43">
        <v>959000</v>
      </c>
      <c r="F194" s="43">
        <v>300000</v>
      </c>
      <c r="G194" s="43">
        <v>11000</v>
      </c>
      <c r="H194" s="43">
        <v>250000</v>
      </c>
      <c r="I194" s="43">
        <v>75000</v>
      </c>
      <c r="J194" s="44">
        <v>782328</v>
      </c>
      <c r="K194" s="26">
        <f t="shared" si="7"/>
        <v>5777328</v>
      </c>
      <c r="L194" s="4"/>
      <c r="M194">
        <f t="shared" si="6"/>
        <v>2016</v>
      </c>
      <c r="N194" s="43">
        <v>3680000</v>
      </c>
      <c r="O194" s="43">
        <v>1000000</v>
      </c>
      <c r="P194" s="43">
        <v>361000</v>
      </c>
      <c r="Q194" s="43">
        <v>0</v>
      </c>
      <c r="R194" s="43">
        <v>243750</v>
      </c>
      <c r="S194" s="43">
        <v>81500</v>
      </c>
      <c r="T194" s="44">
        <v>1016778</v>
      </c>
      <c r="U194" s="26">
        <f t="shared" si="8"/>
        <v>6383028</v>
      </c>
      <c r="V194" s="32"/>
      <c r="W194" s="49" t="s">
        <v>871</v>
      </c>
      <c r="X194" s="49" t="s">
        <v>872</v>
      </c>
      <c r="Y194" s="43">
        <v>3042349</v>
      </c>
      <c r="Z194" s="43">
        <v>706380</v>
      </c>
      <c r="AA194" s="43">
        <v>426861</v>
      </c>
      <c r="AB194" s="43">
        <v>233053</v>
      </c>
      <c r="AC194" s="43">
        <v>284223</v>
      </c>
      <c r="AD194" s="43">
        <v>83743</v>
      </c>
      <c r="AE194" s="44">
        <v>837779</v>
      </c>
    </row>
    <row r="195" spans="1:31" x14ac:dyDescent="0.2">
      <c r="A195" t="s">
        <v>204</v>
      </c>
      <c r="B195">
        <v>186</v>
      </c>
      <c r="C195" s="42">
        <v>2015</v>
      </c>
      <c r="D195" s="43">
        <v>1600000</v>
      </c>
      <c r="E195" s="43">
        <v>267800</v>
      </c>
      <c r="F195" s="43">
        <v>60850</v>
      </c>
      <c r="G195" s="43">
        <v>2258600</v>
      </c>
      <c r="H195" s="43">
        <v>63800</v>
      </c>
      <c r="I195" s="43">
        <v>10000</v>
      </c>
      <c r="J195" s="44">
        <v>140000</v>
      </c>
      <c r="K195" s="26">
        <f t="shared" si="7"/>
        <v>4401050</v>
      </c>
      <c r="L195" s="4"/>
      <c r="M195">
        <f t="shared" si="6"/>
        <v>2016</v>
      </c>
      <c r="N195" s="43">
        <v>1725000</v>
      </c>
      <c r="O195" s="43">
        <v>282800</v>
      </c>
      <c r="P195" s="43">
        <v>60850</v>
      </c>
      <c r="Q195" s="43">
        <v>2263600</v>
      </c>
      <c r="R195" s="43">
        <v>70000</v>
      </c>
      <c r="S195" s="43">
        <v>10000</v>
      </c>
      <c r="T195" s="44">
        <v>0</v>
      </c>
      <c r="U195" s="26">
        <f t="shared" si="8"/>
        <v>4412250</v>
      </c>
      <c r="V195" s="32"/>
      <c r="W195" s="49" t="s">
        <v>873</v>
      </c>
      <c r="X195" s="49" t="s">
        <v>874</v>
      </c>
      <c r="Y195" s="43">
        <v>1500000</v>
      </c>
      <c r="Z195" s="43">
        <v>232800</v>
      </c>
      <c r="AA195" s="43">
        <v>65850</v>
      </c>
      <c r="AB195" s="43">
        <v>2190365</v>
      </c>
      <c r="AC195" s="43">
        <v>78500</v>
      </c>
      <c r="AD195" s="43">
        <v>15000</v>
      </c>
      <c r="AE195" s="44">
        <v>0</v>
      </c>
    </row>
    <row r="196" spans="1:31" x14ac:dyDescent="0.2">
      <c r="A196" t="s">
        <v>205</v>
      </c>
      <c r="B196">
        <v>187</v>
      </c>
      <c r="C196" s="42">
        <v>2015</v>
      </c>
      <c r="D196" s="43">
        <v>951992.65</v>
      </c>
      <c r="E196" s="43">
        <v>88412.34</v>
      </c>
      <c r="F196" s="43">
        <v>93263.53</v>
      </c>
      <c r="G196" s="43">
        <v>2264.04</v>
      </c>
      <c r="H196" s="43">
        <v>16000</v>
      </c>
      <c r="I196" s="43">
        <v>17000</v>
      </c>
      <c r="J196" s="44">
        <v>214911</v>
      </c>
      <c r="K196" s="26">
        <f t="shared" si="7"/>
        <v>1383843.56</v>
      </c>
      <c r="L196" s="4"/>
      <c r="M196">
        <f t="shared" si="6"/>
        <v>2016</v>
      </c>
      <c r="N196" s="43">
        <v>974771.79</v>
      </c>
      <c r="O196" s="43">
        <v>92071.11</v>
      </c>
      <c r="P196" s="43">
        <v>146917.07999999999</v>
      </c>
      <c r="Q196" s="43">
        <v>2387</v>
      </c>
      <c r="R196" s="43">
        <v>17100.55</v>
      </c>
      <c r="S196" s="43">
        <v>16000</v>
      </c>
      <c r="T196" s="44">
        <v>190397.79</v>
      </c>
      <c r="U196" s="26">
        <f t="shared" si="8"/>
        <v>1439645.3200000003</v>
      </c>
      <c r="V196" s="32"/>
      <c r="W196" s="49" t="s">
        <v>875</v>
      </c>
      <c r="X196" s="49" t="s">
        <v>876</v>
      </c>
      <c r="Y196" s="43">
        <v>807000</v>
      </c>
      <c r="Z196" s="43">
        <v>70000</v>
      </c>
      <c r="AA196" s="43">
        <v>87337</v>
      </c>
      <c r="AB196" s="43">
        <v>4641</v>
      </c>
      <c r="AC196" s="43">
        <v>22165</v>
      </c>
      <c r="AD196" s="43">
        <v>31000</v>
      </c>
      <c r="AE196" s="44">
        <v>130938</v>
      </c>
    </row>
    <row r="197" spans="1:31" x14ac:dyDescent="0.2">
      <c r="A197" t="s">
        <v>206</v>
      </c>
      <c r="B197">
        <v>188</v>
      </c>
      <c r="C197" s="42">
        <v>2015</v>
      </c>
      <c r="D197" s="43">
        <v>325000</v>
      </c>
      <c r="E197" s="43">
        <v>0</v>
      </c>
      <c r="F197" s="43">
        <v>27000</v>
      </c>
      <c r="G197" s="43">
        <v>0</v>
      </c>
      <c r="H197" s="43">
        <v>10000</v>
      </c>
      <c r="I197" s="43">
        <v>3000</v>
      </c>
      <c r="J197" s="44">
        <v>0</v>
      </c>
      <c r="K197" s="26">
        <f t="shared" si="7"/>
        <v>365000</v>
      </c>
      <c r="L197" s="4"/>
      <c r="M197">
        <f t="shared" si="6"/>
        <v>2016</v>
      </c>
      <c r="N197" s="43">
        <v>350000</v>
      </c>
      <c r="O197" s="43">
        <v>0</v>
      </c>
      <c r="P197" s="43">
        <v>35000</v>
      </c>
      <c r="Q197" s="43">
        <v>0</v>
      </c>
      <c r="R197" s="43">
        <v>10000</v>
      </c>
      <c r="S197" s="43">
        <v>2000</v>
      </c>
      <c r="T197" s="44">
        <v>0</v>
      </c>
      <c r="U197" s="26">
        <f t="shared" si="8"/>
        <v>397000</v>
      </c>
      <c r="V197" s="32"/>
      <c r="W197" s="49" t="s">
        <v>877</v>
      </c>
      <c r="X197" s="49" t="s">
        <v>878</v>
      </c>
      <c r="Y197" s="43">
        <v>325000</v>
      </c>
      <c r="Z197" s="43">
        <v>0</v>
      </c>
      <c r="AA197" s="43">
        <v>31500</v>
      </c>
      <c r="AB197" s="43">
        <v>0</v>
      </c>
      <c r="AC197" s="43">
        <v>10000</v>
      </c>
      <c r="AD197" s="43">
        <v>1500</v>
      </c>
      <c r="AE197" s="44">
        <v>0</v>
      </c>
    </row>
    <row r="198" spans="1:31" x14ac:dyDescent="0.2">
      <c r="A198" t="s">
        <v>207</v>
      </c>
      <c r="B198">
        <v>189</v>
      </c>
      <c r="C198" s="42">
        <v>2015</v>
      </c>
      <c r="D198" s="43">
        <v>3300000</v>
      </c>
      <c r="E198" s="43">
        <v>155559</v>
      </c>
      <c r="F198" s="43">
        <v>550000</v>
      </c>
      <c r="G198" s="43">
        <v>75000</v>
      </c>
      <c r="H198" s="43">
        <v>200000</v>
      </c>
      <c r="I198" s="43">
        <v>25000</v>
      </c>
      <c r="J198" s="44">
        <v>0</v>
      </c>
      <c r="K198" s="26">
        <f t="shared" si="7"/>
        <v>4305559</v>
      </c>
      <c r="L198" s="4"/>
      <c r="M198">
        <f t="shared" si="6"/>
        <v>2016</v>
      </c>
      <c r="N198" s="43">
        <v>3305000</v>
      </c>
      <c r="O198" s="43">
        <v>150000</v>
      </c>
      <c r="P198" s="43">
        <v>540000</v>
      </c>
      <c r="Q198" s="43">
        <v>75000</v>
      </c>
      <c r="R198" s="43">
        <v>180000</v>
      </c>
      <c r="S198" s="43">
        <v>25000</v>
      </c>
      <c r="T198" s="44">
        <v>0</v>
      </c>
      <c r="U198" s="26">
        <f t="shared" si="8"/>
        <v>4275000</v>
      </c>
      <c r="V198" s="32"/>
      <c r="W198" s="49" t="s">
        <v>879</v>
      </c>
      <c r="X198" s="49" t="s">
        <v>880</v>
      </c>
      <c r="Y198" s="43">
        <v>2875000</v>
      </c>
      <c r="Z198" s="43">
        <v>3000</v>
      </c>
      <c r="AA198" s="43">
        <v>517495</v>
      </c>
      <c r="AB198" s="43">
        <v>70000</v>
      </c>
      <c r="AC198" s="43">
        <v>200000</v>
      </c>
      <c r="AD198" s="43">
        <v>35000</v>
      </c>
      <c r="AE198" s="44">
        <v>115000</v>
      </c>
    </row>
    <row r="199" spans="1:31" s="35" customFormat="1" x14ac:dyDescent="0.2">
      <c r="A199" s="35" t="s">
        <v>208</v>
      </c>
      <c r="B199" s="35">
        <v>190</v>
      </c>
      <c r="C199" s="42">
        <v>2014</v>
      </c>
      <c r="D199" s="43">
        <v>14000</v>
      </c>
      <c r="E199" s="43">
        <v>0</v>
      </c>
      <c r="F199" s="43">
        <v>1000</v>
      </c>
      <c r="G199" s="43">
        <v>0</v>
      </c>
      <c r="H199" s="43">
        <v>0</v>
      </c>
      <c r="I199" s="43">
        <v>700</v>
      </c>
      <c r="J199" s="44">
        <v>0</v>
      </c>
      <c r="K199" s="37">
        <f t="shared" si="7"/>
        <v>15700</v>
      </c>
      <c r="L199" s="38"/>
      <c r="M199" s="35">
        <f t="shared" si="6"/>
        <v>2015</v>
      </c>
      <c r="N199" s="43">
        <v>14000</v>
      </c>
      <c r="O199" s="43">
        <v>0</v>
      </c>
      <c r="P199" s="43">
        <v>1000</v>
      </c>
      <c r="Q199" s="43">
        <v>0</v>
      </c>
      <c r="R199" s="43">
        <v>0</v>
      </c>
      <c r="S199" s="43">
        <v>800</v>
      </c>
      <c r="T199" s="44">
        <v>0</v>
      </c>
      <c r="U199" s="26">
        <f t="shared" si="8"/>
        <v>15800</v>
      </c>
      <c r="V199" s="36"/>
      <c r="W199" s="49" t="s">
        <v>881</v>
      </c>
      <c r="X199" s="49" t="s">
        <v>882</v>
      </c>
      <c r="Y199" s="43">
        <v>14500</v>
      </c>
      <c r="Z199" s="43">
        <v>0</v>
      </c>
      <c r="AA199" s="43">
        <v>300</v>
      </c>
      <c r="AB199" s="43">
        <v>0</v>
      </c>
      <c r="AC199" s="43">
        <v>0</v>
      </c>
      <c r="AD199" s="43">
        <v>500</v>
      </c>
      <c r="AE199" s="44">
        <v>0</v>
      </c>
    </row>
    <row r="200" spans="1:31" x14ac:dyDescent="0.2">
      <c r="A200" t="s">
        <v>209</v>
      </c>
      <c r="B200">
        <v>191</v>
      </c>
      <c r="C200" s="42">
        <v>2015</v>
      </c>
      <c r="D200" s="43">
        <v>985000</v>
      </c>
      <c r="E200" s="43">
        <v>28000</v>
      </c>
      <c r="F200" s="43">
        <v>47000</v>
      </c>
      <c r="G200" s="43">
        <v>12800</v>
      </c>
      <c r="H200" s="43">
        <v>19000</v>
      </c>
      <c r="I200" s="43">
        <v>15000</v>
      </c>
      <c r="J200" s="44">
        <v>0</v>
      </c>
      <c r="K200" s="26">
        <f t="shared" si="7"/>
        <v>1106800</v>
      </c>
      <c r="L200" s="4"/>
      <c r="M200">
        <f t="shared" si="6"/>
        <v>2016</v>
      </c>
      <c r="N200" s="43">
        <v>1051000</v>
      </c>
      <c r="O200" s="43">
        <v>33000</v>
      </c>
      <c r="P200" s="43">
        <v>47000</v>
      </c>
      <c r="Q200" s="43">
        <v>57000</v>
      </c>
      <c r="R200" s="43">
        <v>19800</v>
      </c>
      <c r="S200" s="43">
        <v>18000</v>
      </c>
      <c r="T200" s="44">
        <v>0</v>
      </c>
      <c r="U200" s="26">
        <f t="shared" si="8"/>
        <v>1225800</v>
      </c>
      <c r="V200" s="32"/>
      <c r="W200" s="49" t="s">
        <v>883</v>
      </c>
      <c r="X200" s="49" t="s">
        <v>884</v>
      </c>
      <c r="Y200" s="43">
        <v>900000</v>
      </c>
      <c r="Z200" s="43">
        <v>25000</v>
      </c>
      <c r="AA200" s="43">
        <v>40000</v>
      </c>
      <c r="AB200" s="43">
        <v>12800</v>
      </c>
      <c r="AC200" s="43">
        <v>27000</v>
      </c>
      <c r="AD200" s="43">
        <v>24000</v>
      </c>
      <c r="AE200" s="44">
        <v>0</v>
      </c>
    </row>
    <row r="201" spans="1:31" x14ac:dyDescent="0.2">
      <c r="A201" t="s">
        <v>210</v>
      </c>
      <c r="B201">
        <v>192</v>
      </c>
      <c r="C201" s="42">
        <v>2015</v>
      </c>
      <c r="D201" s="43">
        <v>632963</v>
      </c>
      <c r="E201" s="43">
        <v>1000</v>
      </c>
      <c r="F201" s="43">
        <v>104000</v>
      </c>
      <c r="G201" s="43">
        <v>6500</v>
      </c>
      <c r="H201" s="43">
        <v>26000</v>
      </c>
      <c r="I201" s="43">
        <v>5000</v>
      </c>
      <c r="J201" s="44">
        <v>205000</v>
      </c>
      <c r="K201" s="26">
        <f t="shared" si="7"/>
        <v>980463</v>
      </c>
      <c r="L201" s="4"/>
      <c r="M201">
        <f t="shared" si="6"/>
        <v>2016</v>
      </c>
      <c r="N201" s="43">
        <v>655337</v>
      </c>
      <c r="O201" s="43">
        <v>1000</v>
      </c>
      <c r="P201" s="43">
        <v>96000</v>
      </c>
      <c r="Q201" s="43">
        <v>6500</v>
      </c>
      <c r="R201" s="43">
        <v>20850</v>
      </c>
      <c r="S201" s="43">
        <v>3400</v>
      </c>
      <c r="T201" s="44">
        <v>145900</v>
      </c>
      <c r="U201" s="26">
        <f t="shared" si="8"/>
        <v>928987</v>
      </c>
      <c r="V201" s="32"/>
      <c r="W201" s="49" t="s">
        <v>885</v>
      </c>
      <c r="X201" s="49" t="s">
        <v>886</v>
      </c>
      <c r="Y201" s="43">
        <v>540000</v>
      </c>
      <c r="Z201" s="43">
        <v>1400</v>
      </c>
      <c r="AA201" s="43">
        <v>91000</v>
      </c>
      <c r="AB201" s="43">
        <v>6000</v>
      </c>
      <c r="AC201" s="43">
        <v>26000</v>
      </c>
      <c r="AD201" s="43">
        <v>4500</v>
      </c>
      <c r="AE201" s="44">
        <v>136303</v>
      </c>
    </row>
    <row r="202" spans="1:31" x14ac:dyDescent="0.2">
      <c r="A202" t="s">
        <v>211</v>
      </c>
      <c r="B202">
        <v>193</v>
      </c>
      <c r="C202" s="42">
        <v>2015</v>
      </c>
      <c r="D202" s="43">
        <v>125000</v>
      </c>
      <c r="E202" s="43">
        <v>0</v>
      </c>
      <c r="F202" s="43">
        <v>12000</v>
      </c>
      <c r="G202" s="43">
        <v>11000</v>
      </c>
      <c r="H202" s="43">
        <v>10000</v>
      </c>
      <c r="I202" s="43">
        <v>1100</v>
      </c>
      <c r="J202" s="44">
        <v>10000</v>
      </c>
      <c r="K202" s="26">
        <f t="shared" si="7"/>
        <v>169100</v>
      </c>
      <c r="L202" s="4"/>
      <c r="M202">
        <f t="shared" ref="M202:M265" si="9">C202+1</f>
        <v>2016</v>
      </c>
      <c r="N202" s="43">
        <v>126000</v>
      </c>
      <c r="O202" s="43">
        <v>0</v>
      </c>
      <c r="P202" s="43">
        <v>13000</v>
      </c>
      <c r="Q202" s="43">
        <v>11000</v>
      </c>
      <c r="R202" s="43">
        <v>5500</v>
      </c>
      <c r="S202" s="43">
        <v>1000</v>
      </c>
      <c r="T202" s="44">
        <v>0</v>
      </c>
      <c r="U202" s="26">
        <f t="shared" si="8"/>
        <v>156500</v>
      </c>
      <c r="V202" s="32"/>
      <c r="W202" s="49" t="s">
        <v>887</v>
      </c>
      <c r="X202" s="49" t="s">
        <v>888</v>
      </c>
      <c r="Y202" s="43">
        <v>115000</v>
      </c>
      <c r="Z202" s="43">
        <v>0</v>
      </c>
      <c r="AA202" s="43">
        <v>15000</v>
      </c>
      <c r="AB202" s="43">
        <v>13000</v>
      </c>
      <c r="AC202" s="43">
        <v>10000</v>
      </c>
      <c r="AD202" s="43">
        <v>2000</v>
      </c>
      <c r="AE202" s="44">
        <v>0</v>
      </c>
    </row>
    <row r="203" spans="1:31" ht="25.5" x14ac:dyDescent="0.2">
      <c r="A203" t="s">
        <v>212</v>
      </c>
      <c r="B203">
        <v>194</v>
      </c>
      <c r="C203" s="42">
        <v>2015</v>
      </c>
      <c r="D203" s="43">
        <v>87000</v>
      </c>
      <c r="E203" s="43">
        <v>100</v>
      </c>
      <c r="F203" s="43">
        <v>7000</v>
      </c>
      <c r="G203" s="43">
        <v>27000</v>
      </c>
      <c r="H203" s="43">
        <v>2000</v>
      </c>
      <c r="I203" s="43">
        <v>500</v>
      </c>
      <c r="J203" s="44">
        <v>0</v>
      </c>
      <c r="K203" s="26">
        <f t="shared" ref="K203:K266" si="10">SUM(D203:J203)</f>
        <v>123600</v>
      </c>
      <c r="L203" s="4"/>
      <c r="M203">
        <f t="shared" si="9"/>
        <v>2016</v>
      </c>
      <c r="N203" s="43">
        <v>87000</v>
      </c>
      <c r="O203" s="43">
        <v>100</v>
      </c>
      <c r="P203" s="43">
        <v>7000</v>
      </c>
      <c r="Q203" s="43">
        <v>27000</v>
      </c>
      <c r="R203" s="43">
        <v>2000</v>
      </c>
      <c r="S203" s="43">
        <v>0</v>
      </c>
      <c r="T203" s="44">
        <v>0</v>
      </c>
      <c r="U203" s="26">
        <f t="shared" ref="U203:U266" si="11">SUM(N203:T203)</f>
        <v>123100</v>
      </c>
      <c r="V203" s="32"/>
      <c r="W203" s="49" t="s">
        <v>889</v>
      </c>
      <c r="X203" s="49" t="s">
        <v>890</v>
      </c>
      <c r="Y203" s="43">
        <v>87600</v>
      </c>
      <c r="Z203" s="43">
        <v>60</v>
      </c>
      <c r="AA203" s="43">
        <v>7100</v>
      </c>
      <c r="AB203" s="43">
        <v>27000</v>
      </c>
      <c r="AC203" s="43">
        <v>900</v>
      </c>
      <c r="AD203" s="43">
        <v>1500</v>
      </c>
      <c r="AE203" s="44">
        <v>0</v>
      </c>
    </row>
    <row r="204" spans="1:31" ht="38.25" x14ac:dyDescent="0.2">
      <c r="A204" t="s">
        <v>378</v>
      </c>
      <c r="B204">
        <v>195</v>
      </c>
      <c r="C204" s="42">
        <v>2015</v>
      </c>
      <c r="D204" s="43">
        <v>19000</v>
      </c>
      <c r="E204" s="43">
        <v>0</v>
      </c>
      <c r="F204" s="43">
        <v>1000</v>
      </c>
      <c r="G204" s="43">
        <v>5000</v>
      </c>
      <c r="H204" s="43">
        <v>0</v>
      </c>
      <c r="I204" s="43">
        <v>600</v>
      </c>
      <c r="J204" s="44">
        <v>0</v>
      </c>
      <c r="K204" s="26">
        <f t="shared" si="10"/>
        <v>25600</v>
      </c>
      <c r="L204" s="4"/>
      <c r="M204">
        <f t="shared" si="9"/>
        <v>2016</v>
      </c>
      <c r="N204" s="43">
        <v>19000</v>
      </c>
      <c r="O204" s="43">
        <v>0</v>
      </c>
      <c r="P204" s="43">
        <v>1000</v>
      </c>
      <c r="Q204" s="43">
        <v>6000</v>
      </c>
      <c r="R204" s="43">
        <v>0</v>
      </c>
      <c r="S204" s="43">
        <v>400</v>
      </c>
      <c r="T204" s="44">
        <v>0</v>
      </c>
      <c r="U204" s="26">
        <f t="shared" si="11"/>
        <v>26400</v>
      </c>
      <c r="V204" s="32"/>
      <c r="W204" s="49" t="s">
        <v>891</v>
      </c>
      <c r="X204" s="49" t="s">
        <v>892</v>
      </c>
      <c r="Y204" s="43">
        <v>20000</v>
      </c>
      <c r="Z204" s="43">
        <v>0</v>
      </c>
      <c r="AA204" s="43">
        <v>1500</v>
      </c>
      <c r="AB204" s="43">
        <v>5000</v>
      </c>
      <c r="AC204" s="43">
        <v>0</v>
      </c>
      <c r="AD204" s="43">
        <v>500</v>
      </c>
      <c r="AE204" s="44">
        <v>0</v>
      </c>
    </row>
    <row r="205" spans="1:31" x14ac:dyDescent="0.2">
      <c r="A205" t="s">
        <v>213</v>
      </c>
      <c r="B205">
        <v>196</v>
      </c>
      <c r="C205" s="42">
        <v>2015</v>
      </c>
      <c r="D205" s="43">
        <v>487548.81</v>
      </c>
      <c r="E205" s="43">
        <v>5042</v>
      </c>
      <c r="F205" s="43">
        <v>27375</v>
      </c>
      <c r="G205" s="43">
        <v>1545</v>
      </c>
      <c r="H205" s="43">
        <v>39380</v>
      </c>
      <c r="I205" s="43">
        <v>900</v>
      </c>
      <c r="J205" s="44">
        <v>13000</v>
      </c>
      <c r="K205" s="26">
        <f t="shared" si="10"/>
        <v>574790.81000000006</v>
      </c>
      <c r="L205" s="4"/>
      <c r="M205">
        <f t="shared" si="9"/>
        <v>2016</v>
      </c>
      <c r="N205" s="43">
        <v>552728.52</v>
      </c>
      <c r="O205" s="43">
        <v>5042</v>
      </c>
      <c r="P205" s="43">
        <v>27375</v>
      </c>
      <c r="Q205" s="43">
        <v>1545</v>
      </c>
      <c r="R205" s="43">
        <v>29483</v>
      </c>
      <c r="S205" s="43">
        <v>900</v>
      </c>
      <c r="T205" s="44">
        <v>12529</v>
      </c>
      <c r="U205" s="26">
        <f t="shared" si="11"/>
        <v>629602.52</v>
      </c>
      <c r="V205" s="32"/>
      <c r="W205" s="49" t="s">
        <v>893</v>
      </c>
      <c r="X205" s="49" t="s">
        <v>894</v>
      </c>
      <c r="Y205" s="43">
        <v>408908.27</v>
      </c>
      <c r="Z205" s="43">
        <v>6473</v>
      </c>
      <c r="AA205" s="43">
        <v>27772</v>
      </c>
      <c r="AB205" s="43">
        <v>2083</v>
      </c>
      <c r="AC205" s="43">
        <v>37483</v>
      </c>
      <c r="AD205" s="43">
        <v>2427</v>
      </c>
      <c r="AE205" s="44">
        <v>0</v>
      </c>
    </row>
    <row r="206" spans="1:31" ht="25.5" x14ac:dyDescent="0.2">
      <c r="A206" t="s">
        <v>214</v>
      </c>
      <c r="B206">
        <v>197</v>
      </c>
      <c r="C206" s="42">
        <v>2015</v>
      </c>
      <c r="D206" s="43">
        <v>2000000</v>
      </c>
      <c r="E206" s="43">
        <v>3300515</v>
      </c>
      <c r="F206" s="43">
        <v>598411</v>
      </c>
      <c r="G206" s="43">
        <v>7330</v>
      </c>
      <c r="H206" s="43">
        <v>225000</v>
      </c>
      <c r="I206" s="43">
        <v>100000</v>
      </c>
      <c r="J206" s="44">
        <v>49245</v>
      </c>
      <c r="K206" s="26">
        <f t="shared" si="10"/>
        <v>6280501</v>
      </c>
      <c r="L206" s="4"/>
      <c r="M206">
        <f t="shared" si="9"/>
        <v>2016</v>
      </c>
      <c r="N206" s="43">
        <v>1900000</v>
      </c>
      <c r="O206" s="43">
        <v>3444000</v>
      </c>
      <c r="P206" s="43">
        <v>599140</v>
      </c>
      <c r="Q206" s="43">
        <v>7330</v>
      </c>
      <c r="R206" s="43">
        <v>264800</v>
      </c>
      <c r="S206" s="43">
        <v>110500</v>
      </c>
      <c r="T206" s="44">
        <v>0</v>
      </c>
      <c r="U206" s="26">
        <f t="shared" si="11"/>
        <v>6325770</v>
      </c>
      <c r="V206" s="32"/>
      <c r="W206" s="49" t="s">
        <v>895</v>
      </c>
      <c r="X206" s="49" t="s">
        <v>896</v>
      </c>
      <c r="Y206" s="43">
        <v>1909535</v>
      </c>
      <c r="Z206" s="43">
        <v>2749955</v>
      </c>
      <c r="AA206" s="43">
        <v>681150</v>
      </c>
      <c r="AB206" s="43">
        <v>7330</v>
      </c>
      <c r="AC206" s="43">
        <v>223055</v>
      </c>
      <c r="AD206" s="43">
        <v>47509</v>
      </c>
      <c r="AE206" s="44">
        <v>52736</v>
      </c>
    </row>
    <row r="207" spans="1:31" x14ac:dyDescent="0.2">
      <c r="A207" t="s">
        <v>215</v>
      </c>
      <c r="B207">
        <v>198</v>
      </c>
      <c r="C207" s="42">
        <v>2015</v>
      </c>
      <c r="D207" s="43">
        <v>4458000</v>
      </c>
      <c r="E207" s="43">
        <v>700000</v>
      </c>
      <c r="F207" s="43">
        <v>508000</v>
      </c>
      <c r="G207" s="43">
        <v>37000</v>
      </c>
      <c r="H207" s="43">
        <v>200000</v>
      </c>
      <c r="I207" s="43">
        <v>190245</v>
      </c>
      <c r="J207" s="44">
        <v>107568</v>
      </c>
      <c r="K207" s="26">
        <f t="shared" si="10"/>
        <v>6200813</v>
      </c>
      <c r="L207" s="4"/>
      <c r="M207">
        <f t="shared" si="9"/>
        <v>2016</v>
      </c>
      <c r="N207" s="43">
        <v>4996250</v>
      </c>
      <c r="O207" s="43">
        <v>803150</v>
      </c>
      <c r="P207" s="43">
        <v>485500</v>
      </c>
      <c r="Q207" s="43">
        <v>35000</v>
      </c>
      <c r="R207" s="43">
        <v>200000</v>
      </c>
      <c r="S207" s="43">
        <v>150000</v>
      </c>
      <c r="T207" s="44">
        <v>150000</v>
      </c>
      <c r="U207" s="26">
        <f t="shared" si="11"/>
        <v>6819900</v>
      </c>
      <c r="V207" s="32"/>
      <c r="W207" s="49" t="s">
        <v>897</v>
      </c>
      <c r="X207" s="49" t="s">
        <v>898</v>
      </c>
      <c r="Y207" s="43">
        <v>3795250</v>
      </c>
      <c r="Z207" s="43">
        <v>700000</v>
      </c>
      <c r="AA207" s="43">
        <v>426065</v>
      </c>
      <c r="AB207" s="43">
        <v>24931</v>
      </c>
      <c r="AC207" s="43">
        <v>195000</v>
      </c>
      <c r="AD207" s="43">
        <v>150000</v>
      </c>
      <c r="AE207" s="44">
        <v>100000</v>
      </c>
    </row>
    <row r="208" spans="1:31" x14ac:dyDescent="0.2">
      <c r="A208" t="s">
        <v>216</v>
      </c>
      <c r="B208">
        <v>199</v>
      </c>
      <c r="C208" s="42">
        <v>2015</v>
      </c>
      <c r="D208" s="43">
        <v>3925000</v>
      </c>
      <c r="E208" s="43">
        <v>935000</v>
      </c>
      <c r="F208" s="43">
        <v>195000</v>
      </c>
      <c r="G208" s="43">
        <v>45000</v>
      </c>
      <c r="H208" s="43">
        <v>112000</v>
      </c>
      <c r="I208" s="43">
        <v>67500</v>
      </c>
      <c r="J208" s="44">
        <v>13300</v>
      </c>
      <c r="K208" s="26">
        <f t="shared" si="10"/>
        <v>5292800</v>
      </c>
      <c r="L208" s="4"/>
      <c r="M208">
        <f t="shared" si="9"/>
        <v>2016</v>
      </c>
      <c r="N208" s="43">
        <v>4085000</v>
      </c>
      <c r="O208" s="43">
        <v>1035000</v>
      </c>
      <c r="P208" s="43">
        <v>195000</v>
      </c>
      <c r="Q208" s="43">
        <v>45000</v>
      </c>
      <c r="R208" s="43">
        <v>117000</v>
      </c>
      <c r="S208" s="43">
        <v>67500</v>
      </c>
      <c r="T208" s="44">
        <v>10500</v>
      </c>
      <c r="U208" s="26">
        <f t="shared" si="11"/>
        <v>5555000</v>
      </c>
      <c r="V208" s="32"/>
      <c r="W208" s="49" t="s">
        <v>899</v>
      </c>
      <c r="X208" s="49" t="s">
        <v>900</v>
      </c>
      <c r="Y208" s="43">
        <v>3670000</v>
      </c>
      <c r="Z208" s="43">
        <v>690000</v>
      </c>
      <c r="AA208" s="43">
        <v>265000</v>
      </c>
      <c r="AB208" s="43">
        <v>45000</v>
      </c>
      <c r="AC208" s="43">
        <v>156000</v>
      </c>
      <c r="AD208" s="43">
        <v>80000</v>
      </c>
      <c r="AE208" s="44">
        <v>135000</v>
      </c>
    </row>
    <row r="209" spans="1:31" ht="25.5" x14ac:dyDescent="0.2">
      <c r="A209" t="s">
        <v>217</v>
      </c>
      <c r="B209">
        <v>200</v>
      </c>
      <c r="C209" s="42">
        <v>2015</v>
      </c>
      <c r="D209" s="43">
        <v>31000</v>
      </c>
      <c r="E209" s="43">
        <v>4000</v>
      </c>
      <c r="F209" s="43">
        <v>0</v>
      </c>
      <c r="G209" s="43">
        <v>0</v>
      </c>
      <c r="H209" s="43">
        <v>500</v>
      </c>
      <c r="I209" s="43">
        <v>300</v>
      </c>
      <c r="J209" s="44">
        <v>0</v>
      </c>
      <c r="K209" s="26">
        <f t="shared" si="10"/>
        <v>35800</v>
      </c>
      <c r="L209" s="4"/>
      <c r="M209">
        <f t="shared" si="9"/>
        <v>2016</v>
      </c>
      <c r="N209" s="43">
        <v>30000</v>
      </c>
      <c r="O209" s="43">
        <v>8000</v>
      </c>
      <c r="P209" s="43">
        <v>0</v>
      </c>
      <c r="Q209" s="43">
        <v>0</v>
      </c>
      <c r="R209" s="43">
        <v>400</v>
      </c>
      <c r="S209" s="43">
        <v>600</v>
      </c>
      <c r="T209" s="44">
        <v>0</v>
      </c>
      <c r="U209" s="26">
        <f t="shared" si="11"/>
        <v>39000</v>
      </c>
      <c r="V209" s="32"/>
      <c r="W209" s="49" t="s">
        <v>901</v>
      </c>
      <c r="X209" s="49" t="s">
        <v>902</v>
      </c>
      <c r="Y209" s="43">
        <v>33000</v>
      </c>
      <c r="Z209" s="43">
        <v>2500</v>
      </c>
      <c r="AA209" s="43">
        <v>500</v>
      </c>
      <c r="AB209" s="43">
        <v>0</v>
      </c>
      <c r="AC209" s="43">
        <v>500</v>
      </c>
      <c r="AD209" s="43">
        <v>250</v>
      </c>
      <c r="AE209" s="44">
        <v>0</v>
      </c>
    </row>
    <row r="210" spans="1:31" ht="25.5" x14ac:dyDescent="0.2">
      <c r="A210" t="s">
        <v>218</v>
      </c>
      <c r="B210">
        <v>201</v>
      </c>
      <c r="C210" s="42">
        <v>2015</v>
      </c>
      <c r="D210" s="43">
        <v>6157000</v>
      </c>
      <c r="E210" s="43">
        <v>1660300</v>
      </c>
      <c r="F210" s="43">
        <v>1154800</v>
      </c>
      <c r="G210" s="43">
        <v>306000</v>
      </c>
      <c r="H210" s="43">
        <v>196000</v>
      </c>
      <c r="I210" s="43">
        <v>100000</v>
      </c>
      <c r="J210" s="44">
        <v>2536712</v>
      </c>
      <c r="K210" s="26">
        <f t="shared" si="10"/>
        <v>12110812</v>
      </c>
      <c r="L210" s="4"/>
      <c r="M210">
        <f t="shared" si="9"/>
        <v>2016</v>
      </c>
      <c r="N210" s="43">
        <v>6785000</v>
      </c>
      <c r="O210" s="43">
        <v>1575000</v>
      </c>
      <c r="P210" s="43">
        <v>1464580</v>
      </c>
      <c r="Q210" s="43">
        <v>284000</v>
      </c>
      <c r="R210" s="43">
        <v>152000</v>
      </c>
      <c r="S210" s="43">
        <v>65000</v>
      </c>
      <c r="T210" s="44">
        <v>15000</v>
      </c>
      <c r="U210" s="26">
        <f t="shared" si="11"/>
        <v>10340580</v>
      </c>
      <c r="V210" s="32"/>
      <c r="W210" s="49" t="s">
        <v>903</v>
      </c>
      <c r="X210" s="49" t="s">
        <v>904</v>
      </c>
      <c r="Y210" s="43">
        <v>5526500</v>
      </c>
      <c r="Z210" s="43">
        <v>1400000</v>
      </c>
      <c r="AA210" s="43">
        <v>1100000</v>
      </c>
      <c r="AB210" s="43">
        <v>275000</v>
      </c>
      <c r="AC210" s="43">
        <v>160000</v>
      </c>
      <c r="AD210" s="43">
        <v>20000</v>
      </c>
      <c r="AE210" s="44">
        <v>20000</v>
      </c>
    </row>
    <row r="211" spans="1:31" ht="25.5" x14ac:dyDescent="0.2">
      <c r="A211" t="s">
        <v>219</v>
      </c>
      <c r="B211">
        <v>202</v>
      </c>
      <c r="C211" s="42">
        <v>2015</v>
      </c>
      <c r="D211" s="43">
        <v>130000</v>
      </c>
      <c r="E211" s="43">
        <v>0</v>
      </c>
      <c r="F211" s="43">
        <v>30000</v>
      </c>
      <c r="G211" s="43">
        <v>0</v>
      </c>
      <c r="H211" s="43">
        <v>5000</v>
      </c>
      <c r="I211" s="43">
        <v>800</v>
      </c>
      <c r="J211" s="44">
        <v>0</v>
      </c>
      <c r="K211" s="26">
        <f t="shared" si="10"/>
        <v>165800</v>
      </c>
      <c r="L211" s="4"/>
      <c r="M211">
        <f t="shared" si="9"/>
        <v>2016</v>
      </c>
      <c r="N211" s="43">
        <v>125000</v>
      </c>
      <c r="O211" s="43">
        <v>0</v>
      </c>
      <c r="P211" s="43">
        <v>12000</v>
      </c>
      <c r="Q211" s="43">
        <v>0</v>
      </c>
      <c r="R211" s="43">
        <v>4000</v>
      </c>
      <c r="S211" s="43">
        <v>500</v>
      </c>
      <c r="T211" s="44">
        <v>0</v>
      </c>
      <c r="U211" s="26">
        <f t="shared" si="11"/>
        <v>141500</v>
      </c>
      <c r="V211" s="32"/>
      <c r="W211" s="49" t="s">
        <v>905</v>
      </c>
      <c r="X211" s="49" t="s">
        <v>906</v>
      </c>
      <c r="Y211" s="43">
        <v>106000</v>
      </c>
      <c r="Z211" s="43">
        <v>0</v>
      </c>
      <c r="AA211" s="43">
        <v>10000</v>
      </c>
      <c r="AB211" s="43">
        <v>0</v>
      </c>
      <c r="AC211" s="43">
        <v>3000</v>
      </c>
      <c r="AD211" s="43">
        <v>2000</v>
      </c>
      <c r="AE211" s="44">
        <v>0</v>
      </c>
    </row>
    <row r="212" spans="1:31" ht="38.25" x14ac:dyDescent="0.2">
      <c r="A212" t="s">
        <v>379</v>
      </c>
      <c r="B212">
        <v>203</v>
      </c>
      <c r="C212" s="42">
        <v>2015</v>
      </c>
      <c r="D212" s="43">
        <v>225000</v>
      </c>
      <c r="E212" s="43">
        <v>300</v>
      </c>
      <c r="F212" s="43">
        <v>50000</v>
      </c>
      <c r="G212" s="43">
        <v>295</v>
      </c>
      <c r="H212" s="43">
        <v>9000</v>
      </c>
      <c r="I212" s="43">
        <v>3500</v>
      </c>
      <c r="J212" s="44">
        <v>11000</v>
      </c>
      <c r="K212" s="26">
        <f t="shared" si="10"/>
        <v>299095</v>
      </c>
      <c r="L212" s="4"/>
      <c r="M212">
        <f t="shared" si="9"/>
        <v>2016</v>
      </c>
      <c r="N212" s="43">
        <v>225000</v>
      </c>
      <c r="O212" s="43">
        <v>360</v>
      </c>
      <c r="P212" s="43">
        <v>35000</v>
      </c>
      <c r="Q212" s="43">
        <v>350</v>
      </c>
      <c r="R212" s="43">
        <v>10000</v>
      </c>
      <c r="S212" s="43">
        <v>3000</v>
      </c>
      <c r="T212" s="44">
        <v>1000</v>
      </c>
      <c r="U212" s="26">
        <f t="shared" si="11"/>
        <v>274710</v>
      </c>
      <c r="V212" s="32"/>
      <c r="W212" s="49" t="s">
        <v>907</v>
      </c>
      <c r="X212" s="49" t="s">
        <v>908</v>
      </c>
      <c r="Y212" s="43">
        <v>203000</v>
      </c>
      <c r="Z212" s="43">
        <v>400</v>
      </c>
      <c r="AA212" s="43">
        <v>35000</v>
      </c>
      <c r="AB212" s="43">
        <v>300</v>
      </c>
      <c r="AC212" s="43">
        <v>3200</v>
      </c>
      <c r="AD212" s="43">
        <v>3000</v>
      </c>
      <c r="AE212" s="44">
        <v>15</v>
      </c>
    </row>
    <row r="213" spans="1:31" ht="25.5" x14ac:dyDescent="0.2">
      <c r="A213" t="s">
        <v>220</v>
      </c>
      <c r="B213">
        <v>204</v>
      </c>
      <c r="C213" s="42">
        <v>2015</v>
      </c>
      <c r="D213" s="43">
        <v>75000</v>
      </c>
      <c r="E213" s="43">
        <v>0</v>
      </c>
      <c r="F213" s="43">
        <v>9000</v>
      </c>
      <c r="G213" s="43">
        <v>617485</v>
      </c>
      <c r="H213" s="43">
        <v>740</v>
      </c>
      <c r="I213" s="43">
        <v>1600</v>
      </c>
      <c r="J213" s="44">
        <v>0</v>
      </c>
      <c r="K213" s="26">
        <f t="shared" si="10"/>
        <v>703825</v>
      </c>
      <c r="L213" s="4"/>
      <c r="M213">
        <f t="shared" si="9"/>
        <v>2016</v>
      </c>
      <c r="N213" s="43">
        <v>75000</v>
      </c>
      <c r="O213" s="43">
        <v>0</v>
      </c>
      <c r="P213" s="43">
        <v>9000</v>
      </c>
      <c r="Q213" s="43">
        <v>617485</v>
      </c>
      <c r="R213" s="43">
        <v>740</v>
      </c>
      <c r="S213" s="43">
        <v>1600</v>
      </c>
      <c r="T213" s="44">
        <v>0</v>
      </c>
      <c r="U213" s="26">
        <f t="shared" si="11"/>
        <v>703825</v>
      </c>
      <c r="V213" s="32"/>
      <c r="W213" s="49" t="s">
        <v>909</v>
      </c>
      <c r="X213" s="49" t="s">
        <v>910</v>
      </c>
      <c r="Y213" s="43">
        <v>69700.490000000005</v>
      </c>
      <c r="Z213" s="43">
        <v>0</v>
      </c>
      <c r="AA213" s="43">
        <v>8924.6</v>
      </c>
      <c r="AB213" s="43">
        <v>506651.72</v>
      </c>
      <c r="AC213" s="43">
        <v>3089.38</v>
      </c>
      <c r="AD213" s="43">
        <v>1667.62</v>
      </c>
      <c r="AE213" s="44">
        <v>0</v>
      </c>
    </row>
    <row r="214" spans="1:31" x14ac:dyDescent="0.2">
      <c r="A214" t="s">
        <v>221</v>
      </c>
      <c r="B214">
        <v>205</v>
      </c>
      <c r="C214" s="42">
        <v>2015</v>
      </c>
      <c r="D214" s="43">
        <v>975000</v>
      </c>
      <c r="E214" s="43">
        <v>14000</v>
      </c>
      <c r="F214" s="43">
        <v>60000</v>
      </c>
      <c r="G214" s="43">
        <v>47500</v>
      </c>
      <c r="H214" s="43">
        <v>95000</v>
      </c>
      <c r="I214" s="43">
        <v>3500</v>
      </c>
      <c r="J214" s="44">
        <v>5000</v>
      </c>
      <c r="K214" s="26">
        <f t="shared" si="10"/>
        <v>1200000</v>
      </c>
      <c r="L214" s="4"/>
      <c r="M214">
        <f t="shared" si="9"/>
        <v>2016</v>
      </c>
      <c r="N214" s="43">
        <v>1050000</v>
      </c>
      <c r="O214" s="43">
        <v>15000</v>
      </c>
      <c r="P214" s="43">
        <v>45000</v>
      </c>
      <c r="Q214" s="43">
        <v>55769</v>
      </c>
      <c r="R214" s="43">
        <v>100000</v>
      </c>
      <c r="S214" s="43">
        <v>10000</v>
      </c>
      <c r="T214" s="44">
        <v>5000</v>
      </c>
      <c r="U214" s="26">
        <f t="shared" si="11"/>
        <v>1280769</v>
      </c>
      <c r="V214" s="32"/>
      <c r="W214" s="49" t="s">
        <v>911</v>
      </c>
      <c r="X214" s="49" t="s">
        <v>912</v>
      </c>
      <c r="Y214" s="43">
        <v>900000</v>
      </c>
      <c r="Z214" s="43">
        <v>7500</v>
      </c>
      <c r="AA214" s="43">
        <v>64000</v>
      </c>
      <c r="AB214" s="43">
        <v>47000</v>
      </c>
      <c r="AC214" s="43">
        <v>90000</v>
      </c>
      <c r="AD214" s="43">
        <v>5000</v>
      </c>
      <c r="AE214" s="44">
        <v>2500</v>
      </c>
    </row>
    <row r="215" spans="1:31" ht="25.5" x14ac:dyDescent="0.2">
      <c r="A215" t="s">
        <v>222</v>
      </c>
      <c r="B215">
        <v>206</v>
      </c>
      <c r="C215" s="42">
        <v>2015</v>
      </c>
      <c r="D215" s="43">
        <v>2250000</v>
      </c>
      <c r="E215" s="43">
        <v>640000</v>
      </c>
      <c r="F215" s="43">
        <v>335000</v>
      </c>
      <c r="G215" s="43">
        <v>60000</v>
      </c>
      <c r="H215" s="43">
        <v>15000</v>
      </c>
      <c r="I215" s="43">
        <v>45000</v>
      </c>
      <c r="J215" s="44">
        <v>125000</v>
      </c>
      <c r="K215" s="26">
        <f t="shared" si="10"/>
        <v>3470000</v>
      </c>
      <c r="L215" s="4"/>
      <c r="M215">
        <f t="shared" si="9"/>
        <v>2016</v>
      </c>
      <c r="N215" s="43">
        <v>2340000</v>
      </c>
      <c r="O215" s="43">
        <v>671000</v>
      </c>
      <c r="P215" s="43">
        <v>335000</v>
      </c>
      <c r="Q215" s="43">
        <v>60000</v>
      </c>
      <c r="R215" s="43">
        <v>10000</v>
      </c>
      <c r="S215" s="43">
        <v>45000</v>
      </c>
      <c r="T215" s="44">
        <v>128000</v>
      </c>
      <c r="U215" s="26">
        <f t="shared" si="11"/>
        <v>3589000</v>
      </c>
      <c r="V215" s="32"/>
      <c r="W215" s="49" t="s">
        <v>913</v>
      </c>
      <c r="X215" s="49" t="s">
        <v>914</v>
      </c>
      <c r="Y215" s="43">
        <v>1950000</v>
      </c>
      <c r="Z215" s="43">
        <v>450000</v>
      </c>
      <c r="AA215" s="43">
        <v>425000</v>
      </c>
      <c r="AB215" s="43">
        <v>75000</v>
      </c>
      <c r="AC215" s="43">
        <v>18000</v>
      </c>
      <c r="AD215" s="43">
        <v>52000</v>
      </c>
      <c r="AE215" s="44">
        <v>225000</v>
      </c>
    </row>
    <row r="216" spans="1:31" x14ac:dyDescent="0.2">
      <c r="A216" t="s">
        <v>223</v>
      </c>
      <c r="B216">
        <v>207</v>
      </c>
      <c r="C216" s="42">
        <v>2015</v>
      </c>
      <c r="D216" s="43">
        <v>11950000</v>
      </c>
      <c r="E216" s="43">
        <v>3800000</v>
      </c>
      <c r="F216" s="43">
        <v>996000</v>
      </c>
      <c r="G216" s="43">
        <v>333000</v>
      </c>
      <c r="H216" s="43">
        <v>1690900</v>
      </c>
      <c r="I216" s="43">
        <v>190600</v>
      </c>
      <c r="J216" s="44">
        <v>3216882</v>
      </c>
      <c r="K216" s="26">
        <f t="shared" si="10"/>
        <v>22177382</v>
      </c>
      <c r="L216" s="4"/>
      <c r="M216">
        <f t="shared" si="9"/>
        <v>2016</v>
      </c>
      <c r="N216" s="43">
        <v>12353469</v>
      </c>
      <c r="O216" s="43">
        <v>4260443</v>
      </c>
      <c r="P216" s="43">
        <v>1486232</v>
      </c>
      <c r="Q216" s="43">
        <v>322719</v>
      </c>
      <c r="R216" s="43">
        <v>1772104</v>
      </c>
      <c r="S216" s="43">
        <v>205203</v>
      </c>
      <c r="T216" s="44">
        <v>3374532</v>
      </c>
      <c r="U216" s="26">
        <f t="shared" si="11"/>
        <v>23774702</v>
      </c>
      <c r="V216" s="32"/>
      <c r="W216" s="49" t="s">
        <v>915</v>
      </c>
      <c r="X216" s="49" t="s">
        <v>916</v>
      </c>
      <c r="Y216" s="43">
        <v>10350000</v>
      </c>
      <c r="Z216" s="43">
        <v>3070000</v>
      </c>
      <c r="AA216" s="43">
        <v>1000000</v>
      </c>
      <c r="AB216" s="43">
        <v>410000</v>
      </c>
      <c r="AC216" s="43">
        <v>1927500</v>
      </c>
      <c r="AD216" s="43">
        <v>240000</v>
      </c>
      <c r="AE216" s="44">
        <v>3509381</v>
      </c>
    </row>
    <row r="217" spans="1:31" x14ac:dyDescent="0.2">
      <c r="A217" t="s">
        <v>224</v>
      </c>
      <c r="B217">
        <v>208</v>
      </c>
      <c r="C217" s="42">
        <v>2015</v>
      </c>
      <c r="D217" s="43">
        <v>1525622</v>
      </c>
      <c r="E217" s="43">
        <v>54150</v>
      </c>
      <c r="F217" s="43">
        <v>78600</v>
      </c>
      <c r="G217" s="43">
        <v>78267</v>
      </c>
      <c r="H217" s="43">
        <v>28000</v>
      </c>
      <c r="I217" s="43">
        <v>5200</v>
      </c>
      <c r="J217" s="44">
        <v>23000</v>
      </c>
      <c r="K217" s="26">
        <f t="shared" si="10"/>
        <v>1792839</v>
      </c>
      <c r="L217" s="4"/>
      <c r="M217">
        <f t="shared" si="9"/>
        <v>2016</v>
      </c>
      <c r="N217" s="43">
        <v>1740000</v>
      </c>
      <c r="O217" s="43">
        <v>60000</v>
      </c>
      <c r="P217" s="43">
        <v>140000</v>
      </c>
      <c r="Q217" s="43">
        <v>75000</v>
      </c>
      <c r="R217" s="43">
        <v>25000</v>
      </c>
      <c r="S217" s="43">
        <v>6500</v>
      </c>
      <c r="T217" s="44">
        <v>6500</v>
      </c>
      <c r="U217" s="26">
        <f t="shared" si="11"/>
        <v>2053000</v>
      </c>
      <c r="V217" s="32"/>
      <c r="W217" s="49" t="s">
        <v>917</v>
      </c>
      <c r="X217" s="49" t="s">
        <v>918</v>
      </c>
      <c r="Y217" s="43">
        <v>1342000</v>
      </c>
      <c r="Z217" s="43">
        <v>60000</v>
      </c>
      <c r="AA217" s="43">
        <v>82000</v>
      </c>
      <c r="AB217" s="43">
        <v>63700</v>
      </c>
      <c r="AC217" s="43">
        <v>24000</v>
      </c>
      <c r="AD217" s="43">
        <v>12000</v>
      </c>
      <c r="AE217" s="44">
        <v>270830</v>
      </c>
    </row>
    <row r="218" spans="1:31" ht="25.5" x14ac:dyDescent="0.2">
      <c r="A218" t="s">
        <v>225</v>
      </c>
      <c r="B218">
        <v>209</v>
      </c>
      <c r="C218" s="42">
        <v>2015</v>
      </c>
      <c r="D218" s="43">
        <v>943379.14</v>
      </c>
      <c r="E218" s="43">
        <v>459078.37</v>
      </c>
      <c r="F218" s="43">
        <v>178066</v>
      </c>
      <c r="G218" s="43">
        <v>25000</v>
      </c>
      <c r="H218" s="43">
        <v>88395</v>
      </c>
      <c r="I218" s="43">
        <v>10000</v>
      </c>
      <c r="J218" s="44">
        <v>0</v>
      </c>
      <c r="K218" s="26">
        <f t="shared" si="10"/>
        <v>1703918.51</v>
      </c>
      <c r="L218" s="4"/>
      <c r="M218">
        <f t="shared" si="9"/>
        <v>2016</v>
      </c>
      <c r="N218" s="43">
        <v>980000</v>
      </c>
      <c r="O218" s="43">
        <v>478000</v>
      </c>
      <c r="P218" s="43">
        <v>178000</v>
      </c>
      <c r="Q218" s="43">
        <v>25000</v>
      </c>
      <c r="R218" s="43">
        <v>100000</v>
      </c>
      <c r="S218" s="43">
        <v>12500</v>
      </c>
      <c r="T218" s="44">
        <v>0</v>
      </c>
      <c r="U218" s="26">
        <f t="shared" si="11"/>
        <v>1773500</v>
      </c>
      <c r="V218" s="32"/>
      <c r="W218" s="49" t="s">
        <v>919</v>
      </c>
      <c r="X218" s="49" t="s">
        <v>920</v>
      </c>
      <c r="Y218" s="43">
        <v>906500</v>
      </c>
      <c r="Z218" s="43">
        <v>368000</v>
      </c>
      <c r="AA218" s="43">
        <v>135000</v>
      </c>
      <c r="AB218" s="43">
        <v>15000</v>
      </c>
      <c r="AC218" s="43">
        <v>85000</v>
      </c>
      <c r="AD218" s="43">
        <v>20000</v>
      </c>
      <c r="AE218" s="44">
        <v>0</v>
      </c>
    </row>
    <row r="219" spans="1:31" ht="25.5" x14ac:dyDescent="0.2">
      <c r="A219" t="s">
        <v>226</v>
      </c>
      <c r="B219">
        <v>210</v>
      </c>
      <c r="C219" s="42">
        <v>2015</v>
      </c>
      <c r="D219" s="43">
        <v>3700000</v>
      </c>
      <c r="E219" s="43">
        <v>470000</v>
      </c>
      <c r="F219" s="43">
        <v>312000</v>
      </c>
      <c r="G219" s="43">
        <v>30000</v>
      </c>
      <c r="H219" s="43">
        <v>113000</v>
      </c>
      <c r="I219" s="43">
        <v>130000</v>
      </c>
      <c r="J219" s="44">
        <v>438835.72</v>
      </c>
      <c r="K219" s="26">
        <f t="shared" si="10"/>
        <v>5193835.72</v>
      </c>
      <c r="L219" s="4"/>
      <c r="M219">
        <f t="shared" si="9"/>
        <v>2016</v>
      </c>
      <c r="N219" s="43">
        <v>3700000</v>
      </c>
      <c r="O219" s="43">
        <v>495000</v>
      </c>
      <c r="P219" s="43">
        <v>318000</v>
      </c>
      <c r="Q219" s="43">
        <v>35300</v>
      </c>
      <c r="R219" s="43">
        <v>102900</v>
      </c>
      <c r="S219" s="43">
        <v>121000</v>
      </c>
      <c r="T219" s="44">
        <v>292445.44</v>
      </c>
      <c r="U219" s="26">
        <f t="shared" si="11"/>
        <v>5064645.4400000004</v>
      </c>
      <c r="V219" s="32"/>
      <c r="W219" s="49" t="s">
        <v>921</v>
      </c>
      <c r="X219" s="49" t="s">
        <v>922</v>
      </c>
      <c r="Y219" s="43">
        <v>3600000</v>
      </c>
      <c r="Z219" s="43">
        <v>365000</v>
      </c>
      <c r="AA219" s="43">
        <v>334000</v>
      </c>
      <c r="AB219" s="43">
        <v>30000</v>
      </c>
      <c r="AC219" s="43">
        <v>100000</v>
      </c>
      <c r="AD219" s="43">
        <v>100000</v>
      </c>
      <c r="AE219" s="44">
        <v>282245</v>
      </c>
    </row>
    <row r="220" spans="1:31" ht="38.25" x14ac:dyDescent="0.2">
      <c r="A220" t="s">
        <v>380</v>
      </c>
      <c r="B220">
        <v>211</v>
      </c>
      <c r="C220" s="42">
        <v>2015</v>
      </c>
      <c r="D220" s="43">
        <v>3691995</v>
      </c>
      <c r="E220" s="43">
        <v>650357</v>
      </c>
      <c r="F220" s="43">
        <v>245213</v>
      </c>
      <c r="G220" s="43">
        <v>23361</v>
      </c>
      <c r="H220" s="43">
        <v>162300</v>
      </c>
      <c r="I220" s="43">
        <v>49475</v>
      </c>
      <c r="J220" s="44">
        <v>428302</v>
      </c>
      <c r="K220" s="26">
        <f t="shared" si="10"/>
        <v>5251003</v>
      </c>
      <c r="L220" s="4"/>
      <c r="M220">
        <f t="shared" si="9"/>
        <v>2016</v>
      </c>
      <c r="N220" s="43">
        <v>3920000</v>
      </c>
      <c r="O220" s="43">
        <v>656800</v>
      </c>
      <c r="P220" s="43">
        <v>190680</v>
      </c>
      <c r="Q220" s="43">
        <v>42860</v>
      </c>
      <c r="R220" s="43">
        <v>125680</v>
      </c>
      <c r="S220" s="43">
        <v>40000</v>
      </c>
      <c r="T220" s="44">
        <v>358604</v>
      </c>
      <c r="U220" s="26">
        <f t="shared" si="11"/>
        <v>5334624</v>
      </c>
      <c r="V220" s="32"/>
      <c r="W220" s="49" t="s">
        <v>923</v>
      </c>
      <c r="X220" s="49" t="s">
        <v>924</v>
      </c>
      <c r="Y220" s="43">
        <v>3154354</v>
      </c>
      <c r="Z220" s="43">
        <v>529254</v>
      </c>
      <c r="AA220" s="43">
        <v>183545</v>
      </c>
      <c r="AB220" s="43">
        <v>24142</v>
      </c>
      <c r="AC220" s="43">
        <v>149225</v>
      </c>
      <c r="AD220" s="43">
        <v>65372</v>
      </c>
      <c r="AE220" s="44">
        <v>321495</v>
      </c>
    </row>
    <row r="221" spans="1:31" ht="25.5" x14ac:dyDescent="0.2">
      <c r="A221" t="s">
        <v>381</v>
      </c>
      <c r="B221">
        <v>212</v>
      </c>
      <c r="C221" s="42">
        <v>2015</v>
      </c>
      <c r="D221" s="43">
        <v>489000</v>
      </c>
      <c r="E221" s="43">
        <v>0</v>
      </c>
      <c r="F221" s="43">
        <v>70000</v>
      </c>
      <c r="G221" s="43">
        <v>3300</v>
      </c>
      <c r="H221" s="43">
        <v>12892</v>
      </c>
      <c r="I221" s="43">
        <v>6000</v>
      </c>
      <c r="J221" s="44">
        <v>37000</v>
      </c>
      <c r="K221" s="26">
        <f t="shared" si="10"/>
        <v>618192</v>
      </c>
      <c r="L221" s="4"/>
      <c r="M221">
        <f t="shared" si="9"/>
        <v>2016</v>
      </c>
      <c r="N221" s="43">
        <v>505323.46</v>
      </c>
      <c r="O221" s="43">
        <v>0</v>
      </c>
      <c r="P221" s="43">
        <v>89000</v>
      </c>
      <c r="Q221" s="43">
        <v>3300</v>
      </c>
      <c r="R221" s="43">
        <v>7300</v>
      </c>
      <c r="S221" s="43">
        <v>2700</v>
      </c>
      <c r="T221" s="44">
        <v>0</v>
      </c>
      <c r="U221" s="26">
        <f t="shared" si="11"/>
        <v>607623.46</v>
      </c>
      <c r="V221" s="32"/>
      <c r="W221" s="49" t="s">
        <v>925</v>
      </c>
      <c r="X221" s="49" t="s">
        <v>926</v>
      </c>
      <c r="Y221" s="43">
        <v>422125</v>
      </c>
      <c r="Z221" s="43">
        <v>1575</v>
      </c>
      <c r="AA221" s="43">
        <v>63000</v>
      </c>
      <c r="AB221" s="43">
        <v>3300</v>
      </c>
      <c r="AC221" s="43">
        <v>8400</v>
      </c>
      <c r="AD221" s="43">
        <v>6500</v>
      </c>
      <c r="AE221" s="44">
        <v>901.36</v>
      </c>
    </row>
    <row r="222" spans="1:31" ht="25.5" x14ac:dyDescent="0.2">
      <c r="A222" t="s">
        <v>227</v>
      </c>
      <c r="B222">
        <v>213</v>
      </c>
      <c r="C222" s="42">
        <v>2015</v>
      </c>
      <c r="D222" s="43">
        <v>2200000</v>
      </c>
      <c r="E222" s="43">
        <v>210000</v>
      </c>
      <c r="F222" s="43">
        <v>225000</v>
      </c>
      <c r="G222" s="43">
        <v>254000</v>
      </c>
      <c r="H222" s="43">
        <v>13000</v>
      </c>
      <c r="I222" s="43">
        <v>15000</v>
      </c>
      <c r="J222" s="44">
        <v>50000</v>
      </c>
      <c r="K222" s="26">
        <f t="shared" si="10"/>
        <v>2967000</v>
      </c>
      <c r="L222" s="4"/>
      <c r="M222">
        <f t="shared" si="9"/>
        <v>2016</v>
      </c>
      <c r="N222" s="43">
        <v>2200000</v>
      </c>
      <c r="O222" s="43">
        <v>200000</v>
      </c>
      <c r="P222" s="43">
        <v>200000</v>
      </c>
      <c r="Q222" s="43">
        <v>215000</v>
      </c>
      <c r="R222" s="43">
        <v>13000</v>
      </c>
      <c r="S222" s="43">
        <v>8000</v>
      </c>
      <c r="T222" s="44">
        <v>0</v>
      </c>
      <c r="U222" s="26">
        <f t="shared" si="11"/>
        <v>2836000</v>
      </c>
      <c r="V222" s="32"/>
      <c r="W222" s="49" t="s">
        <v>927</v>
      </c>
      <c r="X222" s="49" t="s">
        <v>928</v>
      </c>
      <c r="Y222" s="43">
        <v>2014000</v>
      </c>
      <c r="Z222" s="43">
        <v>150000</v>
      </c>
      <c r="AA222" s="43">
        <v>200000</v>
      </c>
      <c r="AB222" s="43">
        <v>350000</v>
      </c>
      <c r="AC222" s="43">
        <v>13000</v>
      </c>
      <c r="AD222" s="43">
        <v>140000</v>
      </c>
      <c r="AE222" s="44">
        <v>50000</v>
      </c>
    </row>
    <row r="223" spans="1:31" ht="25.5" x14ac:dyDescent="0.2">
      <c r="A223" t="s">
        <v>228</v>
      </c>
      <c r="B223">
        <v>214</v>
      </c>
      <c r="C223" s="42">
        <v>2015</v>
      </c>
      <c r="D223" s="43">
        <v>2314162</v>
      </c>
      <c r="E223" s="43">
        <v>1071870</v>
      </c>
      <c r="F223" s="43">
        <v>195000</v>
      </c>
      <c r="G223" s="43">
        <v>91750</v>
      </c>
      <c r="H223" s="43">
        <v>909000</v>
      </c>
      <c r="I223" s="43">
        <v>50325</v>
      </c>
      <c r="J223" s="44">
        <v>503450</v>
      </c>
      <c r="K223" s="26">
        <f t="shared" si="10"/>
        <v>5135557</v>
      </c>
      <c r="L223" s="4"/>
      <c r="M223">
        <f t="shared" si="9"/>
        <v>2016</v>
      </c>
      <c r="N223" s="43">
        <v>2285000</v>
      </c>
      <c r="O223" s="43">
        <v>1124950</v>
      </c>
      <c r="P223" s="43">
        <v>186000</v>
      </c>
      <c r="Q223" s="43">
        <v>125000</v>
      </c>
      <c r="R223" s="43">
        <v>825000</v>
      </c>
      <c r="S223" s="43">
        <v>77000</v>
      </c>
      <c r="T223" s="44">
        <v>230416</v>
      </c>
      <c r="U223" s="26">
        <f t="shared" si="11"/>
        <v>4853366</v>
      </c>
      <c r="V223" s="32"/>
      <c r="W223" s="49" t="s">
        <v>929</v>
      </c>
      <c r="X223" s="49" t="s">
        <v>930</v>
      </c>
      <c r="Y223" s="43">
        <v>2039701</v>
      </c>
      <c r="Z223" s="43">
        <v>1069390</v>
      </c>
      <c r="AA223" s="43">
        <v>250000</v>
      </c>
      <c r="AB223" s="43">
        <v>80101</v>
      </c>
      <c r="AC223" s="43">
        <v>960000</v>
      </c>
      <c r="AD223" s="43">
        <v>123500</v>
      </c>
      <c r="AE223" s="44">
        <v>478607</v>
      </c>
    </row>
    <row r="224" spans="1:31" ht="25.5" x14ac:dyDescent="0.2">
      <c r="A224" t="s">
        <v>229</v>
      </c>
      <c r="B224">
        <v>215</v>
      </c>
      <c r="C224" s="42">
        <v>2015</v>
      </c>
      <c r="D224" s="43">
        <v>2100000</v>
      </c>
      <c r="E224" s="43">
        <v>350000</v>
      </c>
      <c r="F224" s="43">
        <v>150000</v>
      </c>
      <c r="G224" s="43">
        <v>102000</v>
      </c>
      <c r="H224" s="43">
        <v>142000</v>
      </c>
      <c r="I224" s="43">
        <v>7000</v>
      </c>
      <c r="J224" s="44">
        <v>70000</v>
      </c>
      <c r="K224" s="26">
        <f t="shared" si="10"/>
        <v>2921000</v>
      </c>
      <c r="L224" s="4"/>
      <c r="M224">
        <f t="shared" si="9"/>
        <v>2016</v>
      </c>
      <c r="N224" s="43">
        <v>2250000</v>
      </c>
      <c r="O224" s="43">
        <v>360000</v>
      </c>
      <c r="P224" s="43">
        <v>140000</v>
      </c>
      <c r="Q224" s="43">
        <v>102000</v>
      </c>
      <c r="R224" s="43">
        <v>142000</v>
      </c>
      <c r="S224" s="43">
        <v>7000</v>
      </c>
      <c r="T224" s="44">
        <v>282000</v>
      </c>
      <c r="U224" s="26">
        <f t="shared" si="11"/>
        <v>3283000</v>
      </c>
      <c r="V224" s="32"/>
      <c r="W224" s="49" t="s">
        <v>931</v>
      </c>
      <c r="X224" s="49" t="s">
        <v>932</v>
      </c>
      <c r="Y224" s="43">
        <v>1850000</v>
      </c>
      <c r="Z224" s="43">
        <v>42000</v>
      </c>
      <c r="AA224" s="43">
        <v>100000</v>
      </c>
      <c r="AB224" s="43">
        <v>102000</v>
      </c>
      <c r="AC224" s="43">
        <v>1000</v>
      </c>
      <c r="AD224" s="43">
        <v>22000</v>
      </c>
      <c r="AE224" s="44">
        <v>70000</v>
      </c>
    </row>
    <row r="225" spans="1:31" ht="25.5" x14ac:dyDescent="0.2">
      <c r="A225" t="s">
        <v>230</v>
      </c>
      <c r="B225">
        <v>216</v>
      </c>
      <c r="C225" s="42">
        <v>2015</v>
      </c>
      <c r="D225" s="43">
        <v>1817300</v>
      </c>
      <c r="E225" s="43">
        <v>0</v>
      </c>
      <c r="F225" s="43">
        <v>225000</v>
      </c>
      <c r="G225" s="43">
        <v>1700</v>
      </c>
      <c r="H225" s="43">
        <v>17000</v>
      </c>
      <c r="I225" s="43">
        <v>25000</v>
      </c>
      <c r="J225" s="44">
        <v>150000</v>
      </c>
      <c r="K225" s="26">
        <f t="shared" si="10"/>
        <v>2236000</v>
      </c>
      <c r="L225" s="4"/>
      <c r="M225">
        <f t="shared" si="9"/>
        <v>2016</v>
      </c>
      <c r="N225" s="43">
        <v>1910000</v>
      </c>
      <c r="O225" s="43">
        <v>0</v>
      </c>
      <c r="P225" s="43">
        <v>225000</v>
      </c>
      <c r="Q225" s="43">
        <v>1662</v>
      </c>
      <c r="R225" s="43">
        <v>15000</v>
      </c>
      <c r="S225" s="43">
        <v>25000</v>
      </c>
      <c r="T225" s="44">
        <v>0</v>
      </c>
      <c r="U225" s="26">
        <f t="shared" si="11"/>
        <v>2176662</v>
      </c>
      <c r="V225" s="32"/>
      <c r="W225" s="49" t="s">
        <v>933</v>
      </c>
      <c r="X225" s="49" t="s">
        <v>934</v>
      </c>
      <c r="Y225" s="43">
        <v>1525000</v>
      </c>
      <c r="Z225" s="43">
        <v>0</v>
      </c>
      <c r="AA225" s="43">
        <v>224000</v>
      </c>
      <c r="AB225" s="43">
        <v>1800</v>
      </c>
      <c r="AC225" s="43">
        <v>19000</v>
      </c>
      <c r="AD225" s="43">
        <v>28000</v>
      </c>
      <c r="AE225" s="44">
        <v>150000</v>
      </c>
    </row>
    <row r="226" spans="1:31" x14ac:dyDescent="0.2">
      <c r="A226" t="s">
        <v>231</v>
      </c>
      <c r="B226">
        <v>217</v>
      </c>
      <c r="C226" s="42">
        <v>2015</v>
      </c>
      <c r="D226" s="43">
        <v>312000</v>
      </c>
      <c r="E226" s="43">
        <v>0</v>
      </c>
      <c r="F226" s="43">
        <v>18000</v>
      </c>
      <c r="G226" s="43">
        <v>2000</v>
      </c>
      <c r="H226" s="43">
        <v>18000</v>
      </c>
      <c r="I226" s="43">
        <v>4000</v>
      </c>
      <c r="J226" s="44">
        <v>2000</v>
      </c>
      <c r="K226" s="26">
        <f>SUM(D226:J226)</f>
        <v>356000</v>
      </c>
      <c r="L226" s="4"/>
      <c r="M226">
        <f t="shared" si="9"/>
        <v>2016</v>
      </c>
      <c r="N226" s="43">
        <v>275000</v>
      </c>
      <c r="O226" s="43">
        <v>0</v>
      </c>
      <c r="P226" s="43">
        <v>30000</v>
      </c>
      <c r="Q226" s="43">
        <v>0</v>
      </c>
      <c r="R226" s="43">
        <v>10000</v>
      </c>
      <c r="S226" s="43">
        <v>4000</v>
      </c>
      <c r="T226" s="44">
        <v>0</v>
      </c>
      <c r="U226" s="26">
        <f t="shared" si="11"/>
        <v>319000</v>
      </c>
      <c r="V226" s="32"/>
      <c r="W226" s="49" t="s">
        <v>935</v>
      </c>
      <c r="X226" s="49" t="s">
        <v>936</v>
      </c>
      <c r="Y226" s="43">
        <v>225000</v>
      </c>
      <c r="Z226" s="43">
        <v>0</v>
      </c>
      <c r="AA226" s="43">
        <v>20000</v>
      </c>
      <c r="AB226" s="43">
        <v>0</v>
      </c>
      <c r="AC226" s="43">
        <v>10000</v>
      </c>
      <c r="AD226" s="43">
        <v>5000</v>
      </c>
      <c r="AE226" s="44">
        <v>0</v>
      </c>
    </row>
    <row r="227" spans="1:31" x14ac:dyDescent="0.2">
      <c r="A227" t="s">
        <v>232</v>
      </c>
      <c r="B227">
        <v>218</v>
      </c>
      <c r="C227" s="42">
        <v>2015</v>
      </c>
      <c r="D227" s="43">
        <v>2196000</v>
      </c>
      <c r="E227" s="43">
        <v>298000</v>
      </c>
      <c r="F227" s="43">
        <v>260000</v>
      </c>
      <c r="G227" s="43">
        <v>30000</v>
      </c>
      <c r="H227" s="43">
        <v>45000</v>
      </c>
      <c r="I227" s="43">
        <v>35000</v>
      </c>
      <c r="J227" s="44">
        <v>101000</v>
      </c>
      <c r="K227" s="26">
        <f t="shared" si="10"/>
        <v>2965000</v>
      </c>
      <c r="L227" s="4"/>
      <c r="M227">
        <f t="shared" si="9"/>
        <v>2016</v>
      </c>
      <c r="N227" s="43">
        <v>2330000</v>
      </c>
      <c r="O227" s="43">
        <v>300480</v>
      </c>
      <c r="P227" s="43">
        <v>275000</v>
      </c>
      <c r="Q227" s="43">
        <v>30000</v>
      </c>
      <c r="R227" s="43">
        <v>29000</v>
      </c>
      <c r="S227" s="43">
        <v>35000</v>
      </c>
      <c r="T227" s="44">
        <v>19500</v>
      </c>
      <c r="U227" s="26">
        <f t="shared" si="11"/>
        <v>3018980</v>
      </c>
      <c r="V227" s="32"/>
      <c r="W227" s="49" t="s">
        <v>937</v>
      </c>
      <c r="X227" s="49" t="s">
        <v>938</v>
      </c>
      <c r="Y227" s="43">
        <v>2035000</v>
      </c>
      <c r="Z227" s="43">
        <v>260000</v>
      </c>
      <c r="AA227" s="43">
        <v>225000</v>
      </c>
      <c r="AB227" s="43">
        <v>23000</v>
      </c>
      <c r="AC227" s="43">
        <v>58000</v>
      </c>
      <c r="AD227" s="43">
        <v>90000</v>
      </c>
      <c r="AE227" s="44">
        <v>70000</v>
      </c>
    </row>
    <row r="228" spans="1:31" x14ac:dyDescent="0.2">
      <c r="A228" t="s">
        <v>233</v>
      </c>
      <c r="B228">
        <v>219</v>
      </c>
      <c r="C228" s="42">
        <v>2015</v>
      </c>
      <c r="D228" s="43">
        <v>1457400</v>
      </c>
      <c r="E228" s="43">
        <v>2000</v>
      </c>
      <c r="F228" s="43">
        <v>90948</v>
      </c>
      <c r="G228" s="43">
        <v>0</v>
      </c>
      <c r="H228" s="43">
        <v>51138</v>
      </c>
      <c r="I228" s="43">
        <v>46616</v>
      </c>
      <c r="J228" s="44">
        <v>0</v>
      </c>
      <c r="K228" s="26">
        <f t="shared" si="10"/>
        <v>1648102</v>
      </c>
      <c r="L228" s="4"/>
      <c r="M228">
        <f t="shared" si="9"/>
        <v>2016</v>
      </c>
      <c r="N228" s="43">
        <v>1523336</v>
      </c>
      <c r="O228" s="43">
        <v>2000</v>
      </c>
      <c r="P228" s="43">
        <v>121544</v>
      </c>
      <c r="Q228" s="43">
        <v>0</v>
      </c>
      <c r="R228" s="43">
        <v>40910</v>
      </c>
      <c r="S228" s="43">
        <v>55939</v>
      </c>
      <c r="T228" s="44">
        <v>0</v>
      </c>
      <c r="U228" s="26">
        <f t="shared" si="11"/>
        <v>1743729</v>
      </c>
      <c r="V228" s="32"/>
      <c r="W228" s="49" t="s">
        <v>939</v>
      </c>
      <c r="X228" s="49" t="s">
        <v>940</v>
      </c>
      <c r="Y228" s="43">
        <v>1450000</v>
      </c>
      <c r="Z228" s="43">
        <v>2000</v>
      </c>
      <c r="AA228" s="43">
        <v>120000</v>
      </c>
      <c r="AB228" s="43">
        <v>0</v>
      </c>
      <c r="AC228" s="43">
        <v>81000</v>
      </c>
      <c r="AD228" s="43">
        <v>57000</v>
      </c>
      <c r="AE228" s="44">
        <v>0</v>
      </c>
    </row>
    <row r="229" spans="1:31" x14ac:dyDescent="0.2">
      <c r="A229" t="s">
        <v>234</v>
      </c>
      <c r="B229">
        <v>220</v>
      </c>
      <c r="C229" s="42">
        <v>2015</v>
      </c>
      <c r="D229" s="43">
        <v>4094351</v>
      </c>
      <c r="E229" s="43">
        <v>2057512</v>
      </c>
      <c r="F229" s="43">
        <v>0</v>
      </c>
      <c r="G229" s="43">
        <v>1149684</v>
      </c>
      <c r="H229" s="43">
        <v>183795</v>
      </c>
      <c r="I229" s="43">
        <v>67477</v>
      </c>
      <c r="J229" s="44">
        <v>8107080</v>
      </c>
      <c r="K229" s="26">
        <f t="shared" si="10"/>
        <v>15659899</v>
      </c>
      <c r="L229" s="4"/>
      <c r="M229">
        <f t="shared" si="9"/>
        <v>2016</v>
      </c>
      <c r="N229" s="43">
        <v>4219914</v>
      </c>
      <c r="O229" s="43">
        <v>2302178</v>
      </c>
      <c r="P229" s="43">
        <v>0</v>
      </c>
      <c r="Q229" s="43">
        <v>1149079</v>
      </c>
      <c r="R229" s="43">
        <v>165691</v>
      </c>
      <c r="S229" s="43">
        <v>284403</v>
      </c>
      <c r="T229" s="44">
        <v>9265550</v>
      </c>
      <c r="U229" s="26">
        <f t="shared" si="11"/>
        <v>17386815</v>
      </c>
      <c r="V229" s="32"/>
      <c r="W229" s="49" t="s">
        <v>941</v>
      </c>
      <c r="X229" s="49" t="s">
        <v>942</v>
      </c>
      <c r="Y229" s="43">
        <v>3319410</v>
      </c>
      <c r="Z229" s="43">
        <v>0</v>
      </c>
      <c r="AA229" s="43">
        <v>0</v>
      </c>
      <c r="AB229" s="43">
        <v>1146230</v>
      </c>
      <c r="AC229" s="43">
        <v>202886</v>
      </c>
      <c r="AD229" s="43">
        <v>269922</v>
      </c>
      <c r="AE229" s="44">
        <v>9671714</v>
      </c>
    </row>
    <row r="230" spans="1:31" ht="25.5" x14ac:dyDescent="0.2">
      <c r="A230" t="s">
        <v>235</v>
      </c>
      <c r="B230">
        <v>221</v>
      </c>
      <c r="C230" s="42">
        <v>2015</v>
      </c>
      <c r="D230" s="43">
        <v>684000</v>
      </c>
      <c r="E230" s="43">
        <v>666000</v>
      </c>
      <c r="F230" s="43">
        <v>198000</v>
      </c>
      <c r="G230" s="43">
        <v>9000</v>
      </c>
      <c r="H230" s="43">
        <v>28000</v>
      </c>
      <c r="I230" s="43">
        <v>12000</v>
      </c>
      <c r="J230" s="44">
        <v>885000</v>
      </c>
      <c r="K230" s="26">
        <f t="shared" si="10"/>
        <v>2482000</v>
      </c>
      <c r="L230" s="4"/>
      <c r="M230">
        <f t="shared" si="9"/>
        <v>2016</v>
      </c>
      <c r="N230" s="43">
        <v>573000</v>
      </c>
      <c r="O230" s="43">
        <v>536900</v>
      </c>
      <c r="P230" s="43">
        <v>157000</v>
      </c>
      <c r="Q230" s="43">
        <v>10400</v>
      </c>
      <c r="R230" s="43">
        <v>15000</v>
      </c>
      <c r="S230" s="43">
        <v>13000</v>
      </c>
      <c r="T230" s="44">
        <v>720000</v>
      </c>
      <c r="U230" s="26">
        <f t="shared" si="11"/>
        <v>2025300</v>
      </c>
      <c r="V230" s="32"/>
      <c r="W230" s="49" t="s">
        <v>943</v>
      </c>
      <c r="X230" s="49" t="s">
        <v>944</v>
      </c>
      <c r="Y230" s="43">
        <v>550000</v>
      </c>
      <c r="Z230" s="43">
        <v>398635</v>
      </c>
      <c r="AA230" s="43">
        <v>158000</v>
      </c>
      <c r="AB230" s="43">
        <v>9500</v>
      </c>
      <c r="AC230" s="43">
        <v>17000</v>
      </c>
      <c r="AD230" s="43">
        <v>10600</v>
      </c>
      <c r="AE230" s="44">
        <v>803000</v>
      </c>
    </row>
    <row r="231" spans="1:31" x14ac:dyDescent="0.2">
      <c r="A231" t="s">
        <v>236</v>
      </c>
      <c r="B231">
        <v>222</v>
      </c>
      <c r="C231" s="42">
        <v>2015</v>
      </c>
      <c r="D231" s="43">
        <v>248000</v>
      </c>
      <c r="E231" s="43">
        <v>0</v>
      </c>
      <c r="F231" s="43">
        <v>12400</v>
      </c>
      <c r="G231" s="43">
        <v>121400</v>
      </c>
      <c r="H231" s="43">
        <v>18000</v>
      </c>
      <c r="I231" s="43">
        <v>0</v>
      </c>
      <c r="J231" s="44">
        <v>0</v>
      </c>
      <c r="K231" s="26">
        <f t="shared" si="10"/>
        <v>399800</v>
      </c>
      <c r="L231" s="4"/>
      <c r="M231">
        <f t="shared" si="9"/>
        <v>2016</v>
      </c>
      <c r="N231" s="43">
        <v>251000</v>
      </c>
      <c r="O231" s="43">
        <v>0</v>
      </c>
      <c r="P231" s="43">
        <v>18000</v>
      </c>
      <c r="Q231" s="43">
        <v>128000</v>
      </c>
      <c r="R231" s="43">
        <v>11000</v>
      </c>
      <c r="S231" s="43">
        <v>0</v>
      </c>
      <c r="T231" s="44">
        <v>0</v>
      </c>
      <c r="U231" s="26">
        <f t="shared" si="11"/>
        <v>408000</v>
      </c>
      <c r="V231" s="32"/>
      <c r="W231" s="49" t="s">
        <v>945</v>
      </c>
      <c r="X231" s="49" t="s">
        <v>946</v>
      </c>
      <c r="Y231" s="43">
        <v>236000</v>
      </c>
      <c r="Z231" s="43">
        <v>0</v>
      </c>
      <c r="AA231" s="43">
        <v>10000</v>
      </c>
      <c r="AB231" s="43">
        <v>113324</v>
      </c>
      <c r="AC231" s="43">
        <v>10000</v>
      </c>
      <c r="AD231" s="43">
        <v>450</v>
      </c>
      <c r="AE231" s="44">
        <v>0</v>
      </c>
    </row>
    <row r="232" spans="1:31" x14ac:dyDescent="0.2">
      <c r="A232" t="s">
        <v>237</v>
      </c>
      <c r="B232">
        <v>223</v>
      </c>
      <c r="C232" s="42">
        <v>2014</v>
      </c>
      <c r="D232" s="43">
        <v>557000</v>
      </c>
      <c r="E232" s="43">
        <v>56949</v>
      </c>
      <c r="F232" s="43">
        <v>82900</v>
      </c>
      <c r="G232" s="43">
        <v>3343</v>
      </c>
      <c r="H232" s="43">
        <v>10000</v>
      </c>
      <c r="I232" s="43">
        <v>5360</v>
      </c>
      <c r="J232" s="44">
        <v>169000</v>
      </c>
      <c r="K232" s="26">
        <f t="shared" si="10"/>
        <v>884552</v>
      </c>
      <c r="L232" s="4"/>
      <c r="M232">
        <f t="shared" si="9"/>
        <v>2015</v>
      </c>
      <c r="N232" s="43">
        <v>600000</v>
      </c>
      <c r="O232" s="43">
        <v>59620</v>
      </c>
      <c r="P232" s="43">
        <v>92900</v>
      </c>
      <c r="Q232" s="43">
        <v>0</v>
      </c>
      <c r="R232" s="43">
        <v>10000</v>
      </c>
      <c r="S232" s="43">
        <v>3000</v>
      </c>
      <c r="T232" s="44">
        <v>158000</v>
      </c>
      <c r="U232" s="26">
        <f t="shared" si="11"/>
        <v>923520</v>
      </c>
      <c r="V232" s="32"/>
      <c r="W232" s="49" t="s">
        <v>947</v>
      </c>
      <c r="X232" s="49" t="s">
        <v>948</v>
      </c>
      <c r="Y232" s="43">
        <v>557000</v>
      </c>
      <c r="Z232" s="43">
        <v>56949</v>
      </c>
      <c r="AA232" s="43">
        <v>82900</v>
      </c>
      <c r="AB232" s="43">
        <v>3343</v>
      </c>
      <c r="AC232" s="43">
        <v>34353</v>
      </c>
      <c r="AD232" s="43">
        <v>5360</v>
      </c>
      <c r="AE232" s="44">
        <v>98311</v>
      </c>
    </row>
    <row r="233" spans="1:31" x14ac:dyDescent="0.2">
      <c r="A233" t="s">
        <v>238</v>
      </c>
      <c r="B233">
        <v>224</v>
      </c>
      <c r="C233" s="42">
        <v>2015</v>
      </c>
      <c r="D233" s="43">
        <v>1060000</v>
      </c>
      <c r="E233" s="43">
        <v>532000</v>
      </c>
      <c r="F233" s="43">
        <v>120000</v>
      </c>
      <c r="G233" s="43">
        <v>5600</v>
      </c>
      <c r="H233" s="43">
        <v>52000</v>
      </c>
      <c r="I233" s="43">
        <v>17000</v>
      </c>
      <c r="J233" s="44">
        <v>0</v>
      </c>
      <c r="K233" s="26">
        <f t="shared" si="10"/>
        <v>1786600</v>
      </c>
      <c r="L233" s="4"/>
      <c r="M233">
        <f t="shared" si="9"/>
        <v>2016</v>
      </c>
      <c r="N233" s="43">
        <v>1090000</v>
      </c>
      <c r="O233" s="43">
        <v>540876</v>
      </c>
      <c r="P233" s="43">
        <v>109000</v>
      </c>
      <c r="Q233" s="43">
        <v>4500</v>
      </c>
      <c r="R233" s="43">
        <v>40000</v>
      </c>
      <c r="S233" s="43">
        <v>20000</v>
      </c>
      <c r="T233" s="44">
        <v>0</v>
      </c>
      <c r="U233" s="26">
        <f t="shared" si="11"/>
        <v>1804376</v>
      </c>
      <c r="V233" s="32"/>
      <c r="W233" s="49" t="s">
        <v>949</v>
      </c>
      <c r="X233" s="49" t="s">
        <v>950</v>
      </c>
      <c r="Y233" s="43">
        <v>850000</v>
      </c>
      <c r="Z233" s="43">
        <v>496000</v>
      </c>
      <c r="AA233" s="43">
        <v>98000</v>
      </c>
      <c r="AB233" s="43">
        <v>4500</v>
      </c>
      <c r="AC233" s="43">
        <v>28000</v>
      </c>
      <c r="AD233" s="43">
        <v>24000</v>
      </c>
      <c r="AE233" s="44">
        <v>0</v>
      </c>
    </row>
    <row r="234" spans="1:31" x14ac:dyDescent="0.2">
      <c r="A234" t="s">
        <v>239</v>
      </c>
      <c r="B234">
        <v>225</v>
      </c>
      <c r="C234" s="42">
        <v>2015</v>
      </c>
      <c r="D234" s="43">
        <v>150000</v>
      </c>
      <c r="E234" s="43">
        <v>0</v>
      </c>
      <c r="F234" s="43">
        <v>22000</v>
      </c>
      <c r="G234" s="43">
        <v>0</v>
      </c>
      <c r="H234" s="43">
        <v>8000</v>
      </c>
      <c r="I234" s="43">
        <v>2000</v>
      </c>
      <c r="J234" s="44">
        <v>0</v>
      </c>
      <c r="K234" s="26">
        <f t="shared" si="10"/>
        <v>182000</v>
      </c>
      <c r="L234" s="4"/>
      <c r="M234">
        <f t="shared" si="9"/>
        <v>2016</v>
      </c>
      <c r="N234" s="43">
        <v>195000</v>
      </c>
      <c r="O234" s="43">
        <v>0</v>
      </c>
      <c r="P234" s="43">
        <v>17000</v>
      </c>
      <c r="Q234" s="43">
        <v>0</v>
      </c>
      <c r="R234" s="43">
        <v>2000</v>
      </c>
      <c r="S234" s="43">
        <v>3500</v>
      </c>
      <c r="T234" s="44">
        <v>0</v>
      </c>
      <c r="U234" s="26">
        <f t="shared" si="11"/>
        <v>217500</v>
      </c>
      <c r="V234" s="32"/>
      <c r="W234" s="49" t="s">
        <v>951</v>
      </c>
      <c r="X234" s="49" t="s">
        <v>952</v>
      </c>
      <c r="Y234" s="43">
        <v>100000</v>
      </c>
      <c r="Z234" s="43">
        <v>0</v>
      </c>
      <c r="AA234" s="43">
        <v>15000</v>
      </c>
      <c r="AB234" s="43">
        <v>0</v>
      </c>
      <c r="AC234" s="43">
        <v>0</v>
      </c>
      <c r="AD234" s="43">
        <v>10000</v>
      </c>
      <c r="AE234" s="44">
        <v>0</v>
      </c>
    </row>
    <row r="235" spans="1:31" x14ac:dyDescent="0.2">
      <c r="A235" t="s">
        <v>240</v>
      </c>
      <c r="B235">
        <v>226</v>
      </c>
      <c r="C235" s="42">
        <v>2015</v>
      </c>
      <c r="D235" s="43">
        <v>1640577</v>
      </c>
      <c r="E235" s="43">
        <v>0</v>
      </c>
      <c r="F235" s="43">
        <v>177728</v>
      </c>
      <c r="G235" s="43">
        <v>0</v>
      </c>
      <c r="H235" s="43">
        <v>80859</v>
      </c>
      <c r="I235" s="43">
        <v>30599</v>
      </c>
      <c r="J235" s="44">
        <v>97197</v>
      </c>
      <c r="K235" s="26">
        <f t="shared" si="10"/>
        <v>2026960</v>
      </c>
      <c r="L235" s="4"/>
      <c r="M235">
        <f t="shared" si="9"/>
        <v>2016</v>
      </c>
      <c r="N235" s="43">
        <v>1610000</v>
      </c>
      <c r="O235" s="43">
        <v>0</v>
      </c>
      <c r="P235" s="43">
        <v>200000</v>
      </c>
      <c r="Q235" s="43">
        <v>10000</v>
      </c>
      <c r="R235" s="43">
        <v>84000</v>
      </c>
      <c r="S235" s="43">
        <v>21000</v>
      </c>
      <c r="T235" s="44">
        <v>4500</v>
      </c>
      <c r="U235" s="26">
        <f t="shared" si="11"/>
        <v>1929500</v>
      </c>
      <c r="V235" s="32"/>
      <c r="W235" s="49" t="s">
        <v>953</v>
      </c>
      <c r="X235" s="49" t="s">
        <v>954</v>
      </c>
      <c r="Y235" s="43">
        <v>1399225</v>
      </c>
      <c r="Z235" s="43">
        <v>0</v>
      </c>
      <c r="AA235" s="43">
        <v>184150</v>
      </c>
      <c r="AB235" s="43">
        <v>0</v>
      </c>
      <c r="AC235" s="43">
        <v>74425</v>
      </c>
      <c r="AD235" s="43">
        <v>41425</v>
      </c>
      <c r="AE235" s="44">
        <v>132325</v>
      </c>
    </row>
    <row r="236" spans="1:31" x14ac:dyDescent="0.2">
      <c r="A236" t="s">
        <v>241</v>
      </c>
      <c r="B236">
        <v>227</v>
      </c>
      <c r="C236" s="42">
        <v>2015</v>
      </c>
      <c r="D236" s="43">
        <v>1324952</v>
      </c>
      <c r="E236" s="43">
        <v>141307</v>
      </c>
      <c r="F236" s="43">
        <v>102107</v>
      </c>
      <c r="G236" s="43">
        <v>10920</v>
      </c>
      <c r="H236" s="43">
        <v>47865</v>
      </c>
      <c r="I236" s="43">
        <v>23925</v>
      </c>
      <c r="J236" s="44">
        <v>3758</v>
      </c>
      <c r="K236" s="26">
        <f t="shared" si="10"/>
        <v>1654834</v>
      </c>
      <c r="L236" s="4"/>
      <c r="M236">
        <f t="shared" si="9"/>
        <v>2016</v>
      </c>
      <c r="N236" s="43">
        <v>1296635</v>
      </c>
      <c r="O236" s="43">
        <v>131597</v>
      </c>
      <c r="P236" s="43">
        <v>111867</v>
      </c>
      <c r="Q236" s="43">
        <v>10201</v>
      </c>
      <c r="R236" s="43">
        <v>39969</v>
      </c>
      <c r="S236" s="43">
        <v>16896</v>
      </c>
      <c r="T236" s="44">
        <v>0</v>
      </c>
      <c r="U236" s="26">
        <f t="shared" si="11"/>
        <v>1607165</v>
      </c>
      <c r="V236" s="32"/>
      <c r="W236" s="49" t="s">
        <v>955</v>
      </c>
      <c r="X236" s="49" t="s">
        <v>956</v>
      </c>
      <c r="Y236" s="43">
        <v>1168425</v>
      </c>
      <c r="Z236" s="43">
        <v>115000</v>
      </c>
      <c r="AA236" s="43">
        <v>135000</v>
      </c>
      <c r="AB236" s="43">
        <v>11000</v>
      </c>
      <c r="AC236" s="43">
        <v>40000</v>
      </c>
      <c r="AD236" s="43">
        <v>22000</v>
      </c>
      <c r="AE236" s="44">
        <v>75000</v>
      </c>
    </row>
    <row r="237" spans="1:31" x14ac:dyDescent="0.2">
      <c r="A237" t="s">
        <v>242</v>
      </c>
      <c r="B237">
        <v>228</v>
      </c>
      <c r="C237" s="42">
        <v>2015</v>
      </c>
      <c r="D237" s="43">
        <v>600000</v>
      </c>
      <c r="E237" s="43">
        <v>500</v>
      </c>
      <c r="F237" s="43">
        <v>25000</v>
      </c>
      <c r="G237" s="43">
        <v>12770</v>
      </c>
      <c r="H237" s="43">
        <v>12900</v>
      </c>
      <c r="I237" s="43">
        <v>6500</v>
      </c>
      <c r="J237" s="44">
        <v>20000</v>
      </c>
      <c r="K237" s="26">
        <f t="shared" si="10"/>
        <v>677670</v>
      </c>
      <c r="L237" s="4"/>
      <c r="M237">
        <f t="shared" si="9"/>
        <v>2016</v>
      </c>
      <c r="N237" s="43">
        <v>635000</v>
      </c>
      <c r="O237" s="43">
        <v>500</v>
      </c>
      <c r="P237" s="43">
        <v>24000</v>
      </c>
      <c r="Q237" s="43">
        <v>12770</v>
      </c>
      <c r="R237" s="43">
        <v>10000</v>
      </c>
      <c r="S237" s="43">
        <v>4800</v>
      </c>
      <c r="T237" s="44">
        <v>24200</v>
      </c>
      <c r="U237" s="26">
        <f t="shared" si="11"/>
        <v>711270</v>
      </c>
      <c r="V237" s="32"/>
      <c r="W237" s="49" t="s">
        <v>957</v>
      </c>
      <c r="X237" s="49" t="s">
        <v>958</v>
      </c>
      <c r="Y237" s="43">
        <v>537000</v>
      </c>
      <c r="Z237" s="43">
        <v>580</v>
      </c>
      <c r="AA237" s="43">
        <v>29500</v>
      </c>
      <c r="AB237" s="43">
        <v>10984</v>
      </c>
      <c r="AC237" s="43">
        <v>10500</v>
      </c>
      <c r="AD237" s="43">
        <v>7300</v>
      </c>
      <c r="AE237" s="44">
        <v>32000</v>
      </c>
    </row>
    <row r="238" spans="1:31" x14ac:dyDescent="0.2">
      <c r="A238" t="s">
        <v>243</v>
      </c>
      <c r="B238">
        <v>229</v>
      </c>
      <c r="C238" s="42">
        <v>2015</v>
      </c>
      <c r="D238" s="43">
        <v>6600000</v>
      </c>
      <c r="E238" s="43">
        <v>2505000</v>
      </c>
      <c r="F238" s="43">
        <v>660000</v>
      </c>
      <c r="G238" s="43">
        <v>735000</v>
      </c>
      <c r="H238" s="43">
        <v>205000</v>
      </c>
      <c r="I238" s="43">
        <v>105000</v>
      </c>
      <c r="J238" s="44">
        <v>1200000</v>
      </c>
      <c r="K238" s="26">
        <f t="shared" si="10"/>
        <v>12010000</v>
      </c>
      <c r="L238" s="4"/>
      <c r="M238">
        <f t="shared" si="9"/>
        <v>2016</v>
      </c>
      <c r="N238" s="43">
        <v>7025000</v>
      </c>
      <c r="O238" s="43">
        <v>2700000</v>
      </c>
      <c r="P238" s="43">
        <v>695000</v>
      </c>
      <c r="Q238" s="43">
        <v>800000</v>
      </c>
      <c r="R238" s="43">
        <v>212000</v>
      </c>
      <c r="S238" s="43">
        <v>110000</v>
      </c>
      <c r="T238" s="44">
        <v>1400000</v>
      </c>
      <c r="U238" s="26">
        <f t="shared" si="11"/>
        <v>12942000</v>
      </c>
      <c r="V238" s="32"/>
      <c r="W238" s="49" t="s">
        <v>959</v>
      </c>
      <c r="X238" s="49" t="s">
        <v>960</v>
      </c>
      <c r="Y238" s="43">
        <v>5725000</v>
      </c>
      <c r="Z238" s="43">
        <v>2270000</v>
      </c>
      <c r="AA238" s="43">
        <v>673000</v>
      </c>
      <c r="AB238" s="43">
        <v>720000</v>
      </c>
      <c r="AC238" s="43">
        <v>265000</v>
      </c>
      <c r="AD238" s="43">
        <v>150000</v>
      </c>
      <c r="AE238" s="44">
        <v>500000</v>
      </c>
    </row>
    <row r="239" spans="1:31" x14ac:dyDescent="0.2">
      <c r="A239" t="s">
        <v>244</v>
      </c>
      <c r="B239">
        <v>230</v>
      </c>
      <c r="C239" s="42">
        <v>2015</v>
      </c>
      <c r="D239" s="43">
        <v>130000</v>
      </c>
      <c r="E239" s="43">
        <v>0</v>
      </c>
      <c r="F239" s="43">
        <v>13500</v>
      </c>
      <c r="G239" s="43">
        <v>416000</v>
      </c>
      <c r="H239" s="43">
        <v>14000</v>
      </c>
      <c r="I239" s="43">
        <v>4000</v>
      </c>
      <c r="J239" s="44">
        <v>10500</v>
      </c>
      <c r="K239" s="26">
        <f t="shared" si="10"/>
        <v>588000</v>
      </c>
      <c r="L239" s="4"/>
      <c r="M239">
        <f t="shared" si="9"/>
        <v>2016</v>
      </c>
      <c r="N239" s="43">
        <v>133500</v>
      </c>
      <c r="O239" s="43">
        <v>0</v>
      </c>
      <c r="P239" s="43">
        <v>12500</v>
      </c>
      <c r="Q239" s="43">
        <v>416000</v>
      </c>
      <c r="R239" s="43">
        <v>14000</v>
      </c>
      <c r="S239" s="43">
        <v>3000</v>
      </c>
      <c r="T239" s="44">
        <v>500</v>
      </c>
      <c r="U239" s="26">
        <f t="shared" si="11"/>
        <v>579500</v>
      </c>
      <c r="V239" s="32"/>
      <c r="W239" s="49" t="s">
        <v>961</v>
      </c>
      <c r="X239" s="49" t="s">
        <v>962</v>
      </c>
      <c r="Y239" s="43">
        <v>119500</v>
      </c>
      <c r="Z239" s="43">
        <v>0</v>
      </c>
      <c r="AA239" s="43">
        <v>8600</v>
      </c>
      <c r="AB239" s="43">
        <v>413400</v>
      </c>
      <c r="AC239" s="43">
        <v>25000</v>
      </c>
      <c r="AD239" s="43">
        <v>4200</v>
      </c>
      <c r="AE239" s="44">
        <v>500</v>
      </c>
    </row>
    <row r="240" spans="1:31" ht="25.5" x14ac:dyDescent="0.2">
      <c r="A240" t="s">
        <v>245</v>
      </c>
      <c r="B240">
        <v>231</v>
      </c>
      <c r="C240" s="42">
        <v>2015</v>
      </c>
      <c r="D240" s="43">
        <v>2172364</v>
      </c>
      <c r="E240" s="43">
        <v>210000</v>
      </c>
      <c r="F240" s="43">
        <v>200000</v>
      </c>
      <c r="G240" s="43">
        <v>20000</v>
      </c>
      <c r="H240" s="43">
        <v>16000</v>
      </c>
      <c r="I240" s="43">
        <v>46000</v>
      </c>
      <c r="J240" s="44">
        <v>347400</v>
      </c>
      <c r="K240" s="26">
        <f t="shared" si="10"/>
        <v>3011764</v>
      </c>
      <c r="L240" s="4"/>
      <c r="M240">
        <f t="shared" si="9"/>
        <v>2016</v>
      </c>
      <c r="N240" s="43">
        <v>2164901.13</v>
      </c>
      <c r="O240" s="43">
        <v>210000</v>
      </c>
      <c r="P240" s="43">
        <v>200000</v>
      </c>
      <c r="Q240" s="43">
        <v>20000</v>
      </c>
      <c r="R240" s="43">
        <v>16000</v>
      </c>
      <c r="S240" s="43">
        <v>46000</v>
      </c>
      <c r="T240" s="44">
        <v>0</v>
      </c>
      <c r="U240" s="26">
        <f t="shared" si="11"/>
        <v>2656901.13</v>
      </c>
      <c r="V240" s="32"/>
      <c r="W240" s="49" t="s">
        <v>963</v>
      </c>
      <c r="X240" s="49" t="s">
        <v>964</v>
      </c>
      <c r="Y240" s="43">
        <v>1917000</v>
      </c>
      <c r="Z240" s="43">
        <v>0</v>
      </c>
      <c r="AA240" s="43">
        <v>253405.66</v>
      </c>
      <c r="AB240" s="43">
        <v>15000</v>
      </c>
      <c r="AC240" s="43">
        <v>19000</v>
      </c>
      <c r="AD240" s="43">
        <v>46000</v>
      </c>
      <c r="AE240" s="44">
        <v>0</v>
      </c>
    </row>
    <row r="241" spans="1:31" x14ac:dyDescent="0.2">
      <c r="A241" t="s">
        <v>246</v>
      </c>
      <c r="B241">
        <v>232</v>
      </c>
      <c r="C241" s="42">
        <v>2015</v>
      </c>
      <c r="D241" s="43">
        <v>1350000</v>
      </c>
      <c r="E241" s="43">
        <v>0</v>
      </c>
      <c r="F241" s="43">
        <v>100000</v>
      </c>
      <c r="G241" s="43">
        <v>20000</v>
      </c>
      <c r="H241" s="43">
        <v>17000</v>
      </c>
      <c r="I241" s="43">
        <v>15200</v>
      </c>
      <c r="J241" s="44">
        <v>0</v>
      </c>
      <c r="K241" s="26">
        <f t="shared" si="10"/>
        <v>1502200</v>
      </c>
      <c r="L241" s="4"/>
      <c r="M241">
        <f t="shared" si="9"/>
        <v>2016</v>
      </c>
      <c r="N241" s="43">
        <v>1410000</v>
      </c>
      <c r="O241" s="43">
        <v>0</v>
      </c>
      <c r="P241" s="43">
        <v>100000</v>
      </c>
      <c r="Q241" s="43">
        <v>20000</v>
      </c>
      <c r="R241" s="43">
        <v>17000</v>
      </c>
      <c r="S241" s="43">
        <v>15200</v>
      </c>
      <c r="T241" s="44">
        <v>0</v>
      </c>
      <c r="U241" s="26">
        <f t="shared" si="11"/>
        <v>1562200</v>
      </c>
      <c r="V241" s="32"/>
      <c r="W241" s="49" t="s">
        <v>965</v>
      </c>
      <c r="X241" s="49" t="s">
        <v>966</v>
      </c>
      <c r="Y241" s="43">
        <v>1240000</v>
      </c>
      <c r="Z241" s="43">
        <v>0</v>
      </c>
      <c r="AA241" s="43">
        <v>82500</v>
      </c>
      <c r="AB241" s="43">
        <v>22500</v>
      </c>
      <c r="AC241" s="43">
        <v>9000</v>
      </c>
      <c r="AD241" s="43">
        <v>36000</v>
      </c>
      <c r="AE241" s="44">
        <v>255150</v>
      </c>
    </row>
    <row r="242" spans="1:31" x14ac:dyDescent="0.2">
      <c r="A242" t="s">
        <v>247</v>
      </c>
      <c r="B242">
        <v>233</v>
      </c>
      <c r="C242" s="42">
        <v>2015</v>
      </c>
      <c r="D242" s="43">
        <v>105000</v>
      </c>
      <c r="E242" s="43">
        <v>0</v>
      </c>
      <c r="F242" s="43">
        <v>30000</v>
      </c>
      <c r="G242" s="43">
        <v>2712</v>
      </c>
      <c r="H242" s="43">
        <v>3000</v>
      </c>
      <c r="I242" s="43">
        <v>500</v>
      </c>
      <c r="J242" s="44">
        <v>0</v>
      </c>
      <c r="K242" s="26">
        <f t="shared" si="10"/>
        <v>141212</v>
      </c>
      <c r="L242" s="4"/>
      <c r="M242">
        <f t="shared" si="9"/>
        <v>2016</v>
      </c>
      <c r="N242" s="43">
        <v>105000</v>
      </c>
      <c r="O242" s="43">
        <v>0</v>
      </c>
      <c r="P242" s="43">
        <v>36500</v>
      </c>
      <c r="Q242" s="43">
        <v>2700</v>
      </c>
      <c r="R242" s="43">
        <v>2500</v>
      </c>
      <c r="S242" s="43">
        <v>800</v>
      </c>
      <c r="T242" s="44">
        <v>0</v>
      </c>
      <c r="U242" s="26">
        <f t="shared" si="11"/>
        <v>147500</v>
      </c>
      <c r="V242" s="32"/>
      <c r="W242" s="49" t="s">
        <v>967</v>
      </c>
      <c r="X242" s="49" t="s">
        <v>968</v>
      </c>
      <c r="Y242" s="43">
        <v>100000</v>
      </c>
      <c r="Z242" s="43">
        <v>0</v>
      </c>
      <c r="AA242" s="43">
        <v>23000</v>
      </c>
      <c r="AB242" s="43">
        <v>5000</v>
      </c>
      <c r="AC242" s="43">
        <v>1000</v>
      </c>
      <c r="AD242" s="43">
        <v>1500</v>
      </c>
      <c r="AE242" s="44">
        <v>0</v>
      </c>
    </row>
    <row r="243" spans="1:31" ht="25.5" x14ac:dyDescent="0.2">
      <c r="A243" t="s">
        <v>248</v>
      </c>
      <c r="B243">
        <v>234</v>
      </c>
      <c r="C243" s="42">
        <v>2015</v>
      </c>
      <c r="D243" s="43">
        <v>111329</v>
      </c>
      <c r="E243" s="43">
        <v>0</v>
      </c>
      <c r="F243" s="43">
        <v>8874</v>
      </c>
      <c r="G243" s="43">
        <v>500027</v>
      </c>
      <c r="H243" s="43">
        <v>83</v>
      </c>
      <c r="I243" s="43">
        <v>841</v>
      </c>
      <c r="J243" s="44">
        <v>0</v>
      </c>
      <c r="K243" s="26">
        <f t="shared" si="10"/>
        <v>621154</v>
      </c>
      <c r="L243" s="4"/>
      <c r="M243">
        <f t="shared" si="9"/>
        <v>2016</v>
      </c>
      <c r="N243" s="43">
        <v>141000</v>
      </c>
      <c r="O243" s="43">
        <v>0</v>
      </c>
      <c r="P243" s="43">
        <v>12500</v>
      </c>
      <c r="Q243" s="43">
        <v>500028</v>
      </c>
      <c r="R243" s="43">
        <v>1655</v>
      </c>
      <c r="S243" s="43">
        <v>832</v>
      </c>
      <c r="T243" s="44">
        <v>0</v>
      </c>
      <c r="U243" s="26">
        <f t="shared" si="11"/>
        <v>656015</v>
      </c>
      <c r="V243" s="32"/>
      <c r="W243" s="49" t="s">
        <v>969</v>
      </c>
      <c r="X243" s="49" t="s">
        <v>970</v>
      </c>
      <c r="Y243" s="43">
        <v>122000</v>
      </c>
      <c r="Z243" s="43">
        <v>0</v>
      </c>
      <c r="AA243" s="43">
        <v>11220</v>
      </c>
      <c r="AB243" s="43">
        <v>479300</v>
      </c>
      <c r="AC243" s="43">
        <v>2335</v>
      </c>
      <c r="AD243" s="43">
        <v>1050</v>
      </c>
      <c r="AE243" s="44">
        <v>0</v>
      </c>
    </row>
    <row r="244" spans="1:31" ht="25.5" x14ac:dyDescent="0.2">
      <c r="A244" t="s">
        <v>249</v>
      </c>
      <c r="B244">
        <v>235</v>
      </c>
      <c r="C244" s="42">
        <v>2015</v>
      </c>
      <c r="D244" s="43">
        <v>213000</v>
      </c>
      <c r="E244" s="43">
        <v>0</v>
      </c>
      <c r="F244" s="43">
        <v>40000</v>
      </c>
      <c r="G244" s="43">
        <v>11913</v>
      </c>
      <c r="H244" s="43">
        <v>11500</v>
      </c>
      <c r="I244" s="43">
        <v>1300</v>
      </c>
      <c r="J244" s="44">
        <v>0</v>
      </c>
      <c r="K244" s="26">
        <f t="shared" si="10"/>
        <v>277713</v>
      </c>
      <c r="L244" s="4"/>
      <c r="M244">
        <f t="shared" si="9"/>
        <v>2016</v>
      </c>
      <c r="N244" s="43">
        <v>223800</v>
      </c>
      <c r="O244" s="43">
        <v>0</v>
      </c>
      <c r="P244" s="43">
        <v>58900</v>
      </c>
      <c r="Q244" s="43">
        <v>11900</v>
      </c>
      <c r="R244" s="43">
        <v>7800</v>
      </c>
      <c r="S244" s="43">
        <v>1300</v>
      </c>
      <c r="T244" s="44">
        <v>0</v>
      </c>
      <c r="U244" s="26">
        <f t="shared" si="11"/>
        <v>303700</v>
      </c>
      <c r="V244" s="32"/>
      <c r="W244" s="49" t="s">
        <v>971</v>
      </c>
      <c r="X244" s="49" t="s">
        <v>972</v>
      </c>
      <c r="Y244" s="43">
        <v>182000</v>
      </c>
      <c r="Z244" s="43">
        <v>0</v>
      </c>
      <c r="AA244" s="43">
        <v>23000</v>
      </c>
      <c r="AB244" s="43">
        <v>11000</v>
      </c>
      <c r="AC244" s="43">
        <v>10000</v>
      </c>
      <c r="AD244" s="43">
        <v>1500</v>
      </c>
      <c r="AE244" s="44">
        <v>0</v>
      </c>
    </row>
    <row r="245" spans="1:31" x14ac:dyDescent="0.2">
      <c r="A245" t="s">
        <v>250</v>
      </c>
      <c r="B245">
        <v>236</v>
      </c>
      <c r="C245" s="42">
        <v>2015</v>
      </c>
      <c r="D245" s="43">
        <v>4650000</v>
      </c>
      <c r="E245" s="43">
        <v>1100000</v>
      </c>
      <c r="F245" s="43">
        <v>498600</v>
      </c>
      <c r="G245" s="43">
        <v>24500</v>
      </c>
      <c r="H245" s="43">
        <v>274900</v>
      </c>
      <c r="I245" s="43">
        <v>70000</v>
      </c>
      <c r="J245" s="44">
        <v>1951000</v>
      </c>
      <c r="K245" s="26">
        <f t="shared" si="10"/>
        <v>8569000</v>
      </c>
      <c r="L245" s="4"/>
      <c r="M245">
        <f t="shared" si="9"/>
        <v>2016</v>
      </c>
      <c r="N245" s="43">
        <v>4975000</v>
      </c>
      <c r="O245" s="43">
        <v>1120000</v>
      </c>
      <c r="P245" s="43">
        <v>565500</v>
      </c>
      <c r="Q245" s="43">
        <v>24500</v>
      </c>
      <c r="R245" s="43">
        <v>265200</v>
      </c>
      <c r="S245" s="43">
        <v>90000</v>
      </c>
      <c r="T245" s="44">
        <v>1636000</v>
      </c>
      <c r="U245" s="26">
        <f t="shared" si="11"/>
        <v>8676200</v>
      </c>
      <c r="V245" s="32"/>
      <c r="W245" s="49" t="s">
        <v>973</v>
      </c>
      <c r="X245" s="49" t="s">
        <v>974</v>
      </c>
      <c r="Y245" s="43">
        <v>4127000</v>
      </c>
      <c r="Z245" s="43">
        <v>850000</v>
      </c>
      <c r="AA245" s="43">
        <v>547700</v>
      </c>
      <c r="AB245" s="43">
        <v>49000</v>
      </c>
      <c r="AC245" s="43">
        <v>190000</v>
      </c>
      <c r="AD245" s="43">
        <v>100000</v>
      </c>
      <c r="AE245" s="44">
        <v>1715000</v>
      </c>
    </row>
    <row r="246" spans="1:31" x14ac:dyDescent="0.2">
      <c r="A246" t="s">
        <v>251</v>
      </c>
      <c r="B246">
        <v>237</v>
      </c>
      <c r="C246" s="42">
        <v>2015</v>
      </c>
      <c r="D246" s="43">
        <v>65000</v>
      </c>
      <c r="E246" s="43">
        <v>2700</v>
      </c>
      <c r="F246" s="43">
        <v>11000</v>
      </c>
      <c r="G246" s="43">
        <v>500</v>
      </c>
      <c r="H246" s="43">
        <v>0</v>
      </c>
      <c r="I246" s="43">
        <v>1500</v>
      </c>
      <c r="J246" s="44">
        <v>7000</v>
      </c>
      <c r="K246" s="37">
        <f>SUM(D246:J246)</f>
        <v>87700</v>
      </c>
      <c r="L246" s="38"/>
      <c r="M246" s="35">
        <f t="shared" si="9"/>
        <v>2016</v>
      </c>
      <c r="N246" s="43">
        <v>60000</v>
      </c>
      <c r="O246" s="43">
        <v>2700</v>
      </c>
      <c r="P246" s="43">
        <v>11000</v>
      </c>
      <c r="Q246" s="43">
        <v>500</v>
      </c>
      <c r="R246" s="43">
        <v>0</v>
      </c>
      <c r="S246" s="43">
        <v>1000</v>
      </c>
      <c r="T246" s="44">
        <v>2000</v>
      </c>
      <c r="U246" s="26">
        <f t="shared" si="11"/>
        <v>77200</v>
      </c>
      <c r="V246" s="32"/>
      <c r="W246" s="49" t="s">
        <v>975</v>
      </c>
      <c r="X246" s="49" t="s">
        <v>976</v>
      </c>
      <c r="Y246" s="43">
        <v>50000</v>
      </c>
      <c r="Z246" s="43">
        <v>2500</v>
      </c>
      <c r="AA246" s="43">
        <v>12000</v>
      </c>
      <c r="AB246" s="43">
        <v>500</v>
      </c>
      <c r="AC246" s="43">
        <v>0</v>
      </c>
      <c r="AD246" s="43">
        <v>1000</v>
      </c>
      <c r="AE246" s="44">
        <v>0</v>
      </c>
    </row>
    <row r="247" spans="1:31" x14ac:dyDescent="0.2">
      <c r="A247" t="s">
        <v>252</v>
      </c>
      <c r="B247">
        <v>238</v>
      </c>
      <c r="C247" s="42">
        <v>2015</v>
      </c>
      <c r="D247" s="43">
        <v>1050000</v>
      </c>
      <c r="E247" s="43">
        <v>250000</v>
      </c>
      <c r="F247" s="43">
        <v>75000</v>
      </c>
      <c r="G247" s="43">
        <v>30000</v>
      </c>
      <c r="H247" s="43">
        <v>16000</v>
      </c>
      <c r="I247" s="43">
        <v>10000</v>
      </c>
      <c r="J247" s="44">
        <v>75000</v>
      </c>
      <c r="K247" s="26">
        <f t="shared" si="10"/>
        <v>1506000</v>
      </c>
      <c r="L247" s="4"/>
      <c r="M247">
        <f t="shared" si="9"/>
        <v>2016</v>
      </c>
      <c r="N247" s="43">
        <v>1220000</v>
      </c>
      <c r="O247" s="43">
        <v>295000</v>
      </c>
      <c r="P247" s="43">
        <v>75000</v>
      </c>
      <c r="Q247" s="43">
        <v>30000</v>
      </c>
      <c r="R247" s="43">
        <v>12000</v>
      </c>
      <c r="S247" s="43">
        <v>20000</v>
      </c>
      <c r="T247" s="44">
        <v>35000</v>
      </c>
      <c r="U247" s="26">
        <f t="shared" si="11"/>
        <v>1687000</v>
      </c>
      <c r="V247" s="32"/>
      <c r="W247" s="49" t="s">
        <v>977</v>
      </c>
      <c r="X247" s="49" t="s">
        <v>978</v>
      </c>
      <c r="Y247" s="43">
        <v>942000</v>
      </c>
      <c r="Z247" s="43">
        <v>225000</v>
      </c>
      <c r="AA247" s="43">
        <v>55000</v>
      </c>
      <c r="AB247" s="43">
        <v>25000</v>
      </c>
      <c r="AC247" s="43">
        <v>16000</v>
      </c>
      <c r="AD247" s="43">
        <v>15000</v>
      </c>
      <c r="AE247" s="44">
        <v>40000</v>
      </c>
    </row>
    <row r="248" spans="1:31" x14ac:dyDescent="0.2">
      <c r="A248" t="s">
        <v>253</v>
      </c>
      <c r="B248">
        <v>239</v>
      </c>
      <c r="C248" s="42">
        <v>2015</v>
      </c>
      <c r="D248" s="43">
        <v>7200000</v>
      </c>
      <c r="E248" s="43">
        <v>675000</v>
      </c>
      <c r="F248" s="43">
        <v>675000</v>
      </c>
      <c r="G248" s="43">
        <v>60000</v>
      </c>
      <c r="H248" s="43">
        <v>375000</v>
      </c>
      <c r="I248" s="43">
        <v>183000</v>
      </c>
      <c r="J248" s="44">
        <v>1570000</v>
      </c>
      <c r="K248" s="26">
        <f t="shared" si="10"/>
        <v>10738000</v>
      </c>
      <c r="L248" s="4"/>
      <c r="M248">
        <f t="shared" si="9"/>
        <v>2016</v>
      </c>
      <c r="N248" s="43">
        <v>7600000</v>
      </c>
      <c r="O248" s="43">
        <v>862000</v>
      </c>
      <c r="P248" s="43">
        <v>725000</v>
      </c>
      <c r="Q248" s="43">
        <v>60000</v>
      </c>
      <c r="R248" s="43">
        <v>325000</v>
      </c>
      <c r="S248" s="43">
        <v>200000</v>
      </c>
      <c r="T248" s="44">
        <v>900000</v>
      </c>
      <c r="U248" s="26">
        <f t="shared" si="11"/>
        <v>10672000</v>
      </c>
      <c r="V248" s="32"/>
      <c r="W248" s="49" t="s">
        <v>979</v>
      </c>
      <c r="X248" s="49" t="s">
        <v>980</v>
      </c>
      <c r="Y248" s="43">
        <v>6164978</v>
      </c>
      <c r="Z248" s="43">
        <v>698571</v>
      </c>
      <c r="AA248" s="43">
        <v>612720</v>
      </c>
      <c r="AB248" s="43">
        <v>53579</v>
      </c>
      <c r="AC248" s="43">
        <v>347675</v>
      </c>
      <c r="AD248" s="43">
        <v>300000</v>
      </c>
      <c r="AE248" s="44">
        <v>551995</v>
      </c>
    </row>
    <row r="249" spans="1:31" x14ac:dyDescent="0.2">
      <c r="A249" t="s">
        <v>254</v>
      </c>
      <c r="B249">
        <v>240</v>
      </c>
      <c r="C249" s="42">
        <v>2015</v>
      </c>
      <c r="D249" s="43">
        <v>500100</v>
      </c>
      <c r="E249" s="43">
        <v>1200</v>
      </c>
      <c r="F249" s="43">
        <v>51057.599999999999</v>
      </c>
      <c r="G249" s="43">
        <v>65000</v>
      </c>
      <c r="H249" s="43">
        <v>500</v>
      </c>
      <c r="I249" s="43">
        <v>1000</v>
      </c>
      <c r="J249" s="44">
        <v>0</v>
      </c>
      <c r="K249" s="26">
        <f t="shared" si="10"/>
        <v>618857.6</v>
      </c>
      <c r="L249" s="4"/>
      <c r="M249">
        <f t="shared" si="9"/>
        <v>2016</v>
      </c>
      <c r="N249" s="43">
        <v>485000</v>
      </c>
      <c r="O249" s="43">
        <v>1500</v>
      </c>
      <c r="P249" s="43">
        <v>70000</v>
      </c>
      <c r="Q249" s="43">
        <v>65000</v>
      </c>
      <c r="R249" s="43">
        <v>1000</v>
      </c>
      <c r="S249" s="43">
        <v>1000</v>
      </c>
      <c r="T249" s="44">
        <v>0</v>
      </c>
      <c r="U249" s="26">
        <f t="shared" si="11"/>
        <v>623500</v>
      </c>
      <c r="V249" s="32"/>
      <c r="W249" s="49" t="s">
        <v>981</v>
      </c>
      <c r="X249" s="49" t="s">
        <v>982</v>
      </c>
      <c r="Y249" s="43">
        <v>412500</v>
      </c>
      <c r="Z249" s="43">
        <v>0</v>
      </c>
      <c r="AA249" s="43">
        <v>30000</v>
      </c>
      <c r="AB249" s="43">
        <v>0</v>
      </c>
      <c r="AC249" s="43">
        <v>0</v>
      </c>
      <c r="AD249" s="43">
        <v>2500</v>
      </c>
      <c r="AE249" s="44">
        <v>0</v>
      </c>
    </row>
    <row r="250" spans="1:31" x14ac:dyDescent="0.2">
      <c r="A250" t="s">
        <v>255</v>
      </c>
      <c r="B250">
        <v>241</v>
      </c>
      <c r="C250" s="42">
        <v>2015</v>
      </c>
      <c r="D250" s="43">
        <v>550000</v>
      </c>
      <c r="E250" s="43">
        <v>0</v>
      </c>
      <c r="F250" s="43">
        <v>25000</v>
      </c>
      <c r="G250" s="43">
        <v>305000</v>
      </c>
      <c r="H250" s="43">
        <v>15000</v>
      </c>
      <c r="I250" s="43">
        <v>5000</v>
      </c>
      <c r="J250" s="44">
        <v>5000</v>
      </c>
      <c r="K250" s="26">
        <f t="shared" si="10"/>
        <v>905000</v>
      </c>
      <c r="L250" s="4"/>
      <c r="M250">
        <f t="shared" si="9"/>
        <v>2016</v>
      </c>
      <c r="N250" s="43">
        <v>550000</v>
      </c>
      <c r="O250" s="43">
        <v>0</v>
      </c>
      <c r="P250" s="43">
        <v>25000</v>
      </c>
      <c r="Q250" s="43">
        <v>305000</v>
      </c>
      <c r="R250" s="43">
        <v>15000</v>
      </c>
      <c r="S250" s="43">
        <v>5000</v>
      </c>
      <c r="T250" s="44">
        <v>5000</v>
      </c>
      <c r="U250" s="26">
        <f t="shared" si="11"/>
        <v>905000</v>
      </c>
      <c r="V250" s="32"/>
      <c r="W250" s="49" t="s">
        <v>983</v>
      </c>
      <c r="X250" s="49" t="s">
        <v>984</v>
      </c>
      <c r="Y250" s="43">
        <v>400000</v>
      </c>
      <c r="Z250" s="43">
        <v>0</v>
      </c>
      <c r="AA250" s="43">
        <v>23000</v>
      </c>
      <c r="AB250" s="43">
        <v>304974</v>
      </c>
      <c r="AC250" s="43">
        <v>20766.96</v>
      </c>
      <c r="AD250" s="43">
        <v>5000</v>
      </c>
      <c r="AE250" s="44">
        <v>5000</v>
      </c>
    </row>
    <row r="251" spans="1:31" ht="25.5" x14ac:dyDescent="0.2">
      <c r="A251" t="s">
        <v>256</v>
      </c>
      <c r="B251">
        <v>242</v>
      </c>
      <c r="C251" s="42">
        <v>2015</v>
      </c>
      <c r="D251" s="43">
        <v>475000</v>
      </c>
      <c r="E251" s="43">
        <v>1005500</v>
      </c>
      <c r="F251" s="43">
        <v>107500</v>
      </c>
      <c r="G251" s="43">
        <v>3005</v>
      </c>
      <c r="H251" s="43">
        <v>123600</v>
      </c>
      <c r="I251" s="43">
        <v>6000</v>
      </c>
      <c r="J251" s="44">
        <v>43000</v>
      </c>
      <c r="K251" s="26">
        <f>SUM(D251:J251)</f>
        <v>1763605</v>
      </c>
      <c r="L251" s="4"/>
      <c r="M251">
        <f t="shared" si="9"/>
        <v>2016</v>
      </c>
      <c r="N251" s="43">
        <v>495000</v>
      </c>
      <c r="O251" s="43">
        <v>1095500</v>
      </c>
      <c r="P251" s="43">
        <v>112100</v>
      </c>
      <c r="Q251" s="43">
        <v>6000</v>
      </c>
      <c r="R251" s="43">
        <v>111000</v>
      </c>
      <c r="S251" s="43">
        <v>6000</v>
      </c>
      <c r="T251" s="44">
        <v>17000</v>
      </c>
      <c r="U251" s="26">
        <f t="shared" si="11"/>
        <v>1842600</v>
      </c>
      <c r="V251" s="32"/>
      <c r="W251" s="49" t="s">
        <v>985</v>
      </c>
      <c r="X251" s="49" t="s">
        <v>986</v>
      </c>
      <c r="Y251" s="43">
        <v>415000</v>
      </c>
      <c r="Z251" s="43">
        <v>866500</v>
      </c>
      <c r="AA251" s="43">
        <v>135000</v>
      </c>
      <c r="AB251" s="43">
        <v>3004.4</v>
      </c>
      <c r="AC251" s="43">
        <v>129000</v>
      </c>
      <c r="AD251" s="43">
        <v>20000</v>
      </c>
      <c r="AE251" s="44">
        <v>12000</v>
      </c>
    </row>
    <row r="252" spans="1:31" x14ac:dyDescent="0.2">
      <c r="A252" t="s">
        <v>257</v>
      </c>
      <c r="B252">
        <v>243</v>
      </c>
      <c r="C252" s="42">
        <v>2015</v>
      </c>
      <c r="D252" s="43">
        <v>9331000</v>
      </c>
      <c r="E252" s="43">
        <v>1564000</v>
      </c>
      <c r="F252" s="43">
        <v>1575000</v>
      </c>
      <c r="G252" s="43">
        <v>1061000</v>
      </c>
      <c r="H252" s="43">
        <v>650000</v>
      </c>
      <c r="I252" s="43">
        <v>66000</v>
      </c>
      <c r="J252" s="44">
        <v>5833000</v>
      </c>
      <c r="K252" s="26">
        <f t="shared" si="10"/>
        <v>20080000</v>
      </c>
      <c r="L252" s="4"/>
      <c r="M252">
        <f t="shared" si="9"/>
        <v>2016</v>
      </c>
      <c r="N252" s="43">
        <v>9495000</v>
      </c>
      <c r="O252" s="43">
        <v>1631000</v>
      </c>
      <c r="P252" s="43">
        <v>2683000</v>
      </c>
      <c r="Q252" s="43">
        <v>1080000</v>
      </c>
      <c r="R252" s="43">
        <v>514000</v>
      </c>
      <c r="S252" s="43">
        <v>33000</v>
      </c>
      <c r="T252" s="44">
        <v>5557000</v>
      </c>
      <c r="U252" s="26">
        <f t="shared" si="11"/>
        <v>20993000</v>
      </c>
      <c r="V252" s="32"/>
      <c r="W252" s="49" t="s">
        <v>987</v>
      </c>
      <c r="X252" s="49" t="s">
        <v>988</v>
      </c>
      <c r="Y252" s="43">
        <v>7700000</v>
      </c>
      <c r="Z252" s="43">
        <v>1400000</v>
      </c>
      <c r="AA252" s="43">
        <v>1700000</v>
      </c>
      <c r="AB252" s="43">
        <v>800000</v>
      </c>
      <c r="AC252" s="43">
        <v>800000</v>
      </c>
      <c r="AD252" s="43">
        <v>50000</v>
      </c>
      <c r="AE252" s="44">
        <v>4900000</v>
      </c>
    </row>
    <row r="253" spans="1:31" x14ac:dyDescent="0.2">
      <c r="A253" t="s">
        <v>258</v>
      </c>
      <c r="B253">
        <v>244</v>
      </c>
      <c r="C253" s="42">
        <v>2015</v>
      </c>
      <c r="D253" s="43">
        <v>3120000</v>
      </c>
      <c r="E253" s="43">
        <v>525000</v>
      </c>
      <c r="F253" s="43">
        <v>480000</v>
      </c>
      <c r="G253" s="43">
        <v>60000</v>
      </c>
      <c r="H253" s="43">
        <v>180000</v>
      </c>
      <c r="I253" s="43">
        <v>20000</v>
      </c>
      <c r="J253" s="44">
        <v>440000</v>
      </c>
      <c r="K253" s="26">
        <f t="shared" si="10"/>
        <v>4825000</v>
      </c>
      <c r="L253" s="4"/>
      <c r="M253">
        <f t="shared" si="9"/>
        <v>2016</v>
      </c>
      <c r="N253" s="43">
        <v>3350000</v>
      </c>
      <c r="O253" s="43">
        <v>550000</v>
      </c>
      <c r="P253" s="43">
        <v>530000</v>
      </c>
      <c r="Q253" s="43">
        <v>63000</v>
      </c>
      <c r="R253" s="43">
        <v>140000</v>
      </c>
      <c r="S253" s="43">
        <v>45000</v>
      </c>
      <c r="T253" s="44">
        <v>140000</v>
      </c>
      <c r="U253" s="26">
        <f t="shared" si="11"/>
        <v>4818000</v>
      </c>
      <c r="V253" s="32"/>
      <c r="W253" s="49" t="s">
        <v>989</v>
      </c>
      <c r="X253" s="49" t="s">
        <v>990</v>
      </c>
      <c r="Y253" s="43">
        <v>2720000</v>
      </c>
      <c r="Z253" s="43">
        <v>450300</v>
      </c>
      <c r="AA253" s="43">
        <v>330000</v>
      </c>
      <c r="AB253" s="43">
        <v>60000</v>
      </c>
      <c r="AC253" s="43">
        <v>205000</v>
      </c>
      <c r="AD253" s="43">
        <v>10000</v>
      </c>
      <c r="AE253" s="44">
        <v>550000</v>
      </c>
    </row>
    <row r="254" spans="1:31" x14ac:dyDescent="0.2">
      <c r="A254" t="s">
        <v>259</v>
      </c>
      <c r="B254">
        <v>245</v>
      </c>
      <c r="C254" s="42">
        <v>2015</v>
      </c>
      <c r="D254" s="43">
        <v>1950000</v>
      </c>
      <c r="E254" s="43">
        <v>733700</v>
      </c>
      <c r="F254" s="43">
        <v>170000</v>
      </c>
      <c r="G254" s="43">
        <v>0</v>
      </c>
      <c r="H254" s="43">
        <v>90000</v>
      </c>
      <c r="I254" s="43">
        <v>20000</v>
      </c>
      <c r="J254" s="44">
        <v>80000</v>
      </c>
      <c r="K254" s="26">
        <f t="shared" si="10"/>
        <v>3043700</v>
      </c>
      <c r="L254" s="4"/>
      <c r="M254">
        <f t="shared" si="9"/>
        <v>2016</v>
      </c>
      <c r="N254" s="43">
        <v>1980000</v>
      </c>
      <c r="O254" s="43">
        <v>762361</v>
      </c>
      <c r="P254" s="43">
        <v>180000</v>
      </c>
      <c r="Q254" s="43">
        <v>0</v>
      </c>
      <c r="R254" s="43">
        <v>85000</v>
      </c>
      <c r="S254" s="43">
        <v>25000</v>
      </c>
      <c r="T254" s="44">
        <v>70000</v>
      </c>
      <c r="U254" s="26">
        <f t="shared" si="11"/>
        <v>3102361</v>
      </c>
      <c r="V254" s="32"/>
      <c r="W254" s="49" t="s">
        <v>991</v>
      </c>
      <c r="X254" s="49" t="s">
        <v>992</v>
      </c>
      <c r="Y254" s="43">
        <v>1740000</v>
      </c>
      <c r="Z254" s="43">
        <v>730000</v>
      </c>
      <c r="AA254" s="43">
        <v>150000</v>
      </c>
      <c r="AB254" s="43">
        <v>0</v>
      </c>
      <c r="AC254" s="43">
        <v>75000</v>
      </c>
      <c r="AD254" s="43">
        <v>15000</v>
      </c>
      <c r="AE254" s="44">
        <v>50000</v>
      </c>
    </row>
    <row r="255" spans="1:31" x14ac:dyDescent="0.2">
      <c r="A255" t="s">
        <v>260</v>
      </c>
      <c r="B255">
        <v>246</v>
      </c>
      <c r="C255" s="42">
        <v>2015</v>
      </c>
      <c r="D255" s="43">
        <v>3143083</v>
      </c>
      <c r="E255" s="43">
        <v>350000</v>
      </c>
      <c r="F255" s="43">
        <v>180000</v>
      </c>
      <c r="G255" s="43">
        <v>330000</v>
      </c>
      <c r="H255" s="43">
        <v>100000</v>
      </c>
      <c r="I255" s="43">
        <v>100000</v>
      </c>
      <c r="J255" s="44">
        <v>2563631</v>
      </c>
      <c r="K255" s="26">
        <f t="shared" si="10"/>
        <v>6766714</v>
      </c>
      <c r="L255" s="4"/>
      <c r="M255">
        <f t="shared" si="9"/>
        <v>2016</v>
      </c>
      <c r="N255" s="43">
        <v>3250000</v>
      </c>
      <c r="O255" s="43">
        <v>350000</v>
      </c>
      <c r="P255" s="43">
        <v>245000</v>
      </c>
      <c r="Q255" s="43">
        <v>345000</v>
      </c>
      <c r="R255" s="43">
        <v>82000</v>
      </c>
      <c r="S255" s="43">
        <v>180000</v>
      </c>
      <c r="T255" s="44">
        <v>2513884</v>
      </c>
      <c r="U255" s="26">
        <f t="shared" si="11"/>
        <v>6965884</v>
      </c>
      <c r="V255" s="32"/>
      <c r="W255" s="49" t="s">
        <v>993</v>
      </c>
      <c r="X255" s="49" t="s">
        <v>994</v>
      </c>
      <c r="Y255" s="43">
        <v>2650000</v>
      </c>
      <c r="Z255" s="43">
        <v>300000</v>
      </c>
      <c r="AA255" s="43">
        <v>160000</v>
      </c>
      <c r="AB255" s="43">
        <v>325000</v>
      </c>
      <c r="AC255" s="43">
        <v>110000</v>
      </c>
      <c r="AD255" s="43">
        <v>100000</v>
      </c>
      <c r="AE255" s="44">
        <v>2300738</v>
      </c>
    </row>
    <row r="256" spans="1:31" x14ac:dyDescent="0.2">
      <c r="A256" t="s">
        <v>261</v>
      </c>
      <c r="B256">
        <v>247</v>
      </c>
      <c r="C256" s="42">
        <v>2015</v>
      </c>
      <c r="D256" s="43">
        <v>1550000</v>
      </c>
      <c r="E256" s="43">
        <v>55000</v>
      </c>
      <c r="F256" s="43">
        <v>100000</v>
      </c>
      <c r="G256" s="43">
        <v>14630</v>
      </c>
      <c r="H256" s="43">
        <v>58333</v>
      </c>
      <c r="I256" s="43">
        <v>4805</v>
      </c>
      <c r="J256" s="44">
        <v>0</v>
      </c>
      <c r="K256" s="26">
        <f t="shared" si="10"/>
        <v>1782768</v>
      </c>
      <c r="L256" s="4"/>
      <c r="M256">
        <f t="shared" si="9"/>
        <v>2016</v>
      </c>
      <c r="N256" s="43">
        <v>1425000</v>
      </c>
      <c r="O256" s="43">
        <v>65000</v>
      </c>
      <c r="P256" s="43">
        <v>220863</v>
      </c>
      <c r="Q256" s="43">
        <v>0</v>
      </c>
      <c r="R256" s="43">
        <v>36175</v>
      </c>
      <c r="S256" s="43">
        <v>6801</v>
      </c>
      <c r="T256" s="44">
        <v>0</v>
      </c>
      <c r="U256" s="26">
        <f t="shared" si="11"/>
        <v>1753839</v>
      </c>
      <c r="V256" s="32"/>
      <c r="W256" s="49" t="s">
        <v>995</v>
      </c>
      <c r="X256" s="49" t="s">
        <v>996</v>
      </c>
      <c r="Y256" s="43">
        <v>1227402</v>
      </c>
      <c r="Z256" s="43">
        <v>40000</v>
      </c>
      <c r="AA256" s="43">
        <v>221101</v>
      </c>
      <c r="AB256" s="43">
        <v>2000</v>
      </c>
      <c r="AC256" s="43">
        <v>33442</v>
      </c>
      <c r="AD256" s="43">
        <v>5000</v>
      </c>
      <c r="AE256" s="44">
        <v>0</v>
      </c>
    </row>
    <row r="257" spans="1:31" x14ac:dyDescent="0.2">
      <c r="A257" t="s">
        <v>262</v>
      </c>
      <c r="B257">
        <v>248</v>
      </c>
      <c r="C257" s="42">
        <v>2015</v>
      </c>
      <c r="D257" s="43">
        <v>4053000</v>
      </c>
      <c r="E257" s="43">
        <v>2085000</v>
      </c>
      <c r="F257" s="43">
        <v>425000</v>
      </c>
      <c r="G257" s="43">
        <v>207000</v>
      </c>
      <c r="H257" s="43">
        <v>1000000</v>
      </c>
      <c r="I257" s="43">
        <v>75000</v>
      </c>
      <c r="J257" s="44">
        <v>934654.49</v>
      </c>
      <c r="K257" s="26">
        <f t="shared" si="10"/>
        <v>8779654.4900000002</v>
      </c>
      <c r="L257" s="4"/>
      <c r="M257">
        <f t="shared" si="9"/>
        <v>2016</v>
      </c>
      <c r="N257" s="43">
        <v>5081711</v>
      </c>
      <c r="O257" s="43">
        <v>2255000</v>
      </c>
      <c r="P257" s="43">
        <v>425000</v>
      </c>
      <c r="Q257" s="43">
        <v>207000</v>
      </c>
      <c r="R257" s="43">
        <v>980000</v>
      </c>
      <c r="S257" s="43">
        <v>80000</v>
      </c>
      <c r="T257" s="44">
        <v>0</v>
      </c>
      <c r="U257" s="26">
        <f t="shared" si="11"/>
        <v>9028711</v>
      </c>
      <c r="V257" s="32"/>
      <c r="W257" s="49" t="s">
        <v>997</v>
      </c>
      <c r="X257" s="49" t="s">
        <v>998</v>
      </c>
      <c r="Y257" s="43">
        <v>4100000</v>
      </c>
      <c r="Z257" s="43">
        <v>1900000</v>
      </c>
      <c r="AA257" s="43">
        <v>500000</v>
      </c>
      <c r="AB257" s="43">
        <v>179500</v>
      </c>
      <c r="AC257" s="43">
        <v>1030000</v>
      </c>
      <c r="AD257" s="43">
        <v>75000</v>
      </c>
      <c r="AE257" s="44">
        <v>200000</v>
      </c>
    </row>
    <row r="258" spans="1:31" ht="25.5" x14ac:dyDescent="0.2">
      <c r="A258" t="s">
        <v>263</v>
      </c>
      <c r="B258">
        <v>249</v>
      </c>
      <c r="C258" s="42">
        <v>2015</v>
      </c>
      <c r="D258" s="43">
        <v>205024.04</v>
      </c>
      <c r="E258" s="43">
        <v>5000</v>
      </c>
      <c r="F258" s="43">
        <v>17500</v>
      </c>
      <c r="G258" s="43">
        <v>1500</v>
      </c>
      <c r="H258" s="43">
        <v>5500</v>
      </c>
      <c r="I258" s="43">
        <v>4000</v>
      </c>
      <c r="J258" s="44">
        <v>19000</v>
      </c>
      <c r="K258" s="26">
        <f t="shared" si="10"/>
        <v>257524.04</v>
      </c>
      <c r="L258" s="4"/>
      <c r="M258">
        <f t="shared" si="9"/>
        <v>2016</v>
      </c>
      <c r="N258" s="43">
        <v>210024</v>
      </c>
      <c r="O258" s="43">
        <v>5000</v>
      </c>
      <c r="P258" s="43">
        <v>17500</v>
      </c>
      <c r="Q258" s="43">
        <v>1500</v>
      </c>
      <c r="R258" s="43">
        <v>4000</v>
      </c>
      <c r="S258" s="43">
        <v>4000</v>
      </c>
      <c r="T258" s="44">
        <v>2500</v>
      </c>
      <c r="U258" s="26">
        <f t="shared" si="11"/>
        <v>244524</v>
      </c>
      <c r="V258" s="32"/>
      <c r="W258" s="49" t="s">
        <v>999</v>
      </c>
      <c r="X258" s="49" t="s">
        <v>1000</v>
      </c>
      <c r="Y258" s="43">
        <v>230000</v>
      </c>
      <c r="Z258" s="43">
        <v>5000</v>
      </c>
      <c r="AA258" s="43">
        <v>17500</v>
      </c>
      <c r="AB258" s="43">
        <v>3000</v>
      </c>
      <c r="AC258" s="43">
        <v>5500</v>
      </c>
      <c r="AD258" s="43">
        <v>4000</v>
      </c>
      <c r="AE258" s="44">
        <v>0</v>
      </c>
    </row>
    <row r="259" spans="1:31" ht="25.5" x14ac:dyDescent="0.2">
      <c r="A259" t="s">
        <v>264</v>
      </c>
      <c r="B259">
        <v>250</v>
      </c>
      <c r="C259" s="42">
        <v>2015</v>
      </c>
      <c r="D259" s="43">
        <v>694000</v>
      </c>
      <c r="E259" s="43">
        <v>0</v>
      </c>
      <c r="F259" s="43">
        <v>26000</v>
      </c>
      <c r="G259" s="43">
        <v>3530000</v>
      </c>
      <c r="H259" s="43">
        <v>13000</v>
      </c>
      <c r="I259" s="43">
        <v>5000</v>
      </c>
      <c r="J259" s="44">
        <v>312629</v>
      </c>
      <c r="K259" s="26">
        <f t="shared" si="10"/>
        <v>4580629</v>
      </c>
      <c r="L259" s="4"/>
      <c r="M259">
        <f t="shared" si="9"/>
        <v>2016</v>
      </c>
      <c r="N259" s="43">
        <v>694000</v>
      </c>
      <c r="O259" s="43">
        <v>0</v>
      </c>
      <c r="P259" s="43">
        <v>26000</v>
      </c>
      <c r="Q259" s="43">
        <v>3530000</v>
      </c>
      <c r="R259" s="43">
        <v>13000</v>
      </c>
      <c r="S259" s="43">
        <v>5000</v>
      </c>
      <c r="T259" s="43">
        <v>316402</v>
      </c>
      <c r="U259" s="26">
        <f t="shared" si="11"/>
        <v>4584402</v>
      </c>
      <c r="V259" s="32"/>
      <c r="W259" s="49" t="s">
        <v>1001</v>
      </c>
      <c r="X259" s="49" t="s">
        <v>1002</v>
      </c>
      <c r="Y259" s="43">
        <v>649000</v>
      </c>
      <c r="Z259" s="43">
        <v>0</v>
      </c>
      <c r="AA259" s="43">
        <v>28000</v>
      </c>
      <c r="AB259" s="43">
        <v>3529000</v>
      </c>
      <c r="AC259" s="43">
        <v>13000</v>
      </c>
      <c r="AD259" s="43">
        <v>5000</v>
      </c>
      <c r="AE259" s="44">
        <v>286296</v>
      </c>
    </row>
    <row r="260" spans="1:31" x14ac:dyDescent="0.2">
      <c r="A260" t="s">
        <v>265</v>
      </c>
      <c r="B260">
        <v>251</v>
      </c>
      <c r="C260" s="42">
        <v>2015</v>
      </c>
      <c r="D260" s="43">
        <v>1597384</v>
      </c>
      <c r="E260" s="43">
        <v>477215</v>
      </c>
      <c r="F260" s="43">
        <v>282985</v>
      </c>
      <c r="G260" s="43">
        <v>75179</v>
      </c>
      <c r="H260" s="43">
        <v>34613</v>
      </c>
      <c r="I260" s="43">
        <v>95416</v>
      </c>
      <c r="J260" s="44">
        <v>169363</v>
      </c>
      <c r="K260" s="26">
        <f t="shared" si="10"/>
        <v>2732155</v>
      </c>
      <c r="L260" s="4"/>
      <c r="M260">
        <f t="shared" si="9"/>
        <v>2016</v>
      </c>
      <c r="N260" s="43">
        <v>1780529</v>
      </c>
      <c r="O260" s="43">
        <v>597178</v>
      </c>
      <c r="P260" s="43">
        <v>255411</v>
      </c>
      <c r="Q260" s="43">
        <v>71115</v>
      </c>
      <c r="R260" s="43">
        <v>22930</v>
      </c>
      <c r="S260" s="43">
        <v>92232</v>
      </c>
      <c r="T260" s="44">
        <v>0</v>
      </c>
      <c r="U260" s="26">
        <f t="shared" si="11"/>
        <v>2819395</v>
      </c>
      <c r="V260" s="32"/>
      <c r="W260" s="49" t="s">
        <v>1003</v>
      </c>
      <c r="X260" s="49" t="s">
        <v>1004</v>
      </c>
      <c r="Y260" s="43">
        <v>1456470</v>
      </c>
      <c r="Z260" s="43">
        <v>236094</v>
      </c>
      <c r="AA260" s="43">
        <v>225042</v>
      </c>
      <c r="AB260" s="43">
        <v>76885</v>
      </c>
      <c r="AC260" s="43">
        <v>30145</v>
      </c>
      <c r="AD260" s="43">
        <v>31040</v>
      </c>
      <c r="AE260" s="44">
        <v>0</v>
      </c>
    </row>
    <row r="261" spans="1:31" x14ac:dyDescent="0.2">
      <c r="A261" t="s">
        <v>266</v>
      </c>
      <c r="B261">
        <v>252</v>
      </c>
      <c r="C261" s="42">
        <v>2014</v>
      </c>
      <c r="D261" s="43">
        <v>835000</v>
      </c>
      <c r="E261" s="43">
        <v>441608</v>
      </c>
      <c r="F261" s="43">
        <v>130000</v>
      </c>
      <c r="G261" s="43">
        <v>19350</v>
      </c>
      <c r="H261" s="43">
        <v>116700</v>
      </c>
      <c r="I261" s="43">
        <v>22500</v>
      </c>
      <c r="J261" s="44">
        <v>90000</v>
      </c>
      <c r="K261" s="26">
        <f t="shared" si="10"/>
        <v>1655158</v>
      </c>
      <c r="L261" s="4"/>
      <c r="M261">
        <f t="shared" si="9"/>
        <v>2015</v>
      </c>
      <c r="N261" s="43">
        <v>855000</v>
      </c>
      <c r="O261" s="43">
        <v>428500</v>
      </c>
      <c r="P261" s="43">
        <v>100000</v>
      </c>
      <c r="Q261" s="43">
        <v>14000</v>
      </c>
      <c r="R261" s="43">
        <v>139587</v>
      </c>
      <c r="S261" s="43">
        <v>32206</v>
      </c>
      <c r="T261" s="44">
        <v>45000</v>
      </c>
      <c r="U261" s="26">
        <f t="shared" si="11"/>
        <v>1614293</v>
      </c>
      <c r="V261" s="32"/>
      <c r="W261" s="49" t="s">
        <v>1005</v>
      </c>
      <c r="X261" s="49" t="s">
        <v>1006</v>
      </c>
      <c r="Y261" s="43">
        <v>796802.5</v>
      </c>
      <c r="Z261" s="43">
        <v>248400</v>
      </c>
      <c r="AA261" s="43">
        <v>110000</v>
      </c>
      <c r="AB261" s="43">
        <v>12700</v>
      </c>
      <c r="AC261" s="43">
        <v>110000</v>
      </c>
      <c r="AD261" s="43">
        <v>13000</v>
      </c>
      <c r="AE261" s="44">
        <v>0</v>
      </c>
    </row>
    <row r="262" spans="1:31" x14ac:dyDescent="0.2">
      <c r="A262" t="s">
        <v>267</v>
      </c>
      <c r="B262">
        <v>253</v>
      </c>
      <c r="C262" s="42">
        <v>2015</v>
      </c>
      <c r="D262" s="43">
        <v>45000</v>
      </c>
      <c r="E262" s="43">
        <v>0</v>
      </c>
      <c r="F262" s="43">
        <v>1000</v>
      </c>
      <c r="G262" s="43">
        <v>0</v>
      </c>
      <c r="H262" s="43">
        <v>200</v>
      </c>
      <c r="I262" s="43">
        <v>1000</v>
      </c>
      <c r="J262" s="44">
        <v>0</v>
      </c>
      <c r="K262" s="26">
        <f t="shared" si="10"/>
        <v>47200</v>
      </c>
      <c r="L262" s="4"/>
      <c r="M262">
        <f t="shared" si="9"/>
        <v>2016</v>
      </c>
      <c r="N262" s="43">
        <v>42000</v>
      </c>
      <c r="O262" s="43">
        <v>0</v>
      </c>
      <c r="P262" s="43">
        <v>1500</v>
      </c>
      <c r="Q262" s="43">
        <v>0</v>
      </c>
      <c r="R262" s="43">
        <v>515</v>
      </c>
      <c r="S262" s="43">
        <v>1095</v>
      </c>
      <c r="T262" s="44">
        <v>0</v>
      </c>
      <c r="U262" s="26">
        <f t="shared" si="11"/>
        <v>45110</v>
      </c>
      <c r="V262" s="32"/>
      <c r="W262" s="49" t="s">
        <v>1007</v>
      </c>
      <c r="X262" s="49" t="s">
        <v>1008</v>
      </c>
      <c r="Y262" s="43">
        <v>45000</v>
      </c>
      <c r="Z262" s="43">
        <v>0</v>
      </c>
      <c r="AA262" s="43">
        <v>500</v>
      </c>
      <c r="AB262" s="43">
        <v>0</v>
      </c>
      <c r="AC262" s="43">
        <v>400</v>
      </c>
      <c r="AD262" s="43">
        <v>1000</v>
      </c>
      <c r="AE262" s="44">
        <v>18000</v>
      </c>
    </row>
    <row r="263" spans="1:31" x14ac:dyDescent="0.2">
      <c r="A263" t="s">
        <v>268</v>
      </c>
      <c r="B263">
        <v>254</v>
      </c>
      <c r="C263" s="42">
        <v>2015</v>
      </c>
      <c r="D263" s="43">
        <v>660000</v>
      </c>
      <c r="E263" s="43">
        <v>2000</v>
      </c>
      <c r="F263" s="43">
        <v>86000</v>
      </c>
      <c r="G263" s="43">
        <v>13000</v>
      </c>
      <c r="H263" s="43">
        <v>44300</v>
      </c>
      <c r="I263" s="43">
        <v>15116.1</v>
      </c>
      <c r="J263" s="44">
        <v>0</v>
      </c>
      <c r="K263" s="26">
        <f t="shared" si="10"/>
        <v>820416.1</v>
      </c>
      <c r="L263" s="4"/>
      <c r="M263">
        <f t="shared" si="9"/>
        <v>2016</v>
      </c>
      <c r="N263" s="43">
        <v>765000</v>
      </c>
      <c r="O263" s="43">
        <v>2300</v>
      </c>
      <c r="P263" s="43">
        <v>70000</v>
      </c>
      <c r="Q263" s="43">
        <v>14000</v>
      </c>
      <c r="R263" s="43">
        <v>48000</v>
      </c>
      <c r="S263" s="43">
        <v>17943.27</v>
      </c>
      <c r="T263" s="44">
        <v>0</v>
      </c>
      <c r="U263" s="26">
        <f t="shared" si="11"/>
        <v>917243.27</v>
      </c>
      <c r="V263" s="32"/>
      <c r="W263" s="49" t="s">
        <v>1009</v>
      </c>
      <c r="X263" s="49" t="s">
        <v>1010</v>
      </c>
      <c r="Y263" s="43">
        <v>630000</v>
      </c>
      <c r="Z263" s="43">
        <v>2100</v>
      </c>
      <c r="AA263" s="43">
        <v>60000</v>
      </c>
      <c r="AB263" s="43">
        <v>37000</v>
      </c>
      <c r="AC263" s="43">
        <v>34000</v>
      </c>
      <c r="AD263" s="43">
        <v>19728.93</v>
      </c>
      <c r="AE263" s="44">
        <v>0</v>
      </c>
    </row>
    <row r="264" spans="1:31" ht="25.5" x14ac:dyDescent="0.2">
      <c r="A264" t="s">
        <v>269</v>
      </c>
      <c r="B264">
        <v>255</v>
      </c>
      <c r="C264" s="42">
        <v>2014</v>
      </c>
      <c r="D264" s="43">
        <v>115000</v>
      </c>
      <c r="E264" s="43">
        <v>0</v>
      </c>
      <c r="F264" s="43">
        <v>19500</v>
      </c>
      <c r="G264" s="43">
        <v>0</v>
      </c>
      <c r="H264" s="43">
        <v>11500</v>
      </c>
      <c r="I264" s="43">
        <v>2000</v>
      </c>
      <c r="J264" s="44">
        <v>2500</v>
      </c>
      <c r="K264" s="37">
        <f>SUM(D264:J264)</f>
        <v>150500</v>
      </c>
      <c r="L264" s="38"/>
      <c r="M264" s="35">
        <f t="shared" si="9"/>
        <v>2015</v>
      </c>
      <c r="N264" s="43">
        <v>132500</v>
      </c>
      <c r="O264" s="43">
        <v>0</v>
      </c>
      <c r="P264" s="43">
        <v>31500</v>
      </c>
      <c r="Q264" s="43">
        <v>0</v>
      </c>
      <c r="R264" s="43">
        <v>13500</v>
      </c>
      <c r="S264" s="43">
        <v>200</v>
      </c>
      <c r="T264" s="44">
        <v>0</v>
      </c>
      <c r="U264" s="26">
        <f t="shared" si="11"/>
        <v>177700</v>
      </c>
      <c r="V264" s="36"/>
      <c r="W264" s="49" t="s">
        <v>1011</v>
      </c>
      <c r="X264" s="49" t="s">
        <v>1012</v>
      </c>
      <c r="Y264" s="43">
        <v>115000</v>
      </c>
      <c r="Z264" s="43">
        <v>0</v>
      </c>
      <c r="AA264" s="43">
        <v>19500</v>
      </c>
      <c r="AB264" s="43">
        <v>3800</v>
      </c>
      <c r="AC264" s="43">
        <v>12000</v>
      </c>
      <c r="AD264" s="43">
        <v>4500</v>
      </c>
      <c r="AE264" s="44">
        <v>0</v>
      </c>
    </row>
    <row r="265" spans="1:31" x14ac:dyDescent="0.2">
      <c r="A265" t="s">
        <v>270</v>
      </c>
      <c r="B265">
        <v>256</v>
      </c>
      <c r="C265" s="42">
        <v>2014</v>
      </c>
      <c r="D265" s="43">
        <v>150000</v>
      </c>
      <c r="E265" s="43">
        <v>0</v>
      </c>
      <c r="F265" s="43">
        <v>8725</v>
      </c>
      <c r="G265" s="43">
        <v>2000</v>
      </c>
      <c r="H265" s="43">
        <v>5075</v>
      </c>
      <c r="I265" s="43">
        <v>3000</v>
      </c>
      <c r="J265" s="44">
        <v>0</v>
      </c>
      <c r="K265" s="26">
        <f t="shared" si="10"/>
        <v>168800</v>
      </c>
      <c r="L265" s="4"/>
      <c r="M265">
        <f t="shared" si="9"/>
        <v>2015</v>
      </c>
      <c r="N265" s="43">
        <v>164784</v>
      </c>
      <c r="O265" s="43">
        <v>0</v>
      </c>
      <c r="P265" s="43">
        <v>8725</v>
      </c>
      <c r="Q265" s="43">
        <v>2000</v>
      </c>
      <c r="R265" s="43">
        <v>5075</v>
      </c>
      <c r="S265" s="43">
        <v>3000</v>
      </c>
      <c r="T265" s="44">
        <v>0</v>
      </c>
      <c r="U265" s="26">
        <f t="shared" si="11"/>
        <v>183584</v>
      </c>
      <c r="V265" s="32"/>
      <c r="W265" s="49" t="s">
        <v>1013</v>
      </c>
      <c r="X265" s="49" t="s">
        <v>1014</v>
      </c>
      <c r="Y265" s="43">
        <v>160000</v>
      </c>
      <c r="Z265" s="43">
        <v>0</v>
      </c>
      <c r="AA265" s="43">
        <v>8500</v>
      </c>
      <c r="AB265" s="43">
        <v>2000</v>
      </c>
      <c r="AC265" s="43">
        <v>4000</v>
      </c>
      <c r="AD265" s="43">
        <v>2000</v>
      </c>
      <c r="AE265" s="44">
        <v>0</v>
      </c>
    </row>
    <row r="266" spans="1:31" x14ac:dyDescent="0.2">
      <c r="A266" t="s">
        <v>271</v>
      </c>
      <c r="B266">
        <v>257</v>
      </c>
      <c r="C266" s="42">
        <v>2015</v>
      </c>
      <c r="D266" s="43">
        <v>1110356</v>
      </c>
      <c r="E266" s="43">
        <v>0</v>
      </c>
      <c r="F266" s="43">
        <v>80000</v>
      </c>
      <c r="G266" s="43">
        <v>526000</v>
      </c>
      <c r="H266" s="43">
        <v>27000</v>
      </c>
      <c r="I266" s="43">
        <v>10000</v>
      </c>
      <c r="J266" s="44">
        <v>0</v>
      </c>
      <c r="K266" s="26">
        <f t="shared" si="10"/>
        <v>1753356</v>
      </c>
      <c r="L266" s="4"/>
      <c r="M266">
        <f t="shared" ref="M266:M329" si="12">C266+1</f>
        <v>2016</v>
      </c>
      <c r="N266" s="43">
        <v>1150000</v>
      </c>
      <c r="O266" s="43">
        <v>0</v>
      </c>
      <c r="P266" s="43">
        <v>80000</v>
      </c>
      <c r="Q266" s="43">
        <v>613000</v>
      </c>
      <c r="R266" s="43">
        <v>13000</v>
      </c>
      <c r="S266" s="43">
        <v>6500</v>
      </c>
      <c r="T266" s="44">
        <v>0</v>
      </c>
      <c r="U266" s="26">
        <f t="shared" si="11"/>
        <v>1862500</v>
      </c>
      <c r="V266" s="32"/>
      <c r="W266" s="49" t="s">
        <v>1015</v>
      </c>
      <c r="X266" s="49" t="s">
        <v>1016</v>
      </c>
      <c r="Y266" s="43">
        <v>990000</v>
      </c>
      <c r="Z266" s="43">
        <v>0</v>
      </c>
      <c r="AA266" s="43">
        <v>95000</v>
      </c>
      <c r="AB266" s="43">
        <v>426000</v>
      </c>
      <c r="AC266" s="43">
        <v>15000</v>
      </c>
      <c r="AD266" s="43">
        <v>17000</v>
      </c>
      <c r="AE266" s="44">
        <v>0</v>
      </c>
    </row>
    <row r="267" spans="1:31" x14ac:dyDescent="0.2">
      <c r="A267" t="s">
        <v>272</v>
      </c>
      <c r="B267">
        <v>258</v>
      </c>
      <c r="C267" s="42">
        <v>2015</v>
      </c>
      <c r="D267" s="43">
        <v>3200000</v>
      </c>
      <c r="E267" s="43">
        <v>1243000</v>
      </c>
      <c r="F267" s="43">
        <v>380000</v>
      </c>
      <c r="G267" s="43">
        <v>1100000</v>
      </c>
      <c r="H267" s="43">
        <v>1000000</v>
      </c>
      <c r="I267" s="43">
        <v>100000</v>
      </c>
      <c r="J267" s="44">
        <v>750000</v>
      </c>
      <c r="K267" s="26">
        <f t="shared" ref="K267:K330" si="13">SUM(D267:J267)</f>
        <v>7773000</v>
      </c>
      <c r="L267" s="4"/>
      <c r="M267">
        <f t="shared" si="12"/>
        <v>2016</v>
      </c>
      <c r="N267" s="43">
        <v>3440000</v>
      </c>
      <c r="O267" s="43">
        <v>1388000</v>
      </c>
      <c r="P267" s="43">
        <v>400000</v>
      </c>
      <c r="Q267" s="43">
        <v>1200000</v>
      </c>
      <c r="R267" s="43">
        <v>1100000</v>
      </c>
      <c r="S267" s="43">
        <v>150000</v>
      </c>
      <c r="T267" s="44">
        <v>800000</v>
      </c>
      <c r="U267" s="26">
        <f t="shared" ref="U267:U330" si="14">SUM(N267:T267)</f>
        <v>8478000</v>
      </c>
      <c r="V267" s="32"/>
      <c r="W267" s="49" t="s">
        <v>1017</v>
      </c>
      <c r="X267" s="49" t="s">
        <v>1018</v>
      </c>
      <c r="Y267" s="43">
        <v>2960000</v>
      </c>
      <c r="Z267" s="43">
        <v>1160000</v>
      </c>
      <c r="AA267" s="43">
        <v>403000</v>
      </c>
      <c r="AB267" s="43">
        <v>1384835</v>
      </c>
      <c r="AC267" s="43">
        <v>760000</v>
      </c>
      <c r="AD267" s="43">
        <v>70000</v>
      </c>
      <c r="AE267" s="44">
        <v>700000</v>
      </c>
    </row>
    <row r="268" spans="1:31" x14ac:dyDescent="0.2">
      <c r="A268" t="s">
        <v>273</v>
      </c>
      <c r="B268">
        <v>259</v>
      </c>
      <c r="C268" s="42">
        <v>2015</v>
      </c>
      <c r="D268" s="43">
        <v>1007000</v>
      </c>
      <c r="E268" s="43">
        <v>166000</v>
      </c>
      <c r="F268" s="43">
        <v>96000</v>
      </c>
      <c r="G268" s="43">
        <v>0</v>
      </c>
      <c r="H268" s="43">
        <v>100000</v>
      </c>
      <c r="I268" s="43">
        <v>2000</v>
      </c>
      <c r="J268" s="44">
        <v>77306</v>
      </c>
      <c r="K268" s="26">
        <f t="shared" si="13"/>
        <v>1448306</v>
      </c>
      <c r="L268" s="4"/>
      <c r="M268">
        <f t="shared" si="12"/>
        <v>2016</v>
      </c>
      <c r="N268" s="43">
        <v>1150000</v>
      </c>
      <c r="O268" s="43">
        <v>292000</v>
      </c>
      <c r="P268" s="43">
        <v>110000</v>
      </c>
      <c r="Q268" s="43">
        <v>0</v>
      </c>
      <c r="R268" s="43">
        <v>68000</v>
      </c>
      <c r="S268" s="43">
        <v>3000</v>
      </c>
      <c r="T268" s="44">
        <v>13000</v>
      </c>
      <c r="U268" s="26">
        <f t="shared" si="14"/>
        <v>1636000</v>
      </c>
      <c r="V268" s="32"/>
      <c r="W268" s="49" t="s">
        <v>1019</v>
      </c>
      <c r="X268" s="49" t="s">
        <v>1020</v>
      </c>
      <c r="Y268" s="43">
        <v>905000</v>
      </c>
      <c r="Z268" s="43">
        <v>50000</v>
      </c>
      <c r="AA268" s="43">
        <v>100000</v>
      </c>
      <c r="AB268" s="43">
        <v>0</v>
      </c>
      <c r="AC268" s="43">
        <v>105000</v>
      </c>
      <c r="AD268" s="43">
        <v>8000</v>
      </c>
      <c r="AE268" s="44">
        <v>65000</v>
      </c>
    </row>
    <row r="269" spans="1:31" ht="25.5" x14ac:dyDescent="0.2">
      <c r="A269" t="s">
        <v>274</v>
      </c>
      <c r="B269">
        <v>260</v>
      </c>
      <c r="C269" s="42">
        <v>2015</v>
      </c>
      <c r="D269" s="43">
        <v>70000</v>
      </c>
      <c r="E269" s="43">
        <v>0</v>
      </c>
      <c r="F269" s="43">
        <v>12000</v>
      </c>
      <c r="G269" s="43">
        <v>0</v>
      </c>
      <c r="H269" s="43">
        <v>3000</v>
      </c>
      <c r="I269" s="43">
        <v>2500</v>
      </c>
      <c r="J269" s="44">
        <v>0</v>
      </c>
      <c r="K269" s="26">
        <f t="shared" si="13"/>
        <v>87500</v>
      </c>
      <c r="L269" s="4"/>
      <c r="M269">
        <f t="shared" si="12"/>
        <v>2016</v>
      </c>
      <c r="N269" s="43">
        <v>76000</v>
      </c>
      <c r="O269" s="43">
        <v>0</v>
      </c>
      <c r="P269" s="43">
        <v>12000</v>
      </c>
      <c r="Q269" s="43">
        <v>0</v>
      </c>
      <c r="R269" s="43">
        <v>3000</v>
      </c>
      <c r="S269" s="43">
        <v>2500</v>
      </c>
      <c r="T269" s="44">
        <v>0</v>
      </c>
      <c r="U269" s="26">
        <f t="shared" si="14"/>
        <v>93500</v>
      </c>
      <c r="V269" s="32"/>
      <c r="W269" s="49" t="s">
        <v>1021</v>
      </c>
      <c r="X269" s="49" t="s">
        <v>1022</v>
      </c>
      <c r="Y269" s="43">
        <v>70000</v>
      </c>
      <c r="Z269" s="43">
        <v>2000</v>
      </c>
      <c r="AA269" s="43">
        <v>10000</v>
      </c>
      <c r="AB269" s="43">
        <v>0</v>
      </c>
      <c r="AC269" s="43">
        <v>3000</v>
      </c>
      <c r="AD269" s="43">
        <v>6000</v>
      </c>
      <c r="AE269" s="44">
        <v>0</v>
      </c>
    </row>
    <row r="270" spans="1:31" x14ac:dyDescent="0.2">
      <c r="A270" t="s">
        <v>275</v>
      </c>
      <c r="B270">
        <v>261</v>
      </c>
      <c r="C270" s="42">
        <v>2015</v>
      </c>
      <c r="D270" s="43">
        <v>2800000</v>
      </c>
      <c r="E270" s="43">
        <v>432500</v>
      </c>
      <c r="F270" s="43">
        <v>460000</v>
      </c>
      <c r="G270" s="43">
        <v>7500</v>
      </c>
      <c r="H270" s="43">
        <v>8000</v>
      </c>
      <c r="I270" s="43">
        <v>25000</v>
      </c>
      <c r="J270" s="44">
        <v>80000</v>
      </c>
      <c r="K270" s="26">
        <f t="shared" si="13"/>
        <v>3813000</v>
      </c>
      <c r="L270" s="4"/>
      <c r="M270">
        <f t="shared" si="12"/>
        <v>2016</v>
      </c>
      <c r="N270" s="43">
        <v>2700000</v>
      </c>
      <c r="O270" s="43">
        <v>425000</v>
      </c>
      <c r="P270" s="43">
        <v>450000</v>
      </c>
      <c r="Q270" s="43">
        <v>7500</v>
      </c>
      <c r="R270" s="43">
        <v>8000</v>
      </c>
      <c r="S270" s="43">
        <v>25000</v>
      </c>
      <c r="T270" s="44">
        <v>0</v>
      </c>
      <c r="U270" s="26">
        <f t="shared" si="14"/>
        <v>3615500</v>
      </c>
      <c r="V270" s="32"/>
      <c r="W270" s="49" t="s">
        <v>1023</v>
      </c>
      <c r="X270" s="49" t="s">
        <v>1024</v>
      </c>
      <c r="Y270" s="43">
        <v>2450000</v>
      </c>
      <c r="Z270" s="43">
        <v>185000</v>
      </c>
      <c r="AA270" s="43">
        <v>390000</v>
      </c>
      <c r="AB270" s="43">
        <v>0</v>
      </c>
      <c r="AC270" s="43">
        <v>18500</v>
      </c>
      <c r="AD270" s="43">
        <v>50000</v>
      </c>
      <c r="AE270" s="44">
        <v>75000</v>
      </c>
    </row>
    <row r="271" spans="1:31" x14ac:dyDescent="0.2">
      <c r="A271" t="s">
        <v>276</v>
      </c>
      <c r="B271">
        <v>262</v>
      </c>
      <c r="C271" s="42">
        <v>2015</v>
      </c>
      <c r="D271" s="43">
        <v>3546523</v>
      </c>
      <c r="E271" s="43">
        <v>1468500</v>
      </c>
      <c r="F271" s="43">
        <v>300000</v>
      </c>
      <c r="G271" s="43">
        <v>59000</v>
      </c>
      <c r="H271" s="43">
        <v>150000</v>
      </c>
      <c r="I271" s="43">
        <v>30000</v>
      </c>
      <c r="J271" s="44">
        <v>316000</v>
      </c>
      <c r="K271" s="26">
        <f t="shared" si="13"/>
        <v>5870023</v>
      </c>
      <c r="L271" s="4"/>
      <c r="M271">
        <f t="shared" si="12"/>
        <v>2016</v>
      </c>
      <c r="N271" s="43">
        <v>3763000</v>
      </c>
      <c r="O271" s="43">
        <v>1491000</v>
      </c>
      <c r="P271" s="43">
        <v>280000</v>
      </c>
      <c r="Q271" s="43">
        <v>78000</v>
      </c>
      <c r="R271" s="43">
        <v>156000</v>
      </c>
      <c r="S271" s="43">
        <v>35000</v>
      </c>
      <c r="T271" s="44">
        <v>217751</v>
      </c>
      <c r="U271" s="26">
        <f t="shared" si="14"/>
        <v>6020751</v>
      </c>
      <c r="V271" s="32"/>
      <c r="W271" s="49" t="s">
        <v>1025</v>
      </c>
      <c r="X271" s="49" t="s">
        <v>1026</v>
      </c>
      <c r="Y271" s="43">
        <v>3000000</v>
      </c>
      <c r="Z271" s="43">
        <v>1313000</v>
      </c>
      <c r="AA271" s="43">
        <v>275000</v>
      </c>
      <c r="AB271" s="43">
        <v>59000</v>
      </c>
      <c r="AC271" s="43">
        <v>231500</v>
      </c>
      <c r="AD271" s="43">
        <v>32000</v>
      </c>
      <c r="AE271" s="44">
        <v>504000</v>
      </c>
    </row>
    <row r="272" spans="1:31" x14ac:dyDescent="0.2">
      <c r="A272" t="s">
        <v>277</v>
      </c>
      <c r="B272">
        <v>263</v>
      </c>
      <c r="C272" s="42">
        <v>2014</v>
      </c>
      <c r="D272" s="43">
        <v>86000</v>
      </c>
      <c r="E272" s="43">
        <v>0</v>
      </c>
      <c r="F272" s="43">
        <v>10000</v>
      </c>
      <c r="G272" s="43">
        <v>0</v>
      </c>
      <c r="H272" s="43">
        <v>6000</v>
      </c>
      <c r="I272" s="43">
        <v>700</v>
      </c>
      <c r="J272" s="44">
        <v>0</v>
      </c>
      <c r="K272" s="26">
        <f t="shared" si="13"/>
        <v>102700</v>
      </c>
      <c r="L272" s="4"/>
      <c r="M272">
        <f t="shared" si="12"/>
        <v>2015</v>
      </c>
      <c r="N272" s="43">
        <v>90000</v>
      </c>
      <c r="O272" s="43">
        <v>0</v>
      </c>
      <c r="P272" s="43">
        <v>6400</v>
      </c>
      <c r="Q272" s="43">
        <v>0</v>
      </c>
      <c r="R272" s="43">
        <v>10000</v>
      </c>
      <c r="S272" s="43">
        <v>300</v>
      </c>
      <c r="T272" s="44">
        <v>0</v>
      </c>
      <c r="U272" s="26">
        <f t="shared" si="14"/>
        <v>106700</v>
      </c>
      <c r="V272" s="32"/>
      <c r="W272" s="49" t="s">
        <v>1027</v>
      </c>
      <c r="X272" s="49" t="s">
        <v>1028</v>
      </c>
      <c r="Y272" s="43">
        <v>74000</v>
      </c>
      <c r="Z272" s="43">
        <v>0</v>
      </c>
      <c r="AA272" s="43">
        <v>4000</v>
      </c>
      <c r="AB272" s="43">
        <v>0</v>
      </c>
      <c r="AC272" s="43">
        <v>4875</v>
      </c>
      <c r="AD272" s="43">
        <v>1200</v>
      </c>
      <c r="AE272" s="44">
        <v>0</v>
      </c>
    </row>
    <row r="273" spans="1:31" x14ac:dyDescent="0.2">
      <c r="A273" t="s">
        <v>278</v>
      </c>
      <c r="B273">
        <v>264</v>
      </c>
      <c r="C273" s="42">
        <v>2015</v>
      </c>
      <c r="D273" s="43">
        <v>2611000</v>
      </c>
      <c r="E273" s="43">
        <v>257368</v>
      </c>
      <c r="F273" s="43">
        <v>375000</v>
      </c>
      <c r="G273" s="43">
        <v>18537</v>
      </c>
      <c r="H273" s="43">
        <v>27000</v>
      </c>
      <c r="I273" s="43">
        <v>36375</v>
      </c>
      <c r="J273" s="44">
        <v>85000</v>
      </c>
      <c r="K273" s="26">
        <f t="shared" si="13"/>
        <v>3410280</v>
      </c>
      <c r="L273" s="4"/>
      <c r="M273">
        <f t="shared" si="12"/>
        <v>2016</v>
      </c>
      <c r="N273" s="43">
        <v>2711000</v>
      </c>
      <c r="O273" s="43">
        <v>257368</v>
      </c>
      <c r="P273" s="43">
        <v>395000</v>
      </c>
      <c r="Q273" s="43">
        <v>18537</v>
      </c>
      <c r="R273" s="43">
        <v>27000</v>
      </c>
      <c r="S273" s="43">
        <v>36375</v>
      </c>
      <c r="T273" s="44">
        <v>33000</v>
      </c>
      <c r="U273" s="26">
        <f t="shared" si="14"/>
        <v>3478280</v>
      </c>
      <c r="V273" s="32"/>
      <c r="W273" s="49" t="s">
        <v>1029</v>
      </c>
      <c r="X273" s="49" t="s">
        <v>1030</v>
      </c>
      <c r="Y273" s="43">
        <v>2252038</v>
      </c>
      <c r="Z273" s="43">
        <v>43153</v>
      </c>
      <c r="AA273" s="43">
        <v>417448</v>
      </c>
      <c r="AB273" s="43">
        <v>18723</v>
      </c>
      <c r="AC273" s="43">
        <v>80559</v>
      </c>
      <c r="AD273" s="43">
        <v>48000</v>
      </c>
      <c r="AE273" s="44">
        <v>69000</v>
      </c>
    </row>
    <row r="274" spans="1:31" x14ac:dyDescent="0.2">
      <c r="A274" t="s">
        <v>279</v>
      </c>
      <c r="B274">
        <v>265</v>
      </c>
      <c r="C274" s="42">
        <v>2015</v>
      </c>
      <c r="D274" s="43">
        <v>1900000</v>
      </c>
      <c r="E274" s="43">
        <v>852000</v>
      </c>
      <c r="F274" s="43">
        <v>125000</v>
      </c>
      <c r="G274" s="43">
        <v>3000</v>
      </c>
      <c r="H274" s="43">
        <v>55000</v>
      </c>
      <c r="I274" s="43">
        <v>20000</v>
      </c>
      <c r="J274" s="44">
        <v>58500</v>
      </c>
      <c r="K274" s="26">
        <f t="shared" si="13"/>
        <v>3013500</v>
      </c>
      <c r="L274" s="4"/>
      <c r="M274">
        <f t="shared" si="12"/>
        <v>2016</v>
      </c>
      <c r="N274" s="43">
        <v>2175000</v>
      </c>
      <c r="O274" s="43">
        <v>1143000</v>
      </c>
      <c r="P274" s="43">
        <v>155000</v>
      </c>
      <c r="Q274" s="43">
        <v>4500</v>
      </c>
      <c r="R274" s="43">
        <v>60000</v>
      </c>
      <c r="S274" s="43">
        <v>15000</v>
      </c>
      <c r="T274" s="44">
        <v>15000</v>
      </c>
      <c r="U274" s="26">
        <f t="shared" si="14"/>
        <v>3567500</v>
      </c>
      <c r="V274" s="32"/>
      <c r="W274" s="49" t="s">
        <v>1031</v>
      </c>
      <c r="X274" s="49" t="s">
        <v>1032</v>
      </c>
      <c r="Y274" s="43">
        <v>1700000</v>
      </c>
      <c r="Z274" s="43">
        <v>815000</v>
      </c>
      <c r="AA274" s="43">
        <v>130000</v>
      </c>
      <c r="AB274" s="43">
        <v>2000</v>
      </c>
      <c r="AC274" s="43">
        <v>50000</v>
      </c>
      <c r="AD274" s="43">
        <v>20000</v>
      </c>
      <c r="AE274" s="44">
        <v>80000</v>
      </c>
    </row>
    <row r="275" spans="1:31" x14ac:dyDescent="0.2">
      <c r="A275" t="s">
        <v>280</v>
      </c>
      <c r="B275">
        <v>266</v>
      </c>
      <c r="C275" s="42">
        <v>2015</v>
      </c>
      <c r="D275" s="43">
        <v>2800000</v>
      </c>
      <c r="E275" s="43">
        <v>137500</v>
      </c>
      <c r="F275" s="43">
        <v>144900</v>
      </c>
      <c r="G275" s="43">
        <v>1760</v>
      </c>
      <c r="H275" s="43">
        <v>129700</v>
      </c>
      <c r="I275" s="43">
        <v>121300</v>
      </c>
      <c r="J275" s="44">
        <v>0</v>
      </c>
      <c r="K275" s="26">
        <f t="shared" si="13"/>
        <v>3335160</v>
      </c>
      <c r="L275" s="4"/>
      <c r="M275">
        <f t="shared" si="12"/>
        <v>2016</v>
      </c>
      <c r="N275" s="43">
        <v>2800000</v>
      </c>
      <c r="O275" s="43">
        <v>265000</v>
      </c>
      <c r="P275" s="43">
        <v>175000</v>
      </c>
      <c r="Q275" s="43">
        <v>1760</v>
      </c>
      <c r="R275" s="43">
        <v>71000</v>
      </c>
      <c r="S275" s="43">
        <v>183500</v>
      </c>
      <c r="T275" s="44">
        <v>0</v>
      </c>
      <c r="U275" s="26">
        <f t="shared" si="14"/>
        <v>3496260</v>
      </c>
      <c r="V275" s="32"/>
      <c r="W275" s="49" t="s">
        <v>1033</v>
      </c>
      <c r="X275" s="49" t="s">
        <v>1034</v>
      </c>
      <c r="Y275" s="43">
        <v>2462500</v>
      </c>
      <c r="Z275" s="43">
        <v>113315</v>
      </c>
      <c r="AA275" s="43">
        <v>210000</v>
      </c>
      <c r="AB275" s="43">
        <v>3480</v>
      </c>
      <c r="AC275" s="43">
        <v>96200</v>
      </c>
      <c r="AD275" s="43">
        <v>138546</v>
      </c>
      <c r="AE275" s="44">
        <v>0</v>
      </c>
    </row>
    <row r="276" spans="1:31" x14ac:dyDescent="0.2">
      <c r="A276" t="s">
        <v>281</v>
      </c>
      <c r="B276">
        <v>267</v>
      </c>
      <c r="C276" s="42">
        <v>2015</v>
      </c>
      <c r="D276" s="43">
        <v>375000</v>
      </c>
      <c r="E276" s="43">
        <v>14000</v>
      </c>
      <c r="F276" s="43">
        <v>52000</v>
      </c>
      <c r="G276" s="43">
        <v>1500</v>
      </c>
      <c r="H276" s="43">
        <v>12000</v>
      </c>
      <c r="I276" s="43">
        <v>5000</v>
      </c>
      <c r="J276" s="44">
        <v>0</v>
      </c>
      <c r="K276" s="26">
        <f t="shared" si="13"/>
        <v>459500</v>
      </c>
      <c r="L276" s="4"/>
      <c r="M276">
        <f t="shared" si="12"/>
        <v>2016</v>
      </c>
      <c r="N276" s="43">
        <v>375000</v>
      </c>
      <c r="O276" s="43">
        <v>0</v>
      </c>
      <c r="P276" s="43">
        <v>50000</v>
      </c>
      <c r="Q276" s="43">
        <v>2500</v>
      </c>
      <c r="R276" s="43">
        <v>12000</v>
      </c>
      <c r="S276" s="43">
        <v>5000</v>
      </c>
      <c r="T276" s="44">
        <v>0</v>
      </c>
      <c r="U276" s="26">
        <f t="shared" si="14"/>
        <v>444500</v>
      </c>
      <c r="V276" s="32"/>
      <c r="W276" s="49" t="s">
        <v>1035</v>
      </c>
      <c r="X276" s="49" t="s">
        <v>1036</v>
      </c>
      <c r="Y276" s="43">
        <v>400000</v>
      </c>
      <c r="Z276" s="43">
        <v>13000</v>
      </c>
      <c r="AA276" s="43">
        <v>50000</v>
      </c>
      <c r="AB276" s="43">
        <v>2000</v>
      </c>
      <c r="AC276" s="43">
        <v>12500</v>
      </c>
      <c r="AD276" s="43">
        <v>9700</v>
      </c>
      <c r="AE276" s="44">
        <v>0</v>
      </c>
    </row>
    <row r="277" spans="1:31" ht="25.5" x14ac:dyDescent="0.2">
      <c r="A277" t="s">
        <v>282</v>
      </c>
      <c r="B277">
        <v>268</v>
      </c>
      <c r="C277" s="42">
        <v>2015</v>
      </c>
      <c r="D277" s="43">
        <v>180000</v>
      </c>
      <c r="E277" s="43">
        <v>0</v>
      </c>
      <c r="F277" s="43">
        <v>25000</v>
      </c>
      <c r="G277" s="43">
        <v>1500</v>
      </c>
      <c r="H277" s="43">
        <v>15000</v>
      </c>
      <c r="I277" s="43">
        <v>1000</v>
      </c>
      <c r="J277" s="44">
        <v>0</v>
      </c>
      <c r="K277" s="26">
        <f t="shared" si="13"/>
        <v>222500</v>
      </c>
      <c r="L277" s="4"/>
      <c r="M277">
        <f t="shared" si="12"/>
        <v>2016</v>
      </c>
      <c r="N277" s="43">
        <v>180000</v>
      </c>
      <c r="O277" s="43">
        <v>0</v>
      </c>
      <c r="P277" s="43">
        <v>20000</v>
      </c>
      <c r="Q277" s="43">
        <v>2000</v>
      </c>
      <c r="R277" s="43">
        <v>6000</v>
      </c>
      <c r="S277" s="43">
        <v>1000</v>
      </c>
      <c r="T277" s="44">
        <v>0</v>
      </c>
      <c r="U277" s="26">
        <f t="shared" si="14"/>
        <v>209000</v>
      </c>
      <c r="V277" s="32"/>
      <c r="W277" s="49" t="s">
        <v>1037</v>
      </c>
      <c r="X277" s="49" t="s">
        <v>1038</v>
      </c>
      <c r="Y277" s="43">
        <v>165000</v>
      </c>
      <c r="Z277" s="43">
        <v>0</v>
      </c>
      <c r="AA277" s="43">
        <v>15000</v>
      </c>
      <c r="AB277" s="43">
        <v>5000</v>
      </c>
      <c r="AC277" s="43">
        <v>15000</v>
      </c>
      <c r="AD277" s="43">
        <v>900</v>
      </c>
      <c r="AE277" s="44">
        <v>0</v>
      </c>
    </row>
    <row r="278" spans="1:31" x14ac:dyDescent="0.2">
      <c r="A278" t="s">
        <v>283</v>
      </c>
      <c r="B278">
        <v>269</v>
      </c>
      <c r="C278" s="42">
        <v>2015</v>
      </c>
      <c r="D278" s="43">
        <v>700000</v>
      </c>
      <c r="E278" s="43">
        <v>30000</v>
      </c>
      <c r="F278" s="43">
        <v>51000</v>
      </c>
      <c r="G278" s="43">
        <v>0</v>
      </c>
      <c r="H278" s="43">
        <v>80000</v>
      </c>
      <c r="I278" s="43">
        <v>10000</v>
      </c>
      <c r="J278" s="44">
        <v>0</v>
      </c>
      <c r="K278" s="26">
        <f t="shared" si="13"/>
        <v>871000</v>
      </c>
      <c r="L278" s="4"/>
      <c r="M278">
        <f t="shared" si="12"/>
        <v>2016</v>
      </c>
      <c r="N278" s="43">
        <v>730000</v>
      </c>
      <c r="O278" s="43">
        <v>41363</v>
      </c>
      <c r="P278" s="43">
        <v>49130</v>
      </c>
      <c r="Q278" s="43">
        <v>168</v>
      </c>
      <c r="R278" s="43">
        <v>83400</v>
      </c>
      <c r="S278" s="43">
        <v>9555</v>
      </c>
      <c r="T278" s="44">
        <v>67950</v>
      </c>
      <c r="U278" s="26">
        <f t="shared" si="14"/>
        <v>981566</v>
      </c>
      <c r="V278" s="32"/>
      <c r="W278" s="49" t="s">
        <v>1039</v>
      </c>
      <c r="X278" s="49" t="s">
        <v>1040</v>
      </c>
      <c r="Y278" s="43">
        <v>650000</v>
      </c>
      <c r="Z278" s="43">
        <v>0</v>
      </c>
      <c r="AA278" s="43">
        <v>51000</v>
      </c>
      <c r="AB278" s="43">
        <v>0</v>
      </c>
      <c r="AC278" s="43">
        <v>85000</v>
      </c>
      <c r="AD278" s="43">
        <v>10000</v>
      </c>
      <c r="AE278" s="44">
        <v>0</v>
      </c>
    </row>
    <row r="279" spans="1:31" x14ac:dyDescent="0.2">
      <c r="A279" t="s">
        <v>284</v>
      </c>
      <c r="B279">
        <v>270</v>
      </c>
      <c r="C279" s="42">
        <v>2015</v>
      </c>
      <c r="D279" s="43">
        <v>600000</v>
      </c>
      <c r="E279" s="43">
        <v>18500</v>
      </c>
      <c r="F279" s="43">
        <v>60000</v>
      </c>
      <c r="G279" s="43">
        <v>17500</v>
      </c>
      <c r="H279" s="43">
        <v>5000</v>
      </c>
      <c r="I279" s="43">
        <v>5000</v>
      </c>
      <c r="J279" s="44">
        <v>0</v>
      </c>
      <c r="K279" s="26">
        <f t="shared" si="13"/>
        <v>706000</v>
      </c>
      <c r="L279" s="4"/>
      <c r="M279">
        <f t="shared" si="12"/>
        <v>2016</v>
      </c>
      <c r="N279" s="43">
        <v>700000</v>
      </c>
      <c r="O279" s="43">
        <v>20000</v>
      </c>
      <c r="P279" s="43">
        <v>60000</v>
      </c>
      <c r="Q279" s="43">
        <v>17500</v>
      </c>
      <c r="R279" s="43">
        <v>5000</v>
      </c>
      <c r="S279" s="43">
        <v>5000</v>
      </c>
      <c r="T279" s="44">
        <v>0</v>
      </c>
      <c r="U279" s="26">
        <f t="shared" si="14"/>
        <v>807500</v>
      </c>
      <c r="V279" s="32"/>
      <c r="W279" s="49" t="s">
        <v>1041</v>
      </c>
      <c r="X279" s="49" t="s">
        <v>1042</v>
      </c>
      <c r="Y279" s="43">
        <v>575000</v>
      </c>
      <c r="Z279" s="43">
        <v>0</v>
      </c>
      <c r="AA279" s="43">
        <v>60000</v>
      </c>
      <c r="AB279" s="43">
        <v>16000</v>
      </c>
      <c r="AC279" s="43">
        <v>10000</v>
      </c>
      <c r="AD279" s="43">
        <v>5000</v>
      </c>
      <c r="AE279" s="44">
        <v>0</v>
      </c>
    </row>
    <row r="280" spans="1:31" ht="25.5" x14ac:dyDescent="0.2">
      <c r="A280" t="s">
        <v>285</v>
      </c>
      <c r="B280">
        <v>271</v>
      </c>
      <c r="C280" s="42">
        <v>2015</v>
      </c>
      <c r="D280" s="43">
        <v>4900000</v>
      </c>
      <c r="E280" s="43">
        <v>430000</v>
      </c>
      <c r="F280" s="43">
        <v>230000</v>
      </c>
      <c r="G280" s="43">
        <v>30000</v>
      </c>
      <c r="H280" s="43">
        <v>150000</v>
      </c>
      <c r="I280" s="43">
        <v>400000</v>
      </c>
      <c r="J280" s="44">
        <v>505000</v>
      </c>
      <c r="K280" s="26">
        <f t="shared" si="13"/>
        <v>6645000</v>
      </c>
      <c r="L280" s="4"/>
      <c r="M280">
        <f t="shared" si="12"/>
        <v>2016</v>
      </c>
      <c r="N280" s="43">
        <v>5250000</v>
      </c>
      <c r="O280" s="43">
        <v>490000</v>
      </c>
      <c r="P280" s="43">
        <v>250000</v>
      </c>
      <c r="Q280" s="43">
        <v>32000</v>
      </c>
      <c r="R280" s="43">
        <v>150000</v>
      </c>
      <c r="S280" s="43">
        <v>450000</v>
      </c>
      <c r="T280" s="44">
        <v>93000</v>
      </c>
      <c r="U280" s="26">
        <f t="shared" si="14"/>
        <v>6715000</v>
      </c>
      <c r="V280" s="32"/>
      <c r="W280" s="49" t="s">
        <v>1043</v>
      </c>
      <c r="X280" s="49" t="s">
        <v>1044</v>
      </c>
      <c r="Y280" s="43">
        <v>4300000</v>
      </c>
      <c r="Z280" s="43">
        <v>405000</v>
      </c>
      <c r="AA280" s="43">
        <v>225000</v>
      </c>
      <c r="AB280" s="43">
        <v>32000</v>
      </c>
      <c r="AC280" s="43">
        <v>140000</v>
      </c>
      <c r="AD280" s="43">
        <v>415000</v>
      </c>
      <c r="AE280" s="44">
        <v>381000</v>
      </c>
    </row>
    <row r="281" spans="1:31" ht="25.5" x14ac:dyDescent="0.2">
      <c r="A281" t="s">
        <v>286</v>
      </c>
      <c r="B281">
        <v>272</v>
      </c>
      <c r="C281" s="42">
        <v>2015</v>
      </c>
      <c r="D281" s="43">
        <v>169000</v>
      </c>
      <c r="E281" s="43">
        <v>0</v>
      </c>
      <c r="F281" s="43">
        <v>16500</v>
      </c>
      <c r="G281" s="43">
        <v>319000</v>
      </c>
      <c r="H281" s="43">
        <v>18000</v>
      </c>
      <c r="I281" s="43">
        <v>5000</v>
      </c>
      <c r="J281" s="44">
        <v>16300</v>
      </c>
      <c r="K281" s="26">
        <f t="shared" si="13"/>
        <v>543800</v>
      </c>
      <c r="L281" s="4"/>
      <c r="M281">
        <f t="shared" si="12"/>
        <v>2016</v>
      </c>
      <c r="N281" s="43">
        <v>181000</v>
      </c>
      <c r="O281" s="43">
        <v>0</v>
      </c>
      <c r="P281" s="43">
        <v>16200</v>
      </c>
      <c r="Q281" s="43">
        <v>323500</v>
      </c>
      <c r="R281" s="43">
        <v>11600</v>
      </c>
      <c r="S281" s="43">
        <v>3500</v>
      </c>
      <c r="T281" s="44">
        <v>0</v>
      </c>
      <c r="U281" s="26">
        <f t="shared" si="14"/>
        <v>535800</v>
      </c>
      <c r="V281" s="32"/>
      <c r="W281" s="49" t="s">
        <v>1045</v>
      </c>
      <c r="X281" s="49" t="s">
        <v>1046</v>
      </c>
      <c r="Y281" s="43">
        <v>154000</v>
      </c>
      <c r="Z281" s="43">
        <v>0</v>
      </c>
      <c r="AA281" s="43">
        <v>16500</v>
      </c>
      <c r="AB281" s="43">
        <v>307600</v>
      </c>
      <c r="AC281" s="43">
        <v>4100</v>
      </c>
      <c r="AD281" s="43">
        <v>5700</v>
      </c>
      <c r="AE281" s="44">
        <v>0</v>
      </c>
    </row>
    <row r="282" spans="1:31" x14ac:dyDescent="0.2">
      <c r="A282" t="s">
        <v>287</v>
      </c>
      <c r="B282">
        <v>273</v>
      </c>
      <c r="C282" s="42">
        <v>2015</v>
      </c>
      <c r="D282" s="43">
        <v>1800000</v>
      </c>
      <c r="E282" s="43">
        <v>67000</v>
      </c>
      <c r="F282" s="43">
        <v>160000</v>
      </c>
      <c r="G282" s="43">
        <v>0</v>
      </c>
      <c r="H282" s="43">
        <v>76398</v>
      </c>
      <c r="I282" s="43">
        <v>45000</v>
      </c>
      <c r="J282" s="44">
        <v>75000</v>
      </c>
      <c r="K282" s="26">
        <f t="shared" si="13"/>
        <v>2223398</v>
      </c>
      <c r="L282" s="4"/>
      <c r="M282">
        <f t="shared" si="12"/>
        <v>2016</v>
      </c>
      <c r="N282" s="43">
        <v>1825000</v>
      </c>
      <c r="O282" s="43">
        <v>77000</v>
      </c>
      <c r="P282" s="43">
        <v>185000</v>
      </c>
      <c r="Q282" s="43">
        <v>0</v>
      </c>
      <c r="R282" s="43">
        <v>55000</v>
      </c>
      <c r="S282" s="43">
        <v>20000</v>
      </c>
      <c r="T282" s="44">
        <v>4500</v>
      </c>
      <c r="U282" s="26">
        <f t="shared" si="14"/>
        <v>2166500</v>
      </c>
      <c r="V282" s="32"/>
      <c r="W282" s="49" t="s">
        <v>1047</v>
      </c>
      <c r="X282" s="49" t="s">
        <v>1048</v>
      </c>
      <c r="Y282" s="43">
        <v>1525000</v>
      </c>
      <c r="Z282" s="43">
        <v>72000</v>
      </c>
      <c r="AA282" s="43">
        <v>112000</v>
      </c>
      <c r="AB282" s="43">
        <v>0</v>
      </c>
      <c r="AC282" s="43">
        <v>60000</v>
      </c>
      <c r="AD282" s="43">
        <v>30000</v>
      </c>
      <c r="AE282" s="44">
        <v>0</v>
      </c>
    </row>
    <row r="283" spans="1:31" ht="25.5" x14ac:dyDescent="0.2">
      <c r="A283" t="s">
        <v>288</v>
      </c>
      <c r="B283">
        <v>274</v>
      </c>
      <c r="C283" s="42">
        <v>2015</v>
      </c>
      <c r="D283" s="43">
        <v>5730479</v>
      </c>
      <c r="E283" s="43">
        <v>2362448</v>
      </c>
      <c r="F283" s="43">
        <v>855630</v>
      </c>
      <c r="G283" s="43">
        <v>280000</v>
      </c>
      <c r="H283" s="43">
        <v>6134867</v>
      </c>
      <c r="I283" s="43">
        <v>200000</v>
      </c>
      <c r="J283" s="44">
        <v>1282789</v>
      </c>
      <c r="K283" s="26">
        <f t="shared" si="13"/>
        <v>16846213</v>
      </c>
      <c r="L283" s="4"/>
      <c r="M283">
        <f t="shared" si="12"/>
        <v>2016</v>
      </c>
      <c r="N283" s="43">
        <v>5674775.54</v>
      </c>
      <c r="O283" s="43">
        <v>2704395</v>
      </c>
      <c r="P283" s="43">
        <v>855738</v>
      </c>
      <c r="Q283" s="43">
        <v>840000</v>
      </c>
      <c r="R283" s="43">
        <v>5754704</v>
      </c>
      <c r="S283" s="43">
        <v>200000</v>
      </c>
      <c r="T283" s="43">
        <v>201160</v>
      </c>
      <c r="U283" s="26">
        <f t="shared" si="14"/>
        <v>16230772.539999999</v>
      </c>
      <c r="V283" s="32"/>
      <c r="W283" s="49" t="s">
        <v>1049</v>
      </c>
      <c r="X283" s="49" t="s">
        <v>1050</v>
      </c>
      <c r="Y283" s="43">
        <v>5066770</v>
      </c>
      <c r="Z283" s="43">
        <v>1803051</v>
      </c>
      <c r="AA283" s="43">
        <v>789656</v>
      </c>
      <c r="AB283" s="43">
        <v>180000</v>
      </c>
      <c r="AC283" s="43">
        <v>7861778</v>
      </c>
      <c r="AD283" s="43">
        <v>260000</v>
      </c>
      <c r="AE283" s="44">
        <v>687460</v>
      </c>
    </row>
    <row r="284" spans="1:31" ht="25.5" x14ac:dyDescent="0.2">
      <c r="A284" t="s">
        <v>289</v>
      </c>
      <c r="B284">
        <v>275</v>
      </c>
      <c r="C284" s="42">
        <v>2015</v>
      </c>
      <c r="D284" s="43">
        <v>1526422</v>
      </c>
      <c r="E284" s="43">
        <v>100000</v>
      </c>
      <c r="F284" s="43">
        <v>120000</v>
      </c>
      <c r="G284" s="43">
        <v>172053</v>
      </c>
      <c r="H284" s="43">
        <v>50000</v>
      </c>
      <c r="I284" s="43">
        <v>40000</v>
      </c>
      <c r="J284" s="44">
        <v>140000</v>
      </c>
      <c r="K284" s="26">
        <f t="shared" si="13"/>
        <v>2148475</v>
      </c>
      <c r="L284" s="4"/>
      <c r="M284">
        <f t="shared" si="12"/>
        <v>2016</v>
      </c>
      <c r="N284" s="43">
        <v>1539826</v>
      </c>
      <c r="O284" s="43">
        <v>100000</v>
      </c>
      <c r="P284" s="43">
        <v>120000</v>
      </c>
      <c r="Q284" s="43">
        <v>236314</v>
      </c>
      <c r="R284" s="43">
        <v>25000</v>
      </c>
      <c r="S284" s="43">
        <v>40000</v>
      </c>
      <c r="T284" s="44">
        <v>40000</v>
      </c>
      <c r="U284" s="26">
        <f t="shared" si="14"/>
        <v>2101140</v>
      </c>
      <c r="V284" s="32"/>
      <c r="W284" s="49" t="s">
        <v>1051</v>
      </c>
      <c r="X284" s="49" t="s">
        <v>1052</v>
      </c>
      <c r="Y284" s="43">
        <v>1476388</v>
      </c>
      <c r="Z284" s="43">
        <v>100000</v>
      </c>
      <c r="AA284" s="43">
        <v>120000</v>
      </c>
      <c r="AB284" s="43">
        <v>50000</v>
      </c>
      <c r="AC284" s="43">
        <v>40000</v>
      </c>
      <c r="AD284" s="43">
        <v>65000</v>
      </c>
      <c r="AE284" s="44">
        <v>170000</v>
      </c>
    </row>
    <row r="285" spans="1:31" ht="25.5" x14ac:dyDescent="0.2">
      <c r="A285" t="s">
        <v>290</v>
      </c>
      <c r="B285">
        <v>276</v>
      </c>
      <c r="C285" s="42">
        <v>2015</v>
      </c>
      <c r="D285" s="43">
        <v>740000</v>
      </c>
      <c r="E285" s="43">
        <v>46500</v>
      </c>
      <c r="F285" s="43">
        <v>52000</v>
      </c>
      <c r="G285" s="43">
        <v>65000</v>
      </c>
      <c r="H285" s="43">
        <v>15000</v>
      </c>
      <c r="I285" s="43">
        <v>6500</v>
      </c>
      <c r="J285" s="44">
        <v>39080</v>
      </c>
      <c r="K285" s="26">
        <f t="shared" si="13"/>
        <v>964080</v>
      </c>
      <c r="L285" s="4"/>
      <c r="M285">
        <f t="shared" si="12"/>
        <v>2016</v>
      </c>
      <c r="N285" s="43">
        <v>853200</v>
      </c>
      <c r="O285" s="43">
        <v>50500</v>
      </c>
      <c r="P285" s="43">
        <v>54000</v>
      </c>
      <c r="Q285" s="43">
        <v>67000</v>
      </c>
      <c r="R285" s="43">
        <v>8000</v>
      </c>
      <c r="S285" s="43">
        <v>6000</v>
      </c>
      <c r="T285" s="44">
        <v>8652</v>
      </c>
      <c r="U285" s="26">
        <f t="shared" si="14"/>
        <v>1047352</v>
      </c>
      <c r="V285" s="32"/>
      <c r="W285" s="49" t="s">
        <v>1053</v>
      </c>
      <c r="X285" s="49" t="s">
        <v>1054</v>
      </c>
      <c r="Y285" s="43">
        <v>725000</v>
      </c>
      <c r="Z285" s="43">
        <v>43666</v>
      </c>
      <c r="AA285" s="43">
        <v>50000</v>
      </c>
      <c r="AB285" s="43">
        <v>60809</v>
      </c>
      <c r="AC285" s="43">
        <v>20000</v>
      </c>
      <c r="AD285" s="43">
        <v>7000</v>
      </c>
      <c r="AE285" s="44">
        <v>70223</v>
      </c>
    </row>
    <row r="286" spans="1:31" ht="25.5" x14ac:dyDescent="0.2">
      <c r="A286" t="s">
        <v>291</v>
      </c>
      <c r="B286">
        <v>277</v>
      </c>
      <c r="C286" s="42">
        <v>2015</v>
      </c>
      <c r="D286" s="43">
        <v>1600000</v>
      </c>
      <c r="E286" s="43">
        <v>65000</v>
      </c>
      <c r="F286" s="43">
        <v>70000</v>
      </c>
      <c r="G286" s="43">
        <v>385000</v>
      </c>
      <c r="H286" s="43">
        <v>75000</v>
      </c>
      <c r="I286" s="43">
        <v>40000</v>
      </c>
      <c r="J286" s="44">
        <v>0</v>
      </c>
      <c r="K286" s="26">
        <f t="shared" si="13"/>
        <v>2235000</v>
      </c>
      <c r="L286" s="4"/>
      <c r="M286">
        <f t="shared" si="12"/>
        <v>2016</v>
      </c>
      <c r="N286" s="43">
        <v>1750000</v>
      </c>
      <c r="O286" s="43">
        <v>75000</v>
      </c>
      <c r="P286" s="43">
        <v>70000</v>
      </c>
      <c r="Q286" s="43">
        <v>397000</v>
      </c>
      <c r="R286" s="43">
        <v>75000</v>
      </c>
      <c r="S286" s="43">
        <v>50000</v>
      </c>
      <c r="T286" s="44">
        <v>0</v>
      </c>
      <c r="U286" s="26">
        <f t="shared" si="14"/>
        <v>2417000</v>
      </c>
      <c r="V286" s="32"/>
      <c r="W286" s="49" t="s">
        <v>1055</v>
      </c>
      <c r="X286" s="49" t="s">
        <v>1056</v>
      </c>
      <c r="Y286" s="43">
        <v>1525000</v>
      </c>
      <c r="Z286" s="43">
        <v>40000</v>
      </c>
      <c r="AA286" s="43">
        <v>80000</v>
      </c>
      <c r="AB286" s="43">
        <v>375000</v>
      </c>
      <c r="AC286" s="43">
        <v>60000</v>
      </c>
      <c r="AD286" s="43">
        <v>65000</v>
      </c>
      <c r="AE286" s="44">
        <v>0</v>
      </c>
    </row>
    <row r="287" spans="1:31" ht="25.5" x14ac:dyDescent="0.2">
      <c r="A287" t="s">
        <v>292</v>
      </c>
      <c r="B287">
        <v>278</v>
      </c>
      <c r="C287" s="42">
        <v>2015</v>
      </c>
      <c r="D287" s="43">
        <v>1300440.48</v>
      </c>
      <c r="E287" s="43">
        <v>170000</v>
      </c>
      <c r="F287" s="43">
        <v>170750</v>
      </c>
      <c r="G287" s="43">
        <v>76000</v>
      </c>
      <c r="H287" s="43">
        <v>85000</v>
      </c>
      <c r="I287" s="43">
        <v>13000</v>
      </c>
      <c r="J287" s="44">
        <v>290000</v>
      </c>
      <c r="K287" s="26">
        <f t="shared" si="13"/>
        <v>2105190.48</v>
      </c>
      <c r="L287" s="4"/>
      <c r="M287">
        <f t="shared" si="12"/>
        <v>2016</v>
      </c>
      <c r="N287" s="43">
        <v>1351476.78</v>
      </c>
      <c r="O287" s="43">
        <v>175000</v>
      </c>
      <c r="P287" s="43">
        <v>170750</v>
      </c>
      <c r="Q287" s="43">
        <v>78000</v>
      </c>
      <c r="R287" s="43">
        <v>85000</v>
      </c>
      <c r="S287" s="43">
        <v>17213</v>
      </c>
      <c r="T287" s="44">
        <v>30000</v>
      </c>
      <c r="U287" s="26">
        <f t="shared" si="14"/>
        <v>1907439.78</v>
      </c>
      <c r="V287" s="32"/>
      <c r="W287" s="49" t="s">
        <v>1057</v>
      </c>
      <c r="X287" s="49" t="s">
        <v>1058</v>
      </c>
      <c r="Y287" s="43">
        <v>1220944.1000000001</v>
      </c>
      <c r="Z287" s="43">
        <v>160000</v>
      </c>
      <c r="AA287" s="43">
        <v>155000</v>
      </c>
      <c r="AB287" s="43">
        <v>72000</v>
      </c>
      <c r="AC287" s="43">
        <v>100000</v>
      </c>
      <c r="AD287" s="43">
        <v>35000</v>
      </c>
      <c r="AE287" s="44">
        <v>329000</v>
      </c>
    </row>
    <row r="288" spans="1:31" ht="25.5" x14ac:dyDescent="0.2">
      <c r="A288" t="s">
        <v>293</v>
      </c>
      <c r="B288">
        <v>279</v>
      </c>
      <c r="C288" s="42">
        <v>2015</v>
      </c>
      <c r="D288" s="43">
        <v>1100000</v>
      </c>
      <c r="E288" s="43">
        <v>0</v>
      </c>
      <c r="F288" s="43">
        <v>175000</v>
      </c>
      <c r="G288" s="43">
        <v>11000</v>
      </c>
      <c r="H288" s="43">
        <v>20000</v>
      </c>
      <c r="I288" s="43">
        <v>8000</v>
      </c>
      <c r="J288" s="44">
        <v>0</v>
      </c>
      <c r="K288" s="26">
        <f t="shared" si="13"/>
        <v>1314000</v>
      </c>
      <c r="L288" s="4"/>
      <c r="M288">
        <f t="shared" si="12"/>
        <v>2016</v>
      </c>
      <c r="N288" s="43">
        <v>1065000</v>
      </c>
      <c r="O288" s="43">
        <v>0</v>
      </c>
      <c r="P288" s="43">
        <v>150000</v>
      </c>
      <c r="Q288" s="43">
        <v>11000</v>
      </c>
      <c r="R288" s="43">
        <v>20000</v>
      </c>
      <c r="S288" s="43">
        <v>8000</v>
      </c>
      <c r="T288" s="44">
        <v>0</v>
      </c>
      <c r="U288" s="26">
        <f t="shared" si="14"/>
        <v>1254000</v>
      </c>
      <c r="V288" s="32"/>
      <c r="W288" s="49" t="s">
        <v>1059</v>
      </c>
      <c r="X288" s="49" t="s">
        <v>1060</v>
      </c>
      <c r="Y288" s="43">
        <v>900000</v>
      </c>
      <c r="Z288" s="43">
        <v>0</v>
      </c>
      <c r="AA288" s="43">
        <v>75000</v>
      </c>
      <c r="AB288" s="43">
        <v>10000</v>
      </c>
      <c r="AC288" s="43">
        <v>20000</v>
      </c>
      <c r="AD288" s="43">
        <v>29000</v>
      </c>
      <c r="AE288" s="44">
        <v>0</v>
      </c>
    </row>
    <row r="289" spans="1:31" x14ac:dyDescent="0.2">
      <c r="A289" t="s">
        <v>294</v>
      </c>
      <c r="B289">
        <v>280</v>
      </c>
      <c r="C289" s="42">
        <v>2015</v>
      </c>
      <c r="D289" s="43">
        <v>1190000</v>
      </c>
      <c r="E289" s="43">
        <v>103500</v>
      </c>
      <c r="F289" s="43">
        <v>96000</v>
      </c>
      <c r="G289" s="43">
        <v>0</v>
      </c>
      <c r="H289" s="43">
        <v>36600</v>
      </c>
      <c r="I289" s="43">
        <v>0</v>
      </c>
      <c r="J289" s="44">
        <v>0</v>
      </c>
      <c r="K289" s="26">
        <f t="shared" si="13"/>
        <v>1426100</v>
      </c>
      <c r="L289" s="4"/>
      <c r="M289">
        <f t="shared" si="12"/>
        <v>2016</v>
      </c>
      <c r="N289" s="43">
        <v>1318844</v>
      </c>
      <c r="O289" s="43">
        <v>94713</v>
      </c>
      <c r="P289" s="43">
        <v>80485</v>
      </c>
      <c r="Q289" s="43">
        <v>0</v>
      </c>
      <c r="R289" s="43">
        <v>24800</v>
      </c>
      <c r="S289" s="43">
        <v>7327</v>
      </c>
      <c r="T289" s="44">
        <v>0</v>
      </c>
      <c r="U289" s="26">
        <f t="shared" si="14"/>
        <v>1526169</v>
      </c>
      <c r="V289" s="32"/>
      <c r="W289" s="49" t="s">
        <v>1061</v>
      </c>
      <c r="X289" s="49" t="s">
        <v>1062</v>
      </c>
      <c r="Y289" s="43">
        <v>1013331</v>
      </c>
      <c r="Z289" s="43">
        <v>3177.48</v>
      </c>
      <c r="AA289" s="43">
        <v>88091</v>
      </c>
      <c r="AB289" s="43">
        <v>0</v>
      </c>
      <c r="AC289" s="43">
        <v>34746</v>
      </c>
      <c r="AD289" s="43">
        <v>9227</v>
      </c>
      <c r="AE289" s="44">
        <v>0</v>
      </c>
    </row>
    <row r="290" spans="1:31" ht="25.5" x14ac:dyDescent="0.2">
      <c r="A290" t="s">
        <v>295</v>
      </c>
      <c r="B290">
        <v>281</v>
      </c>
      <c r="C290" s="42">
        <v>2015</v>
      </c>
      <c r="D290" s="43">
        <v>9600000</v>
      </c>
      <c r="E290" s="43">
        <v>2752927</v>
      </c>
      <c r="F290" s="43">
        <v>1720000</v>
      </c>
      <c r="G290" s="43">
        <v>2199500</v>
      </c>
      <c r="H290" s="43">
        <v>6036064</v>
      </c>
      <c r="I290" s="43">
        <v>1196859</v>
      </c>
      <c r="J290" s="44">
        <v>7079843</v>
      </c>
      <c r="K290" s="26">
        <f t="shared" si="13"/>
        <v>30585193</v>
      </c>
      <c r="L290" s="4"/>
      <c r="M290">
        <f t="shared" si="12"/>
        <v>2016</v>
      </c>
      <c r="N290" s="43">
        <v>9800000</v>
      </c>
      <c r="O290" s="43">
        <v>2750000</v>
      </c>
      <c r="P290" s="43">
        <v>1920000</v>
      </c>
      <c r="Q290" s="43">
        <v>2133730</v>
      </c>
      <c r="R290" s="43">
        <v>6838818</v>
      </c>
      <c r="S290" s="43">
        <v>1346859</v>
      </c>
      <c r="T290" s="44">
        <v>3710568</v>
      </c>
      <c r="U290" s="26">
        <f t="shared" si="14"/>
        <v>28499975</v>
      </c>
      <c r="V290" s="32"/>
      <c r="W290" s="49" t="s">
        <v>1063</v>
      </c>
      <c r="X290" s="49" t="s">
        <v>1064</v>
      </c>
      <c r="Y290" s="43">
        <v>8500000</v>
      </c>
      <c r="Z290" s="43">
        <v>2900000</v>
      </c>
      <c r="AA290" s="43">
        <v>1690000</v>
      </c>
      <c r="AB290" s="43">
        <v>4012200</v>
      </c>
      <c r="AC290" s="43">
        <v>5901796</v>
      </c>
      <c r="AD290" s="43">
        <v>1514287</v>
      </c>
      <c r="AE290" s="44">
        <v>3810603</v>
      </c>
    </row>
    <row r="291" spans="1:31" x14ac:dyDescent="0.2">
      <c r="A291" t="s">
        <v>296</v>
      </c>
      <c r="B291">
        <v>282</v>
      </c>
      <c r="C291" s="42">
        <v>2015</v>
      </c>
      <c r="D291" s="43">
        <v>1200000</v>
      </c>
      <c r="E291" s="43">
        <v>13000</v>
      </c>
      <c r="F291" s="43">
        <v>66000</v>
      </c>
      <c r="G291" s="43">
        <v>693033</v>
      </c>
      <c r="H291" s="43">
        <v>55000</v>
      </c>
      <c r="I291" s="43">
        <v>18000</v>
      </c>
      <c r="J291" s="44">
        <v>0</v>
      </c>
      <c r="K291" s="26">
        <f t="shared" si="13"/>
        <v>2045033</v>
      </c>
      <c r="L291" s="4"/>
      <c r="M291">
        <f t="shared" si="12"/>
        <v>2016</v>
      </c>
      <c r="N291" s="43">
        <v>1200000</v>
      </c>
      <c r="O291" s="43">
        <v>13000</v>
      </c>
      <c r="P291" s="43">
        <v>76000</v>
      </c>
      <c r="Q291" s="43">
        <v>693033</v>
      </c>
      <c r="R291" s="43">
        <v>55000</v>
      </c>
      <c r="S291" s="43">
        <v>18000</v>
      </c>
      <c r="T291" s="44">
        <v>0</v>
      </c>
      <c r="U291" s="26">
        <f t="shared" si="14"/>
        <v>2055033</v>
      </c>
      <c r="V291" s="32"/>
      <c r="W291" s="49" t="s">
        <v>1065</v>
      </c>
      <c r="X291" s="49" t="s">
        <v>1066</v>
      </c>
      <c r="Y291" s="43">
        <v>1065000</v>
      </c>
      <c r="Z291" s="43">
        <v>13000</v>
      </c>
      <c r="AA291" s="43">
        <v>50000</v>
      </c>
      <c r="AB291" s="43">
        <v>585950</v>
      </c>
      <c r="AC291" s="43">
        <v>60000</v>
      </c>
      <c r="AD291" s="43">
        <v>12000</v>
      </c>
      <c r="AE291" s="44">
        <v>0</v>
      </c>
    </row>
    <row r="292" spans="1:31" ht="25.5" x14ac:dyDescent="0.2">
      <c r="A292" t="s">
        <v>297</v>
      </c>
      <c r="B292">
        <v>283</v>
      </c>
      <c r="C292" s="42">
        <v>2015</v>
      </c>
      <c r="D292" s="43">
        <v>283257</v>
      </c>
      <c r="E292" s="43">
        <v>298726</v>
      </c>
      <c r="F292" s="43">
        <v>39191</v>
      </c>
      <c r="G292" s="43">
        <v>53880</v>
      </c>
      <c r="H292" s="43">
        <v>7520</v>
      </c>
      <c r="I292" s="43">
        <v>10000</v>
      </c>
      <c r="J292" s="44">
        <v>0</v>
      </c>
      <c r="K292" s="26">
        <f t="shared" si="13"/>
        <v>692574</v>
      </c>
      <c r="L292" s="4"/>
      <c r="M292">
        <f t="shared" si="12"/>
        <v>2016</v>
      </c>
      <c r="N292" s="43">
        <v>284349</v>
      </c>
      <c r="O292" s="43">
        <v>313000</v>
      </c>
      <c r="P292" s="43">
        <v>44000</v>
      </c>
      <c r="Q292" s="43">
        <v>56963</v>
      </c>
      <c r="R292" s="43">
        <v>9500</v>
      </c>
      <c r="S292" s="43">
        <v>10000</v>
      </c>
      <c r="T292" s="44">
        <v>0</v>
      </c>
      <c r="U292" s="26">
        <f t="shared" si="14"/>
        <v>717812</v>
      </c>
      <c r="V292" s="32"/>
      <c r="W292" s="49" t="s">
        <v>1067</v>
      </c>
      <c r="X292" s="49" t="s">
        <v>1068</v>
      </c>
      <c r="Y292" s="43">
        <v>261466</v>
      </c>
      <c r="Z292" s="43">
        <v>281875</v>
      </c>
      <c r="AA292" s="43">
        <v>33560</v>
      </c>
      <c r="AB292" s="43">
        <v>50805</v>
      </c>
      <c r="AC292" s="43">
        <v>5910</v>
      </c>
      <c r="AD292" s="43">
        <v>20818</v>
      </c>
      <c r="AE292" s="44">
        <v>0</v>
      </c>
    </row>
    <row r="293" spans="1:31" ht="25.5" x14ac:dyDescent="0.2">
      <c r="A293" t="s">
        <v>298</v>
      </c>
      <c r="B293">
        <v>284</v>
      </c>
      <c r="C293" s="42">
        <v>2015</v>
      </c>
      <c r="D293" s="43">
        <v>2766062</v>
      </c>
      <c r="E293" s="43">
        <v>290674</v>
      </c>
      <c r="F293" s="43">
        <v>175233</v>
      </c>
      <c r="G293" s="43">
        <v>59000</v>
      </c>
      <c r="H293" s="43">
        <v>72000</v>
      </c>
      <c r="I293" s="43">
        <v>21521</v>
      </c>
      <c r="J293" s="44">
        <v>0</v>
      </c>
      <c r="K293" s="26">
        <f t="shared" si="13"/>
        <v>3384490</v>
      </c>
      <c r="L293" s="4"/>
      <c r="M293">
        <f t="shared" si="12"/>
        <v>2016</v>
      </c>
      <c r="N293" s="43">
        <v>2865514</v>
      </c>
      <c r="O293" s="43">
        <v>295000</v>
      </c>
      <c r="P293" s="43">
        <v>179013</v>
      </c>
      <c r="Q293" s="43">
        <v>55000</v>
      </c>
      <c r="R293" s="43">
        <v>62000</v>
      </c>
      <c r="S293" s="43">
        <v>16100</v>
      </c>
      <c r="T293" s="44">
        <v>0</v>
      </c>
      <c r="U293" s="26">
        <f t="shared" si="14"/>
        <v>3472627</v>
      </c>
      <c r="V293" s="32"/>
      <c r="W293" s="49" t="s">
        <v>1069</v>
      </c>
      <c r="X293" s="49" t="s">
        <v>1070</v>
      </c>
      <c r="Y293" s="43">
        <v>2593010</v>
      </c>
      <c r="Z293" s="43">
        <v>220000</v>
      </c>
      <c r="AA293" s="43">
        <v>198300</v>
      </c>
      <c r="AB293" s="43">
        <v>74850</v>
      </c>
      <c r="AC293" s="43">
        <v>81324</v>
      </c>
      <c r="AD293" s="43">
        <v>18243</v>
      </c>
      <c r="AE293" s="44">
        <v>0</v>
      </c>
    </row>
    <row r="294" spans="1:31" ht="25.5" x14ac:dyDescent="0.2">
      <c r="A294" t="s">
        <v>299</v>
      </c>
      <c r="B294">
        <v>285</v>
      </c>
      <c r="C294" s="42">
        <v>2015</v>
      </c>
      <c r="D294" s="43">
        <v>3541155</v>
      </c>
      <c r="E294" s="43">
        <v>615880</v>
      </c>
      <c r="F294" s="43">
        <v>492900</v>
      </c>
      <c r="G294" s="43">
        <v>53399</v>
      </c>
      <c r="H294" s="43">
        <v>119690</v>
      </c>
      <c r="I294" s="43">
        <v>20050</v>
      </c>
      <c r="J294" s="44">
        <v>17024</v>
      </c>
      <c r="K294" s="26">
        <f t="shared" si="13"/>
        <v>4860098</v>
      </c>
      <c r="L294" s="4"/>
      <c r="M294">
        <f t="shared" si="12"/>
        <v>2016</v>
      </c>
      <c r="N294" s="43">
        <v>3055000</v>
      </c>
      <c r="O294" s="43">
        <v>570000</v>
      </c>
      <c r="P294" s="43">
        <v>435000</v>
      </c>
      <c r="Q294" s="43">
        <v>11000</v>
      </c>
      <c r="R294" s="43">
        <v>74000</v>
      </c>
      <c r="S294" s="43">
        <v>32000</v>
      </c>
      <c r="T294" s="44">
        <v>16000</v>
      </c>
      <c r="U294" s="26">
        <f t="shared" si="14"/>
        <v>4193000</v>
      </c>
      <c r="V294" s="32"/>
      <c r="W294" s="49" t="s">
        <v>1071</v>
      </c>
      <c r="X294" s="49" t="s">
        <v>1072</v>
      </c>
      <c r="Y294" s="43">
        <v>2375000</v>
      </c>
      <c r="Z294" s="43">
        <v>484800</v>
      </c>
      <c r="AA294" s="43">
        <v>389900</v>
      </c>
      <c r="AB294" s="43">
        <v>27400</v>
      </c>
      <c r="AC294" s="43">
        <v>73400</v>
      </c>
      <c r="AD294" s="43">
        <v>18200</v>
      </c>
      <c r="AE294" s="44">
        <v>8100</v>
      </c>
    </row>
    <row r="295" spans="1:31" x14ac:dyDescent="0.2">
      <c r="A295" t="s">
        <v>300</v>
      </c>
      <c r="B295">
        <v>286</v>
      </c>
      <c r="C295" s="42">
        <v>2015</v>
      </c>
      <c r="D295" s="43">
        <v>910000</v>
      </c>
      <c r="E295" s="43">
        <v>0</v>
      </c>
      <c r="F295" s="43">
        <v>47000</v>
      </c>
      <c r="G295" s="43">
        <v>60000</v>
      </c>
      <c r="H295" s="43">
        <v>12000</v>
      </c>
      <c r="I295" s="43">
        <v>9000</v>
      </c>
      <c r="J295" s="44">
        <v>60000</v>
      </c>
      <c r="K295" s="26">
        <f t="shared" si="13"/>
        <v>1098000</v>
      </c>
      <c r="L295" s="4"/>
      <c r="M295">
        <f t="shared" si="12"/>
        <v>2016</v>
      </c>
      <c r="N295" s="43">
        <v>1075000</v>
      </c>
      <c r="O295" s="43">
        <v>0</v>
      </c>
      <c r="P295" s="43">
        <v>35000</v>
      </c>
      <c r="Q295" s="43">
        <v>60000</v>
      </c>
      <c r="R295" s="43">
        <v>9000</v>
      </c>
      <c r="S295" s="43">
        <v>9000</v>
      </c>
      <c r="T295" s="44">
        <v>0</v>
      </c>
      <c r="U295" s="26">
        <f t="shared" si="14"/>
        <v>1188000</v>
      </c>
      <c r="V295" s="32"/>
      <c r="W295" s="49" t="s">
        <v>1073</v>
      </c>
      <c r="X295" s="49" t="s">
        <v>1074</v>
      </c>
      <c r="Y295" s="43">
        <v>800000</v>
      </c>
      <c r="Z295" s="43">
        <v>0</v>
      </c>
      <c r="AA295" s="43">
        <v>35000</v>
      </c>
      <c r="AB295" s="43">
        <v>45000</v>
      </c>
      <c r="AC295" s="43">
        <v>20000</v>
      </c>
      <c r="AD295" s="43">
        <v>12000</v>
      </c>
      <c r="AE295" s="44">
        <v>70000</v>
      </c>
    </row>
    <row r="296" spans="1:31" ht="25.5" x14ac:dyDescent="0.2">
      <c r="A296" t="s">
        <v>301</v>
      </c>
      <c r="B296">
        <v>287</v>
      </c>
      <c r="C296" s="42">
        <v>2015</v>
      </c>
      <c r="D296" s="43">
        <v>1150000</v>
      </c>
      <c r="E296" s="43">
        <v>810500</v>
      </c>
      <c r="F296" s="43">
        <v>90000</v>
      </c>
      <c r="G296" s="43">
        <v>19400</v>
      </c>
      <c r="H296" s="43">
        <v>264000</v>
      </c>
      <c r="I296" s="43">
        <v>20000</v>
      </c>
      <c r="J296" s="44">
        <v>180000</v>
      </c>
      <c r="K296" s="26">
        <f t="shared" si="13"/>
        <v>2533900</v>
      </c>
      <c r="L296" s="4"/>
      <c r="M296">
        <f t="shared" si="12"/>
        <v>2016</v>
      </c>
      <c r="N296" s="43">
        <v>1300000</v>
      </c>
      <c r="O296" s="43">
        <v>905500</v>
      </c>
      <c r="P296" s="43">
        <v>90000</v>
      </c>
      <c r="Q296" s="43">
        <v>20000</v>
      </c>
      <c r="R296" s="43">
        <v>261500</v>
      </c>
      <c r="S296" s="43">
        <v>20000</v>
      </c>
      <c r="T296" s="44">
        <v>95000</v>
      </c>
      <c r="U296" s="26">
        <f t="shared" si="14"/>
        <v>2692000</v>
      </c>
      <c r="V296" s="32"/>
      <c r="W296" s="49" t="s">
        <v>1075</v>
      </c>
      <c r="X296" s="49" t="s">
        <v>1076</v>
      </c>
      <c r="Y296" s="43">
        <v>1095000</v>
      </c>
      <c r="Z296" s="43">
        <v>810436</v>
      </c>
      <c r="AA296" s="43">
        <v>100000</v>
      </c>
      <c r="AB296" s="43">
        <v>19400</v>
      </c>
      <c r="AC296" s="43">
        <v>274500</v>
      </c>
      <c r="AD296" s="43">
        <v>25000</v>
      </c>
      <c r="AE296" s="44">
        <v>82236</v>
      </c>
    </row>
    <row r="297" spans="1:31" x14ac:dyDescent="0.2">
      <c r="A297" t="s">
        <v>302</v>
      </c>
      <c r="B297">
        <v>288</v>
      </c>
      <c r="C297" s="42">
        <v>2015</v>
      </c>
      <c r="D297" s="43">
        <v>3200000</v>
      </c>
      <c r="E297" s="43">
        <v>330000</v>
      </c>
      <c r="F297" s="43">
        <v>225000</v>
      </c>
      <c r="G297" s="43">
        <v>39000</v>
      </c>
      <c r="H297" s="43">
        <v>55000</v>
      </c>
      <c r="I297" s="43">
        <v>15000</v>
      </c>
      <c r="J297" s="44">
        <v>20000</v>
      </c>
      <c r="K297" s="26">
        <f t="shared" si="13"/>
        <v>3884000</v>
      </c>
      <c r="L297" s="4"/>
      <c r="M297">
        <f t="shared" si="12"/>
        <v>2016</v>
      </c>
      <c r="N297" s="43">
        <v>3300000</v>
      </c>
      <c r="O297" s="43">
        <v>330000</v>
      </c>
      <c r="P297" s="43">
        <v>175000</v>
      </c>
      <c r="Q297" s="43">
        <v>40000</v>
      </c>
      <c r="R297" s="43">
        <v>50000</v>
      </c>
      <c r="S297" s="43">
        <v>10000</v>
      </c>
      <c r="T297" s="44">
        <v>0</v>
      </c>
      <c r="U297" s="26">
        <f t="shared" si="14"/>
        <v>3905000</v>
      </c>
      <c r="V297" s="32"/>
      <c r="W297" s="49" t="s">
        <v>1077</v>
      </c>
      <c r="X297" s="49" t="s">
        <v>1078</v>
      </c>
      <c r="Y297" s="43">
        <v>2600000</v>
      </c>
      <c r="Z297" s="43">
        <v>276864</v>
      </c>
      <c r="AA297" s="43">
        <v>175000</v>
      </c>
      <c r="AB297" s="43">
        <v>57000</v>
      </c>
      <c r="AC297" s="43">
        <v>47000</v>
      </c>
      <c r="AD297" s="43">
        <v>10000</v>
      </c>
      <c r="AE297" s="44">
        <v>0</v>
      </c>
    </row>
    <row r="298" spans="1:31" ht="25.5" x14ac:dyDescent="0.2">
      <c r="A298" t="s">
        <v>303</v>
      </c>
      <c r="B298">
        <v>289</v>
      </c>
      <c r="C298" s="42">
        <v>2015</v>
      </c>
      <c r="D298" s="43">
        <v>279214</v>
      </c>
      <c r="E298" s="43">
        <v>41138</v>
      </c>
      <c r="F298" s="43">
        <v>16032</v>
      </c>
      <c r="G298" s="43">
        <v>1559</v>
      </c>
      <c r="H298" s="43">
        <v>5375</v>
      </c>
      <c r="I298" s="43">
        <v>2000</v>
      </c>
      <c r="J298" s="44">
        <v>92109</v>
      </c>
      <c r="K298" s="26">
        <f t="shared" si="13"/>
        <v>437427</v>
      </c>
      <c r="L298" s="4"/>
      <c r="M298">
        <f t="shared" si="12"/>
        <v>2016</v>
      </c>
      <c r="N298" s="43">
        <v>250070</v>
      </c>
      <c r="O298" s="43">
        <v>41115</v>
      </c>
      <c r="P298" s="43">
        <v>11708</v>
      </c>
      <c r="Q298" s="43">
        <v>0</v>
      </c>
      <c r="R298" s="43">
        <v>5611</v>
      </c>
      <c r="S298" s="43">
        <v>2117</v>
      </c>
      <c r="T298" s="44">
        <v>95751</v>
      </c>
      <c r="U298" s="26">
        <f t="shared" si="14"/>
        <v>406372</v>
      </c>
      <c r="V298" s="32"/>
      <c r="W298" s="49" t="s">
        <v>1079</v>
      </c>
      <c r="X298" s="49" t="s">
        <v>1080</v>
      </c>
      <c r="Y298" s="43">
        <v>276089</v>
      </c>
      <c r="Z298" s="43">
        <v>41138</v>
      </c>
      <c r="AA298" s="43">
        <v>15532</v>
      </c>
      <c r="AB298" s="43">
        <v>1559</v>
      </c>
      <c r="AC298" s="43">
        <v>5375</v>
      </c>
      <c r="AD298" s="43">
        <v>5595</v>
      </c>
      <c r="AE298" s="44">
        <v>92880</v>
      </c>
    </row>
    <row r="299" spans="1:31" x14ac:dyDescent="0.2">
      <c r="A299" t="s">
        <v>304</v>
      </c>
      <c r="B299">
        <v>290</v>
      </c>
      <c r="C299" s="42">
        <v>2015</v>
      </c>
      <c r="D299" s="43">
        <v>1318400</v>
      </c>
      <c r="E299" s="43">
        <v>77000</v>
      </c>
      <c r="F299" s="43">
        <v>60000</v>
      </c>
      <c r="G299" s="43">
        <v>0</v>
      </c>
      <c r="H299" s="43">
        <v>74700</v>
      </c>
      <c r="I299" s="43">
        <v>40000</v>
      </c>
      <c r="J299" s="44">
        <v>15000</v>
      </c>
      <c r="K299" s="26">
        <f t="shared" si="13"/>
        <v>1585100</v>
      </c>
      <c r="L299" s="4"/>
      <c r="M299">
        <f t="shared" si="12"/>
        <v>2016</v>
      </c>
      <c r="N299" s="43">
        <v>1418400</v>
      </c>
      <c r="O299" s="43">
        <v>77000</v>
      </c>
      <c r="P299" s="43">
        <v>60000</v>
      </c>
      <c r="Q299" s="43">
        <v>0</v>
      </c>
      <c r="R299" s="43">
        <v>74700</v>
      </c>
      <c r="S299" s="43">
        <v>30000</v>
      </c>
      <c r="T299" s="44">
        <v>0</v>
      </c>
      <c r="U299" s="26">
        <f t="shared" si="14"/>
        <v>1660100</v>
      </c>
      <c r="V299" s="32"/>
      <c r="W299" s="49" t="s">
        <v>1081</v>
      </c>
      <c r="X299" s="49" t="s">
        <v>1082</v>
      </c>
      <c r="Y299" s="43">
        <v>1238400</v>
      </c>
      <c r="Z299" s="43">
        <v>77000</v>
      </c>
      <c r="AA299" s="43">
        <v>60000</v>
      </c>
      <c r="AB299" s="43">
        <v>0</v>
      </c>
      <c r="AC299" s="43">
        <v>74700</v>
      </c>
      <c r="AD299" s="43">
        <v>75000</v>
      </c>
      <c r="AE299" s="44">
        <v>6000</v>
      </c>
    </row>
    <row r="300" spans="1:31" ht="25.5" x14ac:dyDescent="0.2">
      <c r="A300" t="s">
        <v>305</v>
      </c>
      <c r="B300">
        <v>291</v>
      </c>
      <c r="C300" s="42">
        <v>2015</v>
      </c>
      <c r="D300" s="43">
        <v>1600000</v>
      </c>
      <c r="E300" s="43">
        <v>218000</v>
      </c>
      <c r="F300" s="43">
        <v>165000</v>
      </c>
      <c r="G300" s="43">
        <v>0</v>
      </c>
      <c r="H300" s="43">
        <v>60000</v>
      </c>
      <c r="I300" s="43">
        <v>15000</v>
      </c>
      <c r="J300" s="44">
        <v>95000</v>
      </c>
      <c r="K300" s="26">
        <f t="shared" si="13"/>
        <v>2153000</v>
      </c>
      <c r="L300" s="4"/>
      <c r="M300">
        <f t="shared" si="12"/>
        <v>2016</v>
      </c>
      <c r="N300" s="43">
        <v>2000000</v>
      </c>
      <c r="O300" s="43">
        <v>202500</v>
      </c>
      <c r="P300" s="43">
        <v>200000</v>
      </c>
      <c r="Q300" s="43">
        <v>0</v>
      </c>
      <c r="R300" s="43">
        <v>75000</v>
      </c>
      <c r="S300" s="43">
        <v>25000</v>
      </c>
      <c r="T300" s="44">
        <v>0</v>
      </c>
      <c r="U300" s="26">
        <f t="shared" si="14"/>
        <v>2502500</v>
      </c>
      <c r="V300" s="32"/>
      <c r="W300" s="49" t="s">
        <v>1083</v>
      </c>
      <c r="X300" s="49" t="s">
        <v>1084</v>
      </c>
      <c r="Y300" s="43">
        <v>1785000</v>
      </c>
      <c r="Z300" s="43">
        <v>185000</v>
      </c>
      <c r="AA300" s="43">
        <v>180000</v>
      </c>
      <c r="AB300" s="43">
        <v>8075</v>
      </c>
      <c r="AC300" s="43">
        <v>90000</v>
      </c>
      <c r="AD300" s="43">
        <v>15000</v>
      </c>
      <c r="AE300" s="44">
        <v>110000</v>
      </c>
    </row>
    <row r="301" spans="1:31" x14ac:dyDescent="0.2">
      <c r="A301" t="s">
        <v>306</v>
      </c>
      <c r="B301">
        <v>292</v>
      </c>
      <c r="C301" s="42">
        <v>2015</v>
      </c>
      <c r="D301" s="43">
        <v>1650000</v>
      </c>
      <c r="E301" s="43">
        <v>69000</v>
      </c>
      <c r="F301" s="43">
        <v>160000</v>
      </c>
      <c r="G301" s="43">
        <v>0</v>
      </c>
      <c r="H301" s="43">
        <v>50000</v>
      </c>
      <c r="I301" s="43">
        <v>15000</v>
      </c>
      <c r="J301" s="44">
        <v>30000</v>
      </c>
      <c r="K301" s="26">
        <f t="shared" si="13"/>
        <v>1974000</v>
      </c>
      <c r="L301" s="4"/>
      <c r="M301">
        <f t="shared" si="12"/>
        <v>2016</v>
      </c>
      <c r="N301" s="43">
        <v>1670000</v>
      </c>
      <c r="O301" s="43">
        <v>67000</v>
      </c>
      <c r="P301" s="43">
        <v>162000</v>
      </c>
      <c r="Q301" s="43">
        <v>0</v>
      </c>
      <c r="R301" s="43">
        <v>45000</v>
      </c>
      <c r="S301" s="43">
        <v>15000</v>
      </c>
      <c r="T301" s="44">
        <v>0</v>
      </c>
      <c r="U301" s="26">
        <f t="shared" si="14"/>
        <v>1959000</v>
      </c>
      <c r="V301" s="32"/>
      <c r="W301" s="49" t="s">
        <v>1085</v>
      </c>
      <c r="X301" s="49" t="s">
        <v>1086</v>
      </c>
      <c r="Y301" s="43">
        <v>1550000</v>
      </c>
      <c r="Z301" s="43">
        <v>70000</v>
      </c>
      <c r="AA301" s="43">
        <v>215000</v>
      </c>
      <c r="AB301" s="43">
        <v>0</v>
      </c>
      <c r="AC301" s="43">
        <v>50000</v>
      </c>
      <c r="AD301" s="43">
        <v>15000</v>
      </c>
      <c r="AE301" s="44">
        <v>45000</v>
      </c>
    </row>
    <row r="302" spans="1:31" x14ac:dyDescent="0.2">
      <c r="A302" t="s">
        <v>307</v>
      </c>
      <c r="B302">
        <v>293</v>
      </c>
      <c r="C302" s="42">
        <v>2015</v>
      </c>
      <c r="D302" s="43">
        <v>6124976</v>
      </c>
      <c r="E302" s="43">
        <v>829028</v>
      </c>
      <c r="F302" s="43">
        <v>571869</v>
      </c>
      <c r="G302" s="43">
        <v>0</v>
      </c>
      <c r="H302" s="43">
        <v>471078</v>
      </c>
      <c r="I302" s="43">
        <v>81278</v>
      </c>
      <c r="J302" s="44">
        <v>409013</v>
      </c>
      <c r="K302" s="26">
        <f t="shared" si="13"/>
        <v>8487242</v>
      </c>
      <c r="L302" s="4"/>
      <c r="M302">
        <f t="shared" si="12"/>
        <v>2016</v>
      </c>
      <c r="N302" s="43">
        <v>6096000</v>
      </c>
      <c r="O302" s="43">
        <v>853600</v>
      </c>
      <c r="P302" s="43">
        <v>780000</v>
      </c>
      <c r="Q302" s="43">
        <v>0</v>
      </c>
      <c r="R302" s="43">
        <v>369000</v>
      </c>
      <c r="S302" s="43">
        <v>69000</v>
      </c>
      <c r="T302" s="44">
        <v>10000</v>
      </c>
      <c r="U302" s="26">
        <f t="shared" si="14"/>
        <v>8177600</v>
      </c>
      <c r="V302" s="32"/>
      <c r="W302" s="49" t="s">
        <v>1087</v>
      </c>
      <c r="X302" s="49" t="s">
        <v>1088</v>
      </c>
      <c r="Y302" s="43">
        <v>5050000</v>
      </c>
      <c r="Z302" s="43">
        <v>755776</v>
      </c>
      <c r="AA302" s="43">
        <v>580000</v>
      </c>
      <c r="AB302" s="43">
        <v>0</v>
      </c>
      <c r="AC302" s="43">
        <v>275000</v>
      </c>
      <c r="AD302" s="43">
        <v>110000</v>
      </c>
      <c r="AE302" s="44">
        <v>1186496</v>
      </c>
    </row>
    <row r="303" spans="1:31" ht="25.5" x14ac:dyDescent="0.2">
      <c r="A303" t="s">
        <v>308</v>
      </c>
      <c r="B303">
        <v>294</v>
      </c>
      <c r="C303" s="42">
        <v>2015</v>
      </c>
      <c r="D303" s="43">
        <v>942000</v>
      </c>
      <c r="E303" s="43">
        <v>0</v>
      </c>
      <c r="F303" s="43">
        <v>93000</v>
      </c>
      <c r="G303" s="43">
        <v>6000</v>
      </c>
      <c r="H303" s="43">
        <v>9000</v>
      </c>
      <c r="I303" s="43">
        <v>0</v>
      </c>
      <c r="J303" s="44">
        <v>1097811</v>
      </c>
      <c r="K303" s="26">
        <f t="shared" si="13"/>
        <v>2147811</v>
      </c>
      <c r="L303" s="4"/>
      <c r="M303">
        <f t="shared" si="12"/>
        <v>2016</v>
      </c>
      <c r="N303" s="43">
        <v>980000</v>
      </c>
      <c r="O303" s="43">
        <v>0</v>
      </c>
      <c r="P303" s="43">
        <v>110000</v>
      </c>
      <c r="Q303" s="43">
        <v>5000</v>
      </c>
      <c r="R303" s="43">
        <v>2500</v>
      </c>
      <c r="S303" s="43">
        <v>5000</v>
      </c>
      <c r="T303" s="44">
        <v>1332119</v>
      </c>
      <c r="U303" s="26">
        <f t="shared" si="14"/>
        <v>2434619</v>
      </c>
      <c r="V303" s="32"/>
      <c r="W303" s="49" t="s">
        <v>1089</v>
      </c>
      <c r="X303" s="49" t="s">
        <v>1090</v>
      </c>
      <c r="Y303" s="43">
        <v>821000</v>
      </c>
      <c r="Z303" s="43">
        <v>400</v>
      </c>
      <c r="AA303" s="43">
        <v>75000</v>
      </c>
      <c r="AB303" s="43">
        <v>1000</v>
      </c>
      <c r="AC303" s="43">
        <v>65000</v>
      </c>
      <c r="AD303" s="43">
        <v>25000</v>
      </c>
      <c r="AE303" s="44">
        <v>53000</v>
      </c>
    </row>
    <row r="304" spans="1:31" ht="25.5" x14ac:dyDescent="0.2">
      <c r="A304" t="s">
        <v>309</v>
      </c>
      <c r="B304">
        <v>295</v>
      </c>
      <c r="C304" s="42">
        <v>2015</v>
      </c>
      <c r="D304" s="43">
        <v>3704072</v>
      </c>
      <c r="E304" s="43">
        <v>1161642</v>
      </c>
      <c r="F304" s="43">
        <v>401417</v>
      </c>
      <c r="G304" s="43">
        <v>7157</v>
      </c>
      <c r="H304" s="43">
        <v>91204</v>
      </c>
      <c r="I304" s="43">
        <v>32428</v>
      </c>
      <c r="J304" s="44">
        <v>246733</v>
      </c>
      <c r="K304" s="26">
        <f t="shared" si="13"/>
        <v>5644653</v>
      </c>
      <c r="L304" s="4"/>
      <c r="M304">
        <f t="shared" si="12"/>
        <v>2016</v>
      </c>
      <c r="N304" s="43">
        <v>3980698</v>
      </c>
      <c r="O304" s="43">
        <v>1281860</v>
      </c>
      <c r="P304" s="43">
        <v>444779</v>
      </c>
      <c r="Q304" s="43">
        <v>22052</v>
      </c>
      <c r="R304" s="43">
        <v>80646</v>
      </c>
      <c r="S304" s="43">
        <v>32428</v>
      </c>
      <c r="T304" s="44">
        <v>443806</v>
      </c>
      <c r="U304" s="26">
        <f t="shared" si="14"/>
        <v>6286269</v>
      </c>
      <c r="V304" s="32"/>
      <c r="W304" s="49" t="s">
        <v>1091</v>
      </c>
      <c r="X304" s="49" t="s">
        <v>1092</v>
      </c>
      <c r="Y304" s="43">
        <v>3032032</v>
      </c>
      <c r="Z304" s="43">
        <v>930800</v>
      </c>
      <c r="AA304" s="43">
        <v>293000</v>
      </c>
      <c r="AB304" s="43">
        <v>20000</v>
      </c>
      <c r="AC304" s="43">
        <v>84000</v>
      </c>
      <c r="AD304" s="43">
        <v>30000</v>
      </c>
      <c r="AE304" s="44">
        <v>295000</v>
      </c>
    </row>
    <row r="305" spans="1:31" x14ac:dyDescent="0.2">
      <c r="A305" t="s">
        <v>310</v>
      </c>
      <c r="B305">
        <v>296</v>
      </c>
      <c r="C305" s="42">
        <v>2015</v>
      </c>
      <c r="D305" s="43">
        <v>625000</v>
      </c>
      <c r="E305" s="43">
        <v>340000</v>
      </c>
      <c r="F305" s="43">
        <v>100000</v>
      </c>
      <c r="G305" s="43">
        <v>15000</v>
      </c>
      <c r="H305" s="43">
        <v>100000</v>
      </c>
      <c r="I305" s="43">
        <v>20000</v>
      </c>
      <c r="J305" s="44">
        <v>60000</v>
      </c>
      <c r="K305" s="26">
        <f t="shared" si="13"/>
        <v>1260000</v>
      </c>
      <c r="L305" s="4"/>
      <c r="M305">
        <f t="shared" si="12"/>
        <v>2016</v>
      </c>
      <c r="N305" s="43">
        <v>700000</v>
      </c>
      <c r="O305" s="43">
        <v>360000</v>
      </c>
      <c r="P305" s="43">
        <v>120000</v>
      </c>
      <c r="Q305" s="43">
        <v>15000</v>
      </c>
      <c r="R305" s="43">
        <v>125000</v>
      </c>
      <c r="S305" s="43">
        <v>15000</v>
      </c>
      <c r="T305" s="44">
        <v>65000</v>
      </c>
      <c r="U305" s="26">
        <f t="shared" si="14"/>
        <v>1400000</v>
      </c>
      <c r="V305" s="32"/>
      <c r="W305" s="49" t="s">
        <v>1093</v>
      </c>
      <c r="X305" s="49" t="s">
        <v>1094</v>
      </c>
      <c r="Y305" s="43">
        <v>550000</v>
      </c>
      <c r="Z305" s="43">
        <v>150000</v>
      </c>
      <c r="AA305" s="43">
        <v>125000</v>
      </c>
      <c r="AB305" s="43">
        <v>5000</v>
      </c>
      <c r="AC305" s="43">
        <v>100000</v>
      </c>
      <c r="AD305" s="43">
        <v>30000</v>
      </c>
      <c r="AE305" s="44">
        <v>10000</v>
      </c>
    </row>
    <row r="306" spans="1:31" x14ac:dyDescent="0.2">
      <c r="A306" t="s">
        <v>311</v>
      </c>
      <c r="B306">
        <v>297</v>
      </c>
      <c r="C306" s="42">
        <v>2015</v>
      </c>
      <c r="D306" s="43">
        <v>58400</v>
      </c>
      <c r="E306" s="43">
        <v>0</v>
      </c>
      <c r="F306" s="43">
        <v>3650</v>
      </c>
      <c r="G306" s="43">
        <v>22600</v>
      </c>
      <c r="H306" s="43">
        <v>3337</v>
      </c>
      <c r="I306" s="43">
        <v>1056</v>
      </c>
      <c r="J306" s="44">
        <v>0</v>
      </c>
      <c r="K306" s="26">
        <f t="shared" si="13"/>
        <v>89043</v>
      </c>
      <c r="L306" s="4"/>
      <c r="M306">
        <f t="shared" si="12"/>
        <v>2016</v>
      </c>
      <c r="N306" s="43">
        <v>58000</v>
      </c>
      <c r="O306" s="43">
        <v>0</v>
      </c>
      <c r="P306" s="43">
        <v>5000</v>
      </c>
      <c r="Q306" s="43">
        <v>27015</v>
      </c>
      <c r="R306" s="43">
        <v>2120</v>
      </c>
      <c r="S306" s="43">
        <v>1134</v>
      </c>
      <c r="T306" s="44">
        <v>0</v>
      </c>
      <c r="U306" s="26">
        <f t="shared" si="14"/>
        <v>93269</v>
      </c>
      <c r="V306" s="32"/>
      <c r="W306" s="49" t="s">
        <v>1095</v>
      </c>
      <c r="X306" s="49" t="s">
        <v>1096</v>
      </c>
      <c r="Y306" s="43">
        <v>47000</v>
      </c>
      <c r="Z306" s="43">
        <v>0</v>
      </c>
      <c r="AA306" s="43">
        <v>7000</v>
      </c>
      <c r="AB306" s="43">
        <v>22000</v>
      </c>
      <c r="AC306" s="43">
        <v>4000</v>
      </c>
      <c r="AD306" s="43">
        <v>2500</v>
      </c>
      <c r="AE306" s="44">
        <v>0</v>
      </c>
    </row>
    <row r="307" spans="1:31" x14ac:dyDescent="0.2">
      <c r="A307" t="s">
        <v>312</v>
      </c>
      <c r="B307">
        <v>298</v>
      </c>
      <c r="C307" s="42">
        <v>2015</v>
      </c>
      <c r="D307" s="43">
        <v>800975</v>
      </c>
      <c r="E307" s="43">
        <v>0</v>
      </c>
      <c r="F307" s="43">
        <v>25300</v>
      </c>
      <c r="G307" s="43">
        <v>56400</v>
      </c>
      <c r="H307" s="43">
        <v>48000</v>
      </c>
      <c r="I307" s="43">
        <v>13000</v>
      </c>
      <c r="J307" s="44">
        <v>10400</v>
      </c>
      <c r="K307" s="26">
        <f t="shared" si="13"/>
        <v>954075</v>
      </c>
      <c r="L307" s="4"/>
      <c r="M307">
        <f t="shared" si="12"/>
        <v>2016</v>
      </c>
      <c r="N307" s="43">
        <v>905000</v>
      </c>
      <c r="O307" s="43">
        <v>0</v>
      </c>
      <c r="P307" s="43">
        <v>25300</v>
      </c>
      <c r="Q307" s="43">
        <v>56400</v>
      </c>
      <c r="R307" s="43">
        <v>49000</v>
      </c>
      <c r="S307" s="43">
        <v>13000</v>
      </c>
      <c r="T307" s="44">
        <v>275</v>
      </c>
      <c r="U307" s="26">
        <f t="shared" si="14"/>
        <v>1048975</v>
      </c>
      <c r="V307" s="32"/>
      <c r="W307" s="49" t="s">
        <v>1097</v>
      </c>
      <c r="X307" s="49" t="s">
        <v>1098</v>
      </c>
      <c r="Y307" s="43">
        <v>756675</v>
      </c>
      <c r="Z307" s="43">
        <v>125</v>
      </c>
      <c r="AA307" s="43">
        <v>25300</v>
      </c>
      <c r="AB307" s="43">
        <v>62700</v>
      </c>
      <c r="AC307" s="43">
        <v>45000</v>
      </c>
      <c r="AD307" s="43">
        <v>13750</v>
      </c>
      <c r="AE307" s="44">
        <v>500</v>
      </c>
    </row>
    <row r="308" spans="1:31" ht="25.5" x14ac:dyDescent="0.2">
      <c r="A308" t="s">
        <v>313</v>
      </c>
      <c r="B308">
        <v>299</v>
      </c>
      <c r="C308" s="42">
        <v>2015</v>
      </c>
      <c r="D308" s="43">
        <v>1020000</v>
      </c>
      <c r="E308" s="43">
        <v>80000</v>
      </c>
      <c r="F308" s="43">
        <v>100020</v>
      </c>
      <c r="G308" s="43">
        <v>10000</v>
      </c>
      <c r="H308" s="43">
        <v>10503</v>
      </c>
      <c r="I308" s="43">
        <v>10000</v>
      </c>
      <c r="J308" s="44">
        <v>13477</v>
      </c>
      <c r="K308" s="26">
        <f t="shared" si="13"/>
        <v>1244000</v>
      </c>
      <c r="L308" s="4"/>
      <c r="M308">
        <f t="shared" si="12"/>
        <v>2016</v>
      </c>
      <c r="N308" s="43">
        <v>1144137</v>
      </c>
      <c r="O308" s="43">
        <v>84000</v>
      </c>
      <c r="P308" s="43">
        <v>110000</v>
      </c>
      <c r="Q308" s="43">
        <v>10000</v>
      </c>
      <c r="R308" s="43">
        <v>15000</v>
      </c>
      <c r="S308" s="43">
        <v>10000</v>
      </c>
      <c r="T308" s="44">
        <v>3784.34</v>
      </c>
      <c r="U308" s="26">
        <f t="shared" si="14"/>
        <v>1376921.34</v>
      </c>
      <c r="V308" s="32"/>
      <c r="W308" s="49" t="s">
        <v>1099</v>
      </c>
      <c r="X308" s="49" t="s">
        <v>1100</v>
      </c>
      <c r="Y308" s="43">
        <v>870000</v>
      </c>
      <c r="Z308" s="43">
        <v>70000</v>
      </c>
      <c r="AA308" s="43">
        <v>60000</v>
      </c>
      <c r="AB308" s="43">
        <v>2000</v>
      </c>
      <c r="AC308" s="43">
        <v>12000</v>
      </c>
      <c r="AD308" s="43">
        <v>3000</v>
      </c>
      <c r="AE308" s="44">
        <v>8015</v>
      </c>
    </row>
    <row r="309" spans="1:31" x14ac:dyDescent="0.2">
      <c r="A309" t="s">
        <v>314</v>
      </c>
      <c r="B309">
        <v>300</v>
      </c>
      <c r="C309" s="42">
        <v>2015</v>
      </c>
      <c r="D309" s="43">
        <v>330000</v>
      </c>
      <c r="E309" s="43">
        <v>364000</v>
      </c>
      <c r="F309" s="43">
        <v>90000</v>
      </c>
      <c r="G309" s="43">
        <v>45000</v>
      </c>
      <c r="H309" s="43">
        <v>50000</v>
      </c>
      <c r="I309" s="43">
        <v>16000</v>
      </c>
      <c r="J309" s="44">
        <v>332000</v>
      </c>
      <c r="K309" s="26">
        <f t="shared" si="13"/>
        <v>1227000</v>
      </c>
      <c r="L309" s="4"/>
      <c r="M309">
        <f t="shared" si="12"/>
        <v>2016</v>
      </c>
      <c r="N309" s="43">
        <v>359603</v>
      </c>
      <c r="O309" s="43">
        <v>432852</v>
      </c>
      <c r="P309" s="43">
        <v>84320</v>
      </c>
      <c r="Q309" s="43">
        <v>44965</v>
      </c>
      <c r="R309" s="43">
        <v>28630</v>
      </c>
      <c r="S309" s="43">
        <v>15181</v>
      </c>
      <c r="T309" s="44">
        <v>345570</v>
      </c>
      <c r="U309" s="26">
        <f t="shared" si="14"/>
        <v>1311121</v>
      </c>
      <c r="V309" s="32"/>
      <c r="W309" s="49" t="s">
        <v>1101</v>
      </c>
      <c r="X309" s="49" t="s">
        <v>1102</v>
      </c>
      <c r="Y309" s="43">
        <v>275000</v>
      </c>
      <c r="Z309" s="43">
        <v>300000</v>
      </c>
      <c r="AA309" s="43">
        <v>90000</v>
      </c>
      <c r="AB309" s="43">
        <v>47500</v>
      </c>
      <c r="AC309" s="43">
        <v>21000</v>
      </c>
      <c r="AD309" s="43">
        <v>20000</v>
      </c>
      <c r="AE309" s="44">
        <v>215000</v>
      </c>
    </row>
    <row r="310" spans="1:31" ht="25.5" x14ac:dyDescent="0.2">
      <c r="A310" t="s">
        <v>315</v>
      </c>
      <c r="B310">
        <v>301</v>
      </c>
      <c r="C310" s="42">
        <v>2015</v>
      </c>
      <c r="D310" s="43">
        <v>1550000</v>
      </c>
      <c r="E310" s="43">
        <v>290000</v>
      </c>
      <c r="F310" s="43">
        <v>100000</v>
      </c>
      <c r="G310" s="43">
        <v>22000</v>
      </c>
      <c r="H310" s="43">
        <v>45000</v>
      </c>
      <c r="I310" s="43">
        <v>10000</v>
      </c>
      <c r="J310" s="44">
        <v>203616</v>
      </c>
      <c r="K310" s="26">
        <f t="shared" si="13"/>
        <v>2220616</v>
      </c>
      <c r="L310" s="4"/>
      <c r="M310">
        <f t="shared" si="12"/>
        <v>2016</v>
      </c>
      <c r="N310" s="43">
        <v>1700000</v>
      </c>
      <c r="O310" s="43">
        <v>290000</v>
      </c>
      <c r="P310" s="43">
        <v>100000</v>
      </c>
      <c r="Q310" s="43">
        <v>30000</v>
      </c>
      <c r="R310" s="43">
        <v>34000</v>
      </c>
      <c r="S310" s="43">
        <v>9000</v>
      </c>
      <c r="T310" s="44">
        <v>57000</v>
      </c>
      <c r="U310" s="26">
        <f t="shared" si="14"/>
        <v>2220000</v>
      </c>
      <c r="V310" s="32"/>
      <c r="W310" s="49" t="s">
        <v>1103</v>
      </c>
      <c r="X310" s="49" t="s">
        <v>1104</v>
      </c>
      <c r="Y310" s="43">
        <v>1550000</v>
      </c>
      <c r="Z310" s="43">
        <v>250000</v>
      </c>
      <c r="AA310" s="43">
        <v>98000</v>
      </c>
      <c r="AB310" s="43">
        <v>47000</v>
      </c>
      <c r="AC310" s="43">
        <v>7000</v>
      </c>
      <c r="AD310" s="43">
        <v>12000</v>
      </c>
      <c r="AE310" s="44">
        <v>60000</v>
      </c>
    </row>
    <row r="311" spans="1:31" ht="25.5" x14ac:dyDescent="0.2">
      <c r="A311" t="s">
        <v>316</v>
      </c>
      <c r="B311">
        <v>302</v>
      </c>
      <c r="C311" s="42">
        <v>2015</v>
      </c>
      <c r="D311" s="43">
        <v>45500</v>
      </c>
      <c r="E311" s="43">
        <v>0</v>
      </c>
      <c r="F311" s="43">
        <v>6500</v>
      </c>
      <c r="G311" s="43">
        <v>3200</v>
      </c>
      <c r="H311" s="43">
        <v>1000</v>
      </c>
      <c r="I311" s="43">
        <v>900</v>
      </c>
      <c r="J311" s="44">
        <v>0</v>
      </c>
      <c r="K311" s="26">
        <f t="shared" si="13"/>
        <v>57100</v>
      </c>
      <c r="L311" s="4"/>
      <c r="M311">
        <f t="shared" si="12"/>
        <v>2016</v>
      </c>
      <c r="N311" s="43">
        <v>45500</v>
      </c>
      <c r="O311" s="43">
        <v>0</v>
      </c>
      <c r="P311" s="43">
        <v>5000</v>
      </c>
      <c r="Q311" s="43">
        <v>3200</v>
      </c>
      <c r="R311" s="43">
        <v>500</v>
      </c>
      <c r="S311" s="43">
        <v>900</v>
      </c>
      <c r="T311" s="44">
        <v>0</v>
      </c>
      <c r="U311" s="26">
        <f t="shared" si="14"/>
        <v>55100</v>
      </c>
      <c r="V311" s="32"/>
      <c r="W311" s="49" t="s">
        <v>1105</v>
      </c>
      <c r="X311" s="49" t="s">
        <v>1106</v>
      </c>
      <c r="Y311" s="43">
        <v>47000</v>
      </c>
      <c r="Z311" s="43">
        <v>0</v>
      </c>
      <c r="AA311" s="43">
        <v>6000</v>
      </c>
      <c r="AB311" s="43">
        <v>8000</v>
      </c>
      <c r="AC311" s="43">
        <v>1000</v>
      </c>
      <c r="AD311" s="43">
        <v>1200</v>
      </c>
      <c r="AE311" s="44">
        <v>0</v>
      </c>
    </row>
    <row r="312" spans="1:31" x14ac:dyDescent="0.2">
      <c r="A312" t="s">
        <v>317</v>
      </c>
      <c r="B312">
        <v>303</v>
      </c>
      <c r="C312" s="42">
        <v>2015</v>
      </c>
      <c r="D312" s="43">
        <v>1045000</v>
      </c>
      <c r="E312" s="43">
        <v>0</v>
      </c>
      <c r="F312" s="43">
        <v>116000</v>
      </c>
      <c r="G312" s="43">
        <v>186</v>
      </c>
      <c r="H312" s="43">
        <v>11000</v>
      </c>
      <c r="I312" s="43">
        <v>10000</v>
      </c>
      <c r="J312" s="44">
        <v>25000</v>
      </c>
      <c r="K312" s="26">
        <f t="shared" si="13"/>
        <v>1207186</v>
      </c>
      <c r="L312" s="4"/>
      <c r="M312">
        <f t="shared" si="12"/>
        <v>2016</v>
      </c>
      <c r="N312" s="43">
        <v>1070000</v>
      </c>
      <c r="O312" s="43">
        <v>0</v>
      </c>
      <c r="P312" s="43">
        <v>116250</v>
      </c>
      <c r="Q312" s="43">
        <v>186</v>
      </c>
      <c r="R312" s="43">
        <v>11000</v>
      </c>
      <c r="S312" s="43">
        <v>7500</v>
      </c>
      <c r="T312" s="44">
        <v>25000</v>
      </c>
      <c r="U312" s="26">
        <f t="shared" si="14"/>
        <v>1229936</v>
      </c>
      <c r="V312" s="32"/>
      <c r="W312" s="49" t="s">
        <v>1107</v>
      </c>
      <c r="X312" s="49" t="s">
        <v>1108</v>
      </c>
      <c r="Y312" s="43">
        <v>975902</v>
      </c>
      <c r="Z312" s="43">
        <v>0</v>
      </c>
      <c r="AA312" s="43">
        <v>76500</v>
      </c>
      <c r="AB312" s="43">
        <v>186</v>
      </c>
      <c r="AC312" s="43">
        <v>33417</v>
      </c>
      <c r="AD312" s="43">
        <v>9094</v>
      </c>
      <c r="AE312" s="44">
        <v>38561</v>
      </c>
    </row>
    <row r="313" spans="1:31" x14ac:dyDescent="0.2">
      <c r="A313" t="s">
        <v>318</v>
      </c>
      <c r="B313">
        <v>304</v>
      </c>
      <c r="C313" s="42">
        <v>2015</v>
      </c>
      <c r="D313" s="43">
        <v>1800000</v>
      </c>
      <c r="E313" s="43">
        <v>0</v>
      </c>
      <c r="F313" s="43">
        <v>150000</v>
      </c>
      <c r="G313" s="43">
        <v>0</v>
      </c>
      <c r="H313" s="43">
        <v>68000</v>
      </c>
      <c r="I313" s="43">
        <v>27000</v>
      </c>
      <c r="J313" s="44">
        <v>144700</v>
      </c>
      <c r="K313" s="26">
        <f t="shared" si="13"/>
        <v>2189700</v>
      </c>
      <c r="L313" s="4"/>
      <c r="M313">
        <f t="shared" si="12"/>
        <v>2016</v>
      </c>
      <c r="N313" s="43">
        <v>1781000</v>
      </c>
      <c r="O313" s="43">
        <v>0</v>
      </c>
      <c r="P313" s="43">
        <v>150000</v>
      </c>
      <c r="Q313" s="43">
        <v>46226</v>
      </c>
      <c r="R313" s="43">
        <v>105000</v>
      </c>
      <c r="S313" s="43">
        <v>20248</v>
      </c>
      <c r="T313" s="44">
        <v>87334</v>
      </c>
      <c r="U313" s="26">
        <f t="shared" si="14"/>
        <v>2189808</v>
      </c>
      <c r="V313" s="32"/>
      <c r="W313" s="49" t="s">
        <v>1109</v>
      </c>
      <c r="X313" s="49" t="s">
        <v>1110</v>
      </c>
      <c r="Y313" s="43">
        <v>1461000</v>
      </c>
      <c r="Z313" s="43">
        <v>0</v>
      </c>
      <c r="AA313" s="43">
        <v>105749</v>
      </c>
      <c r="AB313" s="43">
        <v>41000</v>
      </c>
      <c r="AC313" s="43">
        <v>68000</v>
      </c>
      <c r="AD313" s="43">
        <v>27000</v>
      </c>
      <c r="AE313" s="44">
        <v>237700</v>
      </c>
    </row>
    <row r="314" spans="1:31" x14ac:dyDescent="0.2">
      <c r="A314" t="s">
        <v>319</v>
      </c>
      <c r="B314">
        <v>305</v>
      </c>
      <c r="C314" s="42">
        <v>2015</v>
      </c>
      <c r="D314" s="43">
        <v>3352500</v>
      </c>
      <c r="E314" s="43">
        <v>660000</v>
      </c>
      <c r="F314" s="43">
        <v>250000</v>
      </c>
      <c r="G314" s="43">
        <v>1719627</v>
      </c>
      <c r="H314" s="43">
        <v>75000</v>
      </c>
      <c r="I314" s="43">
        <v>300000</v>
      </c>
      <c r="J314" s="44">
        <v>0</v>
      </c>
      <c r="K314" s="26">
        <f t="shared" si="13"/>
        <v>6357127</v>
      </c>
      <c r="L314" s="4"/>
      <c r="M314">
        <f t="shared" si="12"/>
        <v>2016</v>
      </c>
      <c r="N314" s="43">
        <v>3400000</v>
      </c>
      <c r="O314" s="43">
        <v>770000</v>
      </c>
      <c r="P314" s="43">
        <v>410000</v>
      </c>
      <c r="Q314" s="43">
        <v>1762528</v>
      </c>
      <c r="R314" s="43">
        <v>100000</v>
      </c>
      <c r="S314" s="43">
        <v>200000</v>
      </c>
      <c r="T314" s="44">
        <v>0</v>
      </c>
      <c r="U314" s="26">
        <f t="shared" si="14"/>
        <v>6642528</v>
      </c>
      <c r="V314" s="32"/>
      <c r="W314" s="49" t="s">
        <v>1111</v>
      </c>
      <c r="X314" s="49" t="s">
        <v>1112</v>
      </c>
      <c r="Y314" s="43">
        <v>2825000</v>
      </c>
      <c r="Z314" s="43">
        <v>550000</v>
      </c>
      <c r="AA314" s="43">
        <v>232000</v>
      </c>
      <c r="AB314" s="43">
        <v>2500</v>
      </c>
      <c r="AC314" s="43">
        <v>100000</v>
      </c>
      <c r="AD314" s="43">
        <v>90000</v>
      </c>
      <c r="AE314" s="44">
        <v>220000</v>
      </c>
    </row>
    <row r="315" spans="1:31" x14ac:dyDescent="0.2">
      <c r="A315" t="s">
        <v>320</v>
      </c>
      <c r="B315">
        <v>306</v>
      </c>
      <c r="C315" s="42">
        <v>2015</v>
      </c>
      <c r="D315" s="43">
        <v>150000</v>
      </c>
      <c r="E315" s="43">
        <v>0</v>
      </c>
      <c r="F315" s="43">
        <v>21000</v>
      </c>
      <c r="G315" s="43">
        <v>8000</v>
      </c>
      <c r="H315" s="43">
        <v>500</v>
      </c>
      <c r="I315" s="43">
        <v>1500</v>
      </c>
      <c r="J315" s="44">
        <v>10000</v>
      </c>
      <c r="K315" s="26">
        <f t="shared" si="13"/>
        <v>191000</v>
      </c>
      <c r="L315" s="4"/>
      <c r="M315">
        <f t="shared" si="12"/>
        <v>2016</v>
      </c>
      <c r="N315" s="43">
        <v>150000</v>
      </c>
      <c r="O315" s="43">
        <v>0</v>
      </c>
      <c r="P315" s="43">
        <v>24500</v>
      </c>
      <c r="Q315" s="43">
        <v>8000</v>
      </c>
      <c r="R315" s="43">
        <v>400</v>
      </c>
      <c r="S315" s="43">
        <v>1500</v>
      </c>
      <c r="T315" s="44">
        <v>0</v>
      </c>
      <c r="U315" s="26">
        <f t="shared" si="14"/>
        <v>184400</v>
      </c>
      <c r="V315" s="32"/>
      <c r="W315" s="49" t="s">
        <v>1113</v>
      </c>
      <c r="X315" s="49" t="s">
        <v>1114</v>
      </c>
      <c r="Y315" s="43">
        <v>166000</v>
      </c>
      <c r="Z315" s="43">
        <v>0</v>
      </c>
      <c r="AA315" s="43">
        <v>38000</v>
      </c>
      <c r="AB315" s="43">
        <v>9200</v>
      </c>
      <c r="AC315" s="43">
        <v>500</v>
      </c>
      <c r="AD315" s="43">
        <v>1700</v>
      </c>
      <c r="AE315" s="44">
        <v>0</v>
      </c>
    </row>
    <row r="316" spans="1:31" x14ac:dyDescent="0.2">
      <c r="A316" t="s">
        <v>321</v>
      </c>
      <c r="B316">
        <v>307</v>
      </c>
      <c r="C316" s="42">
        <v>2015</v>
      </c>
      <c r="D316" s="43">
        <v>3445000</v>
      </c>
      <c r="E316" s="43">
        <v>415000</v>
      </c>
      <c r="F316" s="43">
        <v>200000</v>
      </c>
      <c r="G316" s="43">
        <v>4000</v>
      </c>
      <c r="H316" s="43">
        <v>65000</v>
      </c>
      <c r="I316" s="43">
        <v>25000</v>
      </c>
      <c r="J316" s="44">
        <v>30000</v>
      </c>
      <c r="K316" s="26">
        <f t="shared" si="13"/>
        <v>4184000</v>
      </c>
      <c r="L316" s="4"/>
      <c r="M316">
        <f t="shared" si="12"/>
        <v>2016</v>
      </c>
      <c r="N316" s="43">
        <v>3450000</v>
      </c>
      <c r="O316" s="43">
        <v>415000</v>
      </c>
      <c r="P316" s="43">
        <v>225000</v>
      </c>
      <c r="Q316" s="43">
        <v>4000</v>
      </c>
      <c r="R316" s="43">
        <v>65000</v>
      </c>
      <c r="S316" s="43">
        <v>27500</v>
      </c>
      <c r="T316" s="44">
        <v>40000</v>
      </c>
      <c r="U316" s="26">
        <f t="shared" si="14"/>
        <v>4226500</v>
      </c>
      <c r="V316" s="32"/>
      <c r="W316" s="49" t="s">
        <v>1115</v>
      </c>
      <c r="X316" s="49" t="s">
        <v>1116</v>
      </c>
      <c r="Y316" s="43">
        <v>3135000</v>
      </c>
      <c r="Z316" s="43">
        <v>314000</v>
      </c>
      <c r="AA316" s="43">
        <v>160000</v>
      </c>
      <c r="AB316" s="43">
        <v>4000</v>
      </c>
      <c r="AC316" s="43">
        <v>60000</v>
      </c>
      <c r="AD316" s="43">
        <v>20000</v>
      </c>
      <c r="AE316" s="44">
        <v>20000</v>
      </c>
    </row>
    <row r="317" spans="1:31" x14ac:dyDescent="0.2">
      <c r="A317" t="s">
        <v>322</v>
      </c>
      <c r="B317">
        <v>308</v>
      </c>
      <c r="C317" s="42">
        <v>2015</v>
      </c>
      <c r="D317" s="43">
        <v>7000000</v>
      </c>
      <c r="E317" s="43">
        <v>5025000</v>
      </c>
      <c r="F317" s="43">
        <v>710000</v>
      </c>
      <c r="G317" s="43">
        <v>40000</v>
      </c>
      <c r="H317" s="43">
        <v>635000</v>
      </c>
      <c r="I317" s="43">
        <v>115000</v>
      </c>
      <c r="J317" s="44">
        <v>1175000</v>
      </c>
      <c r="K317" s="26">
        <f t="shared" si="13"/>
        <v>14700000</v>
      </c>
      <c r="L317" s="4"/>
      <c r="M317">
        <f t="shared" si="12"/>
        <v>2016</v>
      </c>
      <c r="N317" s="43">
        <v>7200000</v>
      </c>
      <c r="O317" s="43">
        <v>5350000</v>
      </c>
      <c r="P317" s="43">
        <v>610000</v>
      </c>
      <c r="Q317" s="43">
        <v>50000</v>
      </c>
      <c r="R317" s="43">
        <v>550000</v>
      </c>
      <c r="S317" s="43">
        <v>105000</v>
      </c>
      <c r="T317" s="44">
        <v>720000</v>
      </c>
      <c r="U317" s="26">
        <f t="shared" si="14"/>
        <v>14585000</v>
      </c>
      <c r="V317" s="32"/>
      <c r="W317" s="49" t="s">
        <v>1117</v>
      </c>
      <c r="X317" s="49" t="s">
        <v>1118</v>
      </c>
      <c r="Y317" s="43">
        <v>5805000</v>
      </c>
      <c r="Z317" s="43">
        <v>4200000</v>
      </c>
      <c r="AA317" s="43">
        <v>510000</v>
      </c>
      <c r="AB317" s="43">
        <v>54000</v>
      </c>
      <c r="AC317" s="43">
        <v>725000</v>
      </c>
      <c r="AD317" s="43">
        <v>80000</v>
      </c>
      <c r="AE317" s="44">
        <v>993000</v>
      </c>
    </row>
    <row r="318" spans="1:31" x14ac:dyDescent="0.2">
      <c r="A318" t="s">
        <v>323</v>
      </c>
      <c r="B318">
        <v>309</v>
      </c>
      <c r="C318" s="42">
        <v>2015</v>
      </c>
      <c r="D318" s="43">
        <v>849798.62</v>
      </c>
      <c r="E318" s="43">
        <v>87500</v>
      </c>
      <c r="F318" s="43">
        <v>70000</v>
      </c>
      <c r="G318" s="43">
        <v>12000</v>
      </c>
      <c r="H318" s="43">
        <v>70000</v>
      </c>
      <c r="I318" s="43">
        <v>5000</v>
      </c>
      <c r="J318" s="44">
        <v>130000</v>
      </c>
      <c r="K318" s="26">
        <f t="shared" si="13"/>
        <v>1224298.6200000001</v>
      </c>
      <c r="L318" s="4"/>
      <c r="M318">
        <f t="shared" si="12"/>
        <v>2016</v>
      </c>
      <c r="N318" s="43">
        <v>863837.21</v>
      </c>
      <c r="O318" s="43">
        <v>87500</v>
      </c>
      <c r="P318" s="43">
        <v>70000</v>
      </c>
      <c r="Q318" s="43">
        <v>12000</v>
      </c>
      <c r="R318" s="43">
        <v>70000</v>
      </c>
      <c r="S318" s="43">
        <v>5000</v>
      </c>
      <c r="T318" s="44">
        <v>150000</v>
      </c>
      <c r="U318" s="26">
        <f t="shared" si="14"/>
        <v>1258337.21</v>
      </c>
      <c r="V318" s="32"/>
      <c r="W318" s="49" t="s">
        <v>1119</v>
      </c>
      <c r="X318" s="49" t="s">
        <v>1120</v>
      </c>
      <c r="Y318" s="43">
        <v>830000</v>
      </c>
      <c r="Z318" s="43">
        <v>7500</v>
      </c>
      <c r="AA318" s="43">
        <v>70000</v>
      </c>
      <c r="AB318" s="43">
        <v>11500</v>
      </c>
      <c r="AC318" s="43">
        <v>80000</v>
      </c>
      <c r="AD318" s="43">
        <v>8000</v>
      </c>
      <c r="AE318" s="44">
        <v>100000</v>
      </c>
    </row>
    <row r="319" spans="1:31" x14ac:dyDescent="0.2">
      <c r="A319" t="s">
        <v>324</v>
      </c>
      <c r="B319">
        <v>310</v>
      </c>
      <c r="C319" s="42">
        <v>2015</v>
      </c>
      <c r="D319" s="43">
        <v>2440000</v>
      </c>
      <c r="E319" s="43">
        <v>520000</v>
      </c>
      <c r="F319" s="43">
        <v>320000</v>
      </c>
      <c r="G319" s="43">
        <v>0</v>
      </c>
      <c r="H319" s="43">
        <v>40000</v>
      </c>
      <c r="I319" s="43">
        <v>28800</v>
      </c>
      <c r="J319" s="44">
        <v>505000</v>
      </c>
      <c r="K319" s="26">
        <f t="shared" si="13"/>
        <v>3853800</v>
      </c>
      <c r="L319" s="4"/>
      <c r="M319">
        <f t="shared" si="12"/>
        <v>2016</v>
      </c>
      <c r="N319" s="43">
        <v>2320000</v>
      </c>
      <c r="O319" s="43">
        <v>642000</v>
      </c>
      <c r="P319" s="43">
        <v>300000</v>
      </c>
      <c r="Q319" s="43">
        <v>0</v>
      </c>
      <c r="R319" s="43">
        <v>40000</v>
      </c>
      <c r="S319" s="43">
        <v>23000</v>
      </c>
      <c r="T319" s="44">
        <v>220000</v>
      </c>
      <c r="U319" s="26">
        <f t="shared" si="14"/>
        <v>3545000</v>
      </c>
      <c r="V319" s="32"/>
      <c r="W319" s="49" t="s">
        <v>1121</v>
      </c>
      <c r="X319" s="49" t="s">
        <v>1122</v>
      </c>
      <c r="Y319" s="43">
        <v>2090000</v>
      </c>
      <c r="Z319" s="43">
        <v>486693</v>
      </c>
      <c r="AA319" s="43">
        <v>347500</v>
      </c>
      <c r="AB319" s="43">
        <v>0</v>
      </c>
      <c r="AC319" s="43">
        <v>100000</v>
      </c>
      <c r="AD319" s="43">
        <v>15000</v>
      </c>
      <c r="AE319" s="44">
        <v>355000</v>
      </c>
    </row>
    <row r="320" spans="1:31" x14ac:dyDescent="0.2">
      <c r="A320" t="s">
        <v>325</v>
      </c>
      <c r="B320">
        <v>311</v>
      </c>
      <c r="C320" s="42">
        <v>2015</v>
      </c>
      <c r="D320" s="43">
        <v>450000</v>
      </c>
      <c r="E320" s="43">
        <v>1016</v>
      </c>
      <c r="F320" s="43">
        <v>100000</v>
      </c>
      <c r="G320" s="43">
        <v>2700</v>
      </c>
      <c r="H320" s="43">
        <v>28000</v>
      </c>
      <c r="I320" s="43">
        <v>6000</v>
      </c>
      <c r="J320" s="44">
        <v>0</v>
      </c>
      <c r="K320" s="26">
        <f t="shared" si="13"/>
        <v>587716</v>
      </c>
      <c r="L320" s="4"/>
      <c r="M320">
        <f t="shared" si="12"/>
        <v>2016</v>
      </c>
      <c r="N320" s="43">
        <v>480000</v>
      </c>
      <c r="O320" s="43">
        <v>1100</v>
      </c>
      <c r="P320" s="43">
        <v>100000</v>
      </c>
      <c r="Q320" s="43">
        <v>2700</v>
      </c>
      <c r="R320" s="43">
        <v>22000</v>
      </c>
      <c r="S320" s="43">
        <v>7500</v>
      </c>
      <c r="T320" s="44">
        <v>0</v>
      </c>
      <c r="U320" s="26">
        <f t="shared" si="14"/>
        <v>613300</v>
      </c>
      <c r="V320" s="32"/>
      <c r="W320" s="49" t="s">
        <v>1123</v>
      </c>
      <c r="X320" s="49" t="s">
        <v>1124</v>
      </c>
      <c r="Y320" s="43">
        <v>425000</v>
      </c>
      <c r="Z320" s="43">
        <v>1100</v>
      </c>
      <c r="AA320" s="43">
        <v>70000</v>
      </c>
      <c r="AB320" s="43">
        <v>2700</v>
      </c>
      <c r="AC320" s="43">
        <v>20000</v>
      </c>
      <c r="AD320" s="43">
        <v>20000</v>
      </c>
      <c r="AE320" s="44">
        <v>0</v>
      </c>
    </row>
    <row r="321" spans="1:31" x14ac:dyDescent="0.2">
      <c r="A321" t="s">
        <v>326</v>
      </c>
      <c r="B321">
        <v>312</v>
      </c>
      <c r="C321" s="42">
        <v>2015</v>
      </c>
      <c r="D321" s="43">
        <v>86000</v>
      </c>
      <c r="E321" s="43">
        <v>0</v>
      </c>
      <c r="F321" s="43">
        <v>6500</v>
      </c>
      <c r="G321" s="43">
        <v>0</v>
      </c>
      <c r="H321" s="43">
        <v>1300</v>
      </c>
      <c r="I321" s="43">
        <v>480</v>
      </c>
      <c r="J321" s="44">
        <v>0</v>
      </c>
      <c r="K321" s="26">
        <f t="shared" si="13"/>
        <v>94280</v>
      </c>
      <c r="L321" s="4"/>
      <c r="M321">
        <f t="shared" si="12"/>
        <v>2016</v>
      </c>
      <c r="N321" s="43">
        <v>76000</v>
      </c>
      <c r="O321" s="43">
        <v>0</v>
      </c>
      <c r="P321" s="43">
        <v>8000</v>
      </c>
      <c r="Q321" s="43">
        <v>0</v>
      </c>
      <c r="R321" s="43">
        <v>2000</v>
      </c>
      <c r="S321" s="43">
        <v>1000</v>
      </c>
      <c r="T321" s="44">
        <v>6000</v>
      </c>
      <c r="U321" s="26">
        <f t="shared" si="14"/>
        <v>93000</v>
      </c>
      <c r="V321" s="32"/>
      <c r="W321" s="49" t="s">
        <v>1125</v>
      </c>
      <c r="X321" s="49" t="s">
        <v>1126</v>
      </c>
      <c r="Y321" s="43">
        <v>76000</v>
      </c>
      <c r="Z321" s="43">
        <v>0</v>
      </c>
      <c r="AA321" s="43">
        <v>13250</v>
      </c>
      <c r="AB321" s="43">
        <v>0</v>
      </c>
      <c r="AC321" s="43">
        <v>2500</v>
      </c>
      <c r="AD321" s="43">
        <v>1500</v>
      </c>
      <c r="AE321" s="44">
        <v>150</v>
      </c>
    </row>
    <row r="322" spans="1:31" ht="25.5" x14ac:dyDescent="0.2">
      <c r="A322" t="s">
        <v>327</v>
      </c>
      <c r="B322">
        <v>313</v>
      </c>
      <c r="C322" s="42">
        <v>2015</v>
      </c>
      <c r="D322" s="43">
        <v>83000</v>
      </c>
      <c r="E322" s="43">
        <v>0</v>
      </c>
      <c r="F322" s="43">
        <v>10684.32</v>
      </c>
      <c r="G322" s="43">
        <v>93000</v>
      </c>
      <c r="H322" s="43">
        <v>1600</v>
      </c>
      <c r="I322" s="43">
        <v>300</v>
      </c>
      <c r="J322" s="44">
        <v>5000</v>
      </c>
      <c r="K322" s="26">
        <f t="shared" si="13"/>
        <v>193584.32</v>
      </c>
      <c r="L322" s="4"/>
      <c r="M322">
        <f t="shared" si="12"/>
        <v>2016</v>
      </c>
      <c r="N322" s="43">
        <v>84000</v>
      </c>
      <c r="O322" s="43">
        <v>0</v>
      </c>
      <c r="P322" s="43">
        <v>10000</v>
      </c>
      <c r="Q322" s="43">
        <v>95500</v>
      </c>
      <c r="R322" s="43">
        <v>900</v>
      </c>
      <c r="S322" s="43">
        <v>18</v>
      </c>
      <c r="T322" s="44">
        <v>4500</v>
      </c>
      <c r="U322" s="26">
        <f t="shared" si="14"/>
        <v>194918</v>
      </c>
      <c r="V322" s="32"/>
      <c r="W322" s="49" t="s">
        <v>1127</v>
      </c>
      <c r="X322" s="49" t="s">
        <v>1128</v>
      </c>
      <c r="Y322" s="43">
        <v>79500</v>
      </c>
      <c r="Z322" s="43">
        <v>0</v>
      </c>
      <c r="AA322" s="43">
        <v>11000</v>
      </c>
      <c r="AB322" s="43">
        <v>84000</v>
      </c>
      <c r="AC322" s="43">
        <v>1500</v>
      </c>
      <c r="AD322" s="43">
        <v>500</v>
      </c>
      <c r="AE322" s="44">
        <v>4500</v>
      </c>
    </row>
    <row r="323" spans="1:31" ht="25.5" x14ac:dyDescent="0.2">
      <c r="A323" t="s">
        <v>328</v>
      </c>
      <c r="B323">
        <v>314</v>
      </c>
      <c r="C323" s="42">
        <v>2015</v>
      </c>
      <c r="D323" s="43">
        <v>3300000</v>
      </c>
      <c r="E323" s="43">
        <v>545000</v>
      </c>
      <c r="F323" s="43">
        <v>250000</v>
      </c>
      <c r="G323" s="43">
        <v>895328</v>
      </c>
      <c r="H323" s="43">
        <v>885000</v>
      </c>
      <c r="I323" s="43">
        <v>65000</v>
      </c>
      <c r="J323" s="44">
        <v>450124</v>
      </c>
      <c r="K323" s="26">
        <f t="shared" si="13"/>
        <v>6390452</v>
      </c>
      <c r="L323" s="4"/>
      <c r="M323">
        <f t="shared" si="12"/>
        <v>2016</v>
      </c>
      <c r="N323" s="43">
        <v>3475000</v>
      </c>
      <c r="O323" s="43">
        <v>575000</v>
      </c>
      <c r="P323" s="43">
        <v>250000</v>
      </c>
      <c r="Q323" s="43">
        <v>918970</v>
      </c>
      <c r="R323" s="43">
        <v>885000</v>
      </c>
      <c r="S323" s="43">
        <v>65000</v>
      </c>
      <c r="T323" s="44">
        <v>125110</v>
      </c>
      <c r="U323" s="26">
        <f t="shared" si="14"/>
        <v>6294080</v>
      </c>
      <c r="V323" s="32"/>
      <c r="W323" s="49" t="s">
        <v>1129</v>
      </c>
      <c r="X323" s="49" t="s">
        <v>1130</v>
      </c>
      <c r="Y323" s="43">
        <v>3250000</v>
      </c>
      <c r="Z323" s="43">
        <v>495000</v>
      </c>
      <c r="AA323" s="43">
        <v>195000</v>
      </c>
      <c r="AB323" s="43">
        <v>2111402</v>
      </c>
      <c r="AC323" s="43">
        <v>885000</v>
      </c>
      <c r="AD323" s="43">
        <v>65000</v>
      </c>
      <c r="AE323" s="44">
        <v>476871</v>
      </c>
    </row>
    <row r="324" spans="1:31" x14ac:dyDescent="0.2">
      <c r="A324" t="s">
        <v>329</v>
      </c>
      <c r="B324">
        <v>315</v>
      </c>
      <c r="C324" s="42">
        <v>2015</v>
      </c>
      <c r="D324" s="43">
        <v>2345000</v>
      </c>
      <c r="E324" s="43">
        <v>200000</v>
      </c>
      <c r="F324" s="43">
        <v>185000</v>
      </c>
      <c r="G324" s="43">
        <v>24997</v>
      </c>
      <c r="H324" s="43">
        <v>80000</v>
      </c>
      <c r="I324" s="43">
        <v>95000</v>
      </c>
      <c r="J324" s="44">
        <v>5404</v>
      </c>
      <c r="K324" s="26">
        <f t="shared" si="13"/>
        <v>2935401</v>
      </c>
      <c r="L324" s="4"/>
      <c r="M324">
        <f t="shared" si="12"/>
        <v>2016</v>
      </c>
      <c r="N324" s="43">
        <v>2345000</v>
      </c>
      <c r="O324" s="43">
        <v>200000</v>
      </c>
      <c r="P324" s="43">
        <v>185000</v>
      </c>
      <c r="Q324" s="43">
        <v>24997</v>
      </c>
      <c r="R324" s="43">
        <v>60000</v>
      </c>
      <c r="S324" s="43">
        <v>125000</v>
      </c>
      <c r="T324" s="44">
        <v>5404</v>
      </c>
      <c r="U324" s="26">
        <f t="shared" si="14"/>
        <v>2945401</v>
      </c>
      <c r="V324" s="32"/>
      <c r="W324" s="49" t="s">
        <v>1131</v>
      </c>
      <c r="X324" s="49" t="s">
        <v>1132</v>
      </c>
      <c r="Y324" s="43">
        <v>2010000</v>
      </c>
      <c r="Z324" s="43">
        <v>150000</v>
      </c>
      <c r="AA324" s="43">
        <v>150000</v>
      </c>
      <c r="AB324" s="43">
        <v>30000</v>
      </c>
      <c r="AC324" s="43">
        <v>55000</v>
      </c>
      <c r="AD324" s="43">
        <v>225000</v>
      </c>
      <c r="AE324" s="44">
        <v>0</v>
      </c>
    </row>
    <row r="325" spans="1:31" x14ac:dyDescent="0.2">
      <c r="A325" t="s">
        <v>330</v>
      </c>
      <c r="B325">
        <v>316</v>
      </c>
      <c r="C325" s="42">
        <v>2015</v>
      </c>
      <c r="D325" s="43">
        <v>1630000</v>
      </c>
      <c r="E325" s="43">
        <v>240653</v>
      </c>
      <c r="F325" s="43">
        <v>140000</v>
      </c>
      <c r="G325" s="43">
        <v>7500</v>
      </c>
      <c r="H325" s="43">
        <v>70000</v>
      </c>
      <c r="I325" s="43">
        <v>25000</v>
      </c>
      <c r="J325" s="44">
        <v>469498</v>
      </c>
      <c r="K325" s="26">
        <f t="shared" si="13"/>
        <v>2582651</v>
      </c>
      <c r="L325" s="4"/>
      <c r="M325">
        <f t="shared" si="12"/>
        <v>2016</v>
      </c>
      <c r="N325" s="43">
        <v>1650000</v>
      </c>
      <c r="O325" s="43">
        <v>250653</v>
      </c>
      <c r="P325" s="43">
        <v>155000</v>
      </c>
      <c r="Q325" s="43">
        <v>0</v>
      </c>
      <c r="R325" s="43">
        <v>50000</v>
      </c>
      <c r="S325" s="43">
        <v>20000</v>
      </c>
      <c r="T325" s="44">
        <v>266758</v>
      </c>
      <c r="U325" s="26">
        <f t="shared" si="14"/>
        <v>2392411</v>
      </c>
      <c r="V325" s="32"/>
      <c r="W325" s="49" t="s">
        <v>1133</v>
      </c>
      <c r="X325" s="49" t="s">
        <v>1134</v>
      </c>
      <c r="Y325" s="43">
        <v>1540000</v>
      </c>
      <c r="Z325" s="43">
        <v>235000</v>
      </c>
      <c r="AA325" s="43">
        <v>150000</v>
      </c>
      <c r="AB325" s="43">
        <v>0</v>
      </c>
      <c r="AC325" s="43">
        <v>75000</v>
      </c>
      <c r="AD325" s="43">
        <v>35000</v>
      </c>
      <c r="AE325" s="44">
        <v>240000</v>
      </c>
    </row>
    <row r="326" spans="1:31" x14ac:dyDescent="0.2">
      <c r="A326" t="s">
        <v>331</v>
      </c>
      <c r="B326">
        <v>317</v>
      </c>
      <c r="C326" s="42">
        <v>2015</v>
      </c>
      <c r="D326" s="43">
        <v>4500000</v>
      </c>
      <c r="E326" s="43">
        <v>630000</v>
      </c>
      <c r="F326" s="43">
        <v>250000</v>
      </c>
      <c r="G326" s="43">
        <v>225000</v>
      </c>
      <c r="H326" s="43">
        <v>525000</v>
      </c>
      <c r="I326" s="43">
        <v>165000</v>
      </c>
      <c r="J326" s="44">
        <v>95000</v>
      </c>
      <c r="K326" s="26">
        <f t="shared" si="13"/>
        <v>6390000</v>
      </c>
      <c r="L326" s="4"/>
      <c r="M326">
        <f t="shared" si="12"/>
        <v>2016</v>
      </c>
      <c r="N326" s="43">
        <v>4850000</v>
      </c>
      <c r="O326" s="43">
        <v>625000</v>
      </c>
      <c r="P326" s="43">
        <v>225000</v>
      </c>
      <c r="Q326" s="43">
        <v>76000</v>
      </c>
      <c r="R326" s="43">
        <v>530000</v>
      </c>
      <c r="S326" s="43">
        <v>170000</v>
      </c>
      <c r="T326" s="44">
        <v>100000</v>
      </c>
      <c r="U326" s="26">
        <f t="shared" si="14"/>
        <v>6576000</v>
      </c>
      <c r="V326" s="32"/>
      <c r="W326" s="49" t="s">
        <v>1135</v>
      </c>
      <c r="X326" s="49" t="s">
        <v>1136</v>
      </c>
      <c r="Y326" s="43">
        <v>4176000</v>
      </c>
      <c r="Z326" s="43">
        <v>520000</v>
      </c>
      <c r="AA326" s="43">
        <v>235000</v>
      </c>
      <c r="AB326" s="43">
        <v>270083</v>
      </c>
      <c r="AC326" s="43">
        <v>575000</v>
      </c>
      <c r="AD326" s="43">
        <v>325300</v>
      </c>
      <c r="AE326" s="44">
        <v>100000</v>
      </c>
    </row>
    <row r="327" spans="1:31" x14ac:dyDescent="0.2">
      <c r="A327" t="s">
        <v>332</v>
      </c>
      <c r="B327">
        <v>318</v>
      </c>
      <c r="C327" s="42">
        <v>2015</v>
      </c>
      <c r="D327" s="43">
        <v>377910</v>
      </c>
      <c r="E327" s="43">
        <v>311100</v>
      </c>
      <c r="F327" s="43">
        <v>95000</v>
      </c>
      <c r="G327" s="43">
        <v>24800</v>
      </c>
      <c r="H327" s="43">
        <v>50000</v>
      </c>
      <c r="I327" s="43">
        <v>6150</v>
      </c>
      <c r="J327" s="44">
        <v>31500</v>
      </c>
      <c r="K327" s="26">
        <f t="shared" si="13"/>
        <v>896460</v>
      </c>
      <c r="L327" s="4"/>
      <c r="M327">
        <f t="shared" si="12"/>
        <v>2016</v>
      </c>
      <c r="N327" s="43">
        <v>415625</v>
      </c>
      <c r="O327" s="43">
        <v>327700</v>
      </c>
      <c r="P327" s="43">
        <v>102600</v>
      </c>
      <c r="Q327" s="43">
        <v>21800</v>
      </c>
      <c r="R327" s="43">
        <v>40300</v>
      </c>
      <c r="S327" s="43">
        <v>6880</v>
      </c>
      <c r="T327" s="44">
        <v>31000</v>
      </c>
      <c r="U327" s="26">
        <f t="shared" si="14"/>
        <v>945905</v>
      </c>
      <c r="V327" s="32"/>
      <c r="W327" s="49" t="s">
        <v>1137</v>
      </c>
      <c r="X327" s="49" t="s">
        <v>1138</v>
      </c>
      <c r="Y327" s="43">
        <v>364000</v>
      </c>
      <c r="Z327" s="43">
        <v>315500</v>
      </c>
      <c r="AA327" s="43">
        <v>128200</v>
      </c>
      <c r="AB327" s="43">
        <v>26500</v>
      </c>
      <c r="AC327" s="43">
        <v>59200</v>
      </c>
      <c r="AD327" s="43">
        <v>8700</v>
      </c>
      <c r="AE327" s="44">
        <v>36500</v>
      </c>
    </row>
    <row r="328" spans="1:31" x14ac:dyDescent="0.2">
      <c r="A328" t="s">
        <v>333</v>
      </c>
      <c r="B328">
        <v>319</v>
      </c>
      <c r="C328" s="42">
        <v>2015</v>
      </c>
      <c r="D328" s="43">
        <v>67068.2</v>
      </c>
      <c r="E328" s="43">
        <v>0</v>
      </c>
      <c r="F328" s="43">
        <v>15644.47</v>
      </c>
      <c r="G328" s="43">
        <v>20959.8</v>
      </c>
      <c r="H328" s="43">
        <v>368.26</v>
      </c>
      <c r="I328" s="43">
        <v>1500</v>
      </c>
      <c r="J328" s="44">
        <v>0</v>
      </c>
      <c r="K328" s="37">
        <f>SUM(D328:J328)</f>
        <v>105540.73</v>
      </c>
      <c r="L328" s="38"/>
      <c r="M328" s="35">
        <f t="shared" si="12"/>
        <v>2016</v>
      </c>
      <c r="N328" s="43">
        <v>69692.17</v>
      </c>
      <c r="O328" s="43">
        <v>0</v>
      </c>
      <c r="P328" s="43">
        <v>20172.68</v>
      </c>
      <c r="Q328" s="43">
        <v>21314.39</v>
      </c>
      <c r="R328" s="43">
        <v>356.25</v>
      </c>
      <c r="S328" s="43">
        <v>1200</v>
      </c>
      <c r="T328" s="44">
        <v>0</v>
      </c>
      <c r="U328" s="37">
        <f t="shared" si="14"/>
        <v>112735.49</v>
      </c>
      <c r="V328" s="32"/>
      <c r="W328" s="49" t="s">
        <v>1139</v>
      </c>
      <c r="X328" s="49" t="s">
        <v>1140</v>
      </c>
      <c r="Y328" s="43">
        <v>55583.16</v>
      </c>
      <c r="Z328" s="43">
        <v>0</v>
      </c>
      <c r="AA328" s="43">
        <v>15940.52</v>
      </c>
      <c r="AB328" s="43">
        <v>20000</v>
      </c>
      <c r="AC328" s="43">
        <v>100</v>
      </c>
      <c r="AD328" s="43">
        <v>2779.27</v>
      </c>
      <c r="AE328" s="44">
        <v>0</v>
      </c>
    </row>
    <row r="329" spans="1:31" x14ac:dyDescent="0.2">
      <c r="A329" t="s">
        <v>334</v>
      </c>
      <c r="B329">
        <v>320</v>
      </c>
      <c r="C329" s="42">
        <v>2015</v>
      </c>
      <c r="D329" s="43">
        <v>551671</v>
      </c>
      <c r="E329" s="43">
        <v>0</v>
      </c>
      <c r="F329" s="43">
        <v>37500</v>
      </c>
      <c r="G329" s="43">
        <v>12500</v>
      </c>
      <c r="H329" s="43">
        <v>6000</v>
      </c>
      <c r="I329" s="43">
        <v>1700</v>
      </c>
      <c r="J329" s="44">
        <v>0</v>
      </c>
      <c r="K329" s="26">
        <f t="shared" si="13"/>
        <v>609371</v>
      </c>
      <c r="L329" s="4"/>
      <c r="M329">
        <f t="shared" si="12"/>
        <v>2016</v>
      </c>
      <c r="N329" s="43">
        <v>551671</v>
      </c>
      <c r="O329" s="43">
        <v>0</v>
      </c>
      <c r="P329" s="43">
        <v>37500</v>
      </c>
      <c r="Q329" s="43">
        <v>12500</v>
      </c>
      <c r="R329" s="43">
        <v>10000</v>
      </c>
      <c r="S329" s="43">
        <v>1700</v>
      </c>
      <c r="T329" s="44">
        <v>0</v>
      </c>
      <c r="U329" s="26">
        <f t="shared" si="14"/>
        <v>613371</v>
      </c>
      <c r="V329" s="32"/>
      <c r="W329" s="49" t="s">
        <v>1141</v>
      </c>
      <c r="X329" s="49" t="s">
        <v>1142</v>
      </c>
      <c r="Y329" s="43">
        <v>490000</v>
      </c>
      <c r="Z329" s="43">
        <v>0</v>
      </c>
      <c r="AA329" s="43">
        <v>37500</v>
      </c>
      <c r="AB329" s="43">
        <v>12500</v>
      </c>
      <c r="AC329" s="43">
        <v>26100</v>
      </c>
      <c r="AD329" s="43">
        <v>3000</v>
      </c>
      <c r="AE329" s="44">
        <v>0</v>
      </c>
    </row>
    <row r="330" spans="1:31" ht="25.5" x14ac:dyDescent="0.2">
      <c r="A330" t="s">
        <v>335</v>
      </c>
      <c r="B330">
        <v>321</v>
      </c>
      <c r="C330" s="42">
        <v>2015</v>
      </c>
      <c r="D330" s="43">
        <v>970000</v>
      </c>
      <c r="E330" s="43">
        <v>163000</v>
      </c>
      <c r="F330" s="43">
        <v>49000</v>
      </c>
      <c r="G330" s="43">
        <v>640000</v>
      </c>
      <c r="H330" s="43">
        <v>38000</v>
      </c>
      <c r="I330" s="43">
        <v>5000</v>
      </c>
      <c r="J330" s="44">
        <v>140000</v>
      </c>
      <c r="K330" s="26">
        <f t="shared" si="13"/>
        <v>2005000</v>
      </c>
      <c r="L330" s="4"/>
      <c r="M330">
        <f t="shared" ref="M330:M360" si="15">C330+1</f>
        <v>2016</v>
      </c>
      <c r="N330" s="43">
        <v>985000</v>
      </c>
      <c r="O330" s="43">
        <v>175000</v>
      </c>
      <c r="P330" s="43">
        <v>58000</v>
      </c>
      <c r="Q330" s="43">
        <v>665000</v>
      </c>
      <c r="R330" s="43">
        <v>21000</v>
      </c>
      <c r="S330" s="43">
        <v>4000</v>
      </c>
      <c r="T330" s="44">
        <v>180000</v>
      </c>
      <c r="U330" s="26">
        <f t="shared" si="14"/>
        <v>2088000</v>
      </c>
      <c r="V330" s="32"/>
      <c r="W330" s="49" t="s">
        <v>1143</v>
      </c>
      <c r="X330" s="49" t="s">
        <v>1144</v>
      </c>
      <c r="Y330" s="43">
        <v>894000</v>
      </c>
      <c r="Z330" s="43">
        <v>152000</v>
      </c>
      <c r="AA330" s="43">
        <v>37000</v>
      </c>
      <c r="AB330" s="43">
        <v>622000</v>
      </c>
      <c r="AC330" s="43">
        <v>48000</v>
      </c>
      <c r="AD330" s="43">
        <v>3000</v>
      </c>
      <c r="AE330" s="44">
        <v>102000</v>
      </c>
    </row>
    <row r="331" spans="1:31" ht="38.25" x14ac:dyDescent="0.2">
      <c r="A331" t="s">
        <v>382</v>
      </c>
      <c r="B331">
        <v>322</v>
      </c>
      <c r="C331" s="42">
        <v>2015</v>
      </c>
      <c r="D331" s="43">
        <v>970000</v>
      </c>
      <c r="E331" s="43">
        <v>0</v>
      </c>
      <c r="F331" s="43">
        <v>153500</v>
      </c>
      <c r="G331" s="43">
        <v>0</v>
      </c>
      <c r="H331" s="43">
        <v>83000</v>
      </c>
      <c r="I331" s="43">
        <v>10000</v>
      </c>
      <c r="J331" s="44">
        <v>15000</v>
      </c>
      <c r="K331" s="26">
        <f t="shared" ref="K331:K360" si="16">SUM(D331:J331)</f>
        <v>1231500</v>
      </c>
      <c r="L331" s="4"/>
      <c r="M331">
        <f t="shared" si="15"/>
        <v>2016</v>
      </c>
      <c r="N331" s="43">
        <v>970000</v>
      </c>
      <c r="O331" s="43">
        <v>0</v>
      </c>
      <c r="P331" s="43">
        <v>153500</v>
      </c>
      <c r="Q331" s="43">
        <v>0</v>
      </c>
      <c r="R331" s="43">
        <v>83000</v>
      </c>
      <c r="S331" s="43">
        <v>10000</v>
      </c>
      <c r="T331" s="44">
        <v>0</v>
      </c>
      <c r="U331" s="26">
        <f t="shared" ref="U331:U360" si="17">SUM(N331:T331)</f>
        <v>1216500</v>
      </c>
      <c r="V331" s="32"/>
      <c r="W331" s="49" t="s">
        <v>1145</v>
      </c>
      <c r="X331" s="49" t="s">
        <v>1146</v>
      </c>
      <c r="Y331" s="43">
        <v>978000</v>
      </c>
      <c r="Z331" s="43">
        <v>0</v>
      </c>
      <c r="AA331" s="43">
        <v>153500</v>
      </c>
      <c r="AB331" s="43">
        <v>0</v>
      </c>
      <c r="AC331" s="43">
        <v>83000</v>
      </c>
      <c r="AD331" s="43">
        <v>10000</v>
      </c>
      <c r="AE331" s="44">
        <v>74045</v>
      </c>
    </row>
    <row r="332" spans="1:31" ht="25.5" x14ac:dyDescent="0.2">
      <c r="A332" t="s">
        <v>383</v>
      </c>
      <c r="B332">
        <v>323</v>
      </c>
      <c r="C332" s="42">
        <v>2015</v>
      </c>
      <c r="D332" s="43">
        <v>303100</v>
      </c>
      <c r="E332" s="43">
        <v>4500</v>
      </c>
      <c r="F332" s="43">
        <v>55000</v>
      </c>
      <c r="G332" s="43">
        <v>3600</v>
      </c>
      <c r="H332" s="43">
        <v>14000</v>
      </c>
      <c r="I332" s="43">
        <v>5000</v>
      </c>
      <c r="J332" s="44">
        <v>0</v>
      </c>
      <c r="K332" s="26">
        <f t="shared" si="16"/>
        <v>385200</v>
      </c>
      <c r="L332" s="4"/>
      <c r="M332">
        <f t="shared" si="15"/>
        <v>2016</v>
      </c>
      <c r="N332" s="43">
        <v>298380.03999999998</v>
      </c>
      <c r="O332" s="43">
        <v>2500</v>
      </c>
      <c r="P332" s="43">
        <v>50500</v>
      </c>
      <c r="Q332" s="43">
        <v>3500</v>
      </c>
      <c r="R332" s="43">
        <v>7300</v>
      </c>
      <c r="S332" s="43">
        <v>10000</v>
      </c>
      <c r="T332" s="44">
        <v>1752.56</v>
      </c>
      <c r="U332" s="26">
        <f t="shared" si="17"/>
        <v>373932.6</v>
      </c>
      <c r="V332" s="32"/>
      <c r="W332" s="49" t="s">
        <v>1147</v>
      </c>
      <c r="X332" s="49" t="s">
        <v>1148</v>
      </c>
      <c r="Y332" s="43">
        <v>334000</v>
      </c>
      <c r="Z332" s="43">
        <v>4000</v>
      </c>
      <c r="AA332" s="43">
        <v>42000</v>
      </c>
      <c r="AB332" s="43">
        <v>3500</v>
      </c>
      <c r="AC332" s="43">
        <v>8500</v>
      </c>
      <c r="AD332" s="43">
        <v>7000</v>
      </c>
      <c r="AE332" s="44">
        <v>0</v>
      </c>
    </row>
    <row r="333" spans="1:31" ht="25.5" x14ac:dyDescent="0.2">
      <c r="A333" t="s">
        <v>336</v>
      </c>
      <c r="B333">
        <v>324</v>
      </c>
      <c r="C333" s="42">
        <v>2015</v>
      </c>
      <c r="D333" s="43">
        <v>529781</v>
      </c>
      <c r="E333" s="43">
        <v>1266</v>
      </c>
      <c r="F333" s="43">
        <v>52426</v>
      </c>
      <c r="G333" s="43">
        <v>8909</v>
      </c>
      <c r="H333" s="43">
        <v>19916</v>
      </c>
      <c r="I333" s="43">
        <v>15000</v>
      </c>
      <c r="J333" s="44">
        <v>0</v>
      </c>
      <c r="K333" s="26">
        <f t="shared" si="16"/>
        <v>627298</v>
      </c>
      <c r="L333" s="4"/>
      <c r="M333">
        <f t="shared" si="15"/>
        <v>2016</v>
      </c>
      <c r="N333" s="43">
        <v>549013</v>
      </c>
      <c r="O333" s="43">
        <v>1444</v>
      </c>
      <c r="P333" s="43">
        <v>33552</v>
      </c>
      <c r="Q333" s="43">
        <v>9261</v>
      </c>
      <c r="R333" s="43">
        <v>19060</v>
      </c>
      <c r="S333" s="43">
        <v>19031</v>
      </c>
      <c r="T333" s="44">
        <v>503</v>
      </c>
      <c r="U333" s="26">
        <f t="shared" si="17"/>
        <v>631864</v>
      </c>
      <c r="V333" s="32"/>
      <c r="W333" s="49" t="s">
        <v>1149</v>
      </c>
      <c r="X333" s="49" t="s">
        <v>1150</v>
      </c>
      <c r="Y333" s="43">
        <v>525000</v>
      </c>
      <c r="Z333" s="43">
        <v>1100</v>
      </c>
      <c r="AA333" s="43">
        <v>45000</v>
      </c>
      <c r="AB333" s="43">
        <v>9000</v>
      </c>
      <c r="AC333" s="43">
        <v>20000</v>
      </c>
      <c r="AD333" s="43">
        <v>18000</v>
      </c>
      <c r="AE333" s="44">
        <v>0</v>
      </c>
    </row>
    <row r="334" spans="1:31" ht="38.25" x14ac:dyDescent="0.2">
      <c r="A334" t="s">
        <v>384</v>
      </c>
      <c r="B334">
        <v>325</v>
      </c>
      <c r="C334" s="42">
        <v>2015</v>
      </c>
      <c r="D334" s="43">
        <v>2650000</v>
      </c>
      <c r="E334" s="43">
        <v>1425000</v>
      </c>
      <c r="F334" s="43">
        <v>150000</v>
      </c>
      <c r="G334" s="43">
        <v>0</v>
      </c>
      <c r="H334" s="43">
        <v>90000</v>
      </c>
      <c r="I334" s="43">
        <v>125000</v>
      </c>
      <c r="J334" s="44">
        <v>410000</v>
      </c>
      <c r="K334" s="26">
        <f t="shared" si="16"/>
        <v>4850000</v>
      </c>
      <c r="L334" s="4"/>
      <c r="M334">
        <f t="shared" si="15"/>
        <v>2016</v>
      </c>
      <c r="N334" s="43">
        <v>2650000</v>
      </c>
      <c r="O334" s="43">
        <v>1425000</v>
      </c>
      <c r="P334" s="43">
        <v>150000</v>
      </c>
      <c r="Q334" s="43">
        <v>0</v>
      </c>
      <c r="R334" s="43">
        <v>90000</v>
      </c>
      <c r="S334" s="43">
        <v>150000</v>
      </c>
      <c r="T334" s="44">
        <v>0</v>
      </c>
      <c r="U334" s="26">
        <f t="shared" si="17"/>
        <v>4465000</v>
      </c>
      <c r="V334" s="32"/>
      <c r="W334" s="49" t="s">
        <v>1151</v>
      </c>
      <c r="X334" s="49" t="s">
        <v>1152</v>
      </c>
      <c r="Y334" s="43">
        <v>2500000</v>
      </c>
      <c r="Z334" s="43">
        <v>1350000</v>
      </c>
      <c r="AA334" s="43">
        <v>150000</v>
      </c>
      <c r="AB334" s="43">
        <v>0</v>
      </c>
      <c r="AC334" s="43">
        <v>90000</v>
      </c>
      <c r="AD334" s="43">
        <v>150000</v>
      </c>
      <c r="AE334" s="44">
        <v>400000</v>
      </c>
    </row>
    <row r="335" spans="1:31" ht="38.25" x14ac:dyDescent="0.2">
      <c r="A335" t="s">
        <v>385</v>
      </c>
      <c r="B335">
        <v>326</v>
      </c>
      <c r="C335" s="42">
        <v>2015</v>
      </c>
      <c r="D335" s="43">
        <v>190000</v>
      </c>
      <c r="E335" s="43">
        <v>31000</v>
      </c>
      <c r="F335" s="43">
        <v>25000</v>
      </c>
      <c r="G335" s="43">
        <v>0</v>
      </c>
      <c r="H335" s="43">
        <v>3000</v>
      </c>
      <c r="I335" s="43">
        <v>1500</v>
      </c>
      <c r="J335" s="44">
        <v>0</v>
      </c>
      <c r="K335" s="26">
        <f t="shared" si="16"/>
        <v>250500</v>
      </c>
      <c r="L335" s="4"/>
      <c r="M335">
        <f t="shared" si="15"/>
        <v>2016</v>
      </c>
      <c r="N335" s="43">
        <v>185000</v>
      </c>
      <c r="O335" s="43">
        <v>30500</v>
      </c>
      <c r="P335" s="43">
        <v>30000</v>
      </c>
      <c r="Q335" s="43">
        <v>0</v>
      </c>
      <c r="R335" s="43">
        <v>1000</v>
      </c>
      <c r="S335" s="43">
        <v>1000</v>
      </c>
      <c r="T335" s="44">
        <v>0</v>
      </c>
      <c r="U335" s="26">
        <f t="shared" si="17"/>
        <v>247500</v>
      </c>
      <c r="V335" s="32"/>
      <c r="W335" s="49" t="s">
        <v>1153</v>
      </c>
      <c r="X335" s="49" t="s">
        <v>1154</v>
      </c>
      <c r="Y335" s="43">
        <v>170000</v>
      </c>
      <c r="Z335" s="43">
        <v>30000</v>
      </c>
      <c r="AA335" s="43">
        <v>20000</v>
      </c>
      <c r="AB335" s="43">
        <v>0</v>
      </c>
      <c r="AC335" s="43">
        <v>2000</v>
      </c>
      <c r="AD335" s="43">
        <v>2000</v>
      </c>
      <c r="AE335" s="44">
        <v>0</v>
      </c>
    </row>
    <row r="336" spans="1:31" ht="25.5" x14ac:dyDescent="0.2">
      <c r="A336" t="s">
        <v>337</v>
      </c>
      <c r="B336">
        <v>327</v>
      </c>
      <c r="C336" s="42">
        <v>2015</v>
      </c>
      <c r="D336" s="43">
        <v>500000</v>
      </c>
      <c r="E336" s="43">
        <v>0</v>
      </c>
      <c r="F336" s="43">
        <v>60000</v>
      </c>
      <c r="G336" s="43">
        <v>1000</v>
      </c>
      <c r="H336" s="43">
        <v>3000</v>
      </c>
      <c r="I336" s="43">
        <v>6000</v>
      </c>
      <c r="J336" s="44">
        <v>140000</v>
      </c>
      <c r="K336" s="26">
        <f t="shared" si="16"/>
        <v>710000</v>
      </c>
      <c r="L336" s="4"/>
      <c r="M336">
        <f t="shared" si="15"/>
        <v>2016</v>
      </c>
      <c r="N336" s="43">
        <v>510000</v>
      </c>
      <c r="O336" s="43">
        <v>0</v>
      </c>
      <c r="P336" s="43">
        <v>70000</v>
      </c>
      <c r="Q336" s="43">
        <v>1000</v>
      </c>
      <c r="R336" s="43">
        <v>3000</v>
      </c>
      <c r="S336" s="43">
        <v>5000</v>
      </c>
      <c r="T336" s="43">
        <v>151700</v>
      </c>
      <c r="U336" s="26">
        <f t="shared" si="17"/>
        <v>740700</v>
      </c>
      <c r="V336" s="32"/>
      <c r="W336" s="49" t="s">
        <v>1155</v>
      </c>
      <c r="X336" s="49" t="s">
        <v>1156</v>
      </c>
      <c r="Y336" s="43">
        <v>450000</v>
      </c>
      <c r="Z336" s="43">
        <v>1200</v>
      </c>
      <c r="AA336" s="43">
        <v>90000</v>
      </c>
      <c r="AB336" s="43">
        <v>1000</v>
      </c>
      <c r="AC336" s="43">
        <v>7000</v>
      </c>
      <c r="AD336" s="43">
        <v>15000</v>
      </c>
      <c r="AE336" s="44">
        <v>130824</v>
      </c>
    </row>
    <row r="337" spans="1:31" ht="25.5" x14ac:dyDescent="0.2">
      <c r="A337" t="s">
        <v>338</v>
      </c>
      <c r="B337">
        <v>328</v>
      </c>
      <c r="C337" s="42">
        <v>2015</v>
      </c>
      <c r="D337" s="43">
        <v>2735995.38</v>
      </c>
      <c r="E337" s="43">
        <v>1615000</v>
      </c>
      <c r="F337" s="43">
        <v>190000</v>
      </c>
      <c r="G337" s="43">
        <v>55549</v>
      </c>
      <c r="H337" s="43">
        <v>150000</v>
      </c>
      <c r="I337" s="43">
        <v>50000</v>
      </c>
      <c r="J337" s="44">
        <v>217567.46000000002</v>
      </c>
      <c r="K337" s="26">
        <f t="shared" si="16"/>
        <v>5014111.84</v>
      </c>
      <c r="L337" s="4"/>
      <c r="M337">
        <f t="shared" si="15"/>
        <v>2016</v>
      </c>
      <c r="N337" s="43">
        <v>3016483.27</v>
      </c>
      <c r="O337" s="43">
        <v>1750000</v>
      </c>
      <c r="P337" s="43">
        <v>215000</v>
      </c>
      <c r="Q337" s="43">
        <v>55984</v>
      </c>
      <c r="R337" s="43">
        <v>120000</v>
      </c>
      <c r="S337" s="43">
        <v>55000</v>
      </c>
      <c r="T337" s="44">
        <v>62500</v>
      </c>
      <c r="U337" s="26">
        <f t="shared" si="17"/>
        <v>5274967.2699999996</v>
      </c>
      <c r="V337" s="32"/>
      <c r="W337" s="49" t="s">
        <v>1157</v>
      </c>
      <c r="X337" s="49" t="s">
        <v>1158</v>
      </c>
      <c r="Y337" s="43">
        <v>2735101.24</v>
      </c>
      <c r="Z337" s="43">
        <v>1475000</v>
      </c>
      <c r="AA337" s="43">
        <v>165000</v>
      </c>
      <c r="AB337" s="43">
        <v>54000</v>
      </c>
      <c r="AC337" s="43">
        <v>110000</v>
      </c>
      <c r="AD337" s="43">
        <v>45000</v>
      </c>
      <c r="AE337" s="44">
        <v>256994.47</v>
      </c>
    </row>
    <row r="338" spans="1:31" x14ac:dyDescent="0.2">
      <c r="A338" t="s">
        <v>339</v>
      </c>
      <c r="B338">
        <v>329</v>
      </c>
      <c r="C338" s="42">
        <v>2015</v>
      </c>
      <c r="D338" s="43">
        <v>4300000</v>
      </c>
      <c r="E338" s="43">
        <v>115000</v>
      </c>
      <c r="F338" s="43">
        <v>410000</v>
      </c>
      <c r="G338" s="43">
        <v>415000</v>
      </c>
      <c r="H338" s="43">
        <v>299000</v>
      </c>
      <c r="I338" s="43">
        <v>75000</v>
      </c>
      <c r="J338" s="44">
        <v>4000000</v>
      </c>
      <c r="K338" s="26">
        <f t="shared" si="16"/>
        <v>9614000</v>
      </c>
      <c r="L338" s="4"/>
      <c r="M338">
        <f t="shared" si="15"/>
        <v>2016</v>
      </c>
      <c r="N338" s="43">
        <v>4100000</v>
      </c>
      <c r="O338" s="43">
        <v>108000</v>
      </c>
      <c r="P338" s="43">
        <v>600000</v>
      </c>
      <c r="Q338" s="43">
        <v>440000</v>
      </c>
      <c r="R338" s="43">
        <v>275000</v>
      </c>
      <c r="S338" s="43">
        <v>100000</v>
      </c>
      <c r="T338" s="44">
        <v>3975000</v>
      </c>
      <c r="U338" s="26">
        <f t="shared" si="17"/>
        <v>9598000</v>
      </c>
      <c r="V338" s="32"/>
      <c r="W338" s="49" t="s">
        <v>1159</v>
      </c>
      <c r="X338" s="49" t="s">
        <v>1160</v>
      </c>
      <c r="Y338" s="43">
        <v>3800000</v>
      </c>
      <c r="Z338" s="43">
        <v>0</v>
      </c>
      <c r="AA338" s="43">
        <v>449450</v>
      </c>
      <c r="AB338" s="43">
        <v>442440</v>
      </c>
      <c r="AC338" s="43">
        <v>300000</v>
      </c>
      <c r="AD338" s="43">
        <v>140000</v>
      </c>
      <c r="AE338" s="44">
        <v>3500000</v>
      </c>
    </row>
    <row r="339" spans="1:31" x14ac:dyDescent="0.2">
      <c r="A339" t="s">
        <v>340</v>
      </c>
      <c r="B339">
        <v>330</v>
      </c>
      <c r="C339" s="42">
        <v>2015</v>
      </c>
      <c r="D339" s="43">
        <v>3350000</v>
      </c>
      <c r="E339" s="43">
        <v>1066000</v>
      </c>
      <c r="F339" s="43">
        <v>152000</v>
      </c>
      <c r="G339" s="43">
        <v>52846</v>
      </c>
      <c r="H339" s="43">
        <v>113000</v>
      </c>
      <c r="I339" s="43">
        <v>35000</v>
      </c>
      <c r="J339" s="44">
        <v>1797411.74</v>
      </c>
      <c r="K339" s="26">
        <f t="shared" si="16"/>
        <v>6566257.7400000002</v>
      </c>
      <c r="L339" s="4"/>
      <c r="M339">
        <f t="shared" si="15"/>
        <v>2016</v>
      </c>
      <c r="N339" s="43">
        <v>3342941</v>
      </c>
      <c r="O339" s="43">
        <v>1126516</v>
      </c>
      <c r="P339" s="43">
        <v>194908</v>
      </c>
      <c r="Q339" s="43">
        <v>53964</v>
      </c>
      <c r="R339" s="43">
        <v>90119</v>
      </c>
      <c r="S339" s="43">
        <v>36521</v>
      </c>
      <c r="T339" s="44">
        <v>1783633.46</v>
      </c>
      <c r="U339" s="26">
        <f t="shared" si="17"/>
        <v>6628602.46</v>
      </c>
      <c r="V339" s="32"/>
      <c r="W339" s="49" t="s">
        <v>1161</v>
      </c>
      <c r="X339" s="49" t="s">
        <v>1162</v>
      </c>
      <c r="Y339" s="43">
        <v>2886668</v>
      </c>
      <c r="Z339" s="43">
        <v>800000</v>
      </c>
      <c r="AA339" s="43">
        <v>132000</v>
      </c>
      <c r="AB339" s="43">
        <v>57815</v>
      </c>
      <c r="AC339" s="43">
        <v>26000</v>
      </c>
      <c r="AD339" s="43">
        <v>40000</v>
      </c>
      <c r="AE339" s="44">
        <v>1728083.38</v>
      </c>
    </row>
    <row r="340" spans="1:31" ht="25.5" x14ac:dyDescent="0.2">
      <c r="A340" t="s">
        <v>341</v>
      </c>
      <c r="B340">
        <v>331</v>
      </c>
      <c r="C340" s="42">
        <v>2015</v>
      </c>
      <c r="D340" s="43">
        <v>200000</v>
      </c>
      <c r="E340" s="43">
        <v>0</v>
      </c>
      <c r="F340" s="43">
        <v>15100</v>
      </c>
      <c r="G340" s="43">
        <v>16300</v>
      </c>
      <c r="H340" s="43">
        <v>600</v>
      </c>
      <c r="I340" s="43">
        <v>3000</v>
      </c>
      <c r="J340" s="44">
        <v>7000</v>
      </c>
      <c r="K340" s="26">
        <f t="shared" si="16"/>
        <v>242000</v>
      </c>
      <c r="L340" s="4"/>
      <c r="M340">
        <f t="shared" si="15"/>
        <v>2016</v>
      </c>
      <c r="N340" s="43">
        <v>211400</v>
      </c>
      <c r="O340" s="43">
        <v>0</v>
      </c>
      <c r="P340" s="43">
        <v>22000</v>
      </c>
      <c r="Q340" s="43">
        <v>17000</v>
      </c>
      <c r="R340" s="43">
        <v>600</v>
      </c>
      <c r="S340" s="43">
        <v>3000</v>
      </c>
      <c r="T340" s="44">
        <v>0</v>
      </c>
      <c r="U340" s="26">
        <f t="shared" si="17"/>
        <v>254000</v>
      </c>
      <c r="V340" s="32"/>
      <c r="W340" s="49" t="s">
        <v>1163</v>
      </c>
      <c r="X340" s="49" t="s">
        <v>1164</v>
      </c>
      <c r="Y340" s="43">
        <v>190000</v>
      </c>
      <c r="Z340" s="43">
        <v>0</v>
      </c>
      <c r="AA340" s="43">
        <v>15400</v>
      </c>
      <c r="AB340" s="43">
        <v>16300</v>
      </c>
      <c r="AC340" s="43">
        <v>1400</v>
      </c>
      <c r="AD340" s="43">
        <v>4000</v>
      </c>
      <c r="AE340" s="44">
        <v>0</v>
      </c>
    </row>
    <row r="341" spans="1:31" ht="25.5" x14ac:dyDescent="0.2">
      <c r="A341" t="s">
        <v>342</v>
      </c>
      <c r="B341">
        <v>332</v>
      </c>
      <c r="C341" s="42">
        <v>2015</v>
      </c>
      <c r="D341" s="43">
        <v>925000</v>
      </c>
      <c r="E341" s="43">
        <v>0</v>
      </c>
      <c r="F341" s="43">
        <v>100000</v>
      </c>
      <c r="G341" s="43">
        <v>58000</v>
      </c>
      <c r="H341" s="43">
        <v>60000</v>
      </c>
      <c r="I341" s="43">
        <v>8000</v>
      </c>
      <c r="J341" s="44">
        <v>80000</v>
      </c>
      <c r="K341" s="26">
        <f t="shared" si="16"/>
        <v>1231000</v>
      </c>
      <c r="L341" s="4"/>
      <c r="M341">
        <f t="shared" si="15"/>
        <v>2016</v>
      </c>
      <c r="N341" s="43">
        <v>950000</v>
      </c>
      <c r="O341" s="43">
        <v>0</v>
      </c>
      <c r="P341" s="43">
        <v>100000</v>
      </c>
      <c r="Q341" s="43">
        <v>58000</v>
      </c>
      <c r="R341" s="43">
        <v>60000</v>
      </c>
      <c r="S341" s="43">
        <v>6000</v>
      </c>
      <c r="T341" s="44">
        <v>68000</v>
      </c>
      <c r="U341" s="26">
        <f t="shared" si="17"/>
        <v>1242000</v>
      </c>
      <c r="V341" s="32"/>
      <c r="W341" s="49" t="s">
        <v>1165</v>
      </c>
      <c r="X341" s="49" t="s">
        <v>1166</v>
      </c>
      <c r="Y341" s="43">
        <v>925000</v>
      </c>
      <c r="Z341" s="43">
        <v>0</v>
      </c>
      <c r="AA341" s="43">
        <v>100000</v>
      </c>
      <c r="AB341" s="43">
        <v>59000</v>
      </c>
      <c r="AC341" s="43">
        <v>60000</v>
      </c>
      <c r="AD341" s="43">
        <v>10000</v>
      </c>
      <c r="AE341" s="44">
        <v>80000</v>
      </c>
    </row>
    <row r="342" spans="1:31" x14ac:dyDescent="0.2">
      <c r="A342" t="s">
        <v>343</v>
      </c>
      <c r="B342">
        <v>333</v>
      </c>
      <c r="C342" s="42">
        <v>2015</v>
      </c>
      <c r="D342" s="43">
        <v>2200000</v>
      </c>
      <c r="E342" s="43">
        <v>0</v>
      </c>
      <c r="F342" s="43">
        <v>150000</v>
      </c>
      <c r="G342" s="43">
        <v>35697</v>
      </c>
      <c r="H342" s="43">
        <v>110000</v>
      </c>
      <c r="I342" s="43">
        <v>70000</v>
      </c>
      <c r="J342" s="44">
        <v>0</v>
      </c>
      <c r="K342" s="26">
        <f t="shared" si="16"/>
        <v>2565697</v>
      </c>
      <c r="L342" s="4"/>
      <c r="M342">
        <f t="shared" si="15"/>
        <v>2016</v>
      </c>
      <c r="N342" s="43">
        <v>2300000</v>
      </c>
      <c r="O342" s="43">
        <v>0</v>
      </c>
      <c r="P342" s="43">
        <v>150000</v>
      </c>
      <c r="Q342" s="43">
        <v>35897</v>
      </c>
      <c r="R342" s="43">
        <v>110000</v>
      </c>
      <c r="S342" s="43">
        <v>60000</v>
      </c>
      <c r="T342" s="44">
        <v>0</v>
      </c>
      <c r="U342" s="26">
        <f t="shared" si="17"/>
        <v>2655897</v>
      </c>
      <c r="V342" s="32"/>
      <c r="W342" s="49" t="s">
        <v>1167</v>
      </c>
      <c r="X342" s="49" t="s">
        <v>1168</v>
      </c>
      <c r="Y342" s="43">
        <v>2200000</v>
      </c>
      <c r="Z342" s="43">
        <v>0</v>
      </c>
      <c r="AA342" s="43">
        <v>150000</v>
      </c>
      <c r="AB342" s="43">
        <v>32652</v>
      </c>
      <c r="AC342" s="43">
        <v>110000</v>
      </c>
      <c r="AD342" s="43">
        <v>80000</v>
      </c>
      <c r="AE342" s="44">
        <v>0</v>
      </c>
    </row>
    <row r="343" spans="1:31" x14ac:dyDescent="0.2">
      <c r="A343" t="s">
        <v>344</v>
      </c>
      <c r="B343">
        <v>334</v>
      </c>
      <c r="C343" s="42">
        <v>2015</v>
      </c>
      <c r="D343" s="43">
        <v>1930000</v>
      </c>
      <c r="E343" s="43">
        <v>285000</v>
      </c>
      <c r="F343" s="43">
        <v>210000</v>
      </c>
      <c r="G343" s="43">
        <v>15000</v>
      </c>
      <c r="H343" s="43">
        <v>100000</v>
      </c>
      <c r="I343" s="43">
        <v>25000</v>
      </c>
      <c r="J343" s="44">
        <v>118700</v>
      </c>
      <c r="K343" s="26">
        <f t="shared" si="16"/>
        <v>2683700</v>
      </c>
      <c r="L343" s="4"/>
      <c r="M343">
        <f t="shared" si="15"/>
        <v>2016</v>
      </c>
      <c r="N343" s="43">
        <v>2278500</v>
      </c>
      <c r="O343" s="43">
        <v>310000</v>
      </c>
      <c r="P343" s="43">
        <v>245000</v>
      </c>
      <c r="Q343" s="43">
        <v>15000</v>
      </c>
      <c r="R343" s="43">
        <v>80000</v>
      </c>
      <c r="S343" s="43">
        <v>20000</v>
      </c>
      <c r="T343" s="44">
        <v>44000</v>
      </c>
      <c r="U343" s="26">
        <f t="shared" si="17"/>
        <v>2992500</v>
      </c>
      <c r="V343" s="32"/>
      <c r="W343" s="49" t="s">
        <v>1169</v>
      </c>
      <c r="X343" s="49" t="s">
        <v>1170</v>
      </c>
      <c r="Y343" s="43">
        <v>1775000</v>
      </c>
      <c r="Z343" s="43">
        <v>275000</v>
      </c>
      <c r="AA343" s="43">
        <v>185000</v>
      </c>
      <c r="AB343" s="43">
        <v>13000</v>
      </c>
      <c r="AC343" s="43">
        <v>91500</v>
      </c>
      <c r="AD343" s="43">
        <v>35000</v>
      </c>
      <c r="AE343" s="44">
        <v>100000</v>
      </c>
    </row>
    <row r="344" spans="1:31" ht="25.5" x14ac:dyDescent="0.2">
      <c r="A344" t="s">
        <v>345</v>
      </c>
      <c r="B344">
        <v>335</v>
      </c>
      <c r="C344" s="42">
        <v>2015</v>
      </c>
      <c r="D344" s="43">
        <v>2285000</v>
      </c>
      <c r="E344" s="43">
        <v>0</v>
      </c>
      <c r="F344" s="43">
        <v>80000</v>
      </c>
      <c r="G344" s="43">
        <v>0</v>
      </c>
      <c r="H344" s="43">
        <v>10000</v>
      </c>
      <c r="I344" s="43">
        <v>25000</v>
      </c>
      <c r="J344" s="44">
        <v>40000</v>
      </c>
      <c r="K344" s="26">
        <f t="shared" si="16"/>
        <v>2440000</v>
      </c>
      <c r="L344" s="4"/>
      <c r="M344">
        <f t="shared" si="15"/>
        <v>2016</v>
      </c>
      <c r="N344" s="43">
        <v>2285000</v>
      </c>
      <c r="O344" s="43">
        <v>0</v>
      </c>
      <c r="P344" s="43">
        <v>80000</v>
      </c>
      <c r="Q344" s="43">
        <v>0</v>
      </c>
      <c r="R344" s="43">
        <v>10000</v>
      </c>
      <c r="S344" s="43">
        <v>25000</v>
      </c>
      <c r="T344" s="44">
        <v>40000</v>
      </c>
      <c r="U344" s="26">
        <f t="shared" si="17"/>
        <v>2440000</v>
      </c>
      <c r="V344" s="32"/>
      <c r="W344" s="49" t="s">
        <v>1171</v>
      </c>
      <c r="X344" s="49" t="s">
        <v>1172</v>
      </c>
      <c r="Y344" s="43">
        <v>2135000</v>
      </c>
      <c r="Z344" s="43">
        <v>0</v>
      </c>
      <c r="AA344" s="43">
        <v>80000</v>
      </c>
      <c r="AB344" s="43">
        <v>0</v>
      </c>
      <c r="AC344" s="43">
        <v>12000</v>
      </c>
      <c r="AD344" s="43">
        <v>60000</v>
      </c>
      <c r="AE344" s="44">
        <v>40000</v>
      </c>
    </row>
    <row r="345" spans="1:31" ht="25.5" x14ac:dyDescent="0.2">
      <c r="A345" t="s">
        <v>346</v>
      </c>
      <c r="B345">
        <v>336</v>
      </c>
      <c r="C345" s="42">
        <v>2015</v>
      </c>
      <c r="D345" s="43">
        <v>5080000</v>
      </c>
      <c r="E345" s="43">
        <v>440000</v>
      </c>
      <c r="F345" s="43">
        <v>566000</v>
      </c>
      <c r="G345" s="43">
        <v>450000</v>
      </c>
      <c r="H345" s="43">
        <v>187000</v>
      </c>
      <c r="I345" s="43">
        <v>50000</v>
      </c>
      <c r="J345" s="44">
        <v>500000</v>
      </c>
      <c r="K345" s="26">
        <f t="shared" si="16"/>
        <v>7273000</v>
      </c>
      <c r="L345" s="4"/>
      <c r="M345">
        <f t="shared" si="15"/>
        <v>2016</v>
      </c>
      <c r="N345" s="43">
        <v>5958904</v>
      </c>
      <c r="O345" s="43">
        <v>640000</v>
      </c>
      <c r="P345" s="43">
        <v>566000</v>
      </c>
      <c r="Q345" s="43">
        <v>650000</v>
      </c>
      <c r="R345" s="43">
        <v>160000</v>
      </c>
      <c r="S345" s="43">
        <v>70000</v>
      </c>
      <c r="T345" s="44">
        <v>0</v>
      </c>
      <c r="U345" s="26">
        <f t="shared" si="17"/>
        <v>8044904</v>
      </c>
      <c r="V345" s="32"/>
      <c r="W345" s="49" t="s">
        <v>1173</v>
      </c>
      <c r="X345" s="49" t="s">
        <v>1174</v>
      </c>
      <c r="Y345" s="43">
        <v>4700000</v>
      </c>
      <c r="Z345" s="43">
        <v>65000</v>
      </c>
      <c r="AA345" s="43">
        <v>586000</v>
      </c>
      <c r="AB345" s="43">
        <v>360000</v>
      </c>
      <c r="AC345" s="43">
        <v>187000</v>
      </c>
      <c r="AD345" s="43">
        <v>110000</v>
      </c>
      <c r="AE345" s="44">
        <v>450000</v>
      </c>
    </row>
    <row r="346" spans="1:31" x14ac:dyDescent="0.2">
      <c r="A346" t="s">
        <v>347</v>
      </c>
      <c r="B346">
        <v>337</v>
      </c>
      <c r="C346" s="42">
        <v>2015</v>
      </c>
      <c r="D346" s="43">
        <v>220000</v>
      </c>
      <c r="E346" s="43">
        <v>27500</v>
      </c>
      <c r="F346" s="43">
        <v>15000</v>
      </c>
      <c r="G346" s="43">
        <v>7000</v>
      </c>
      <c r="H346" s="43">
        <v>28000</v>
      </c>
      <c r="I346" s="43">
        <v>3000</v>
      </c>
      <c r="J346" s="44">
        <v>0</v>
      </c>
      <c r="K346" s="26">
        <f t="shared" si="16"/>
        <v>300500</v>
      </c>
      <c r="L346" s="4"/>
      <c r="M346">
        <f t="shared" si="15"/>
        <v>2016</v>
      </c>
      <c r="N346" s="43">
        <v>240000</v>
      </c>
      <c r="O346" s="43">
        <v>30000</v>
      </c>
      <c r="P346" s="43">
        <v>16000</v>
      </c>
      <c r="Q346" s="43">
        <v>8000</v>
      </c>
      <c r="R346" s="43">
        <v>20000</v>
      </c>
      <c r="S346" s="43">
        <v>3000</v>
      </c>
      <c r="T346" s="44">
        <v>0</v>
      </c>
      <c r="U346" s="26">
        <f t="shared" si="17"/>
        <v>317000</v>
      </c>
      <c r="V346" s="32"/>
      <c r="W346" s="49" t="s">
        <v>1175</v>
      </c>
      <c r="X346" s="49" t="s">
        <v>1176</v>
      </c>
      <c r="Y346" s="43">
        <v>190000</v>
      </c>
      <c r="Z346" s="43">
        <v>5000</v>
      </c>
      <c r="AA346" s="43">
        <v>15000</v>
      </c>
      <c r="AB346" s="43">
        <v>0</v>
      </c>
      <c r="AC346" s="43">
        <v>30000</v>
      </c>
      <c r="AD346" s="43">
        <v>4000</v>
      </c>
      <c r="AE346" s="44">
        <v>0</v>
      </c>
    </row>
    <row r="347" spans="1:31" x14ac:dyDescent="0.2">
      <c r="A347" t="s">
        <v>348</v>
      </c>
      <c r="B347">
        <v>338</v>
      </c>
      <c r="C347" s="42">
        <v>2015</v>
      </c>
      <c r="D347" s="43">
        <v>1660000</v>
      </c>
      <c r="E347" s="43">
        <v>1400</v>
      </c>
      <c r="F347" s="43">
        <v>185000</v>
      </c>
      <c r="G347" s="43">
        <v>4300</v>
      </c>
      <c r="H347" s="43">
        <v>0</v>
      </c>
      <c r="I347" s="43">
        <v>6000</v>
      </c>
      <c r="J347" s="44">
        <v>0</v>
      </c>
      <c r="K347" s="26">
        <f t="shared" si="16"/>
        <v>1856700</v>
      </c>
      <c r="L347" s="4"/>
      <c r="M347">
        <f t="shared" si="15"/>
        <v>2016</v>
      </c>
      <c r="N347" s="43">
        <v>1720000</v>
      </c>
      <c r="O347" s="43">
        <v>1000</v>
      </c>
      <c r="P347" s="43">
        <v>144000</v>
      </c>
      <c r="Q347" s="43">
        <v>4400</v>
      </c>
      <c r="R347" s="43">
        <v>0</v>
      </c>
      <c r="S347" s="43">
        <v>8000</v>
      </c>
      <c r="T347" s="44">
        <v>0</v>
      </c>
      <c r="U347" s="26">
        <f t="shared" si="17"/>
        <v>1877400</v>
      </c>
      <c r="V347" s="32"/>
      <c r="W347" s="49" t="s">
        <v>1177</v>
      </c>
      <c r="X347" s="49" t="s">
        <v>1178</v>
      </c>
      <c r="Y347" s="43">
        <v>1354000</v>
      </c>
      <c r="Z347" s="43">
        <v>800</v>
      </c>
      <c r="AA347" s="43">
        <v>142500</v>
      </c>
      <c r="AB347" s="43">
        <v>4000</v>
      </c>
      <c r="AC347" s="43">
        <v>0</v>
      </c>
      <c r="AD347" s="43">
        <v>9000</v>
      </c>
      <c r="AE347" s="44">
        <v>0</v>
      </c>
    </row>
    <row r="348" spans="1:31" ht="25.5" x14ac:dyDescent="0.2">
      <c r="A348" t="s">
        <v>349</v>
      </c>
      <c r="B348">
        <v>339</v>
      </c>
      <c r="C348" s="42">
        <v>2015</v>
      </c>
      <c r="D348" s="43">
        <v>1850000</v>
      </c>
      <c r="E348" s="43">
        <v>11800</v>
      </c>
      <c r="F348" s="43">
        <v>190000</v>
      </c>
      <c r="G348" s="43">
        <v>2500</v>
      </c>
      <c r="H348" s="43">
        <v>40000</v>
      </c>
      <c r="I348" s="43">
        <v>20000</v>
      </c>
      <c r="J348" s="44">
        <v>2000</v>
      </c>
      <c r="K348" s="26">
        <f t="shared" si="16"/>
        <v>2116300</v>
      </c>
      <c r="L348" s="4"/>
      <c r="M348">
        <f t="shared" si="15"/>
        <v>2016</v>
      </c>
      <c r="N348" s="43">
        <v>2020000</v>
      </c>
      <c r="O348" s="43">
        <v>11300</v>
      </c>
      <c r="P348" s="43">
        <v>195000</v>
      </c>
      <c r="Q348" s="43">
        <v>2500</v>
      </c>
      <c r="R348" s="43">
        <v>45000</v>
      </c>
      <c r="S348" s="43">
        <v>13000</v>
      </c>
      <c r="T348" s="44">
        <v>2000</v>
      </c>
      <c r="U348" s="26">
        <f t="shared" si="17"/>
        <v>2288800</v>
      </c>
      <c r="V348" s="32"/>
      <c r="W348" s="49" t="s">
        <v>1179</v>
      </c>
      <c r="X348" s="49" t="s">
        <v>1180</v>
      </c>
      <c r="Y348" s="43">
        <v>1600000</v>
      </c>
      <c r="Z348" s="43">
        <v>400</v>
      </c>
      <c r="AA348" s="43">
        <v>160000</v>
      </c>
      <c r="AB348" s="43">
        <v>2500</v>
      </c>
      <c r="AC348" s="43">
        <v>30000</v>
      </c>
      <c r="AD348" s="43">
        <v>25000</v>
      </c>
      <c r="AE348" s="44">
        <v>14000</v>
      </c>
    </row>
    <row r="349" spans="1:31" ht="25.5" x14ac:dyDescent="0.2">
      <c r="A349" t="s">
        <v>350</v>
      </c>
      <c r="B349">
        <v>340</v>
      </c>
      <c r="C349" s="42">
        <v>2015</v>
      </c>
      <c r="D349" s="43">
        <v>253500</v>
      </c>
      <c r="E349" s="43">
        <v>0</v>
      </c>
      <c r="F349" s="43">
        <v>15000</v>
      </c>
      <c r="G349" s="43">
        <v>20000</v>
      </c>
      <c r="H349" s="43">
        <v>10000</v>
      </c>
      <c r="I349" s="43">
        <v>7500</v>
      </c>
      <c r="J349" s="44">
        <v>13000</v>
      </c>
      <c r="K349" s="26">
        <f t="shared" si="16"/>
        <v>319000</v>
      </c>
      <c r="L349" s="4"/>
      <c r="M349">
        <f t="shared" si="15"/>
        <v>2016</v>
      </c>
      <c r="N349" s="43">
        <v>270000</v>
      </c>
      <c r="O349" s="43">
        <v>0</v>
      </c>
      <c r="P349" s="43">
        <v>15000</v>
      </c>
      <c r="Q349" s="43">
        <v>20000</v>
      </c>
      <c r="R349" s="43">
        <v>10000</v>
      </c>
      <c r="S349" s="43">
        <v>2000</v>
      </c>
      <c r="T349" s="44">
        <v>15000</v>
      </c>
      <c r="U349" s="26">
        <f t="shared" si="17"/>
        <v>332000</v>
      </c>
      <c r="V349" s="32"/>
      <c r="W349" s="49" t="s">
        <v>1181</v>
      </c>
      <c r="X349" s="49" t="s">
        <v>1182</v>
      </c>
      <c r="Y349" s="43">
        <v>230000</v>
      </c>
      <c r="Z349" s="43">
        <v>0</v>
      </c>
      <c r="AA349" s="43">
        <v>15000</v>
      </c>
      <c r="AB349" s="43">
        <v>21500</v>
      </c>
      <c r="AC349" s="43">
        <v>8000</v>
      </c>
      <c r="AD349" s="43">
        <v>8000</v>
      </c>
      <c r="AE349" s="44">
        <v>0</v>
      </c>
    </row>
    <row r="350" spans="1:31" ht="25.5" x14ac:dyDescent="0.2">
      <c r="A350" t="s">
        <v>351</v>
      </c>
      <c r="B350">
        <v>341</v>
      </c>
      <c r="C350" s="42">
        <v>2015</v>
      </c>
      <c r="D350" s="43">
        <v>584000</v>
      </c>
      <c r="E350" s="43">
        <v>515000</v>
      </c>
      <c r="F350" s="43">
        <v>35000</v>
      </c>
      <c r="G350" s="43">
        <v>20000</v>
      </c>
      <c r="H350" s="43">
        <v>45000</v>
      </c>
      <c r="I350" s="43">
        <v>31000</v>
      </c>
      <c r="J350" s="44">
        <v>0</v>
      </c>
      <c r="K350" s="26">
        <f t="shared" si="16"/>
        <v>1230000</v>
      </c>
      <c r="L350" s="4"/>
      <c r="M350">
        <f t="shared" si="15"/>
        <v>2016</v>
      </c>
      <c r="N350" s="43">
        <v>562500</v>
      </c>
      <c r="O350" s="43">
        <v>536000</v>
      </c>
      <c r="P350" s="43">
        <v>35000</v>
      </c>
      <c r="Q350" s="43">
        <v>44700</v>
      </c>
      <c r="R350" s="43">
        <v>45000</v>
      </c>
      <c r="S350" s="43">
        <v>31000</v>
      </c>
      <c r="T350" s="44">
        <v>0</v>
      </c>
      <c r="U350" s="26">
        <f t="shared" si="17"/>
        <v>1254200</v>
      </c>
      <c r="V350" s="32"/>
      <c r="W350" s="49" t="s">
        <v>1183</v>
      </c>
      <c r="X350" s="49" t="s">
        <v>1184</v>
      </c>
      <c r="Y350" s="43">
        <v>565000</v>
      </c>
      <c r="Z350" s="43">
        <v>494725</v>
      </c>
      <c r="AA350" s="43">
        <v>33000</v>
      </c>
      <c r="AB350" s="43">
        <v>45000</v>
      </c>
      <c r="AC350" s="43">
        <v>45000</v>
      </c>
      <c r="AD350" s="43">
        <v>35000</v>
      </c>
      <c r="AE350" s="44">
        <v>0</v>
      </c>
    </row>
    <row r="351" spans="1:31" ht="25.5" x14ac:dyDescent="0.2">
      <c r="A351" t="s">
        <v>352</v>
      </c>
      <c r="B351">
        <v>342</v>
      </c>
      <c r="C351" s="42">
        <v>2015</v>
      </c>
      <c r="D351" s="43">
        <v>3304919</v>
      </c>
      <c r="E351" s="43">
        <v>270000</v>
      </c>
      <c r="F351" s="43">
        <v>250000</v>
      </c>
      <c r="G351" s="43">
        <v>765000</v>
      </c>
      <c r="H351" s="43">
        <v>130000</v>
      </c>
      <c r="I351" s="43">
        <v>150000</v>
      </c>
      <c r="J351" s="44">
        <v>0</v>
      </c>
      <c r="K351" s="26">
        <f t="shared" si="16"/>
        <v>4869919</v>
      </c>
      <c r="L351" s="4"/>
      <c r="M351">
        <f t="shared" si="15"/>
        <v>2016</v>
      </c>
      <c r="N351" s="43">
        <v>3583121</v>
      </c>
      <c r="O351" s="43">
        <v>330000</v>
      </c>
      <c r="P351" s="43">
        <v>400000</v>
      </c>
      <c r="Q351" s="43">
        <v>770000</v>
      </c>
      <c r="R351" s="43">
        <v>99000</v>
      </c>
      <c r="S351" s="43">
        <v>150000</v>
      </c>
      <c r="T351" s="44">
        <v>0</v>
      </c>
      <c r="U351" s="26">
        <f t="shared" si="17"/>
        <v>5332121</v>
      </c>
      <c r="V351" s="32"/>
      <c r="W351" s="49" t="s">
        <v>1185</v>
      </c>
      <c r="X351" s="49" t="s">
        <v>1186</v>
      </c>
      <c r="Y351" s="43">
        <v>3026808</v>
      </c>
      <c r="Z351" s="43">
        <v>0</v>
      </c>
      <c r="AA351" s="43">
        <v>300000</v>
      </c>
      <c r="AB351" s="43">
        <v>746000</v>
      </c>
      <c r="AC351" s="43">
        <v>130000</v>
      </c>
      <c r="AD351" s="43">
        <v>200000</v>
      </c>
      <c r="AE351" s="44">
        <v>0</v>
      </c>
    </row>
    <row r="352" spans="1:31" ht="25.5" x14ac:dyDescent="0.2">
      <c r="A352" t="s">
        <v>353</v>
      </c>
      <c r="B352">
        <v>343</v>
      </c>
      <c r="C352" s="42">
        <v>2015</v>
      </c>
      <c r="D352" s="43">
        <v>932335</v>
      </c>
      <c r="E352" s="43">
        <v>0</v>
      </c>
      <c r="F352" s="43">
        <v>210000</v>
      </c>
      <c r="G352" s="43">
        <v>45000</v>
      </c>
      <c r="H352" s="43">
        <v>25000</v>
      </c>
      <c r="I352" s="43">
        <v>3000</v>
      </c>
      <c r="J352" s="44">
        <v>280000</v>
      </c>
      <c r="K352" s="26">
        <f t="shared" si="16"/>
        <v>1495335</v>
      </c>
      <c r="L352" s="4"/>
      <c r="M352">
        <f t="shared" si="15"/>
        <v>2016</v>
      </c>
      <c r="N352" s="43">
        <v>1067000</v>
      </c>
      <c r="O352" s="43">
        <v>70000</v>
      </c>
      <c r="P352" s="43">
        <v>222000</v>
      </c>
      <c r="Q352" s="43">
        <v>50000</v>
      </c>
      <c r="R352" s="43">
        <v>25000</v>
      </c>
      <c r="S352" s="43">
        <v>3000</v>
      </c>
      <c r="T352" s="44">
        <v>159800</v>
      </c>
      <c r="U352" s="26">
        <f t="shared" si="17"/>
        <v>1596800</v>
      </c>
      <c r="V352" s="32"/>
      <c r="W352" s="49" t="s">
        <v>1187</v>
      </c>
      <c r="X352" s="49" t="s">
        <v>1188</v>
      </c>
      <c r="Y352" s="43">
        <v>845000</v>
      </c>
      <c r="Z352" s="43">
        <v>0</v>
      </c>
      <c r="AA352" s="43">
        <v>183000</v>
      </c>
      <c r="AB352" s="43">
        <v>33000</v>
      </c>
      <c r="AC352" s="43">
        <v>25000</v>
      </c>
      <c r="AD352" s="43">
        <v>8000</v>
      </c>
      <c r="AE352" s="44">
        <v>202100</v>
      </c>
    </row>
    <row r="353" spans="1:31" ht="25.5" x14ac:dyDescent="0.2">
      <c r="A353" t="s">
        <v>354</v>
      </c>
      <c r="B353">
        <v>344</v>
      </c>
      <c r="C353" s="42">
        <v>2015</v>
      </c>
      <c r="D353" s="43">
        <v>3090000</v>
      </c>
      <c r="E353" s="43">
        <v>148000</v>
      </c>
      <c r="F353" s="43">
        <v>240000</v>
      </c>
      <c r="G353" s="43">
        <v>98000</v>
      </c>
      <c r="H353" s="43">
        <v>40000</v>
      </c>
      <c r="I353" s="43">
        <v>25000</v>
      </c>
      <c r="J353" s="44">
        <v>50000</v>
      </c>
      <c r="K353" s="26">
        <f t="shared" si="16"/>
        <v>3691000</v>
      </c>
      <c r="L353" s="4"/>
      <c r="M353">
        <f t="shared" si="15"/>
        <v>2016</v>
      </c>
      <c r="N353" s="43">
        <v>3400000</v>
      </c>
      <c r="O353" s="43">
        <v>148000</v>
      </c>
      <c r="P353" s="43">
        <v>240000</v>
      </c>
      <c r="Q353" s="43">
        <v>69000</v>
      </c>
      <c r="R353" s="43">
        <v>34000</v>
      </c>
      <c r="S353" s="43">
        <v>25000</v>
      </c>
      <c r="T353" s="44">
        <v>0</v>
      </c>
      <c r="U353" s="26">
        <f t="shared" si="17"/>
        <v>3916000</v>
      </c>
      <c r="V353" s="32"/>
      <c r="W353" s="49" t="s">
        <v>1189</v>
      </c>
      <c r="X353" s="49" t="s">
        <v>1190</v>
      </c>
      <c r="Y353" s="43">
        <v>2795000</v>
      </c>
      <c r="Z353" s="43">
        <v>135000</v>
      </c>
      <c r="AA353" s="43">
        <v>170000</v>
      </c>
      <c r="AB353" s="43">
        <v>60000</v>
      </c>
      <c r="AC353" s="43">
        <v>55000</v>
      </c>
      <c r="AD353" s="43">
        <v>115000</v>
      </c>
      <c r="AE353" s="44">
        <v>60000</v>
      </c>
    </row>
    <row r="354" spans="1:31" x14ac:dyDescent="0.2">
      <c r="A354" t="s">
        <v>355</v>
      </c>
      <c r="B354">
        <v>345</v>
      </c>
      <c r="C354" s="42">
        <v>2015</v>
      </c>
      <c r="D354" s="43">
        <v>126000</v>
      </c>
      <c r="E354" s="43">
        <v>0</v>
      </c>
      <c r="F354" s="43">
        <v>10161</v>
      </c>
      <c r="G354" s="43">
        <v>5000</v>
      </c>
      <c r="H354" s="43">
        <v>565</v>
      </c>
      <c r="I354" s="43">
        <v>1000</v>
      </c>
      <c r="J354" s="44">
        <v>0</v>
      </c>
      <c r="K354" s="26">
        <f t="shared" si="16"/>
        <v>142726</v>
      </c>
      <c r="L354" s="4"/>
      <c r="M354">
        <f t="shared" si="15"/>
        <v>2016</v>
      </c>
      <c r="N354" s="43">
        <v>122000</v>
      </c>
      <c r="O354" s="43">
        <v>0</v>
      </c>
      <c r="P354" s="43">
        <v>9700</v>
      </c>
      <c r="Q354" s="43">
        <v>5900</v>
      </c>
      <c r="R354" s="43">
        <v>400</v>
      </c>
      <c r="S354" s="43">
        <v>500</v>
      </c>
      <c r="T354" s="44">
        <v>0</v>
      </c>
      <c r="U354" s="26">
        <f t="shared" si="17"/>
        <v>138500</v>
      </c>
      <c r="V354" s="32"/>
      <c r="W354" s="49" t="s">
        <v>1191</v>
      </c>
      <c r="X354" s="49" t="s">
        <v>1192</v>
      </c>
      <c r="Y354" s="43">
        <v>123000</v>
      </c>
      <c r="Z354" s="43">
        <v>0</v>
      </c>
      <c r="AA354" s="43">
        <v>9000</v>
      </c>
      <c r="AB354" s="43">
        <v>4600</v>
      </c>
      <c r="AC354" s="43">
        <v>700</v>
      </c>
      <c r="AD354" s="43">
        <v>1000</v>
      </c>
      <c r="AE354" s="44">
        <v>0</v>
      </c>
    </row>
    <row r="355" spans="1:31" x14ac:dyDescent="0.2">
      <c r="A355" t="s">
        <v>356</v>
      </c>
      <c r="B355">
        <v>346</v>
      </c>
      <c r="C355" s="42">
        <v>2015</v>
      </c>
      <c r="D355" s="43">
        <v>1248992</v>
      </c>
      <c r="E355" s="43">
        <v>165000</v>
      </c>
      <c r="F355" s="43">
        <v>150000</v>
      </c>
      <c r="G355" s="43">
        <v>5646</v>
      </c>
      <c r="H355" s="43">
        <v>0</v>
      </c>
      <c r="I355" s="43">
        <v>40000</v>
      </c>
      <c r="J355" s="44">
        <v>100000</v>
      </c>
      <c r="K355" s="26">
        <f t="shared" si="16"/>
        <v>1709638</v>
      </c>
      <c r="L355" s="4"/>
      <c r="M355">
        <f t="shared" si="15"/>
        <v>2016</v>
      </c>
      <c r="N355" s="43">
        <v>1600000</v>
      </c>
      <c r="O355" s="43">
        <v>175000</v>
      </c>
      <c r="P355" s="43">
        <v>175000</v>
      </c>
      <c r="Q355" s="43">
        <v>5629</v>
      </c>
      <c r="R355" s="43">
        <v>10000</v>
      </c>
      <c r="S355" s="43">
        <v>40000</v>
      </c>
      <c r="T355" s="44">
        <v>0</v>
      </c>
      <c r="U355" s="26">
        <f t="shared" si="17"/>
        <v>2005629</v>
      </c>
      <c r="V355" s="32"/>
      <c r="W355" s="49" t="s">
        <v>1193</v>
      </c>
      <c r="X355" s="49" t="s">
        <v>1194</v>
      </c>
      <c r="Y355" s="43">
        <v>1479292</v>
      </c>
      <c r="Z355" s="43">
        <v>0</v>
      </c>
      <c r="AA355" s="43">
        <v>190000</v>
      </c>
      <c r="AB355" s="43">
        <v>10000</v>
      </c>
      <c r="AC355" s="43">
        <v>185000</v>
      </c>
      <c r="AD355" s="43">
        <v>25000</v>
      </c>
      <c r="AE355" s="44">
        <v>112024</v>
      </c>
    </row>
    <row r="356" spans="1:31" x14ac:dyDescent="0.2">
      <c r="A356" t="s">
        <v>357</v>
      </c>
      <c r="B356">
        <v>347</v>
      </c>
      <c r="C356" s="42">
        <v>2015</v>
      </c>
      <c r="D356" s="43">
        <v>5727000</v>
      </c>
      <c r="E356" s="43">
        <v>3380000</v>
      </c>
      <c r="F356" s="43">
        <v>652000</v>
      </c>
      <c r="G356" s="43">
        <v>0</v>
      </c>
      <c r="H356" s="43">
        <v>165000</v>
      </c>
      <c r="I356" s="43">
        <v>300000</v>
      </c>
      <c r="J356" s="44">
        <v>0</v>
      </c>
      <c r="K356" s="26">
        <f t="shared" si="16"/>
        <v>10224000</v>
      </c>
      <c r="L356" s="4"/>
      <c r="M356">
        <f t="shared" si="15"/>
        <v>2016</v>
      </c>
      <c r="N356" s="43">
        <v>6050000</v>
      </c>
      <c r="O356" s="43">
        <v>3725000</v>
      </c>
      <c r="P356" s="43">
        <v>500000</v>
      </c>
      <c r="Q356" s="43">
        <v>0</v>
      </c>
      <c r="R356" s="43">
        <v>150000</v>
      </c>
      <c r="S356" s="43">
        <v>400000</v>
      </c>
      <c r="T356" s="44">
        <v>0</v>
      </c>
      <c r="U356" s="26">
        <f t="shared" si="17"/>
        <v>10825000</v>
      </c>
      <c r="V356" s="32"/>
      <c r="W356" s="49" t="s">
        <v>1195</v>
      </c>
      <c r="X356" s="49" t="s">
        <v>1196</v>
      </c>
      <c r="Y356" s="43">
        <v>4439000</v>
      </c>
      <c r="Z356" s="43">
        <v>2500000</v>
      </c>
      <c r="AA356" s="43">
        <v>680000</v>
      </c>
      <c r="AB356" s="43">
        <v>0</v>
      </c>
      <c r="AC356" s="43">
        <v>205000</v>
      </c>
      <c r="AD356" s="43">
        <v>300000</v>
      </c>
      <c r="AE356" s="44">
        <v>0</v>
      </c>
    </row>
    <row r="357" spans="1:31" ht="25.5" x14ac:dyDescent="0.2">
      <c r="A357" t="s">
        <v>358</v>
      </c>
      <c r="B357">
        <v>348</v>
      </c>
      <c r="C357" s="42">
        <v>2015</v>
      </c>
      <c r="D357" s="43">
        <v>13100000</v>
      </c>
      <c r="E357" s="43">
        <v>3000000</v>
      </c>
      <c r="F357" s="43">
        <v>2400000</v>
      </c>
      <c r="G357" s="43">
        <v>952000</v>
      </c>
      <c r="H357" s="43">
        <v>3001000</v>
      </c>
      <c r="I357" s="43">
        <v>400000</v>
      </c>
      <c r="J357" s="44">
        <v>5198064</v>
      </c>
      <c r="K357" s="26">
        <f t="shared" si="16"/>
        <v>28051064</v>
      </c>
      <c r="L357" s="4"/>
      <c r="M357">
        <f t="shared" si="15"/>
        <v>2016</v>
      </c>
      <c r="N357" s="43">
        <v>13300000</v>
      </c>
      <c r="O357" s="43">
        <v>3180000</v>
      </c>
      <c r="P357" s="43">
        <v>2200000</v>
      </c>
      <c r="Q357" s="43">
        <v>852000</v>
      </c>
      <c r="R357" s="43">
        <v>3028500</v>
      </c>
      <c r="S357" s="43">
        <v>350000</v>
      </c>
      <c r="T357" s="44">
        <v>2154500</v>
      </c>
      <c r="U357" s="26">
        <f t="shared" si="17"/>
        <v>25065000</v>
      </c>
      <c r="V357" s="32"/>
      <c r="W357" s="49" t="s">
        <v>1197</v>
      </c>
      <c r="X357" s="49" t="s">
        <v>1198</v>
      </c>
      <c r="Y357" s="43">
        <v>11500000</v>
      </c>
      <c r="Z357" s="43">
        <v>2840000</v>
      </c>
      <c r="AA357" s="43">
        <v>2333000</v>
      </c>
      <c r="AB357" s="43">
        <v>750000</v>
      </c>
      <c r="AC357" s="43">
        <v>2900000</v>
      </c>
      <c r="AD357" s="43">
        <v>600000</v>
      </c>
      <c r="AE357" s="44">
        <v>2450000</v>
      </c>
    </row>
    <row r="358" spans="1:31" ht="25.5" x14ac:dyDescent="0.2">
      <c r="A358" t="s">
        <v>359</v>
      </c>
      <c r="B358">
        <v>349</v>
      </c>
      <c r="C358" s="42">
        <v>2015</v>
      </c>
      <c r="D358" s="43">
        <v>81200</v>
      </c>
      <c r="E358" s="43">
        <v>0</v>
      </c>
      <c r="F358" s="43">
        <v>7200</v>
      </c>
      <c r="G358" s="43">
        <v>5400</v>
      </c>
      <c r="H358" s="43">
        <v>1100</v>
      </c>
      <c r="I358" s="43">
        <v>1000</v>
      </c>
      <c r="J358" s="44">
        <v>0</v>
      </c>
      <c r="K358" s="26">
        <f t="shared" si="16"/>
        <v>95900</v>
      </c>
      <c r="L358" s="4"/>
      <c r="M358">
        <f t="shared" si="15"/>
        <v>2016</v>
      </c>
      <c r="N358" s="43">
        <v>81200</v>
      </c>
      <c r="O358" s="43">
        <v>0</v>
      </c>
      <c r="P358" s="43">
        <v>7200</v>
      </c>
      <c r="Q358" s="43">
        <v>5400</v>
      </c>
      <c r="R358" s="43">
        <v>925</v>
      </c>
      <c r="S358" s="43">
        <v>1000</v>
      </c>
      <c r="T358" s="44">
        <v>0</v>
      </c>
      <c r="U358" s="26">
        <f t="shared" si="17"/>
        <v>95725</v>
      </c>
      <c r="V358" s="32"/>
      <c r="W358" s="49" t="s">
        <v>1199</v>
      </c>
      <c r="X358" s="49" t="s">
        <v>1200</v>
      </c>
      <c r="Y358" s="43">
        <v>81200</v>
      </c>
      <c r="Z358" s="43">
        <v>0</v>
      </c>
      <c r="AA358" s="43">
        <v>7200</v>
      </c>
      <c r="AB358" s="43">
        <v>5400</v>
      </c>
      <c r="AC358" s="43">
        <v>1100</v>
      </c>
      <c r="AD358" s="43">
        <v>1700</v>
      </c>
      <c r="AE358" s="44">
        <v>0</v>
      </c>
    </row>
    <row r="359" spans="1:31" ht="25.5" x14ac:dyDescent="0.2">
      <c r="A359" t="s">
        <v>360</v>
      </c>
      <c r="B359">
        <v>350</v>
      </c>
      <c r="C359" s="42">
        <v>2015</v>
      </c>
      <c r="D359" s="43">
        <v>1251702</v>
      </c>
      <c r="E359" s="43">
        <v>265000</v>
      </c>
      <c r="F359" s="43">
        <v>100000</v>
      </c>
      <c r="G359" s="43">
        <v>6750</v>
      </c>
      <c r="H359" s="43">
        <v>75000</v>
      </c>
      <c r="I359" s="43">
        <v>10000</v>
      </c>
      <c r="J359" s="44">
        <v>50000</v>
      </c>
      <c r="K359" s="26">
        <f t="shared" si="16"/>
        <v>1758452</v>
      </c>
      <c r="L359" s="4"/>
      <c r="M359">
        <f t="shared" si="15"/>
        <v>2016</v>
      </c>
      <c r="N359" s="43">
        <v>1461000</v>
      </c>
      <c r="O359" s="43">
        <v>255000</v>
      </c>
      <c r="P359" s="43">
        <v>110000</v>
      </c>
      <c r="Q359" s="43">
        <v>6750</v>
      </c>
      <c r="R359" s="43">
        <v>75000</v>
      </c>
      <c r="S359" s="43">
        <v>25000</v>
      </c>
      <c r="T359" s="44">
        <v>0</v>
      </c>
      <c r="U359" s="26">
        <f t="shared" si="17"/>
        <v>1932750</v>
      </c>
      <c r="V359" s="32"/>
      <c r="W359" s="49" t="s">
        <v>1201</v>
      </c>
      <c r="X359" s="49" t="s">
        <v>1202</v>
      </c>
      <c r="Y359" s="43">
        <v>1295490.8899999999</v>
      </c>
      <c r="Z359" s="43">
        <v>180000</v>
      </c>
      <c r="AA359" s="43">
        <v>80000</v>
      </c>
      <c r="AB359" s="43">
        <v>6750</v>
      </c>
      <c r="AC359" s="43">
        <v>75000</v>
      </c>
      <c r="AD359" s="43">
        <v>30000</v>
      </c>
      <c r="AE359" s="44">
        <v>20000</v>
      </c>
    </row>
    <row r="360" spans="1:31" x14ac:dyDescent="0.2">
      <c r="A360" t="s">
        <v>361</v>
      </c>
      <c r="B360">
        <v>351</v>
      </c>
      <c r="C360" s="42">
        <v>2015</v>
      </c>
      <c r="D360" s="43">
        <v>2725000</v>
      </c>
      <c r="E360" s="43">
        <v>2999000</v>
      </c>
      <c r="F360" s="43">
        <v>218000</v>
      </c>
      <c r="G360" s="43">
        <v>0</v>
      </c>
      <c r="H360" s="43">
        <v>70000</v>
      </c>
      <c r="I360" s="43">
        <v>40000</v>
      </c>
      <c r="J360" s="44">
        <v>420000</v>
      </c>
      <c r="K360" s="26">
        <f t="shared" si="16"/>
        <v>6472000</v>
      </c>
      <c r="L360" s="4"/>
      <c r="M360">
        <f t="shared" si="15"/>
        <v>2016</v>
      </c>
      <c r="N360" s="43">
        <v>2925000</v>
      </c>
      <c r="O360" s="43">
        <v>3034000</v>
      </c>
      <c r="P360" s="43">
        <v>235000</v>
      </c>
      <c r="Q360" s="43">
        <v>0</v>
      </c>
      <c r="R360" s="43">
        <v>70000</v>
      </c>
      <c r="S360" s="43">
        <v>55000</v>
      </c>
      <c r="T360" s="44">
        <v>450000</v>
      </c>
      <c r="U360" s="26">
        <f t="shared" si="17"/>
        <v>6769000</v>
      </c>
      <c r="V360" s="32"/>
      <c r="W360" s="49" t="s">
        <v>1203</v>
      </c>
      <c r="X360" s="49" t="s">
        <v>1204</v>
      </c>
      <c r="Y360" s="43">
        <v>2575000</v>
      </c>
      <c r="Z360" s="43">
        <v>2867100</v>
      </c>
      <c r="AA360" s="43">
        <v>240000</v>
      </c>
      <c r="AB360" s="43">
        <v>0</v>
      </c>
      <c r="AC360" s="43">
        <v>70000</v>
      </c>
      <c r="AD360" s="43">
        <v>45000</v>
      </c>
      <c r="AE360" s="44">
        <v>400000</v>
      </c>
    </row>
    <row r="361" spans="1:31" x14ac:dyDescent="0.2">
      <c r="L361" s="4"/>
    </row>
    <row r="362" spans="1:31" x14ac:dyDescent="0.2">
      <c r="A362" t="s">
        <v>372</v>
      </c>
      <c r="D362" s="4">
        <f>SUM(D10:D360)</f>
        <v>678720476.96000004</v>
      </c>
      <c r="E362" s="4">
        <f t="shared" ref="E362:T362" si="18">SUM(E10:E360)</f>
        <v>305396279.10000002</v>
      </c>
      <c r="F362" s="4">
        <f t="shared" si="18"/>
        <v>79019851.979999989</v>
      </c>
      <c r="G362" s="4">
        <f t="shared" si="18"/>
        <v>130046520.15000001</v>
      </c>
      <c r="H362" s="4">
        <f t="shared" si="18"/>
        <v>127919836.53000002</v>
      </c>
      <c r="I362" s="4">
        <f t="shared" si="18"/>
        <v>16556017.459999999</v>
      </c>
      <c r="J362" s="4">
        <f t="shared" si="18"/>
        <v>110722214.47999997</v>
      </c>
      <c r="K362" s="4">
        <f t="shared" si="18"/>
        <v>1448381196.6599994</v>
      </c>
      <c r="N362" s="4">
        <f t="shared" si="18"/>
        <v>720993538.56999981</v>
      </c>
      <c r="O362" s="4">
        <f t="shared" si="18"/>
        <v>322490998.68000001</v>
      </c>
      <c r="P362" s="4">
        <f t="shared" si="18"/>
        <v>84293856.439999998</v>
      </c>
      <c r="Q362" s="4">
        <f t="shared" si="18"/>
        <v>133282503.32000001</v>
      </c>
      <c r="R362" s="4">
        <f t="shared" si="18"/>
        <v>128150923.47999999</v>
      </c>
      <c r="S362" s="4">
        <f t="shared" si="18"/>
        <v>16725383.879999999</v>
      </c>
      <c r="T362" s="4">
        <f t="shared" si="18"/>
        <v>67044640.670000009</v>
      </c>
      <c r="U362" s="4">
        <f>SUM(U10:U360)</f>
        <v>1472981845.0399997</v>
      </c>
    </row>
    <row r="364" spans="1:31" x14ac:dyDescent="0.2">
      <c r="U364" s="4">
        <f>COUNTIF(U10:U360,"&gt;0")</f>
        <v>351</v>
      </c>
    </row>
  </sheetData>
  <phoneticPr fontId="0" type="noConversion"/>
  <pageMargins left="0.75" right="0.75" top="1" bottom="1" header="0.5" footer="0.5"/>
  <pageSetup scale="4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365"/>
  <sheetViews>
    <sheetView workbookViewId="0">
      <pane xSplit="2" ySplit="9" topLeftCell="C10" activePane="bottomRight" state="frozen"/>
      <selection activeCell="D10" sqref="D10"/>
      <selection pane="topRight" activeCell="D10" sqref="D10"/>
      <selection pane="bottomLeft" activeCell="D10" sqref="D10"/>
      <selection pane="bottomRight" activeCell="C10" sqref="C10"/>
    </sheetView>
  </sheetViews>
  <sheetFormatPr defaultRowHeight="12.75" x14ac:dyDescent="0.2"/>
  <cols>
    <col min="1" max="1" width="24.7109375" customWidth="1"/>
    <col min="2" max="2" width="5.7109375" customWidth="1"/>
    <col min="3" max="3" width="14.7109375" customWidth="1"/>
    <col min="4" max="4" width="2" bestFit="1" customWidth="1"/>
    <col min="5" max="6" width="14.7109375" customWidth="1"/>
    <col min="7" max="7" width="1.7109375" customWidth="1"/>
    <col min="8" max="8" width="14.7109375" customWidth="1"/>
    <col min="9" max="9" width="1.7109375" customWidth="1"/>
    <col min="10" max="11" width="14.7109375" customWidth="1"/>
    <col min="12" max="12" width="10.42578125" style="30" bestFit="1" customWidth="1"/>
    <col min="13" max="13" width="14.7109375" customWidth="1"/>
    <col min="14" max="14" width="10.28515625" style="30" bestFit="1" customWidth="1"/>
    <col min="15" max="15" width="14.7109375" customWidth="1"/>
    <col min="16" max="16" width="1.7109375" customWidth="1"/>
    <col min="17" max="17" width="10.5703125" style="30" customWidth="1"/>
    <col min="18" max="18" width="14.7109375" customWidth="1"/>
    <col min="19" max="19" width="1.7109375" customWidth="1"/>
    <col min="20" max="20" width="14.7109375" style="26" customWidth="1"/>
    <col min="21" max="21" width="15.5703125" style="30" customWidth="1"/>
    <col min="22" max="22" width="2.7109375" customWidth="1"/>
  </cols>
  <sheetData>
    <row r="1" spans="1:21" s="6" customFormat="1" x14ac:dyDescent="0.2">
      <c r="A1" s="6" t="s">
        <v>364</v>
      </c>
      <c r="L1" s="28"/>
      <c r="N1" s="28"/>
      <c r="Q1" s="28"/>
      <c r="T1" s="24"/>
      <c r="U1" s="28"/>
    </row>
    <row r="2" spans="1:21" s="6" customFormat="1" x14ac:dyDescent="0.2">
      <c r="A2" s="6" t="s">
        <v>365</v>
      </c>
      <c r="L2" s="28"/>
      <c r="N2" s="28"/>
      <c r="Q2" s="28"/>
      <c r="T2" s="24"/>
      <c r="U2" s="28"/>
    </row>
    <row r="3" spans="1:21" s="6" customFormat="1" x14ac:dyDescent="0.2">
      <c r="A3" s="6" t="s">
        <v>366</v>
      </c>
      <c r="L3" s="28"/>
      <c r="N3" s="28"/>
      <c r="Q3" s="28"/>
      <c r="T3" s="24"/>
      <c r="U3" s="28"/>
    </row>
    <row r="4" spans="1:21" s="6" customFormat="1" x14ac:dyDescent="0.2">
      <c r="L4" s="28"/>
      <c r="N4" s="28"/>
      <c r="Q4" s="28"/>
      <c r="T4" s="24"/>
      <c r="U4" s="28"/>
    </row>
    <row r="5" spans="1:21" s="6" customFormat="1" x14ac:dyDescent="0.2">
      <c r="L5" s="28"/>
      <c r="N5" s="28"/>
      <c r="Q5" s="28"/>
      <c r="T5" s="24"/>
      <c r="U5" s="28"/>
    </row>
    <row r="6" spans="1:21" s="6" customFormat="1" x14ac:dyDescent="0.2">
      <c r="A6" s="7">
        <f ca="1">TODAY()</f>
        <v>42592</v>
      </c>
      <c r="L6" s="28"/>
      <c r="N6" s="28"/>
      <c r="Q6" s="28"/>
      <c r="T6" s="24"/>
      <c r="U6" s="28"/>
    </row>
    <row r="7" spans="1:21" s="6" customFormat="1" x14ac:dyDescent="0.2">
      <c r="L7" s="28"/>
      <c r="N7" s="28"/>
      <c r="Q7" s="28"/>
      <c r="T7" s="24"/>
      <c r="U7" s="28" t="s">
        <v>1207</v>
      </c>
    </row>
    <row r="8" spans="1:21" s="6" customFormat="1" ht="76.5" x14ac:dyDescent="0.2">
      <c r="A8" s="6" t="s">
        <v>371</v>
      </c>
      <c r="B8" s="8" t="s">
        <v>363</v>
      </c>
      <c r="C8" s="9" t="s">
        <v>1231</v>
      </c>
      <c r="D8" s="9"/>
      <c r="E8" s="9" t="s">
        <v>484</v>
      </c>
      <c r="F8" s="9" t="s">
        <v>485</v>
      </c>
      <c r="G8" s="9"/>
      <c r="H8" s="9" t="s">
        <v>411</v>
      </c>
      <c r="I8" s="9"/>
      <c r="J8" s="9" t="s">
        <v>1232</v>
      </c>
      <c r="K8" s="9" t="s">
        <v>1233</v>
      </c>
      <c r="L8" s="29" t="s">
        <v>432</v>
      </c>
      <c r="M8" s="9" t="s">
        <v>1234</v>
      </c>
      <c r="N8" s="29" t="s">
        <v>431</v>
      </c>
      <c r="O8" s="9" t="s">
        <v>1235</v>
      </c>
      <c r="P8" s="9"/>
      <c r="Q8" s="29" t="s">
        <v>414</v>
      </c>
      <c r="R8" s="9" t="s">
        <v>412</v>
      </c>
      <c r="S8" s="9"/>
      <c r="T8" s="25" t="s">
        <v>413</v>
      </c>
      <c r="U8" s="29" t="s">
        <v>1236</v>
      </c>
    </row>
    <row r="9" spans="1:21" x14ac:dyDescent="0.2">
      <c r="K9" t="s">
        <v>370</v>
      </c>
    </row>
    <row r="10" spans="1:21" x14ac:dyDescent="0.2">
      <c r="A10" t="s">
        <v>23</v>
      </c>
      <c r="B10">
        <v>1</v>
      </c>
      <c r="C10" s="4">
        <f>('Levy Limit Base'!AD10)</f>
        <v>28072153</v>
      </c>
      <c r="D10" s="4" t="str">
        <f>IF('Levy Limit Base'!U10&gt;0,"","*")</f>
        <v/>
      </c>
      <c r="E10" s="4">
        <f>(GRS!F10)</f>
        <v>1932689</v>
      </c>
      <c r="F10" s="4">
        <f>('Local Receipts'!K10)</f>
        <v>2516286</v>
      </c>
      <c r="G10" s="4" t="str">
        <f>D10</f>
        <v/>
      </c>
      <c r="H10" s="4">
        <f t="shared" ref="H10:H73" si="0">(C10+E10+F10)</f>
        <v>32521128</v>
      </c>
      <c r="I10" s="4"/>
      <c r="J10" s="4">
        <f>MINA(ROUND(C10*1.025,0),'Levy Limit Base'!AB10)</f>
        <v>28773957</v>
      </c>
      <c r="K10" s="4">
        <f>IF(J10+'New Growth'!AM10&gt;'Levy Limit Base'!AB10,'Levy Limit Base'!AB10-J10,'New Growth'!AM10)</f>
        <v>331251</v>
      </c>
      <c r="L10" s="30">
        <f t="shared" ref="L10:L73" si="1">((J10+K10)-C10)*100/C10</f>
        <v>3.6799991792578219</v>
      </c>
      <c r="M10" s="4">
        <f>(GRS!J10)</f>
        <v>2010667</v>
      </c>
      <c r="N10" s="30">
        <f t="shared" ref="N10:N73" si="2">(M10-E10)*100/E10</f>
        <v>4.0346894922049019</v>
      </c>
      <c r="O10" s="4">
        <f>('Local Receipts'!U10)</f>
        <v>2373000</v>
      </c>
      <c r="P10" t="str">
        <f t="shared" ref="P10:P73" si="3">(G10)</f>
        <v/>
      </c>
      <c r="Q10" s="30">
        <f t="shared" ref="Q10:Q73" si="4">(O10-F10)*100/F10</f>
        <v>-5.6943447604922497</v>
      </c>
      <c r="R10" s="4">
        <f t="shared" ref="R10:R73" si="5">SUM(J10+K10+M10+O10)</f>
        <v>33488875</v>
      </c>
      <c r="T10" s="26">
        <f t="shared" ref="T10:T73" si="6">(R10-H10)</f>
        <v>967747</v>
      </c>
      <c r="U10" s="30">
        <f t="shared" ref="U10:U73" si="7">ROUND(T10/H10,4)*100</f>
        <v>2.98</v>
      </c>
    </row>
    <row r="11" spans="1:21" x14ac:dyDescent="0.2">
      <c r="A11" t="s">
        <v>24</v>
      </c>
      <c r="B11">
        <v>2</v>
      </c>
      <c r="C11" s="4">
        <f>('Levy Limit Base'!AD11)</f>
        <v>67059833</v>
      </c>
      <c r="D11" s="4" t="str">
        <f>IF('Levy Limit Base'!U11&gt;0,"","*")</f>
        <v/>
      </c>
      <c r="E11" s="4">
        <f>(GRS!F11)</f>
        <v>1353463</v>
      </c>
      <c r="F11" s="4">
        <f>('Local Receipts'!K11)</f>
        <v>3357000</v>
      </c>
      <c r="G11" s="4" t="str">
        <f t="shared" ref="G11:G74" si="8">D11</f>
        <v/>
      </c>
      <c r="H11" s="4">
        <f t="shared" si="0"/>
        <v>71770296</v>
      </c>
      <c r="I11" s="4"/>
      <c r="J11" s="4">
        <f>MINA(ROUND(C11*1.025,0),'Levy Limit Base'!AB11)</f>
        <v>68736329</v>
      </c>
      <c r="K11" s="4">
        <f>IF(J11+'New Growth'!AM11&gt;'Levy Limit Base'!AB11,'Levy Limit Base'!AB11-J11,'New Growth'!AM11)</f>
        <v>1180253</v>
      </c>
      <c r="L11" s="30">
        <f t="shared" si="1"/>
        <v>4.2600001702956822</v>
      </c>
      <c r="M11" s="4">
        <f>(GRS!J11)</f>
        <v>1408912</v>
      </c>
      <c r="N11" s="30">
        <f t="shared" si="2"/>
        <v>4.0968242205365053</v>
      </c>
      <c r="O11" s="4">
        <f>('Local Receipts'!U11)</f>
        <v>3547000</v>
      </c>
      <c r="P11" t="str">
        <f t="shared" si="3"/>
        <v/>
      </c>
      <c r="Q11" s="30">
        <f t="shared" si="4"/>
        <v>5.6598153112898419</v>
      </c>
      <c r="R11" s="4">
        <f t="shared" si="5"/>
        <v>74872494</v>
      </c>
      <c r="T11" s="26">
        <f t="shared" si="6"/>
        <v>3102198</v>
      </c>
      <c r="U11" s="30">
        <f t="shared" si="7"/>
        <v>4.32</v>
      </c>
    </row>
    <row r="12" spans="1:21" x14ac:dyDescent="0.2">
      <c r="A12" t="s">
        <v>25</v>
      </c>
      <c r="B12">
        <v>3</v>
      </c>
      <c r="C12" s="4">
        <f>('Levy Limit Base'!AD12)</f>
        <v>15350126</v>
      </c>
      <c r="D12" s="4" t="str">
        <f>IF('Levy Limit Base'!U12&gt;0,"","*")</f>
        <v/>
      </c>
      <c r="E12" s="4">
        <f>(GRS!F12)</f>
        <v>1397766</v>
      </c>
      <c r="F12" s="4">
        <f>('Local Receipts'!K12)</f>
        <v>971140</v>
      </c>
      <c r="G12" s="4" t="str">
        <f t="shared" si="8"/>
        <v/>
      </c>
      <c r="H12" s="4">
        <f t="shared" si="0"/>
        <v>17719032</v>
      </c>
      <c r="I12" s="4"/>
      <c r="J12" s="4">
        <f>MINA(ROUND(C12*1.025,0),'Levy Limit Base'!AB12)</f>
        <v>15733879</v>
      </c>
      <c r="K12" s="4">
        <f>IF(J12+'New Growth'!AM12&gt;'Levy Limit Base'!AB12,'Levy Limit Base'!AB12-J12,'New Growth'!AM12)</f>
        <v>179596</v>
      </c>
      <c r="L12" s="30">
        <f t="shared" si="1"/>
        <v>3.6699959335838677</v>
      </c>
      <c r="M12" s="4">
        <f>(GRS!J12)</f>
        <v>1457869</v>
      </c>
      <c r="N12" s="30">
        <f t="shared" si="2"/>
        <v>4.2999328929162681</v>
      </c>
      <c r="O12" s="4">
        <f>('Local Receipts'!U12)</f>
        <v>924904</v>
      </c>
      <c r="P12" t="str">
        <f t="shared" si="3"/>
        <v/>
      </c>
      <c r="Q12" s="30">
        <f t="shared" si="4"/>
        <v>-4.7610025331054224</v>
      </c>
      <c r="R12" s="4">
        <f t="shared" si="5"/>
        <v>18296248</v>
      </c>
      <c r="T12" s="26">
        <f t="shared" si="6"/>
        <v>577216</v>
      </c>
      <c r="U12" s="30">
        <f t="shared" si="7"/>
        <v>3.26</v>
      </c>
    </row>
    <row r="13" spans="1:21" x14ac:dyDescent="0.2">
      <c r="A13" t="s">
        <v>26</v>
      </c>
      <c r="B13">
        <v>4</v>
      </c>
      <c r="C13" s="4">
        <f>('Levy Limit Base'!AD13)</f>
        <v>10226727</v>
      </c>
      <c r="D13" s="4" t="str">
        <f>IF('Levy Limit Base'!U13&gt;0,"","*")</f>
        <v/>
      </c>
      <c r="E13" s="4">
        <f>(GRS!F13)</f>
        <v>2218816</v>
      </c>
      <c r="F13" s="4">
        <f>('Local Receipts'!K13)</f>
        <v>992268</v>
      </c>
      <c r="G13" s="4" t="str">
        <f t="shared" si="8"/>
        <v/>
      </c>
      <c r="H13" s="4">
        <f t="shared" si="0"/>
        <v>13437811</v>
      </c>
      <c r="I13" s="4"/>
      <c r="J13" s="4">
        <f>MINA(ROUND(C13*1.025,0),'Levy Limit Base'!AB13)</f>
        <v>10482395</v>
      </c>
      <c r="K13" s="4">
        <f>IF(J13+'New Growth'!AM13&gt;'Levy Limit Base'!AB13,'Levy Limit Base'!AB13-J13,'New Growth'!AM13)</f>
        <v>126811</v>
      </c>
      <c r="L13" s="30">
        <f t="shared" si="1"/>
        <v>3.7399942327589266</v>
      </c>
      <c r="M13" s="4">
        <f>(GRS!J13)</f>
        <v>2311618</v>
      </c>
      <c r="N13" s="30">
        <f t="shared" si="2"/>
        <v>4.1825009374369033</v>
      </c>
      <c r="O13" s="4">
        <f>('Local Receipts'!U13)</f>
        <v>1053213.6000000001</v>
      </c>
      <c r="P13" t="str">
        <f t="shared" si="3"/>
        <v/>
      </c>
      <c r="Q13" s="30">
        <f t="shared" si="4"/>
        <v>6.1420503331761269</v>
      </c>
      <c r="R13" s="4">
        <f t="shared" si="5"/>
        <v>13974037.6</v>
      </c>
      <c r="T13" s="26">
        <f t="shared" si="6"/>
        <v>536226.59999999963</v>
      </c>
      <c r="U13" s="30">
        <f t="shared" si="7"/>
        <v>3.9899999999999998</v>
      </c>
    </row>
    <row r="14" spans="1:21" x14ac:dyDescent="0.2">
      <c r="A14" t="s">
        <v>27</v>
      </c>
      <c r="B14">
        <v>5</v>
      </c>
      <c r="C14" s="4">
        <f>('Levy Limit Base'!AD14)</f>
        <v>65929345</v>
      </c>
      <c r="D14" s="4" t="str">
        <f>IF('Levy Limit Base'!U14&gt;0,"","*")</f>
        <v/>
      </c>
      <c r="E14" s="4">
        <f>(GRS!F14)</f>
        <v>3488359</v>
      </c>
      <c r="F14" s="4">
        <f>('Local Receipts'!K14)</f>
        <v>4012851</v>
      </c>
      <c r="G14" s="4" t="str">
        <f t="shared" si="8"/>
        <v/>
      </c>
      <c r="H14" s="4">
        <f t="shared" si="0"/>
        <v>73430555</v>
      </c>
      <c r="I14" s="4"/>
      <c r="J14" s="4">
        <f>MINA(ROUND(C14*1.025,0),'Levy Limit Base'!AB14)</f>
        <v>67577579</v>
      </c>
      <c r="K14" s="4">
        <f>IF(J14+'New Growth'!AM14&gt;'Levy Limit Base'!AB14,'Levy Limit Base'!AB14-J14,'New Growth'!AM14)</f>
        <v>1384516</v>
      </c>
      <c r="L14" s="30">
        <f t="shared" si="1"/>
        <v>4.6000001971807851</v>
      </c>
      <c r="M14" s="4">
        <f>(GRS!J14)</f>
        <v>3634392</v>
      </c>
      <c r="N14" s="30">
        <f t="shared" si="2"/>
        <v>4.186295045894072</v>
      </c>
      <c r="O14" s="4">
        <f>('Local Receipts'!U14)</f>
        <v>4346260</v>
      </c>
      <c r="P14" t="str">
        <f t="shared" si="3"/>
        <v/>
      </c>
      <c r="Q14" s="30">
        <f t="shared" si="4"/>
        <v>8.3085317645733667</v>
      </c>
      <c r="R14" s="4">
        <f t="shared" si="5"/>
        <v>76942747</v>
      </c>
      <c r="T14" s="26">
        <f t="shared" si="6"/>
        <v>3512192</v>
      </c>
      <c r="U14" s="30">
        <f t="shared" si="7"/>
        <v>4.78</v>
      </c>
    </row>
    <row r="15" spans="1:21" x14ac:dyDescent="0.2">
      <c r="A15" t="s">
        <v>28</v>
      </c>
      <c r="B15">
        <v>6</v>
      </c>
      <c r="C15" s="4">
        <f>('Levy Limit Base'!AD15)</f>
        <v>1493722</v>
      </c>
      <c r="D15" s="4" t="str">
        <f>IF('Levy Limit Base'!U15&gt;0,"","*")</f>
        <v/>
      </c>
      <c r="E15" s="4">
        <f>(GRS!F15)</f>
        <v>12937</v>
      </c>
      <c r="F15" s="4">
        <f>('Local Receipts'!K15)</f>
        <v>79100</v>
      </c>
      <c r="G15" s="4" t="str">
        <f t="shared" si="8"/>
        <v/>
      </c>
      <c r="H15" s="4">
        <f t="shared" si="0"/>
        <v>1585759</v>
      </c>
      <c r="I15" s="4"/>
      <c r="J15" s="4">
        <f>MINA(ROUND(C15*1.025,0),'Levy Limit Base'!AB15)</f>
        <v>1531065</v>
      </c>
      <c r="K15" s="4">
        <f>IF(J15+'New Growth'!AM15&gt;'Levy Limit Base'!AB15,'Levy Limit Base'!AB15-J15,'New Growth'!AM15)</f>
        <v>17327</v>
      </c>
      <c r="L15" s="30">
        <f t="shared" si="1"/>
        <v>3.6599849235667681</v>
      </c>
      <c r="M15" s="4">
        <f>(GRS!J15)</f>
        <v>13493</v>
      </c>
      <c r="N15" s="30">
        <f t="shared" si="2"/>
        <v>4.2977506377058052</v>
      </c>
      <c r="O15" s="4">
        <f>('Local Receipts'!U15)</f>
        <v>87750</v>
      </c>
      <c r="P15" t="str">
        <f t="shared" si="3"/>
        <v/>
      </c>
      <c r="Q15" s="30">
        <f t="shared" si="4"/>
        <v>10.935524652338811</v>
      </c>
      <c r="R15" s="4">
        <f t="shared" si="5"/>
        <v>1649635</v>
      </c>
      <c r="T15" s="26">
        <f t="shared" si="6"/>
        <v>63876</v>
      </c>
      <c r="U15" s="30">
        <f t="shared" si="7"/>
        <v>4.03</v>
      </c>
    </row>
    <row r="16" spans="1:21" x14ac:dyDescent="0.2">
      <c r="A16" t="s">
        <v>29</v>
      </c>
      <c r="B16">
        <v>7</v>
      </c>
      <c r="C16" s="4">
        <f>('Levy Limit Base'!AD16)</f>
        <v>40582205</v>
      </c>
      <c r="D16" s="4" t="str">
        <f>IF('Levy Limit Base'!U16&gt;0,"","*")</f>
        <v/>
      </c>
      <c r="E16" s="4">
        <f>(GRS!F16)</f>
        <v>1793402</v>
      </c>
      <c r="F16" s="4">
        <f>('Local Receipts'!K16)</f>
        <v>2425063</v>
      </c>
      <c r="G16" s="4" t="str">
        <f t="shared" si="8"/>
        <v/>
      </c>
      <c r="H16" s="4">
        <f t="shared" si="0"/>
        <v>44800670</v>
      </c>
      <c r="I16" s="4"/>
      <c r="J16" s="4">
        <f>MINA(ROUND(C16*1.025,0),'Levy Limit Base'!AB16)</f>
        <v>41596760</v>
      </c>
      <c r="K16" s="4">
        <f>IF(J16+'New Growth'!AM16&gt;'Levy Limit Base'!AB16,'Levy Limit Base'!AB16-J16,'New Growth'!AM16)</f>
        <v>409880</v>
      </c>
      <c r="L16" s="30">
        <f t="shared" si="1"/>
        <v>3.5099990254349165</v>
      </c>
      <c r="M16" s="4">
        <f>(GRS!J16)</f>
        <v>1870518</v>
      </c>
      <c r="N16" s="30">
        <f t="shared" si="2"/>
        <v>4.2999840526552333</v>
      </c>
      <c r="O16" s="4">
        <f>('Local Receipts'!U16)</f>
        <v>2474500</v>
      </c>
      <c r="P16" t="str">
        <f t="shared" si="3"/>
        <v/>
      </c>
      <c r="Q16" s="30">
        <f t="shared" si="4"/>
        <v>2.038586214048872</v>
      </c>
      <c r="R16" s="4">
        <f t="shared" si="5"/>
        <v>46351658</v>
      </c>
      <c r="T16" s="26">
        <f t="shared" si="6"/>
        <v>1550988</v>
      </c>
      <c r="U16" s="30">
        <f t="shared" si="7"/>
        <v>3.46</v>
      </c>
    </row>
    <row r="17" spans="1:21" x14ac:dyDescent="0.2">
      <c r="A17" t="s">
        <v>30</v>
      </c>
      <c r="B17">
        <v>8</v>
      </c>
      <c r="C17" s="4">
        <f>('Levy Limit Base'!AD17)</f>
        <v>42158770</v>
      </c>
      <c r="D17" s="4" t="str">
        <f>IF('Levy Limit Base'!U17&gt;0,"","*")</f>
        <v/>
      </c>
      <c r="E17" s="4">
        <f>(GRS!F17)</f>
        <v>7927870</v>
      </c>
      <c r="F17" s="4">
        <f>('Local Receipts'!K17)</f>
        <v>3940371</v>
      </c>
      <c r="G17" s="4" t="str">
        <f t="shared" si="8"/>
        <v/>
      </c>
      <c r="H17" s="4">
        <f t="shared" si="0"/>
        <v>54027011</v>
      </c>
      <c r="I17" s="4"/>
      <c r="J17" s="4">
        <f>MINA(ROUND(C17*1.025,0),'Levy Limit Base'!AB17)</f>
        <v>43212739</v>
      </c>
      <c r="K17" s="4">
        <f>IF(J17+'New Growth'!AM17&gt;'Levy Limit Base'!AB17,'Levy Limit Base'!AB17-J17,'New Growth'!AM17)</f>
        <v>645029</v>
      </c>
      <c r="L17" s="30">
        <f t="shared" si="1"/>
        <v>4.0299989776741585</v>
      </c>
      <c r="M17" s="4">
        <f>(GRS!J17)</f>
        <v>8261593</v>
      </c>
      <c r="N17" s="30">
        <f t="shared" si="2"/>
        <v>4.2094913261695766</v>
      </c>
      <c r="O17" s="4">
        <f>('Local Receipts'!U17)</f>
        <v>3787228</v>
      </c>
      <c r="P17" t="str">
        <f t="shared" si="3"/>
        <v/>
      </c>
      <c r="Q17" s="30">
        <f t="shared" si="4"/>
        <v>-3.8865122091295463</v>
      </c>
      <c r="R17" s="4">
        <f t="shared" si="5"/>
        <v>55906589</v>
      </c>
      <c r="T17" s="26">
        <f t="shared" si="6"/>
        <v>1879578</v>
      </c>
      <c r="U17" s="30">
        <f t="shared" si="7"/>
        <v>3.4799999999999995</v>
      </c>
    </row>
    <row r="18" spans="1:21" x14ac:dyDescent="0.2">
      <c r="A18" t="s">
        <v>31</v>
      </c>
      <c r="B18">
        <v>9</v>
      </c>
      <c r="C18" s="4">
        <f>('Levy Limit Base'!AD18)</f>
        <v>124996152</v>
      </c>
      <c r="D18" s="4" t="str">
        <f>IF('Levy Limit Base'!U18&gt;0,"","*")</f>
        <v/>
      </c>
      <c r="E18" s="4">
        <f>(GRS!F18)</f>
        <v>1857890</v>
      </c>
      <c r="F18" s="4">
        <f>('Local Receipts'!K18)</f>
        <v>7777000</v>
      </c>
      <c r="G18" s="4" t="str">
        <f t="shared" si="8"/>
        <v/>
      </c>
      <c r="H18" s="4">
        <f t="shared" si="0"/>
        <v>134631042</v>
      </c>
      <c r="I18" s="4"/>
      <c r="J18" s="4">
        <f>MINA(ROUND(C18*1.025,0),'Levy Limit Base'!AB18)</f>
        <v>128121056</v>
      </c>
      <c r="K18" s="4">
        <f>IF(J18+'New Growth'!AM18&gt;'Levy Limit Base'!AB18,'Levy Limit Base'!AB18-J18,'New Growth'!AM18)</f>
        <v>2212432</v>
      </c>
      <c r="L18" s="30">
        <f t="shared" si="1"/>
        <v>4.2700002476876247</v>
      </c>
      <c r="M18" s="4">
        <f>(GRS!J18)</f>
        <v>1928721</v>
      </c>
      <c r="N18" s="30">
        <f t="shared" si="2"/>
        <v>3.8124431478720484</v>
      </c>
      <c r="O18" s="4">
        <f>('Local Receipts'!U18)</f>
        <v>7899050</v>
      </c>
      <c r="P18" t="str">
        <f t="shared" si="3"/>
        <v/>
      </c>
      <c r="Q18" s="30">
        <f t="shared" si="4"/>
        <v>1.5693712228365693</v>
      </c>
      <c r="R18" s="4">
        <f t="shared" si="5"/>
        <v>140161259</v>
      </c>
      <c r="T18" s="26">
        <f t="shared" si="6"/>
        <v>5530217</v>
      </c>
      <c r="U18" s="30">
        <f t="shared" si="7"/>
        <v>4.1099999999999994</v>
      </c>
    </row>
    <row r="19" spans="1:21" x14ac:dyDescent="0.2">
      <c r="A19" t="s">
        <v>32</v>
      </c>
      <c r="B19">
        <v>10</v>
      </c>
      <c r="C19" s="4">
        <f>('Levy Limit Base'!AD19)</f>
        <v>87938058</v>
      </c>
      <c r="D19" s="4" t="str">
        <f>IF('Levy Limit Base'!U19&gt;0,"","*")</f>
        <v/>
      </c>
      <c r="E19" s="4">
        <f>(GRS!F19)</f>
        <v>6993777</v>
      </c>
      <c r="F19" s="4">
        <f>('Local Receipts'!K19)</f>
        <v>4794000</v>
      </c>
      <c r="G19" s="4" t="str">
        <f t="shared" si="8"/>
        <v/>
      </c>
      <c r="H19" s="4">
        <f t="shared" si="0"/>
        <v>99725835</v>
      </c>
      <c r="I19" s="4"/>
      <c r="J19" s="4">
        <f>MINA(ROUND(C19*1.025,0),'Levy Limit Base'!AB19)</f>
        <v>90136509</v>
      </c>
      <c r="K19" s="4">
        <f>IF(J19+'New Growth'!AM19&gt;'Levy Limit Base'!AB19,'Levy Limit Base'!AB19-J19,'New Growth'!AM19)</f>
        <v>1442184</v>
      </c>
      <c r="L19" s="30">
        <f t="shared" si="1"/>
        <v>4.1399993163369606</v>
      </c>
      <c r="M19" s="4">
        <f>(GRS!J19)</f>
        <v>7294509</v>
      </c>
      <c r="N19" s="30">
        <f t="shared" si="2"/>
        <v>4.2999941233470844</v>
      </c>
      <c r="O19" s="4">
        <f>('Local Receipts'!U19)</f>
        <v>5143000</v>
      </c>
      <c r="P19" t="str">
        <f t="shared" si="3"/>
        <v/>
      </c>
      <c r="Q19" s="30">
        <f t="shared" si="4"/>
        <v>7.279933249895703</v>
      </c>
      <c r="R19" s="4">
        <f t="shared" si="5"/>
        <v>104016202</v>
      </c>
      <c r="T19" s="26">
        <f t="shared" si="6"/>
        <v>4290367</v>
      </c>
      <c r="U19" s="30">
        <f t="shared" si="7"/>
        <v>4.3</v>
      </c>
    </row>
    <row r="20" spans="1:21" x14ac:dyDescent="0.2">
      <c r="A20" t="s">
        <v>33</v>
      </c>
      <c r="B20">
        <v>11</v>
      </c>
      <c r="C20" s="4">
        <f>('Levy Limit Base'!AD20)</f>
        <v>8509098</v>
      </c>
      <c r="D20" s="4" t="str">
        <f>IF('Levy Limit Base'!U20&gt;0,"","*")</f>
        <v/>
      </c>
      <c r="E20" s="4">
        <f>(GRS!F20)</f>
        <v>809462</v>
      </c>
      <c r="F20" s="4">
        <f>('Local Receipts'!K20)</f>
        <v>952425</v>
      </c>
      <c r="G20" s="4" t="str">
        <f t="shared" si="8"/>
        <v/>
      </c>
      <c r="H20" s="4">
        <f t="shared" si="0"/>
        <v>10270985</v>
      </c>
      <c r="I20" s="4"/>
      <c r="J20" s="4">
        <f>MINA(ROUND(C20*1.025,0),'Levy Limit Base'!AB20)</f>
        <v>8721825</v>
      </c>
      <c r="K20" s="4">
        <f>IF(J20+'New Growth'!AM20&gt;'Levy Limit Base'!AB20,'Levy Limit Base'!AB20-J20,'New Growth'!AM20)</f>
        <v>109767</v>
      </c>
      <c r="L20" s="30">
        <f t="shared" si="1"/>
        <v>3.7899904314182304</v>
      </c>
      <c r="M20" s="4">
        <f>(GRS!J20)</f>
        <v>840979</v>
      </c>
      <c r="N20" s="30">
        <f t="shared" si="2"/>
        <v>3.8935737563962238</v>
      </c>
      <c r="O20" s="4">
        <f>('Local Receipts'!U20)</f>
        <v>1037522.08</v>
      </c>
      <c r="P20" t="str">
        <f t="shared" si="3"/>
        <v/>
      </c>
      <c r="Q20" s="30">
        <f t="shared" si="4"/>
        <v>8.9347801664172994</v>
      </c>
      <c r="R20" s="4">
        <f t="shared" si="5"/>
        <v>10710093.08</v>
      </c>
      <c r="T20" s="26">
        <f t="shared" si="6"/>
        <v>439108.08000000007</v>
      </c>
      <c r="U20" s="30">
        <f t="shared" si="7"/>
        <v>4.2799999999999994</v>
      </c>
    </row>
    <row r="21" spans="1:21" x14ac:dyDescent="0.2">
      <c r="A21" t="s">
        <v>34</v>
      </c>
      <c r="B21">
        <v>12</v>
      </c>
      <c r="C21" s="4">
        <f>('Levy Limit Base'!AD21)</f>
        <v>5131184</v>
      </c>
      <c r="D21" s="4" t="str">
        <f>IF('Levy Limit Base'!U21&gt;0,"","*")</f>
        <v/>
      </c>
      <c r="E21" s="4">
        <f>(GRS!F21)</f>
        <v>498395</v>
      </c>
      <c r="F21" s="4">
        <f>('Local Receipts'!K21)</f>
        <v>374270</v>
      </c>
      <c r="G21" s="4" t="str">
        <f t="shared" si="8"/>
        <v/>
      </c>
      <c r="H21" s="4">
        <f t="shared" si="0"/>
        <v>6003849</v>
      </c>
      <c r="I21" s="4"/>
      <c r="J21" s="4">
        <f>MINA(ROUND(C21*1.025,0),'Levy Limit Base'!AB21)</f>
        <v>5259464</v>
      </c>
      <c r="K21" s="4">
        <f>IF(J21+'New Growth'!AM21&gt;'Levy Limit Base'!AB21,'Levy Limit Base'!AB21-J21,'New Growth'!AM21)</f>
        <v>35405</v>
      </c>
      <c r="L21" s="30">
        <f t="shared" si="1"/>
        <v>3.1900044901917375</v>
      </c>
      <c r="M21" s="4">
        <f>(GRS!J21)</f>
        <v>515752</v>
      </c>
      <c r="N21" s="30">
        <f t="shared" si="2"/>
        <v>3.4825790788430862</v>
      </c>
      <c r="O21" s="4">
        <f>('Local Receipts'!U21)</f>
        <v>387800</v>
      </c>
      <c r="P21" t="str">
        <f t="shared" si="3"/>
        <v/>
      </c>
      <c r="Q21" s="30">
        <f t="shared" si="4"/>
        <v>3.6150372725572448</v>
      </c>
      <c r="R21" s="4">
        <f t="shared" si="5"/>
        <v>6198421</v>
      </c>
      <c r="T21" s="26">
        <f t="shared" si="6"/>
        <v>194572</v>
      </c>
      <c r="U21" s="30">
        <f t="shared" si="7"/>
        <v>3.2399999999999998</v>
      </c>
    </row>
    <row r="22" spans="1:21" x14ac:dyDescent="0.2">
      <c r="A22" t="s">
        <v>35</v>
      </c>
      <c r="B22">
        <v>13</v>
      </c>
      <c r="C22" s="4">
        <f>('Levy Limit Base'!AD22)</f>
        <v>3356836</v>
      </c>
      <c r="D22" s="4" t="str">
        <f>IF('Levy Limit Base'!U22&gt;0,"","*")</f>
        <v/>
      </c>
      <c r="E22" s="4">
        <f>(GRS!F22)</f>
        <v>181052</v>
      </c>
      <c r="F22" s="4">
        <f>('Local Receipts'!K22)</f>
        <v>215000</v>
      </c>
      <c r="G22" s="4" t="str">
        <f t="shared" si="8"/>
        <v/>
      </c>
      <c r="H22" s="4">
        <f t="shared" si="0"/>
        <v>3752888</v>
      </c>
      <c r="I22" s="4"/>
      <c r="J22" s="4">
        <f>MINA(ROUND(C22*1.025,0),'Levy Limit Base'!AB22)</f>
        <v>3440757</v>
      </c>
      <c r="K22" s="4">
        <f>IF(J22+'New Growth'!AM22&gt;'Levy Limit Base'!AB22,'Levy Limit Base'!AB22-J22,'New Growth'!AM22)</f>
        <v>50017</v>
      </c>
      <c r="L22" s="30">
        <f t="shared" si="1"/>
        <v>3.9900072568335183</v>
      </c>
      <c r="M22" s="4">
        <f>(GRS!J22)</f>
        <v>188411</v>
      </c>
      <c r="N22" s="30">
        <f t="shared" si="2"/>
        <v>4.0645781322492986</v>
      </c>
      <c r="O22" s="4">
        <f>('Local Receipts'!U22)</f>
        <v>204500</v>
      </c>
      <c r="P22" t="str">
        <f t="shared" si="3"/>
        <v/>
      </c>
      <c r="Q22" s="30">
        <f t="shared" si="4"/>
        <v>-4.8837209302325579</v>
      </c>
      <c r="R22" s="4">
        <f t="shared" si="5"/>
        <v>3883685</v>
      </c>
      <c r="T22" s="26">
        <f t="shared" si="6"/>
        <v>130797</v>
      </c>
      <c r="U22" s="30">
        <f t="shared" si="7"/>
        <v>3.49</v>
      </c>
    </row>
    <row r="23" spans="1:21" x14ac:dyDescent="0.2">
      <c r="A23" t="s">
        <v>36</v>
      </c>
      <c r="B23">
        <v>14</v>
      </c>
      <c r="C23" s="4">
        <f>('Levy Limit Base'!AD23)</f>
        <v>38227209</v>
      </c>
      <c r="D23" s="4" t="str">
        <f>IF('Levy Limit Base'!U23&gt;0,"","*")</f>
        <v/>
      </c>
      <c r="E23" s="4">
        <f>(GRS!F23)</f>
        <v>1318668</v>
      </c>
      <c r="F23" s="4">
        <f>('Local Receipts'!K23)</f>
        <v>2873234</v>
      </c>
      <c r="G23" s="4" t="str">
        <f t="shared" si="8"/>
        <v/>
      </c>
      <c r="H23" s="4">
        <f t="shared" si="0"/>
        <v>42419111</v>
      </c>
      <c r="I23" s="4"/>
      <c r="J23" s="4">
        <f>MINA(ROUND(C23*1.025,0),'Levy Limit Base'!AB23)</f>
        <v>39182889</v>
      </c>
      <c r="K23" s="4">
        <f>IF(J23+'New Growth'!AM23&gt;'Levy Limit Base'!AB23,'Levy Limit Base'!AB23-J23,'New Growth'!AM23)</f>
        <v>592522</v>
      </c>
      <c r="L23" s="30">
        <f t="shared" si="1"/>
        <v>4.0500000928657913</v>
      </c>
      <c r="M23" s="4">
        <f>(GRS!J23)</f>
        <v>1372273</v>
      </c>
      <c r="N23" s="30">
        <f t="shared" si="2"/>
        <v>4.0650868907109299</v>
      </c>
      <c r="O23" s="4">
        <f>('Local Receipts'!U23)</f>
        <v>2800499</v>
      </c>
      <c r="P23" t="str">
        <f t="shared" si="3"/>
        <v/>
      </c>
      <c r="Q23" s="30">
        <f t="shared" si="4"/>
        <v>-2.5314680252287145</v>
      </c>
      <c r="R23" s="4">
        <f t="shared" si="5"/>
        <v>43948183</v>
      </c>
      <c r="T23" s="26">
        <f t="shared" si="6"/>
        <v>1529072</v>
      </c>
      <c r="U23" s="30">
        <f t="shared" si="7"/>
        <v>3.5999999999999996</v>
      </c>
    </row>
    <row r="24" spans="1:21" x14ac:dyDescent="0.2">
      <c r="A24" t="s">
        <v>37</v>
      </c>
      <c r="B24">
        <v>15</v>
      </c>
      <c r="C24" s="4">
        <f>('Levy Limit Base'!AD24)</f>
        <v>9707230</v>
      </c>
      <c r="D24" s="4" t="str">
        <f>IF('Levy Limit Base'!U24&gt;0,"","*")</f>
        <v/>
      </c>
      <c r="E24" s="4">
        <f>(GRS!F24)</f>
        <v>2485349</v>
      </c>
      <c r="F24" s="4">
        <f>('Local Receipts'!K24)</f>
        <v>1175000</v>
      </c>
      <c r="G24" s="4" t="str">
        <f t="shared" si="8"/>
        <v/>
      </c>
      <c r="H24" s="4">
        <f t="shared" si="0"/>
        <v>13367579</v>
      </c>
      <c r="I24" s="4"/>
      <c r="J24" s="4">
        <f>MINA(ROUND(C24*1.025,0),'Levy Limit Base'!AB24)</f>
        <v>9949911</v>
      </c>
      <c r="K24" s="4">
        <f>IF(J24+'New Growth'!AM24&gt;'Levy Limit Base'!AB24,'Levy Limit Base'!AB24-J24,'New Growth'!AM24)</f>
        <v>149491</v>
      </c>
      <c r="L24" s="30">
        <f t="shared" si="1"/>
        <v>4.0399990522528055</v>
      </c>
      <c r="M24" s="4">
        <f>(GRS!J24)</f>
        <v>2590294</v>
      </c>
      <c r="N24" s="30">
        <f t="shared" si="2"/>
        <v>4.22254580744998</v>
      </c>
      <c r="O24" s="4">
        <f>('Local Receipts'!U24)</f>
        <v>1287000</v>
      </c>
      <c r="P24" t="str">
        <f t="shared" si="3"/>
        <v/>
      </c>
      <c r="Q24" s="30">
        <f t="shared" si="4"/>
        <v>9.5319148936170208</v>
      </c>
      <c r="R24" s="4">
        <f t="shared" si="5"/>
        <v>13976696</v>
      </c>
      <c r="T24" s="26">
        <f t="shared" si="6"/>
        <v>609117</v>
      </c>
      <c r="U24" s="30">
        <f t="shared" si="7"/>
        <v>4.5600000000000005</v>
      </c>
    </row>
    <row r="25" spans="1:21" x14ac:dyDescent="0.2">
      <c r="A25" t="s">
        <v>38</v>
      </c>
      <c r="B25">
        <v>16</v>
      </c>
      <c r="C25" s="4">
        <f>('Levy Limit Base'!AD25)</f>
        <v>64673256</v>
      </c>
      <c r="D25" s="4" t="str">
        <f>IF('Levy Limit Base'!U25&gt;0,"","*")</f>
        <v/>
      </c>
      <c r="E25" s="4">
        <f>(GRS!F25)</f>
        <v>5259089</v>
      </c>
      <c r="F25" s="4">
        <f>('Local Receipts'!K25)</f>
        <v>5794629</v>
      </c>
      <c r="G25" s="4" t="str">
        <f t="shared" si="8"/>
        <v/>
      </c>
      <c r="H25" s="4">
        <f t="shared" si="0"/>
        <v>75726974</v>
      </c>
      <c r="I25" s="4"/>
      <c r="J25" s="4">
        <f>MINA(ROUND(C25*1.025,0),'Levy Limit Base'!AB25)</f>
        <v>66290087</v>
      </c>
      <c r="K25" s="4">
        <f>IF(J25+'New Growth'!AM25&gt;'Levy Limit Base'!AB25,'Levy Limit Base'!AB25-J25,'New Growth'!AM25)</f>
        <v>517386</v>
      </c>
      <c r="L25" s="30">
        <f t="shared" si="1"/>
        <v>3.2999993072870804</v>
      </c>
      <c r="M25" s="4">
        <f>(GRS!J25)</f>
        <v>5485230</v>
      </c>
      <c r="N25" s="30">
        <f t="shared" si="2"/>
        <v>4.3000032895431133</v>
      </c>
      <c r="O25" s="4">
        <f>('Local Receipts'!U25)</f>
        <v>6215800</v>
      </c>
      <c r="P25" t="str">
        <f t="shared" si="3"/>
        <v/>
      </c>
      <c r="Q25" s="30">
        <f t="shared" si="4"/>
        <v>7.2682996616349378</v>
      </c>
      <c r="R25" s="4">
        <f t="shared" si="5"/>
        <v>78508503</v>
      </c>
      <c r="T25" s="26">
        <f t="shared" si="6"/>
        <v>2781529</v>
      </c>
      <c r="U25" s="30">
        <f t="shared" si="7"/>
        <v>3.6700000000000004</v>
      </c>
    </row>
    <row r="26" spans="1:21" x14ac:dyDescent="0.2">
      <c r="A26" t="s">
        <v>39</v>
      </c>
      <c r="B26">
        <v>17</v>
      </c>
      <c r="C26" s="4">
        <f>('Levy Limit Base'!AD26)</f>
        <v>37066462</v>
      </c>
      <c r="D26" s="4" t="str">
        <f>IF('Levy Limit Base'!U26&gt;0,"","*")</f>
        <v/>
      </c>
      <c r="E26" s="4">
        <f>(GRS!F26)</f>
        <v>1578760</v>
      </c>
      <c r="F26" s="4">
        <f>('Local Receipts'!K26)</f>
        <v>3704825</v>
      </c>
      <c r="G26" s="4" t="str">
        <f t="shared" si="8"/>
        <v/>
      </c>
      <c r="H26" s="4">
        <f t="shared" si="0"/>
        <v>42350047</v>
      </c>
      <c r="I26" s="4"/>
      <c r="J26" s="4">
        <f>MINA(ROUND(C26*1.025,0),'Levy Limit Base'!AB26)</f>
        <v>37993124</v>
      </c>
      <c r="K26" s="4">
        <f>IF(J26+'New Growth'!AM26&gt;'Levy Limit Base'!AB26,'Levy Limit Base'!AB26-J26,'New Growth'!AM26)</f>
        <v>719089</v>
      </c>
      <c r="L26" s="30">
        <f t="shared" si="1"/>
        <v>4.4400002352530974</v>
      </c>
      <c r="M26" s="4">
        <f>(GRS!J26)</f>
        <v>1646647</v>
      </c>
      <c r="N26" s="30">
        <f t="shared" si="2"/>
        <v>4.30002026907193</v>
      </c>
      <c r="O26" s="4">
        <f>('Local Receipts'!U26)</f>
        <v>4155502</v>
      </c>
      <c r="P26" t="str">
        <f t="shared" si="3"/>
        <v/>
      </c>
      <c r="Q26" s="30">
        <f t="shared" si="4"/>
        <v>12.164596168509984</v>
      </c>
      <c r="R26" s="4">
        <f t="shared" si="5"/>
        <v>44514362</v>
      </c>
      <c r="T26" s="26">
        <f t="shared" si="6"/>
        <v>2164315</v>
      </c>
      <c r="U26" s="30">
        <f t="shared" si="7"/>
        <v>5.1100000000000003</v>
      </c>
    </row>
    <row r="27" spans="1:21" x14ac:dyDescent="0.2">
      <c r="A27" t="s">
        <v>40</v>
      </c>
      <c r="B27">
        <v>18</v>
      </c>
      <c r="C27" s="4">
        <f>('Levy Limit Base'!AD27)</f>
        <v>16156706</v>
      </c>
      <c r="D27" s="4" t="str">
        <f>IF('Levy Limit Base'!U27&gt;0,"","*")</f>
        <v/>
      </c>
      <c r="E27" s="4">
        <f>(GRS!F27)</f>
        <v>638935</v>
      </c>
      <c r="F27" s="4">
        <f>('Local Receipts'!K27)</f>
        <v>899000</v>
      </c>
      <c r="G27" s="4" t="str">
        <f t="shared" si="8"/>
        <v/>
      </c>
      <c r="H27" s="4">
        <f t="shared" si="0"/>
        <v>17694641</v>
      </c>
      <c r="I27" s="4"/>
      <c r="J27" s="4">
        <f>MINA(ROUND(C27*1.025,0),'Levy Limit Base'!AB27)</f>
        <v>16560624</v>
      </c>
      <c r="K27" s="4">
        <f>IF(J27+'New Growth'!AM27&gt;'Levy Limit Base'!AB27,'Levy Limit Base'!AB27-J27,'New Growth'!AM27)</f>
        <v>463697</v>
      </c>
      <c r="L27" s="30">
        <f t="shared" si="1"/>
        <v>5.3699993055515156</v>
      </c>
      <c r="M27" s="4">
        <f>(GRS!J27)</f>
        <v>666409</v>
      </c>
      <c r="N27" s="30">
        <f t="shared" si="2"/>
        <v>4.2999679153591526</v>
      </c>
      <c r="O27" s="4">
        <f>('Local Receipts'!U27)</f>
        <v>1033500</v>
      </c>
      <c r="P27" t="str">
        <f t="shared" si="3"/>
        <v/>
      </c>
      <c r="Q27" s="30">
        <f t="shared" si="4"/>
        <v>14.961067853170189</v>
      </c>
      <c r="R27" s="4">
        <f t="shared" si="5"/>
        <v>18724230</v>
      </c>
      <c r="T27" s="26">
        <f t="shared" si="6"/>
        <v>1029589</v>
      </c>
      <c r="U27" s="30">
        <f t="shared" si="7"/>
        <v>5.82</v>
      </c>
    </row>
    <row r="28" spans="1:21" x14ac:dyDescent="0.2">
      <c r="A28" t="s">
        <v>41</v>
      </c>
      <c r="B28">
        <v>19</v>
      </c>
      <c r="C28" s="4">
        <f>('Levy Limit Base'!AD28)</f>
        <v>19547769</v>
      </c>
      <c r="D28" s="4" t="str">
        <f>IF('Levy Limit Base'!U28&gt;0,"","*")</f>
        <v/>
      </c>
      <c r="E28" s="4">
        <f>(GRS!F28)</f>
        <v>711650</v>
      </c>
      <c r="F28" s="4">
        <f>('Local Receipts'!K28)</f>
        <v>1075000</v>
      </c>
      <c r="G28" s="4" t="str">
        <f t="shared" si="8"/>
        <v/>
      </c>
      <c r="H28" s="4">
        <f t="shared" si="0"/>
        <v>21334419</v>
      </c>
      <c r="I28" s="4"/>
      <c r="J28" s="4">
        <f>MINA(ROUND(C28*1.025,0),'Levy Limit Base'!AB28)</f>
        <v>20036463</v>
      </c>
      <c r="K28" s="4">
        <f>IF(J28+'New Growth'!AM28&gt;'Levy Limit Base'!AB28,'Levy Limit Base'!AB28-J28,'New Growth'!AM28)</f>
        <v>518016</v>
      </c>
      <c r="L28" s="30">
        <f t="shared" si="1"/>
        <v>5.1499994705278134</v>
      </c>
      <c r="M28" s="4">
        <f>(GRS!J28)</f>
        <v>741658</v>
      </c>
      <c r="N28" s="30">
        <f t="shared" si="2"/>
        <v>4.2166795475303873</v>
      </c>
      <c r="O28" s="4">
        <f>('Local Receipts'!U28)</f>
        <v>1145000</v>
      </c>
      <c r="P28" t="str">
        <f t="shared" si="3"/>
        <v/>
      </c>
      <c r="Q28" s="30">
        <f t="shared" si="4"/>
        <v>6.5116279069767442</v>
      </c>
      <c r="R28" s="4">
        <f t="shared" si="5"/>
        <v>22441137</v>
      </c>
      <c r="T28" s="26">
        <f t="shared" si="6"/>
        <v>1106718</v>
      </c>
      <c r="U28" s="30">
        <f t="shared" si="7"/>
        <v>5.19</v>
      </c>
    </row>
    <row r="29" spans="1:21" x14ac:dyDescent="0.2">
      <c r="A29" t="s">
        <v>42</v>
      </c>
      <c r="B29">
        <v>20</v>
      </c>
      <c r="C29" s="4">
        <f>('Levy Limit Base'!AD29)</f>
        <v>108645163</v>
      </c>
      <c r="D29" s="4" t="str">
        <f>IF('Levy Limit Base'!U29&gt;0,"","*")</f>
        <v/>
      </c>
      <c r="E29" s="4">
        <f>(GRS!F29)</f>
        <v>2046737</v>
      </c>
      <c r="F29" s="4">
        <f>('Local Receipts'!K29)</f>
        <v>9366474</v>
      </c>
      <c r="G29" s="4" t="str">
        <f t="shared" si="8"/>
        <v/>
      </c>
      <c r="H29" s="4">
        <f t="shared" si="0"/>
        <v>120058374</v>
      </c>
      <c r="I29" s="4"/>
      <c r="J29" s="4">
        <f>MINA(ROUND(C29*1.025,0),'Levy Limit Base'!AB29)</f>
        <v>111361292</v>
      </c>
      <c r="K29" s="4">
        <f>IF(J29+'New Growth'!AM29&gt;'Levy Limit Base'!AB29,'Levy Limit Base'!AB29-J29,'New Growth'!AM29)</f>
        <v>1086452</v>
      </c>
      <c r="L29" s="30">
        <f t="shared" si="1"/>
        <v>3.5000002715261238</v>
      </c>
      <c r="M29" s="4">
        <f>(GRS!J29)</f>
        <v>2130117</v>
      </c>
      <c r="N29" s="30">
        <f t="shared" si="2"/>
        <v>4.0738013726238398</v>
      </c>
      <c r="O29" s="4">
        <f>('Local Receipts'!U29)</f>
        <v>9630642</v>
      </c>
      <c r="P29" t="str">
        <f t="shared" si="3"/>
        <v/>
      </c>
      <c r="Q29" s="30">
        <f t="shared" si="4"/>
        <v>2.8203569454204431</v>
      </c>
      <c r="R29" s="4">
        <f t="shared" si="5"/>
        <v>124208503</v>
      </c>
      <c r="T29" s="26">
        <f t="shared" si="6"/>
        <v>4150129</v>
      </c>
      <c r="U29" s="30">
        <f t="shared" si="7"/>
        <v>3.46</v>
      </c>
    </row>
    <row r="30" spans="1:21" x14ac:dyDescent="0.2">
      <c r="A30" t="s">
        <v>43</v>
      </c>
      <c r="B30">
        <v>21</v>
      </c>
      <c r="C30" s="4">
        <f>('Levy Limit Base'!AD30)</f>
        <v>7191587</v>
      </c>
      <c r="D30" s="4" t="str">
        <f>IF('Levy Limit Base'!U30&gt;0,"","*")</f>
        <v/>
      </c>
      <c r="E30" s="4">
        <f>(GRS!F30)</f>
        <v>928641</v>
      </c>
      <c r="F30" s="4">
        <f>('Local Receipts'!K30)</f>
        <v>870670</v>
      </c>
      <c r="G30" s="4" t="str">
        <f t="shared" si="8"/>
        <v/>
      </c>
      <c r="H30" s="4">
        <f t="shared" si="0"/>
        <v>8990898</v>
      </c>
      <c r="I30" s="4"/>
      <c r="J30" s="4">
        <f>MINA(ROUND(C30*1.025,0),'Levy Limit Base'!AB30)</f>
        <v>7371377</v>
      </c>
      <c r="K30" s="4">
        <f>IF(J30+'New Growth'!AM30&gt;'Levy Limit Base'!AB30,'Levy Limit Base'!AB30-J30,'New Growth'!AM30)</f>
        <v>199926</v>
      </c>
      <c r="L30" s="30">
        <f t="shared" si="1"/>
        <v>5.2800028700202057</v>
      </c>
      <c r="M30" s="4">
        <f>(GRS!J30)</f>
        <v>964292</v>
      </c>
      <c r="N30" s="30">
        <f t="shared" si="2"/>
        <v>3.8390508280379607</v>
      </c>
      <c r="O30" s="4">
        <f>('Local Receipts'!U30)</f>
        <v>847000</v>
      </c>
      <c r="P30" t="str">
        <f t="shared" si="3"/>
        <v/>
      </c>
      <c r="Q30" s="30">
        <f t="shared" si="4"/>
        <v>-2.7185960237518234</v>
      </c>
      <c r="R30" s="4">
        <f t="shared" si="5"/>
        <v>9382595</v>
      </c>
      <c r="T30" s="26">
        <f t="shared" si="6"/>
        <v>391697</v>
      </c>
      <c r="U30" s="30">
        <f t="shared" si="7"/>
        <v>4.3600000000000003</v>
      </c>
    </row>
    <row r="31" spans="1:21" x14ac:dyDescent="0.2">
      <c r="A31" t="s">
        <v>44</v>
      </c>
      <c r="B31">
        <v>22</v>
      </c>
      <c r="C31" s="4">
        <f>('Levy Limit Base'!AD31)</f>
        <v>4980022</v>
      </c>
      <c r="D31" s="4" t="str">
        <f>IF('Levy Limit Base'!U31&gt;0,"","*")</f>
        <v/>
      </c>
      <c r="E31" s="4">
        <f>(GRS!F31)</f>
        <v>139773</v>
      </c>
      <c r="F31" s="4">
        <f>('Local Receipts'!K31)</f>
        <v>279800</v>
      </c>
      <c r="G31" s="4" t="str">
        <f t="shared" si="8"/>
        <v/>
      </c>
      <c r="H31" s="4">
        <f t="shared" si="0"/>
        <v>5399595</v>
      </c>
      <c r="I31" s="4"/>
      <c r="J31" s="4">
        <f>MINA(ROUND(C31*1.025,0),'Levy Limit Base'!AB31)</f>
        <v>5104523</v>
      </c>
      <c r="K31" s="4">
        <f>IF(J31+'New Growth'!AM31&gt;'Levy Limit Base'!AB31,'Levy Limit Base'!AB31-J31,'New Growth'!AM31)</f>
        <v>78186</v>
      </c>
      <c r="L31" s="30">
        <f t="shared" si="1"/>
        <v>4.0700021003923279</v>
      </c>
      <c r="M31" s="4">
        <f>(GRS!J31)</f>
        <v>143373</v>
      </c>
      <c r="N31" s="30">
        <f t="shared" si="2"/>
        <v>2.5756047305273553</v>
      </c>
      <c r="O31" s="4">
        <f>('Local Receipts'!U31)</f>
        <v>284800</v>
      </c>
      <c r="P31" t="str">
        <f t="shared" si="3"/>
        <v/>
      </c>
      <c r="Q31" s="30">
        <f t="shared" si="4"/>
        <v>1.7869907076483202</v>
      </c>
      <c r="R31" s="4">
        <f t="shared" si="5"/>
        <v>5610882</v>
      </c>
      <c r="T31" s="26">
        <f t="shared" si="6"/>
        <v>211287</v>
      </c>
      <c r="U31" s="30">
        <f t="shared" si="7"/>
        <v>3.91</v>
      </c>
    </row>
    <row r="32" spans="1:21" x14ac:dyDescent="0.2">
      <c r="A32" t="s">
        <v>45</v>
      </c>
      <c r="B32">
        <v>23</v>
      </c>
      <c r="C32" s="4">
        <f>('Levy Limit Base'!AD32)</f>
        <v>59955561</v>
      </c>
      <c r="D32" s="4" t="str">
        <f>IF('Levy Limit Base'!U32&gt;0,"","*")</f>
        <v/>
      </c>
      <c r="E32" s="4">
        <f>(GRS!F32)</f>
        <v>1833546</v>
      </c>
      <c r="F32" s="4">
        <f>('Local Receipts'!K32)</f>
        <v>4659074</v>
      </c>
      <c r="G32" s="4" t="str">
        <f t="shared" si="8"/>
        <v/>
      </c>
      <c r="H32" s="4">
        <f t="shared" si="0"/>
        <v>66448181</v>
      </c>
      <c r="I32" s="4"/>
      <c r="J32" s="4">
        <f>MINA(ROUND(C32*1.025,0),'Levy Limit Base'!AB32)</f>
        <v>61454450</v>
      </c>
      <c r="K32" s="4">
        <f>IF(J32+'New Growth'!AM32&gt;'Levy Limit Base'!AB32,'Levy Limit Base'!AB32-J32,'New Growth'!AM32)</f>
        <v>1786676</v>
      </c>
      <c r="L32" s="30">
        <f t="shared" si="1"/>
        <v>5.4800004289843942</v>
      </c>
      <c r="M32" s="4">
        <f>(GRS!J32)</f>
        <v>1879050</v>
      </c>
      <c r="N32" s="30">
        <f t="shared" si="2"/>
        <v>2.4817484808125894</v>
      </c>
      <c r="O32" s="4">
        <f>('Local Receipts'!U32)</f>
        <v>4648570</v>
      </c>
      <c r="P32" t="str">
        <f t="shared" si="3"/>
        <v/>
      </c>
      <c r="Q32" s="30">
        <f t="shared" si="4"/>
        <v>-0.22545252554477563</v>
      </c>
      <c r="R32" s="4">
        <f t="shared" si="5"/>
        <v>69768746</v>
      </c>
      <c r="T32" s="26">
        <f t="shared" si="6"/>
        <v>3320565</v>
      </c>
      <c r="U32" s="30">
        <f t="shared" si="7"/>
        <v>5</v>
      </c>
    </row>
    <row r="33" spans="1:21" x14ac:dyDescent="0.2">
      <c r="A33" t="s">
        <v>46</v>
      </c>
      <c r="B33">
        <v>24</v>
      </c>
      <c r="C33" s="4">
        <f>('Levy Limit Base'!AD33)</f>
        <v>24227554</v>
      </c>
      <c r="D33" s="4" t="str">
        <f>IF('Levy Limit Base'!U33&gt;0,"","*")</f>
        <v/>
      </c>
      <c r="E33" s="4">
        <f>(GRS!F33)</f>
        <v>1712301</v>
      </c>
      <c r="F33" s="4">
        <f>('Local Receipts'!K33)</f>
        <v>2306359</v>
      </c>
      <c r="G33" s="4" t="str">
        <f t="shared" si="8"/>
        <v/>
      </c>
      <c r="H33" s="4">
        <f t="shared" si="0"/>
        <v>28246214</v>
      </c>
      <c r="I33" s="4"/>
      <c r="J33" s="4">
        <f>MINA(ROUND(C33*1.025,0),'Levy Limit Base'!AB33)</f>
        <v>24833243</v>
      </c>
      <c r="K33" s="4">
        <f>IF(J33+'New Growth'!AM33&gt;'Levy Limit Base'!AB33,'Levy Limit Base'!AB33-J33,'New Growth'!AM33)</f>
        <v>312535</v>
      </c>
      <c r="L33" s="30">
        <f t="shared" si="1"/>
        <v>3.789998775774063</v>
      </c>
      <c r="M33" s="4">
        <f>(GRS!J33)</f>
        <v>1779748</v>
      </c>
      <c r="N33" s="30">
        <f t="shared" si="2"/>
        <v>3.9389686743160226</v>
      </c>
      <c r="O33" s="4">
        <f>('Local Receipts'!U33)</f>
        <v>2267871</v>
      </c>
      <c r="P33" t="str">
        <f t="shared" si="3"/>
        <v/>
      </c>
      <c r="Q33" s="30">
        <f t="shared" si="4"/>
        <v>-1.6687774973453828</v>
      </c>
      <c r="R33" s="4">
        <f t="shared" si="5"/>
        <v>29193397</v>
      </c>
      <c r="T33" s="26">
        <f t="shared" si="6"/>
        <v>947183</v>
      </c>
      <c r="U33" s="30">
        <f t="shared" si="7"/>
        <v>3.35</v>
      </c>
    </row>
    <row r="34" spans="1:21" x14ac:dyDescent="0.2">
      <c r="A34" t="s">
        <v>47</v>
      </c>
      <c r="B34">
        <v>25</v>
      </c>
      <c r="C34" s="4">
        <f>('Levy Limit Base'!AD34)</f>
        <v>35170174</v>
      </c>
      <c r="D34" s="4" t="str">
        <f>IF('Levy Limit Base'!U34&gt;0,"","*")</f>
        <v/>
      </c>
      <c r="E34" s="4">
        <f>(GRS!F34)</f>
        <v>1565106</v>
      </c>
      <c r="F34" s="4">
        <f>('Local Receipts'!K34)</f>
        <v>2760329</v>
      </c>
      <c r="G34" s="4" t="str">
        <f t="shared" si="8"/>
        <v/>
      </c>
      <c r="H34" s="4">
        <f t="shared" si="0"/>
        <v>39495609</v>
      </c>
      <c r="I34" s="4"/>
      <c r="J34" s="4">
        <f>MINA(ROUND(C34*1.025,0),'Levy Limit Base'!AB34)</f>
        <v>36049428</v>
      </c>
      <c r="K34" s="4">
        <f>IF(J34+'New Growth'!AM34&gt;'Levy Limit Base'!AB34,'Levy Limit Base'!AB34-J34,'New Growth'!AM34)</f>
        <v>432593</v>
      </c>
      <c r="L34" s="30">
        <f t="shared" si="1"/>
        <v>3.7299986062053603</v>
      </c>
      <c r="M34" s="4">
        <f>(GRS!J34)</f>
        <v>1632368</v>
      </c>
      <c r="N34" s="30">
        <f t="shared" si="2"/>
        <v>4.2976002903317729</v>
      </c>
      <c r="O34" s="4">
        <f>('Local Receipts'!U34)</f>
        <v>3085282</v>
      </c>
      <c r="P34" t="str">
        <f t="shared" si="3"/>
        <v/>
      </c>
      <c r="Q34" s="30">
        <f t="shared" si="4"/>
        <v>11.772256133236292</v>
      </c>
      <c r="R34" s="4">
        <f t="shared" si="5"/>
        <v>41199671</v>
      </c>
      <c r="T34" s="26">
        <f t="shared" si="6"/>
        <v>1704062</v>
      </c>
      <c r="U34" s="30">
        <f t="shared" si="7"/>
        <v>4.3099999999999996</v>
      </c>
    </row>
    <row r="35" spans="1:21" x14ac:dyDescent="0.2">
      <c r="A35" t="s">
        <v>48</v>
      </c>
      <c r="B35">
        <v>26</v>
      </c>
      <c r="C35" s="4">
        <f>('Levy Limit Base'!AD35)</f>
        <v>67382653</v>
      </c>
      <c r="D35" s="4" t="str">
        <f>IF('Levy Limit Base'!U35&gt;0,"","*")</f>
        <v/>
      </c>
      <c r="E35" s="4">
        <f>(GRS!F35)</f>
        <v>2081476</v>
      </c>
      <c r="F35" s="4">
        <f>('Local Receipts'!K35)</f>
        <v>3528760</v>
      </c>
      <c r="G35" s="4" t="str">
        <f t="shared" si="8"/>
        <v/>
      </c>
      <c r="H35" s="4">
        <f t="shared" si="0"/>
        <v>72992889</v>
      </c>
      <c r="I35" s="4"/>
      <c r="J35" s="4">
        <f>MINA(ROUND(C35*1.025,0),'Levy Limit Base'!AB35)</f>
        <v>69067219</v>
      </c>
      <c r="K35" s="4">
        <f>IF(J35+'New Growth'!AM35&gt;'Levy Limit Base'!AB35,'Levy Limit Base'!AB35-J35,'New Growth'!AM35)</f>
        <v>720994</v>
      </c>
      <c r="L35" s="30">
        <f t="shared" si="1"/>
        <v>3.5699989431998174</v>
      </c>
      <c r="M35" s="4">
        <f>(GRS!J35)</f>
        <v>2170979</v>
      </c>
      <c r="N35" s="30">
        <f t="shared" si="2"/>
        <v>4.2999775159550246</v>
      </c>
      <c r="O35" s="4">
        <f>('Local Receipts'!U35)</f>
        <v>3804515</v>
      </c>
      <c r="P35" t="str">
        <f t="shared" si="3"/>
        <v/>
      </c>
      <c r="Q35" s="30">
        <f t="shared" si="4"/>
        <v>7.814501411260613</v>
      </c>
      <c r="R35" s="4">
        <f t="shared" si="5"/>
        <v>75763707</v>
      </c>
      <c r="T35" s="26">
        <f t="shared" si="6"/>
        <v>2770818</v>
      </c>
      <c r="U35" s="30">
        <f t="shared" si="7"/>
        <v>3.8</v>
      </c>
    </row>
    <row r="36" spans="1:21" x14ac:dyDescent="0.2">
      <c r="A36" t="s">
        <v>49</v>
      </c>
      <c r="B36">
        <v>27</v>
      </c>
      <c r="C36" s="4">
        <f>('Levy Limit Base'!AD36)</f>
        <v>7492359</v>
      </c>
      <c r="D36" s="4" t="str">
        <f>IF('Levy Limit Base'!U36&gt;0,"","*")</f>
        <v/>
      </c>
      <c r="E36" s="4">
        <f>(GRS!F36)</f>
        <v>584963</v>
      </c>
      <c r="F36" s="4">
        <f>('Local Receipts'!K36)</f>
        <v>792225</v>
      </c>
      <c r="G36" s="4" t="str">
        <f t="shared" si="8"/>
        <v/>
      </c>
      <c r="H36" s="4">
        <f t="shared" si="0"/>
        <v>8869547</v>
      </c>
      <c r="I36" s="4"/>
      <c r="J36" s="4">
        <f>MINA(ROUND(C36*1.025,0),'Levy Limit Base'!AB36)</f>
        <v>7679668</v>
      </c>
      <c r="K36" s="4">
        <f>IF(J36+'New Growth'!AM36&gt;'Levy Limit Base'!AB36,'Levy Limit Base'!AB36-J36,'New Growth'!AM36)</f>
        <v>95153</v>
      </c>
      <c r="L36" s="30">
        <f t="shared" si="1"/>
        <v>3.7700008768933788</v>
      </c>
      <c r="M36" s="4">
        <f>(GRS!J36)</f>
        <v>609082</v>
      </c>
      <c r="N36" s="30">
        <f t="shared" si="2"/>
        <v>4.1231667643936456</v>
      </c>
      <c r="O36" s="4">
        <f>('Local Receipts'!U36)</f>
        <v>837594</v>
      </c>
      <c r="P36" t="str">
        <f t="shared" si="3"/>
        <v/>
      </c>
      <c r="Q36" s="30">
        <f t="shared" si="4"/>
        <v>5.7267821641579095</v>
      </c>
      <c r="R36" s="4">
        <f t="shared" si="5"/>
        <v>9221497</v>
      </c>
      <c r="T36" s="26">
        <f t="shared" si="6"/>
        <v>351950</v>
      </c>
      <c r="U36" s="30">
        <f t="shared" si="7"/>
        <v>3.9699999999999998</v>
      </c>
    </row>
    <row r="37" spans="1:21" x14ac:dyDescent="0.2">
      <c r="A37" t="s">
        <v>50</v>
      </c>
      <c r="B37">
        <v>28</v>
      </c>
      <c r="C37" s="4">
        <f>('Levy Limit Base'!AD37)</f>
        <v>9914649</v>
      </c>
      <c r="D37" s="4" t="str">
        <f>IF('Levy Limit Base'!U37&gt;0,"","*")</f>
        <v/>
      </c>
      <c r="E37" s="4">
        <f>(GRS!F37)</f>
        <v>185858</v>
      </c>
      <c r="F37" s="4">
        <f>('Local Receipts'!K37)</f>
        <v>602403</v>
      </c>
      <c r="G37" s="4" t="str">
        <f t="shared" si="8"/>
        <v/>
      </c>
      <c r="H37" s="4">
        <f t="shared" si="0"/>
        <v>10702910</v>
      </c>
      <c r="I37" s="4"/>
      <c r="J37" s="4">
        <f>MINA(ROUND(C37*1.025,0),'Levy Limit Base'!AB37)</f>
        <v>10162515</v>
      </c>
      <c r="K37" s="4">
        <f>IF(J37+'New Growth'!AM37&gt;'Levy Limit Base'!AB37,'Levy Limit Base'!AB37-J37,'New Growth'!AM37)</f>
        <v>263730</v>
      </c>
      <c r="L37" s="30">
        <f t="shared" si="1"/>
        <v>5.1600011256071694</v>
      </c>
      <c r="M37" s="4">
        <f>(GRS!J37)</f>
        <v>193850</v>
      </c>
      <c r="N37" s="30">
        <f t="shared" si="2"/>
        <v>4.3000570327884731</v>
      </c>
      <c r="O37" s="4">
        <f>('Local Receipts'!U37)</f>
        <v>641260</v>
      </c>
      <c r="P37" t="str">
        <f t="shared" si="3"/>
        <v/>
      </c>
      <c r="Q37" s="30">
        <f t="shared" si="4"/>
        <v>6.4503330826705714</v>
      </c>
      <c r="R37" s="4">
        <f t="shared" si="5"/>
        <v>11261355</v>
      </c>
      <c r="T37" s="26">
        <f t="shared" si="6"/>
        <v>558445</v>
      </c>
      <c r="U37" s="30">
        <f t="shared" si="7"/>
        <v>5.2200000000000006</v>
      </c>
    </row>
    <row r="38" spans="1:21" x14ac:dyDescent="0.2">
      <c r="A38" t="s">
        <v>51</v>
      </c>
      <c r="B38">
        <v>29</v>
      </c>
      <c r="C38" s="4">
        <f>('Levy Limit Base'!AD38)</f>
        <v>3950186</v>
      </c>
      <c r="D38" s="4" t="str">
        <f>IF('Levy Limit Base'!U38&gt;0,"","*")</f>
        <v/>
      </c>
      <c r="E38" s="4">
        <f>(GRS!F38)</f>
        <v>284299</v>
      </c>
      <c r="F38" s="4">
        <f>('Local Receipts'!K38)</f>
        <v>324000</v>
      </c>
      <c r="G38" s="4" t="str">
        <f t="shared" si="8"/>
        <v/>
      </c>
      <c r="H38" s="4">
        <f t="shared" si="0"/>
        <v>4558485</v>
      </c>
      <c r="I38" s="4"/>
      <c r="J38" s="4">
        <f>MINA(ROUND(C38*1.025,0),'Levy Limit Base'!AB38)</f>
        <v>4048941</v>
      </c>
      <c r="K38" s="4">
        <f>IF(J38+'New Growth'!AM38&gt;'Levy Limit Base'!AB38,'Levy Limit Base'!AB38-J38,'New Growth'!AM38)</f>
        <v>52142</v>
      </c>
      <c r="L38" s="30">
        <f t="shared" si="1"/>
        <v>3.8199973368342657</v>
      </c>
      <c r="M38" s="4">
        <f>(GRS!J38)</f>
        <v>295828</v>
      </c>
      <c r="N38" s="30">
        <f t="shared" si="2"/>
        <v>4.055237619548433</v>
      </c>
      <c r="O38" s="4">
        <f>('Local Receipts'!U38)</f>
        <v>321000</v>
      </c>
      <c r="P38" t="str">
        <f t="shared" si="3"/>
        <v/>
      </c>
      <c r="Q38" s="30">
        <f t="shared" si="4"/>
        <v>-0.92592592592592593</v>
      </c>
      <c r="R38" s="4">
        <f t="shared" si="5"/>
        <v>4717911</v>
      </c>
      <c r="T38" s="26">
        <f t="shared" si="6"/>
        <v>159426</v>
      </c>
      <c r="U38" s="30">
        <f t="shared" si="7"/>
        <v>3.5000000000000004</v>
      </c>
    </row>
    <row r="39" spans="1:21" x14ac:dyDescent="0.2">
      <c r="A39" t="s">
        <v>52</v>
      </c>
      <c r="B39">
        <v>30</v>
      </c>
      <c r="C39" s="4">
        <f>('Levy Limit Base'!AD39)</f>
        <v>91261034</v>
      </c>
      <c r="D39" s="4" t="str">
        <f>IF('Levy Limit Base'!U39&gt;0,"","*")</f>
        <v/>
      </c>
      <c r="E39" s="4">
        <f>(GRS!F39)</f>
        <v>5383422</v>
      </c>
      <c r="F39" s="4">
        <f>('Local Receipts'!K39)</f>
        <v>5990867</v>
      </c>
      <c r="G39" s="4" t="str">
        <f t="shared" si="8"/>
        <v/>
      </c>
      <c r="H39" s="4">
        <f t="shared" si="0"/>
        <v>102635323</v>
      </c>
      <c r="I39" s="4"/>
      <c r="J39" s="4">
        <f>MINA(ROUND(C39*1.025,0),'Levy Limit Base'!AB39)</f>
        <v>93542560</v>
      </c>
      <c r="K39" s="4">
        <f>IF(J39+'New Growth'!AM39&gt;'Levy Limit Base'!AB39,'Levy Limit Base'!AB39-J39,'New Growth'!AM39)</f>
        <v>1195520</v>
      </c>
      <c r="L39" s="30">
        <f t="shared" si="1"/>
        <v>3.8100006624952334</v>
      </c>
      <c r="M39" s="4">
        <f>(GRS!J39)</f>
        <v>5614909</v>
      </c>
      <c r="N39" s="30">
        <f t="shared" si="2"/>
        <v>4.2999972879703652</v>
      </c>
      <c r="O39" s="4">
        <f>('Local Receipts'!U39)</f>
        <v>5611292</v>
      </c>
      <c r="P39" t="str">
        <f t="shared" si="3"/>
        <v/>
      </c>
      <c r="Q39" s="30">
        <f t="shared" si="4"/>
        <v>-6.3358942870873278</v>
      </c>
      <c r="R39" s="4">
        <f t="shared" si="5"/>
        <v>105964281</v>
      </c>
      <c r="T39" s="26">
        <f t="shared" si="6"/>
        <v>3328958</v>
      </c>
      <c r="U39" s="30">
        <f t="shared" si="7"/>
        <v>3.2399999999999998</v>
      </c>
    </row>
    <row r="40" spans="1:21" x14ac:dyDescent="0.2">
      <c r="A40" t="s">
        <v>53</v>
      </c>
      <c r="B40">
        <v>31</v>
      </c>
      <c r="C40" s="4">
        <f>('Levy Limit Base'!AD40)</f>
        <v>117139310</v>
      </c>
      <c r="D40" s="4" t="str">
        <f>IF('Levy Limit Base'!U40&gt;0,"","*")</f>
        <v/>
      </c>
      <c r="E40" s="4">
        <f>(GRS!F40)</f>
        <v>5470503</v>
      </c>
      <c r="F40" s="4">
        <f>('Local Receipts'!K40)</f>
        <v>7125000</v>
      </c>
      <c r="G40" s="4" t="str">
        <f t="shared" si="8"/>
        <v/>
      </c>
      <c r="H40" s="4">
        <f t="shared" si="0"/>
        <v>129734813</v>
      </c>
      <c r="I40" s="4"/>
      <c r="J40" s="4">
        <f>MINA(ROUND(C40*1.025,0),'Levy Limit Base'!AB40)</f>
        <v>120067793</v>
      </c>
      <c r="K40" s="4">
        <f>IF(J40+'New Growth'!AM40&gt;'Levy Limit Base'!AB40,'Levy Limit Base'!AB40-J40,'New Growth'!AM40)</f>
        <v>2717632</v>
      </c>
      <c r="L40" s="30">
        <f t="shared" si="1"/>
        <v>4.8200002202505718</v>
      </c>
      <c r="M40" s="4">
        <f>(GRS!J40)</f>
        <v>5701329</v>
      </c>
      <c r="N40" s="30">
        <f t="shared" si="2"/>
        <v>4.219465741998496</v>
      </c>
      <c r="O40" s="4">
        <f>('Local Receipts'!U40)</f>
        <v>7038000</v>
      </c>
      <c r="P40" t="str">
        <f t="shared" si="3"/>
        <v/>
      </c>
      <c r="Q40" s="30">
        <f t="shared" si="4"/>
        <v>-1.2210526315789474</v>
      </c>
      <c r="R40" s="4">
        <f t="shared" si="5"/>
        <v>135524754</v>
      </c>
      <c r="T40" s="26">
        <f t="shared" si="6"/>
        <v>5789941</v>
      </c>
      <c r="U40" s="30">
        <f t="shared" si="7"/>
        <v>4.46</v>
      </c>
    </row>
    <row r="41" spans="1:21" x14ac:dyDescent="0.2">
      <c r="A41" t="s">
        <v>54</v>
      </c>
      <c r="B41">
        <v>32</v>
      </c>
      <c r="C41" s="4">
        <f>('Levy Limit Base'!AD41)</f>
        <v>16530730</v>
      </c>
      <c r="D41" s="4" t="str">
        <f>IF('Levy Limit Base'!U41&gt;0,"","*")</f>
        <v/>
      </c>
      <c r="E41" s="4">
        <f>(GRS!F41)</f>
        <v>1288634</v>
      </c>
      <c r="F41" s="4">
        <f>('Local Receipts'!K41)</f>
        <v>967327</v>
      </c>
      <c r="G41" s="4" t="str">
        <f t="shared" si="8"/>
        <v/>
      </c>
      <c r="H41" s="4">
        <f t="shared" si="0"/>
        <v>18786691</v>
      </c>
      <c r="I41" s="4"/>
      <c r="J41" s="4">
        <f>MINA(ROUND(C41*1.025,0),'Levy Limit Base'!AB41)</f>
        <v>16943998</v>
      </c>
      <c r="K41" s="4">
        <f>IF(J41+'New Growth'!AM41&gt;'Levy Limit Base'!AB41,'Levy Limit Base'!AB41-J41,'New Growth'!AM41)</f>
        <v>228124</v>
      </c>
      <c r="L41" s="30">
        <f t="shared" si="1"/>
        <v>3.879998040013962</v>
      </c>
      <c r="M41" s="4">
        <f>(GRS!J41)</f>
        <v>1342891</v>
      </c>
      <c r="N41" s="30">
        <f t="shared" si="2"/>
        <v>4.210427475916358</v>
      </c>
      <c r="O41" s="4">
        <f>('Local Receipts'!U41)</f>
        <v>967327</v>
      </c>
      <c r="P41" t="str">
        <f t="shared" si="3"/>
        <v/>
      </c>
      <c r="Q41" s="30">
        <f t="shared" si="4"/>
        <v>0</v>
      </c>
      <c r="R41" s="4">
        <f t="shared" si="5"/>
        <v>19482340</v>
      </c>
      <c r="T41" s="26">
        <f t="shared" si="6"/>
        <v>695649</v>
      </c>
      <c r="U41" s="30">
        <f t="shared" si="7"/>
        <v>3.6999999999999997</v>
      </c>
    </row>
    <row r="42" spans="1:21" x14ac:dyDescent="0.2">
      <c r="A42" t="s">
        <v>55</v>
      </c>
      <c r="B42">
        <v>33</v>
      </c>
      <c r="C42" s="4">
        <f>('Levy Limit Base'!AD42)</f>
        <v>2262733</v>
      </c>
      <c r="D42" s="4" t="str">
        <f>IF('Levy Limit Base'!U42&gt;0,"","*")</f>
        <v/>
      </c>
      <c r="E42" s="4">
        <f>(GRS!F42)</f>
        <v>140361</v>
      </c>
      <c r="F42" s="4">
        <f>('Local Receipts'!K42)</f>
        <v>417539.91000000003</v>
      </c>
      <c r="G42" s="4" t="str">
        <f t="shared" si="8"/>
        <v/>
      </c>
      <c r="H42" s="4">
        <f t="shared" si="0"/>
        <v>2820633.91</v>
      </c>
      <c r="I42" s="4"/>
      <c r="J42" s="4">
        <f>MINA(ROUND(C42*1.025,0),'Levy Limit Base'!AB42)</f>
        <v>2319301</v>
      </c>
      <c r="K42" s="4">
        <f>IF(J42+'New Growth'!AM42&gt;'Levy Limit Base'!AB42,'Levy Limit Base'!AB42-J42,'New Growth'!AM42)</f>
        <v>64035</v>
      </c>
      <c r="L42" s="30">
        <f t="shared" si="1"/>
        <v>5.3299704384034703</v>
      </c>
      <c r="M42" s="4">
        <f>(GRS!J42)</f>
        <v>145394</v>
      </c>
      <c r="N42" s="30">
        <f t="shared" si="2"/>
        <v>3.5857538775015851</v>
      </c>
      <c r="O42" s="4">
        <f>('Local Receipts'!U42)</f>
        <v>415161.20999999996</v>
      </c>
      <c r="P42" t="str">
        <f t="shared" si="3"/>
        <v/>
      </c>
      <c r="Q42" s="30">
        <f t="shared" si="4"/>
        <v>-0.56969404433699999</v>
      </c>
      <c r="R42" s="4">
        <f t="shared" si="5"/>
        <v>2943891.21</v>
      </c>
      <c r="T42" s="26">
        <f t="shared" si="6"/>
        <v>123257.29999999981</v>
      </c>
      <c r="U42" s="30">
        <f t="shared" si="7"/>
        <v>4.37</v>
      </c>
    </row>
    <row r="43" spans="1:21" x14ac:dyDescent="0.2">
      <c r="A43" t="s">
        <v>56</v>
      </c>
      <c r="B43">
        <v>34</v>
      </c>
      <c r="C43" s="4">
        <f>('Levy Limit Base'!AD43)</f>
        <v>16845985</v>
      </c>
      <c r="D43" s="4" t="str">
        <f>IF('Levy Limit Base'!U43&gt;0,"","*")</f>
        <v/>
      </c>
      <c r="E43" s="4">
        <f>(GRS!F43)</f>
        <v>192745</v>
      </c>
      <c r="F43" s="4">
        <f>('Local Receipts'!K43)</f>
        <v>880000</v>
      </c>
      <c r="G43" s="4" t="str">
        <f t="shared" si="8"/>
        <v/>
      </c>
      <c r="H43" s="4">
        <f t="shared" si="0"/>
        <v>17918730</v>
      </c>
      <c r="I43" s="4"/>
      <c r="J43" s="4">
        <f>MINA(ROUND(C43*1.025,0),'Levy Limit Base'!AB43)</f>
        <v>17267135</v>
      </c>
      <c r="K43" s="4">
        <f>IF(J43+'New Growth'!AM43&gt;'Levy Limit Base'!AB43,'Levy Limit Base'!AB43-J43,'New Growth'!AM43)</f>
        <v>296489</v>
      </c>
      <c r="L43" s="30">
        <f t="shared" si="1"/>
        <v>4.2600002315091698</v>
      </c>
      <c r="M43" s="4">
        <f>(GRS!J43)</f>
        <v>200571</v>
      </c>
      <c r="N43" s="30">
        <f t="shared" si="2"/>
        <v>4.0602869075721806</v>
      </c>
      <c r="O43" s="4">
        <f>('Local Receipts'!U43)</f>
        <v>925000</v>
      </c>
      <c r="P43" t="str">
        <f t="shared" si="3"/>
        <v/>
      </c>
      <c r="Q43" s="30">
        <f t="shared" si="4"/>
        <v>5.1136363636363633</v>
      </c>
      <c r="R43" s="4">
        <f t="shared" si="5"/>
        <v>18689195</v>
      </c>
      <c r="T43" s="26">
        <f t="shared" si="6"/>
        <v>770465</v>
      </c>
      <c r="U43" s="30">
        <f t="shared" si="7"/>
        <v>4.3</v>
      </c>
    </row>
    <row r="44" spans="1:21" x14ac:dyDescent="0.2">
      <c r="A44" t="s">
        <v>57</v>
      </c>
      <c r="B44">
        <v>35</v>
      </c>
      <c r="C44" s="4">
        <f>('Levy Limit Base'!AD44)</f>
        <v>1962273860</v>
      </c>
      <c r="D44" s="4" t="str">
        <f>IF('Levy Limit Base'!U44&gt;0,"","*")</f>
        <v/>
      </c>
      <c r="E44" s="4">
        <f>(GRS!F44)</f>
        <v>174948131</v>
      </c>
      <c r="F44" s="4">
        <f>('Local Receipts'!K44)</f>
        <v>331124169.56</v>
      </c>
      <c r="G44" s="4" t="str">
        <f t="shared" si="8"/>
        <v/>
      </c>
      <c r="H44" s="4">
        <f t="shared" si="0"/>
        <v>2468346160.5599999</v>
      </c>
      <c r="I44" s="4"/>
      <c r="J44" s="4">
        <f>MINA(ROUND(C44*1.025,0),'Levy Limit Base'!AB44)</f>
        <v>2011330707</v>
      </c>
      <c r="K44" s="4">
        <f>IF(J44+'New Growth'!AM44&gt;'Levy Limit Base'!AB44,'Levy Limit Base'!AB44-J44,'New Growth'!AM44)</f>
        <v>53570076</v>
      </c>
      <c r="L44" s="30">
        <f t="shared" si="1"/>
        <v>5.2300000062172769</v>
      </c>
      <c r="M44" s="4">
        <f>(GRS!J44)</f>
        <v>182458221</v>
      </c>
      <c r="N44" s="30">
        <f t="shared" si="2"/>
        <v>4.2927523472657159</v>
      </c>
      <c r="O44" s="4">
        <f>('Local Receipts'!U44)</f>
        <v>340978257.23000002</v>
      </c>
      <c r="P44" t="str">
        <f t="shared" si="3"/>
        <v/>
      </c>
      <c r="Q44" s="30">
        <f t="shared" si="4"/>
        <v>2.9759493796826111</v>
      </c>
      <c r="R44" s="4">
        <f t="shared" si="5"/>
        <v>2588337261.23</v>
      </c>
      <c r="T44" s="26">
        <f t="shared" si="6"/>
        <v>119991100.67000008</v>
      </c>
      <c r="U44" s="30">
        <f t="shared" si="7"/>
        <v>4.8599999999999994</v>
      </c>
    </row>
    <row r="45" spans="1:21" x14ac:dyDescent="0.2">
      <c r="A45" t="s">
        <v>58</v>
      </c>
      <c r="B45">
        <v>36</v>
      </c>
      <c r="C45" s="4">
        <f>('Levy Limit Base'!AD45)</f>
        <v>39356518</v>
      </c>
      <c r="D45" s="4" t="str">
        <f>IF('Levy Limit Base'!U45&gt;0,"","*")</f>
        <v/>
      </c>
      <c r="E45" s="4">
        <f>(GRS!F45)</f>
        <v>1932215</v>
      </c>
      <c r="F45" s="4">
        <f>('Local Receipts'!K45)</f>
        <v>3121940</v>
      </c>
      <c r="G45" s="4" t="str">
        <f t="shared" si="8"/>
        <v/>
      </c>
      <c r="H45" s="4">
        <f t="shared" si="0"/>
        <v>44410673</v>
      </c>
      <c r="I45" s="4"/>
      <c r="J45" s="4">
        <f>MINA(ROUND(C45*1.025,0),'Levy Limit Base'!AB45)</f>
        <v>40340431</v>
      </c>
      <c r="K45" s="4">
        <f>IF(J45+'New Growth'!AM45&gt;'Levy Limit Base'!AB45,'Levy Limit Base'!AB45-J45,'New Growth'!AM45)</f>
        <v>519506</v>
      </c>
      <c r="L45" s="30">
        <f t="shared" si="1"/>
        <v>3.8200000315068525</v>
      </c>
      <c r="M45" s="4">
        <f>(GRS!J45)</f>
        <v>1990324</v>
      </c>
      <c r="N45" s="30">
        <f t="shared" si="2"/>
        <v>3.0073775433893228</v>
      </c>
      <c r="O45" s="4">
        <f>('Local Receipts'!U45)</f>
        <v>3835000</v>
      </c>
      <c r="P45" t="str">
        <f t="shared" si="3"/>
        <v/>
      </c>
      <c r="Q45" s="30">
        <f t="shared" si="4"/>
        <v>22.840285207274963</v>
      </c>
      <c r="R45" s="4">
        <f t="shared" si="5"/>
        <v>46685261</v>
      </c>
      <c r="T45" s="26">
        <f t="shared" si="6"/>
        <v>2274588</v>
      </c>
      <c r="U45" s="30">
        <f t="shared" si="7"/>
        <v>5.12</v>
      </c>
    </row>
    <row r="46" spans="1:21" x14ac:dyDescent="0.2">
      <c r="A46" t="s">
        <v>59</v>
      </c>
      <c r="B46">
        <v>37</v>
      </c>
      <c r="C46" s="4">
        <f>('Levy Limit Base'!AD46)</f>
        <v>17188009</v>
      </c>
      <c r="D46" s="4" t="str">
        <f>IF('Levy Limit Base'!U46&gt;0,"","*")</f>
        <v/>
      </c>
      <c r="E46" s="4">
        <f>(GRS!F46)</f>
        <v>235384</v>
      </c>
      <c r="F46" s="4">
        <f>('Local Receipts'!K46)</f>
        <v>966500</v>
      </c>
      <c r="G46" s="4" t="str">
        <f t="shared" si="8"/>
        <v/>
      </c>
      <c r="H46" s="4">
        <f t="shared" si="0"/>
        <v>18389893</v>
      </c>
      <c r="I46" s="4"/>
      <c r="J46" s="4">
        <f>MINA(ROUND(C46*1.025,0),'Levy Limit Base'!AB46)</f>
        <v>17617709</v>
      </c>
      <c r="K46" s="4">
        <f>IF(J46+'New Growth'!AM46&gt;'Levy Limit Base'!AB46,'Levy Limit Base'!AB46-J46,'New Growth'!AM46)</f>
        <v>195943</v>
      </c>
      <c r="L46" s="30">
        <f t="shared" si="1"/>
        <v>3.6399969304181772</v>
      </c>
      <c r="M46" s="4">
        <f>(GRS!J46)</f>
        <v>245383</v>
      </c>
      <c r="N46" s="30">
        <f t="shared" si="2"/>
        <v>4.247952282228189</v>
      </c>
      <c r="O46" s="4">
        <f>('Local Receipts'!U46)</f>
        <v>944000</v>
      </c>
      <c r="P46" t="str">
        <f t="shared" si="3"/>
        <v/>
      </c>
      <c r="Q46" s="30">
        <f t="shared" si="4"/>
        <v>-2.3279875840662183</v>
      </c>
      <c r="R46" s="4">
        <f t="shared" si="5"/>
        <v>19003035</v>
      </c>
      <c r="T46" s="26">
        <f t="shared" si="6"/>
        <v>613142</v>
      </c>
      <c r="U46" s="30">
        <f t="shared" si="7"/>
        <v>3.3300000000000005</v>
      </c>
    </row>
    <row r="47" spans="1:21" x14ac:dyDescent="0.2">
      <c r="A47" t="s">
        <v>60</v>
      </c>
      <c r="B47">
        <v>38</v>
      </c>
      <c r="C47" s="4">
        <f>('Levy Limit Base'!AD47)</f>
        <v>21502898</v>
      </c>
      <c r="D47" s="4" t="str">
        <f>IF('Levy Limit Base'!U47&gt;0,"","*")</f>
        <v/>
      </c>
      <c r="E47" s="4">
        <f>(GRS!F47)</f>
        <v>595498</v>
      </c>
      <c r="F47" s="4">
        <f>('Local Receipts'!K47)</f>
        <v>1513252</v>
      </c>
      <c r="G47" s="4" t="str">
        <f t="shared" si="8"/>
        <v/>
      </c>
      <c r="H47" s="4">
        <f t="shared" si="0"/>
        <v>23611648</v>
      </c>
      <c r="I47" s="4"/>
      <c r="J47" s="4">
        <f>MINA(ROUND(C47*1.025,0),'Levy Limit Base'!AB47)</f>
        <v>22040470</v>
      </c>
      <c r="K47" s="4">
        <f>IF(J47+'New Growth'!AM47&gt;'Levy Limit Base'!AB47,'Levy Limit Base'!AB47-J47,'New Growth'!AM47)</f>
        <v>184925</v>
      </c>
      <c r="L47" s="30">
        <f t="shared" si="1"/>
        <v>3.359998266280201</v>
      </c>
      <c r="M47" s="4">
        <f>(GRS!J47)</f>
        <v>614768</v>
      </c>
      <c r="N47" s="30">
        <f t="shared" si="2"/>
        <v>3.2359470560774342</v>
      </c>
      <c r="O47" s="4">
        <f>('Local Receipts'!U47)</f>
        <v>1452200</v>
      </c>
      <c r="P47" t="str">
        <f t="shared" si="3"/>
        <v/>
      </c>
      <c r="Q47" s="30">
        <f t="shared" si="4"/>
        <v>-4.0344899593722658</v>
      </c>
      <c r="R47" s="4">
        <f t="shared" si="5"/>
        <v>24292363</v>
      </c>
      <c r="T47" s="26">
        <f t="shared" si="6"/>
        <v>680715</v>
      </c>
      <c r="U47" s="30">
        <f t="shared" si="7"/>
        <v>2.88</v>
      </c>
    </row>
    <row r="48" spans="1:21" x14ac:dyDescent="0.2">
      <c r="A48" t="s">
        <v>61</v>
      </c>
      <c r="B48">
        <v>39</v>
      </c>
      <c r="C48" s="4">
        <f>('Levy Limit Base'!AD48)</f>
        <v>9814229</v>
      </c>
      <c r="D48" s="4" t="str">
        <f>IF('Levy Limit Base'!U48&gt;0,"","*")</f>
        <v/>
      </c>
      <c r="E48" s="4">
        <f>(GRS!F48)</f>
        <v>315765</v>
      </c>
      <c r="F48" s="4">
        <f>('Local Receipts'!K48)</f>
        <v>1596000</v>
      </c>
      <c r="G48" s="4" t="str">
        <f t="shared" si="8"/>
        <v/>
      </c>
      <c r="H48" s="4">
        <f t="shared" si="0"/>
        <v>11725994</v>
      </c>
      <c r="I48" s="4"/>
      <c r="J48" s="4">
        <f>MINA(ROUND(C48*1.025,0),'Levy Limit Base'!AB48)</f>
        <v>10059585</v>
      </c>
      <c r="K48" s="4">
        <f>IF(J48+'New Growth'!AM48&gt;'Levy Limit Base'!AB48,'Levy Limit Base'!AB48-J48,'New Growth'!AM48)</f>
        <v>198247</v>
      </c>
      <c r="L48" s="30">
        <f t="shared" si="1"/>
        <v>4.5199984634554582</v>
      </c>
      <c r="M48" s="4">
        <f>(GRS!J48)</f>
        <v>329343</v>
      </c>
      <c r="N48" s="30">
        <f t="shared" si="2"/>
        <v>4.3000332525770748</v>
      </c>
      <c r="O48" s="4">
        <f>('Local Receipts'!U48)</f>
        <v>1712000</v>
      </c>
      <c r="P48" t="str">
        <f t="shared" si="3"/>
        <v/>
      </c>
      <c r="Q48" s="30">
        <f t="shared" si="4"/>
        <v>7.2681704260651632</v>
      </c>
      <c r="R48" s="4">
        <f t="shared" si="5"/>
        <v>12299175</v>
      </c>
      <c r="T48" s="26">
        <f t="shared" si="6"/>
        <v>573181</v>
      </c>
      <c r="U48" s="30">
        <f t="shared" si="7"/>
        <v>4.8899999999999997</v>
      </c>
    </row>
    <row r="49" spans="1:21" x14ac:dyDescent="0.2">
      <c r="A49" t="s">
        <v>62</v>
      </c>
      <c r="B49">
        <v>40</v>
      </c>
      <c r="C49" s="4">
        <f>('Levy Limit Base'!AD49)</f>
        <v>82954706</v>
      </c>
      <c r="D49" s="4" t="str">
        <f>IF('Levy Limit Base'!U49&gt;0,"","*")</f>
        <v/>
      </c>
      <c r="E49" s="4">
        <f>(GRS!F49)</f>
        <v>5296777</v>
      </c>
      <c r="F49" s="4">
        <f>('Local Receipts'!K49)</f>
        <v>11054000</v>
      </c>
      <c r="G49" s="4" t="str">
        <f t="shared" si="8"/>
        <v/>
      </c>
      <c r="H49" s="4">
        <f t="shared" si="0"/>
        <v>99305483</v>
      </c>
      <c r="I49" s="4"/>
      <c r="J49" s="4">
        <f>MINA(ROUND(C49*1.025,0),'Levy Limit Base'!AB49)</f>
        <v>85028574</v>
      </c>
      <c r="K49" s="4">
        <f>IF(J49+'New Growth'!AM49&gt;'Levy Limit Base'!AB49,'Levy Limit Base'!AB49-J49,'New Growth'!AM49)</f>
        <v>978866</v>
      </c>
      <c r="L49" s="30">
        <f t="shared" si="1"/>
        <v>3.680000987526856</v>
      </c>
      <c r="M49" s="4">
        <f>(GRS!J49)</f>
        <v>5523608</v>
      </c>
      <c r="N49" s="30">
        <f t="shared" si="2"/>
        <v>4.2824343935944444</v>
      </c>
      <c r="O49" s="4">
        <f>('Local Receipts'!U49)</f>
        <v>11619340.280000001</v>
      </c>
      <c r="P49" t="str">
        <f t="shared" si="3"/>
        <v/>
      </c>
      <c r="Q49" s="30">
        <f t="shared" si="4"/>
        <v>5.1143502804414798</v>
      </c>
      <c r="R49" s="4">
        <f t="shared" si="5"/>
        <v>103150388.28</v>
      </c>
      <c r="T49" s="26">
        <f t="shared" si="6"/>
        <v>3844905.2800000012</v>
      </c>
      <c r="U49" s="30">
        <f t="shared" si="7"/>
        <v>3.8699999999999997</v>
      </c>
    </row>
    <row r="50" spans="1:21" x14ac:dyDescent="0.2">
      <c r="A50" t="s">
        <v>63</v>
      </c>
      <c r="B50">
        <v>41</v>
      </c>
      <c r="C50" s="4">
        <f>('Levy Limit Base'!AD50)</f>
        <v>24847621</v>
      </c>
      <c r="D50" s="4" t="str">
        <f>IF('Levy Limit Base'!U50&gt;0,"","*")</f>
        <v/>
      </c>
      <c r="E50" s="4">
        <f>(GRS!F50)</f>
        <v>704000</v>
      </c>
      <c r="F50" s="4">
        <f>('Local Receipts'!K50)</f>
        <v>2514258</v>
      </c>
      <c r="G50" s="4" t="str">
        <f t="shared" si="8"/>
        <v/>
      </c>
      <c r="H50" s="4">
        <f t="shared" si="0"/>
        <v>28065879</v>
      </c>
      <c r="I50" s="4"/>
      <c r="J50" s="4">
        <f>MINA(ROUND(C50*1.025,0),'Levy Limit Base'!AB50)</f>
        <v>25468812</v>
      </c>
      <c r="K50" s="4">
        <f>IF(J50+'New Growth'!AM50&gt;'Levy Limit Base'!AB50,'Levy Limit Base'!AB50-J50,'New Growth'!AM50)</f>
        <v>211205</v>
      </c>
      <c r="L50" s="30">
        <f t="shared" si="1"/>
        <v>3.3500028030852533</v>
      </c>
      <c r="M50" s="4">
        <f>(GRS!J50)</f>
        <v>719651</v>
      </c>
      <c r="N50" s="30">
        <f t="shared" si="2"/>
        <v>2.2231534090909091</v>
      </c>
      <c r="O50" s="4">
        <f>('Local Receipts'!U50)</f>
        <v>2571668</v>
      </c>
      <c r="P50" t="str">
        <f t="shared" si="3"/>
        <v/>
      </c>
      <c r="Q50" s="30">
        <f t="shared" si="4"/>
        <v>2.283377441774074</v>
      </c>
      <c r="R50" s="4">
        <f t="shared" si="5"/>
        <v>28971336</v>
      </c>
      <c r="T50" s="26">
        <f t="shared" si="6"/>
        <v>905457</v>
      </c>
      <c r="U50" s="30">
        <f t="shared" si="7"/>
        <v>3.2300000000000004</v>
      </c>
    </row>
    <row r="51" spans="1:21" x14ac:dyDescent="0.2">
      <c r="A51" t="s">
        <v>64</v>
      </c>
      <c r="B51">
        <v>42</v>
      </c>
      <c r="C51" s="4">
        <f>('Levy Limit Base'!AD51)</f>
        <v>33912904</v>
      </c>
      <c r="D51" s="4" t="str">
        <f>IF('Levy Limit Base'!U51&gt;0,"","*")</f>
        <v/>
      </c>
      <c r="E51" s="4">
        <f>(GRS!F51)</f>
        <v>3624307</v>
      </c>
      <c r="F51" s="4">
        <f>('Local Receipts'!K51)</f>
        <v>3346500</v>
      </c>
      <c r="G51" s="4" t="str">
        <f t="shared" si="8"/>
        <v/>
      </c>
      <c r="H51" s="4">
        <f t="shared" si="0"/>
        <v>40883711</v>
      </c>
      <c r="I51" s="4"/>
      <c r="J51" s="4">
        <f>MINA(ROUND(C51*1.025,0),'Levy Limit Base'!AB51)</f>
        <v>34760727</v>
      </c>
      <c r="K51" s="4">
        <f>IF(J51+'New Growth'!AM51&gt;'Levy Limit Base'!AB51,'Levy Limit Base'!AB51-J51,'New Growth'!AM51)</f>
        <v>671475</v>
      </c>
      <c r="L51" s="30">
        <f t="shared" si="1"/>
        <v>4.4799997074859768</v>
      </c>
      <c r="M51" s="4">
        <f>(GRS!J51)</f>
        <v>3768683</v>
      </c>
      <c r="N51" s="30">
        <f t="shared" si="2"/>
        <v>3.9835477513356348</v>
      </c>
      <c r="O51" s="4">
        <f>('Local Receipts'!U51)</f>
        <v>3395585.07</v>
      </c>
      <c r="P51" t="str">
        <f t="shared" si="3"/>
        <v/>
      </c>
      <c r="Q51" s="30">
        <f t="shared" si="4"/>
        <v>1.4667584043029982</v>
      </c>
      <c r="R51" s="4">
        <f t="shared" si="5"/>
        <v>42596470.07</v>
      </c>
      <c r="T51" s="26">
        <f t="shared" si="6"/>
        <v>1712759.0700000003</v>
      </c>
      <c r="U51" s="30">
        <f t="shared" si="7"/>
        <v>4.1900000000000004</v>
      </c>
    </row>
    <row r="52" spans="1:21" x14ac:dyDescent="0.2">
      <c r="A52" t="s">
        <v>65</v>
      </c>
      <c r="B52">
        <v>43</v>
      </c>
      <c r="C52" s="4">
        <f>('Levy Limit Base'!AD52)</f>
        <v>6730522</v>
      </c>
      <c r="D52" s="4" t="str">
        <f>IF('Levy Limit Base'!U52&gt;0,"","*")</f>
        <v/>
      </c>
      <c r="E52" s="4">
        <f>(GRS!F52)</f>
        <v>439115</v>
      </c>
      <c r="F52" s="4">
        <f>('Local Receipts'!K52)</f>
        <v>404820</v>
      </c>
      <c r="G52" s="4" t="str">
        <f t="shared" si="8"/>
        <v/>
      </c>
      <c r="H52" s="4">
        <f t="shared" si="0"/>
        <v>7574457</v>
      </c>
      <c r="I52" s="4"/>
      <c r="J52" s="4">
        <f>MINA(ROUND(C52*1.025,0),'Levy Limit Base'!AB52)</f>
        <v>6898785</v>
      </c>
      <c r="K52" s="4">
        <f>IF(J52+'New Growth'!AM52&gt;'Levy Limit Base'!AB52,'Levy Limit Base'!AB52-J52,'New Growth'!AM52)</f>
        <v>124515</v>
      </c>
      <c r="L52" s="30">
        <f t="shared" si="1"/>
        <v>4.3500043533027606</v>
      </c>
      <c r="M52" s="4">
        <f>(GRS!J52)</f>
        <v>454570</v>
      </c>
      <c r="N52" s="30">
        <f t="shared" si="2"/>
        <v>3.519579153524703</v>
      </c>
      <c r="O52" s="4">
        <f>('Local Receipts'!U52)</f>
        <v>499000</v>
      </c>
      <c r="P52" t="str">
        <f t="shared" si="3"/>
        <v/>
      </c>
      <c r="Q52" s="30">
        <f t="shared" si="4"/>
        <v>23.264660836915173</v>
      </c>
      <c r="R52" s="4">
        <f t="shared" si="5"/>
        <v>7976870</v>
      </c>
      <c r="T52" s="26">
        <f t="shared" si="6"/>
        <v>402413</v>
      </c>
      <c r="U52" s="30">
        <f t="shared" si="7"/>
        <v>5.3100000000000005</v>
      </c>
    </row>
    <row r="53" spans="1:21" x14ac:dyDescent="0.2">
      <c r="A53" t="s">
        <v>66</v>
      </c>
      <c r="B53">
        <v>44</v>
      </c>
      <c r="C53" s="4">
        <f>('Levy Limit Base'!AD53)</f>
        <v>127045434</v>
      </c>
      <c r="D53" s="4" t="str">
        <f>IF('Levy Limit Base'!U53&gt;0,"","*")</f>
        <v/>
      </c>
      <c r="E53" s="4">
        <f>(GRS!F53)</f>
        <v>19302201</v>
      </c>
      <c r="F53" s="4">
        <f>('Local Receipts'!K53)</f>
        <v>16570414</v>
      </c>
      <c r="G53" s="4" t="str">
        <f t="shared" si="8"/>
        <v/>
      </c>
      <c r="H53" s="4">
        <f t="shared" si="0"/>
        <v>162918049</v>
      </c>
      <c r="I53" s="4"/>
      <c r="J53" s="4">
        <f>MINA(ROUND(C53*1.025,0),'Levy Limit Base'!AB53)</f>
        <v>130221570</v>
      </c>
      <c r="K53" s="4">
        <f>IF(J53+'New Growth'!AM53&gt;'Levy Limit Base'!AB53,'Levy Limit Base'!AB53-J53,'New Growth'!AM53)</f>
        <v>2083545</v>
      </c>
      <c r="L53" s="30">
        <f t="shared" si="1"/>
        <v>4.1400000255026876</v>
      </c>
      <c r="M53" s="4">
        <f>(GRS!J53)</f>
        <v>20132187</v>
      </c>
      <c r="N53" s="30">
        <f t="shared" si="2"/>
        <v>4.299955222723046</v>
      </c>
      <c r="O53" s="4">
        <f>('Local Receipts'!U53)</f>
        <v>15740962</v>
      </c>
      <c r="P53" t="str">
        <f t="shared" si="3"/>
        <v/>
      </c>
      <c r="Q53" s="30">
        <f t="shared" si="4"/>
        <v>-5.0056202578885474</v>
      </c>
      <c r="R53" s="4">
        <f t="shared" si="5"/>
        <v>168178264</v>
      </c>
      <c r="T53" s="26">
        <f t="shared" si="6"/>
        <v>5260215</v>
      </c>
      <c r="U53" s="30">
        <f t="shared" si="7"/>
        <v>3.2300000000000004</v>
      </c>
    </row>
    <row r="54" spans="1:21" x14ac:dyDescent="0.2">
      <c r="A54" t="s">
        <v>67</v>
      </c>
      <c r="B54">
        <v>45</v>
      </c>
      <c r="C54" s="4">
        <f>('Levy Limit Base'!AD54)</f>
        <v>4792162</v>
      </c>
      <c r="D54" s="4" t="str">
        <f>IF('Levy Limit Base'!U54&gt;0,"","*")</f>
        <v/>
      </c>
      <c r="E54" s="4">
        <f>(GRS!F54)</f>
        <v>553745</v>
      </c>
      <c r="F54" s="4">
        <f>('Local Receipts'!K54)</f>
        <v>450900</v>
      </c>
      <c r="G54" s="4" t="str">
        <f t="shared" si="8"/>
        <v/>
      </c>
      <c r="H54" s="4">
        <f t="shared" si="0"/>
        <v>5796807</v>
      </c>
      <c r="I54" s="4"/>
      <c r="J54" s="4">
        <f>MINA(ROUND(C54*1.025,0),'Levy Limit Base'!AB54)</f>
        <v>4911966</v>
      </c>
      <c r="K54" s="4">
        <f>IF(J54+'New Growth'!AM54&gt;'Levy Limit Base'!AB54,'Levy Limit Base'!AB54-J54,'New Growth'!AM54)</f>
        <v>54631</v>
      </c>
      <c r="L54" s="30">
        <f t="shared" si="1"/>
        <v>3.6400063269981273</v>
      </c>
      <c r="M54" s="4">
        <f>(GRS!J54)</f>
        <v>573317</v>
      </c>
      <c r="N54" s="30">
        <f t="shared" si="2"/>
        <v>3.5344788666263351</v>
      </c>
      <c r="O54" s="4">
        <f>('Local Receipts'!U54)</f>
        <v>405900</v>
      </c>
      <c r="P54" t="str">
        <f t="shared" si="3"/>
        <v/>
      </c>
      <c r="Q54" s="30">
        <f t="shared" si="4"/>
        <v>-9.9800399201596814</v>
      </c>
      <c r="R54" s="4">
        <f t="shared" si="5"/>
        <v>5945814</v>
      </c>
      <c r="T54" s="26">
        <f t="shared" si="6"/>
        <v>149007</v>
      </c>
      <c r="U54" s="30">
        <f t="shared" si="7"/>
        <v>2.5700000000000003</v>
      </c>
    </row>
    <row r="55" spans="1:21" x14ac:dyDescent="0.2">
      <c r="A55" t="s">
        <v>68</v>
      </c>
      <c r="B55">
        <v>46</v>
      </c>
      <c r="C55" s="4">
        <f>('Levy Limit Base'!AD55)</f>
        <v>175733519</v>
      </c>
      <c r="D55" s="4" t="str">
        <f>IF('Levy Limit Base'!U55&gt;0,"","*")</f>
        <v/>
      </c>
      <c r="E55" s="4">
        <f>(GRS!F55)</f>
        <v>5852785</v>
      </c>
      <c r="F55" s="4">
        <f>('Local Receipts'!K55)</f>
        <v>14967000</v>
      </c>
      <c r="G55" s="4" t="str">
        <f t="shared" si="8"/>
        <v/>
      </c>
      <c r="H55" s="4">
        <f t="shared" si="0"/>
        <v>196553304</v>
      </c>
      <c r="I55" s="4"/>
      <c r="J55" s="4">
        <f>MINA(ROUND(C55*1.025,0),'Levy Limit Base'!AB55)</f>
        <v>180126857</v>
      </c>
      <c r="K55" s="4">
        <f>IF(J55+'New Growth'!AM55&gt;'Levy Limit Base'!AB55,'Levy Limit Base'!AB55-J55,'New Growth'!AM55)</f>
        <v>2196669</v>
      </c>
      <c r="L55" s="30">
        <f t="shared" si="1"/>
        <v>3.7500000213391278</v>
      </c>
      <c r="M55" s="4">
        <f>(GRS!J55)</f>
        <v>6104455</v>
      </c>
      <c r="N55" s="30">
        <f t="shared" si="2"/>
        <v>4.3000041860413463</v>
      </c>
      <c r="O55" s="4">
        <f>('Local Receipts'!U55)</f>
        <v>15190460</v>
      </c>
      <c r="P55" t="str">
        <f t="shared" si="3"/>
        <v/>
      </c>
      <c r="Q55" s="30">
        <f t="shared" si="4"/>
        <v>1.4930179728736555</v>
      </c>
      <c r="R55" s="4">
        <f t="shared" si="5"/>
        <v>203618441</v>
      </c>
      <c r="T55" s="26">
        <f t="shared" si="6"/>
        <v>7065137</v>
      </c>
      <c r="U55" s="30">
        <f t="shared" si="7"/>
        <v>3.5900000000000003</v>
      </c>
    </row>
    <row r="56" spans="1:21" x14ac:dyDescent="0.2">
      <c r="A56" t="s">
        <v>69</v>
      </c>
      <c r="B56">
        <v>47</v>
      </c>
      <c r="C56" s="4">
        <f>('Levy Limit Base'!AD56)</f>
        <v>3281502</v>
      </c>
      <c r="D56" s="4" t="str">
        <f>IF('Levy Limit Base'!U56&gt;0,"","*")</f>
        <v/>
      </c>
      <c r="E56" s="4">
        <f>(GRS!F56)</f>
        <v>284842</v>
      </c>
      <c r="F56" s="4">
        <f>('Local Receipts'!K56)</f>
        <v>175400</v>
      </c>
      <c r="G56" s="4" t="str">
        <f t="shared" si="8"/>
        <v/>
      </c>
      <c r="H56" s="4">
        <f t="shared" si="0"/>
        <v>3741744</v>
      </c>
      <c r="I56" s="4"/>
      <c r="J56" s="4">
        <f>MINA(ROUND(C56*1.025,0),'Levy Limit Base'!AB56)</f>
        <v>3363540</v>
      </c>
      <c r="K56" s="4">
        <f>IF(J56+'New Growth'!AM56&gt;'Levy Limit Base'!AB56,'Levy Limit Base'!AB56-J56,'New Growth'!AM56)</f>
        <v>48566</v>
      </c>
      <c r="L56" s="30">
        <f t="shared" si="1"/>
        <v>3.9800067164365585</v>
      </c>
      <c r="M56" s="4">
        <f>(GRS!J56)</f>
        <v>296980</v>
      </c>
      <c r="N56" s="30">
        <f t="shared" si="2"/>
        <v>4.261309778754538</v>
      </c>
      <c r="O56" s="4">
        <f>('Local Receipts'!U56)</f>
        <v>196865</v>
      </c>
      <c r="P56" t="str">
        <f t="shared" si="3"/>
        <v/>
      </c>
      <c r="Q56" s="30">
        <f t="shared" si="4"/>
        <v>12.237742303306728</v>
      </c>
      <c r="R56" s="4">
        <f t="shared" si="5"/>
        <v>3905951</v>
      </c>
      <c r="T56" s="26">
        <f t="shared" si="6"/>
        <v>164207</v>
      </c>
      <c r="U56" s="30">
        <f t="shared" si="7"/>
        <v>4.3900000000000006</v>
      </c>
    </row>
    <row r="57" spans="1:21" x14ac:dyDescent="0.2">
      <c r="A57" t="s">
        <v>70</v>
      </c>
      <c r="B57">
        <v>48</v>
      </c>
      <c r="C57" s="4">
        <f>('Levy Limit Base'!AD57)</f>
        <v>105612937</v>
      </c>
      <c r="D57" s="4" t="str">
        <f>IF('Levy Limit Base'!U57&gt;0,"","*")</f>
        <v/>
      </c>
      <c r="E57" s="4">
        <f>(GRS!F57)</f>
        <v>2414194</v>
      </c>
      <c r="F57" s="4">
        <f>('Local Receipts'!K57)</f>
        <v>7667865.0299999993</v>
      </c>
      <c r="G57" s="4" t="str">
        <f t="shared" si="8"/>
        <v/>
      </c>
      <c r="H57" s="4">
        <f t="shared" si="0"/>
        <v>115694996.03</v>
      </c>
      <c r="I57" s="4"/>
      <c r="J57" s="4">
        <f>MINA(ROUND(C57*1.025,0),'Levy Limit Base'!AB57)</f>
        <v>108253260</v>
      </c>
      <c r="K57" s="4">
        <f>IF(J57+'New Growth'!AM57&gt;'Levy Limit Base'!AB57,'Levy Limit Base'!AB57-J57,'New Growth'!AM57)</f>
        <v>2682569</v>
      </c>
      <c r="L57" s="30">
        <f t="shared" si="1"/>
        <v>5.0399999765180281</v>
      </c>
      <c r="M57" s="4">
        <f>(GRS!J57)</f>
        <v>2518004</v>
      </c>
      <c r="N57" s="30">
        <f t="shared" si="2"/>
        <v>4.2999858337813777</v>
      </c>
      <c r="O57" s="4">
        <f>('Local Receipts'!U57)</f>
        <v>8039301.9399999995</v>
      </c>
      <c r="P57" t="str">
        <f t="shared" si="3"/>
        <v/>
      </c>
      <c r="Q57" s="30">
        <f t="shared" si="4"/>
        <v>4.8440720923852805</v>
      </c>
      <c r="R57" s="4">
        <f t="shared" si="5"/>
        <v>121493134.94</v>
      </c>
      <c r="T57" s="26">
        <f t="shared" si="6"/>
        <v>5798138.9099999964</v>
      </c>
      <c r="U57" s="30">
        <f t="shared" si="7"/>
        <v>5.01</v>
      </c>
    </row>
    <row r="58" spans="1:21" x14ac:dyDescent="0.2">
      <c r="A58" t="s">
        <v>71</v>
      </c>
      <c r="B58">
        <v>49</v>
      </c>
      <c r="C58" s="4">
        <f>('Levy Limit Base'!AD58)</f>
        <v>509472549</v>
      </c>
      <c r="D58" s="4" t="str">
        <f>IF('Levy Limit Base'!U58&gt;0,"","*")</f>
        <v/>
      </c>
      <c r="E58" s="4">
        <f>(GRS!F58)</f>
        <v>19804203</v>
      </c>
      <c r="F58" s="4">
        <f>('Local Receipts'!K58)</f>
        <v>40654655</v>
      </c>
      <c r="G58" s="4" t="str">
        <f t="shared" si="8"/>
        <v/>
      </c>
      <c r="H58" s="4">
        <f t="shared" si="0"/>
        <v>569931407</v>
      </c>
      <c r="I58" s="4"/>
      <c r="J58" s="4">
        <f>MINA(ROUND(C58*1.025,0),'Levy Limit Base'!AB58)</f>
        <v>522209363</v>
      </c>
      <c r="K58" s="4">
        <f>IF(J58+'New Growth'!AM58&gt;'Levy Limit Base'!AB58,'Levy Limit Base'!AB58-J58,'New Growth'!AM58)</f>
        <v>20124166</v>
      </c>
      <c r="L58" s="30">
        <f t="shared" si="1"/>
        <v>6.4500001157079021</v>
      </c>
      <c r="M58" s="4">
        <f>(GRS!J58)</f>
        <v>20655784</v>
      </c>
      <c r="N58" s="30">
        <f t="shared" si="2"/>
        <v>4.3000013683963951</v>
      </c>
      <c r="O58" s="4">
        <f>('Local Receipts'!U58)</f>
        <v>42250630</v>
      </c>
      <c r="P58" t="str">
        <f t="shared" si="3"/>
        <v/>
      </c>
      <c r="Q58" s="30">
        <f t="shared" si="4"/>
        <v>3.9256882145476331</v>
      </c>
      <c r="R58" s="4">
        <f t="shared" si="5"/>
        <v>605239943</v>
      </c>
      <c r="T58" s="26">
        <f t="shared" si="6"/>
        <v>35308536</v>
      </c>
      <c r="U58" s="30">
        <f t="shared" si="7"/>
        <v>6.2</v>
      </c>
    </row>
    <row r="59" spans="1:21" x14ac:dyDescent="0.2">
      <c r="A59" t="s">
        <v>72</v>
      </c>
      <c r="B59">
        <v>50</v>
      </c>
      <c r="C59" s="4">
        <f>('Levy Limit Base'!AD59)</f>
        <v>61858950</v>
      </c>
      <c r="D59" s="4" t="str">
        <f>IF('Levy Limit Base'!U59&gt;0,"","*")</f>
        <v/>
      </c>
      <c r="E59" s="4">
        <f>(GRS!F59)</f>
        <v>2014773</v>
      </c>
      <c r="F59" s="4">
        <f>('Local Receipts'!K59)</f>
        <v>4774907</v>
      </c>
      <c r="G59" s="4" t="str">
        <f t="shared" si="8"/>
        <v/>
      </c>
      <c r="H59" s="4">
        <f t="shared" si="0"/>
        <v>68648630</v>
      </c>
      <c r="I59" s="4"/>
      <c r="J59" s="4">
        <f>MINA(ROUND(C59*1.025,0),'Levy Limit Base'!AB59)</f>
        <v>63405424</v>
      </c>
      <c r="K59" s="4">
        <f>IF(J59+'New Growth'!AM59&gt;'Levy Limit Base'!AB59,'Levy Limit Base'!AB59-J59,'New Growth'!AM59)</f>
        <v>1416570</v>
      </c>
      <c r="L59" s="30">
        <f t="shared" si="1"/>
        <v>4.7900004768913798</v>
      </c>
      <c r="M59" s="4">
        <f>(GRS!J59)</f>
        <v>2099778</v>
      </c>
      <c r="N59" s="30">
        <f t="shared" si="2"/>
        <v>4.2190857233048087</v>
      </c>
      <c r="O59" s="4">
        <f>('Local Receipts'!U59)</f>
        <v>4730405</v>
      </c>
      <c r="P59" t="str">
        <f t="shared" si="3"/>
        <v/>
      </c>
      <c r="Q59" s="30">
        <f t="shared" si="4"/>
        <v>-0.93199720957916043</v>
      </c>
      <c r="R59" s="4">
        <f t="shared" si="5"/>
        <v>71652177</v>
      </c>
      <c r="T59" s="26">
        <f t="shared" si="6"/>
        <v>3003547</v>
      </c>
      <c r="U59" s="30">
        <f t="shared" si="7"/>
        <v>4.38</v>
      </c>
    </row>
    <row r="60" spans="1:21" x14ac:dyDescent="0.2">
      <c r="A60" t="s">
        <v>73</v>
      </c>
      <c r="B60">
        <v>51</v>
      </c>
      <c r="C60" s="4">
        <f>('Levy Limit Base'!AD60)</f>
        <v>20927143</v>
      </c>
      <c r="D60" s="4" t="str">
        <f>IF('Levy Limit Base'!U60&gt;0,"","*")</f>
        <v/>
      </c>
      <c r="E60" s="4">
        <f>(GRS!F60)</f>
        <v>353938</v>
      </c>
      <c r="F60" s="4">
        <f>('Local Receipts'!K60)</f>
        <v>933300</v>
      </c>
      <c r="G60" s="4" t="str">
        <f t="shared" si="8"/>
        <v/>
      </c>
      <c r="H60" s="4">
        <f t="shared" si="0"/>
        <v>22214381</v>
      </c>
      <c r="I60" s="4"/>
      <c r="J60" s="4">
        <f>MINA(ROUND(C60*1.025,0),'Levy Limit Base'!AB60)</f>
        <v>21450322</v>
      </c>
      <c r="K60" s="4">
        <f>IF(J60+'New Growth'!AM60&gt;'Levy Limit Base'!AB60,'Levy Limit Base'!AB60-J60,'New Growth'!AM60)</f>
        <v>368318</v>
      </c>
      <c r="L60" s="30">
        <f t="shared" si="1"/>
        <v>4.2600033841217604</v>
      </c>
      <c r="M60" s="4">
        <f>(GRS!J60)</f>
        <v>362634</v>
      </c>
      <c r="N60" s="30">
        <f t="shared" si="2"/>
        <v>2.456927484474682</v>
      </c>
      <c r="O60" s="4">
        <f>('Local Receipts'!U60)</f>
        <v>971800</v>
      </c>
      <c r="P60" t="str">
        <f t="shared" si="3"/>
        <v/>
      </c>
      <c r="Q60" s="30">
        <f t="shared" si="4"/>
        <v>4.1251473266902385</v>
      </c>
      <c r="R60" s="4">
        <f t="shared" si="5"/>
        <v>23153074</v>
      </c>
      <c r="T60" s="26">
        <f t="shared" si="6"/>
        <v>938693</v>
      </c>
      <c r="U60" s="30">
        <f t="shared" si="7"/>
        <v>4.2299999999999995</v>
      </c>
    </row>
    <row r="61" spans="1:21" x14ac:dyDescent="0.2">
      <c r="A61" t="s">
        <v>74</v>
      </c>
      <c r="B61">
        <v>52</v>
      </c>
      <c r="C61" s="4">
        <f>('Levy Limit Base'!AD61)</f>
        <v>21899430</v>
      </c>
      <c r="D61" s="4" t="str">
        <f>IF('Levy Limit Base'!U61&gt;0,"","*")</f>
        <v/>
      </c>
      <c r="E61" s="4">
        <f>(GRS!F61)</f>
        <v>1458950</v>
      </c>
      <c r="F61" s="4">
        <f>('Local Receipts'!K61)</f>
        <v>1904918</v>
      </c>
      <c r="G61" s="4" t="str">
        <f t="shared" si="8"/>
        <v/>
      </c>
      <c r="H61" s="4">
        <f t="shared" si="0"/>
        <v>25263298</v>
      </c>
      <c r="I61" s="4"/>
      <c r="J61" s="4">
        <f>MINA(ROUND(C61*1.025,0),'Levy Limit Base'!AB61)</f>
        <v>22446916</v>
      </c>
      <c r="K61" s="4">
        <f>IF(J61+'New Growth'!AM61&gt;'Levy Limit Base'!AB61,'Levy Limit Base'!AB61-J61,'New Growth'!AM61)</f>
        <v>451128</v>
      </c>
      <c r="L61" s="30">
        <f t="shared" si="1"/>
        <v>4.5599999634693686</v>
      </c>
      <c r="M61" s="4">
        <f>(GRS!J61)</f>
        <v>1516858</v>
      </c>
      <c r="N61" s="30">
        <f t="shared" si="2"/>
        <v>3.9691558997909455</v>
      </c>
      <c r="O61" s="4">
        <f>('Local Receipts'!U61)</f>
        <v>2004190</v>
      </c>
      <c r="P61" t="str">
        <f t="shared" si="3"/>
        <v/>
      </c>
      <c r="Q61" s="30">
        <f t="shared" si="4"/>
        <v>5.2113529296274175</v>
      </c>
      <c r="R61" s="4">
        <f t="shared" si="5"/>
        <v>26419092</v>
      </c>
      <c r="T61" s="26">
        <f t="shared" si="6"/>
        <v>1155794</v>
      </c>
      <c r="U61" s="30">
        <f t="shared" si="7"/>
        <v>4.5699999999999994</v>
      </c>
    </row>
    <row r="62" spans="1:21" x14ac:dyDescent="0.2">
      <c r="A62" t="s">
        <v>75</v>
      </c>
      <c r="B62">
        <v>53</v>
      </c>
      <c r="C62" s="4">
        <f>('Levy Limit Base'!AD62)</f>
        <v>2716985</v>
      </c>
      <c r="D62" s="4" t="str">
        <f>IF('Levy Limit Base'!U62&gt;0,"","*")</f>
        <v/>
      </c>
      <c r="E62" s="4">
        <f>(GRS!F62)</f>
        <v>176255</v>
      </c>
      <c r="F62" s="4">
        <f>('Local Receipts'!K62)</f>
        <v>148830.79999999999</v>
      </c>
      <c r="G62" s="4" t="str">
        <f t="shared" si="8"/>
        <v/>
      </c>
      <c r="H62" s="4">
        <f t="shared" si="0"/>
        <v>3042070.8</v>
      </c>
      <c r="I62" s="4"/>
      <c r="J62" s="4">
        <f>MINA(ROUND(C62*1.025,0),'Levy Limit Base'!AB62)</f>
        <v>2784910</v>
      </c>
      <c r="K62" s="4">
        <f>IF(J62+'New Growth'!AM62&gt;'Levy Limit Base'!AB62,'Levy Limit Base'!AB62-J62,'New Growth'!AM62)</f>
        <v>56242</v>
      </c>
      <c r="L62" s="30">
        <f t="shared" si="1"/>
        <v>4.5700289107227317</v>
      </c>
      <c r="M62" s="4">
        <f>(GRS!J62)</f>
        <v>183184</v>
      </c>
      <c r="N62" s="30">
        <f t="shared" si="2"/>
        <v>3.9312359933051546</v>
      </c>
      <c r="O62" s="4">
        <f>('Local Receipts'!U62)</f>
        <v>172464</v>
      </c>
      <c r="P62" t="str">
        <f t="shared" si="3"/>
        <v/>
      </c>
      <c r="Q62" s="30">
        <f t="shared" si="4"/>
        <v>15.879240049774651</v>
      </c>
      <c r="R62" s="4">
        <f t="shared" si="5"/>
        <v>3196800</v>
      </c>
      <c r="T62" s="26">
        <f t="shared" si="6"/>
        <v>154729.20000000019</v>
      </c>
      <c r="U62" s="30">
        <f t="shared" si="7"/>
        <v>5.09</v>
      </c>
    </row>
    <row r="63" spans="1:21" x14ac:dyDescent="0.2">
      <c r="A63" t="s">
        <v>76</v>
      </c>
      <c r="B63">
        <v>54</v>
      </c>
      <c r="C63" s="4">
        <f>('Levy Limit Base'!AD63)</f>
        <v>17277860</v>
      </c>
      <c r="D63" s="4" t="str">
        <f>IF('Levy Limit Base'!U63&gt;0,"","*")</f>
        <v/>
      </c>
      <c r="E63" s="4">
        <f>(GRS!F63)</f>
        <v>1340180</v>
      </c>
      <c r="F63" s="4">
        <f>('Local Receipts'!K63)</f>
        <v>2724092</v>
      </c>
      <c r="G63" s="4" t="str">
        <f t="shared" si="8"/>
        <v/>
      </c>
      <c r="H63" s="4">
        <f t="shared" si="0"/>
        <v>21342132</v>
      </c>
      <c r="I63" s="4"/>
      <c r="J63" s="4">
        <f>MINA(ROUND(C63*1.025,0),'Levy Limit Base'!AB63)</f>
        <v>17709807</v>
      </c>
      <c r="K63" s="4">
        <f>IF(J63+'New Growth'!AM63&gt;'Levy Limit Base'!AB63,'Levy Limit Base'!AB63-J63,'New Growth'!AM63)</f>
        <v>324824</v>
      </c>
      <c r="L63" s="30">
        <f t="shared" si="1"/>
        <v>4.380004236635787</v>
      </c>
      <c r="M63" s="4">
        <f>(GRS!J63)</f>
        <v>1397609</v>
      </c>
      <c r="N63" s="30">
        <f t="shared" si="2"/>
        <v>4.2851706487188288</v>
      </c>
      <c r="O63" s="4">
        <f>('Local Receipts'!U63)</f>
        <v>3076029</v>
      </c>
      <c r="P63" t="str">
        <f t="shared" si="3"/>
        <v/>
      </c>
      <c r="Q63" s="30">
        <f t="shared" si="4"/>
        <v>12.91942416041749</v>
      </c>
      <c r="R63" s="4">
        <f t="shared" si="5"/>
        <v>22508269</v>
      </c>
      <c r="T63" s="26">
        <f t="shared" si="6"/>
        <v>1166137</v>
      </c>
      <c r="U63" s="30">
        <f t="shared" si="7"/>
        <v>5.46</v>
      </c>
    </row>
    <row r="64" spans="1:21" x14ac:dyDescent="0.2">
      <c r="A64" t="s">
        <v>77</v>
      </c>
      <c r="B64">
        <v>55</v>
      </c>
      <c r="C64" s="4">
        <f>('Levy Limit Base'!AD64)</f>
        <v>23677336</v>
      </c>
      <c r="D64" s="4" t="str">
        <f>IF('Levy Limit Base'!U64&gt;0,"","*")</f>
        <v/>
      </c>
      <c r="E64" s="4">
        <f>(GRS!F64)</f>
        <v>138738</v>
      </c>
      <c r="F64" s="4">
        <f>('Local Receipts'!K64)</f>
        <v>2471500</v>
      </c>
      <c r="G64" s="4" t="str">
        <f t="shared" si="8"/>
        <v/>
      </c>
      <c r="H64" s="4">
        <f t="shared" si="0"/>
        <v>26287574</v>
      </c>
      <c r="I64" s="4"/>
      <c r="J64" s="4">
        <f>MINA(ROUND(C64*1.025,0),'Levy Limit Base'!AB64)</f>
        <v>24269269</v>
      </c>
      <c r="K64" s="4">
        <f>IF(J64+'New Growth'!AM64&gt;'Levy Limit Base'!AB64,'Levy Limit Base'!AB64-J64,'New Growth'!AM64)</f>
        <v>293599</v>
      </c>
      <c r="L64" s="30">
        <f t="shared" si="1"/>
        <v>3.7399984525286123</v>
      </c>
      <c r="M64" s="4">
        <f>(GRS!J64)</f>
        <v>144704</v>
      </c>
      <c r="N64" s="30">
        <f t="shared" si="2"/>
        <v>4.3001917282936182</v>
      </c>
      <c r="O64" s="4">
        <f>('Local Receipts'!U64)</f>
        <v>2507500</v>
      </c>
      <c r="P64" t="str">
        <f t="shared" si="3"/>
        <v/>
      </c>
      <c r="Q64" s="30">
        <f t="shared" si="4"/>
        <v>1.4566053004248432</v>
      </c>
      <c r="R64" s="4">
        <f t="shared" si="5"/>
        <v>27215072</v>
      </c>
      <c r="T64" s="26">
        <f t="shared" si="6"/>
        <v>927498</v>
      </c>
      <c r="U64" s="30">
        <f t="shared" si="7"/>
        <v>3.53</v>
      </c>
    </row>
    <row r="65" spans="1:21" x14ac:dyDescent="0.2">
      <c r="A65" t="s">
        <v>78</v>
      </c>
      <c r="B65">
        <v>56</v>
      </c>
      <c r="C65" s="4">
        <f>('Levy Limit Base'!AD65)</f>
        <v>85490204</v>
      </c>
      <c r="D65" s="4" t="str">
        <f>IF('Levy Limit Base'!U65&gt;0,"","*")</f>
        <v/>
      </c>
      <c r="E65" s="4">
        <f>(GRS!F65)</f>
        <v>4685618</v>
      </c>
      <c r="F65" s="4">
        <f>('Local Receipts'!K65)</f>
        <v>6413075</v>
      </c>
      <c r="G65" s="4" t="str">
        <f t="shared" si="8"/>
        <v/>
      </c>
      <c r="H65" s="4">
        <f t="shared" si="0"/>
        <v>96588897</v>
      </c>
      <c r="I65" s="4"/>
      <c r="J65" s="4">
        <f>MINA(ROUND(C65*1.025,0),'Levy Limit Base'!AB65)</f>
        <v>87627459</v>
      </c>
      <c r="K65" s="4">
        <f>IF(J65+'New Growth'!AM65&gt;'Levy Limit Base'!AB65,'Levy Limit Base'!AB65-J65,'New Growth'!AM65)</f>
        <v>1359294</v>
      </c>
      <c r="L65" s="30">
        <f t="shared" si="1"/>
        <v>4.0899995980826063</v>
      </c>
      <c r="M65" s="4">
        <f>(GRS!J65)</f>
        <v>4886812</v>
      </c>
      <c r="N65" s="30">
        <f t="shared" si="2"/>
        <v>4.2938626238844053</v>
      </c>
      <c r="O65" s="4">
        <f>('Local Receipts'!U65)</f>
        <v>6510000</v>
      </c>
      <c r="P65" t="str">
        <f t="shared" si="3"/>
        <v/>
      </c>
      <c r="Q65" s="30">
        <f t="shared" si="4"/>
        <v>1.5113654526104872</v>
      </c>
      <c r="R65" s="4">
        <f t="shared" si="5"/>
        <v>100383565</v>
      </c>
      <c r="T65" s="26">
        <f t="shared" si="6"/>
        <v>3794668</v>
      </c>
      <c r="U65" s="30">
        <f t="shared" si="7"/>
        <v>3.93</v>
      </c>
    </row>
    <row r="66" spans="1:21" x14ac:dyDescent="0.2">
      <c r="A66" t="s">
        <v>79</v>
      </c>
      <c r="B66">
        <v>57</v>
      </c>
      <c r="C66" s="4">
        <f>('Levy Limit Base'!AD66)</f>
        <v>48322835</v>
      </c>
      <c r="D66" s="4" t="str">
        <f>IF('Levy Limit Base'!U66&gt;0,"","*")</f>
        <v/>
      </c>
      <c r="E66" s="4">
        <f>(GRS!F66)</f>
        <v>7647235</v>
      </c>
      <c r="F66" s="4">
        <f>('Local Receipts'!K66)</f>
        <v>12012693</v>
      </c>
      <c r="G66" s="4" t="str">
        <f t="shared" si="8"/>
        <v/>
      </c>
      <c r="H66" s="4">
        <f t="shared" si="0"/>
        <v>67982763</v>
      </c>
      <c r="I66" s="4"/>
      <c r="J66" s="4">
        <f>MINA(ROUND(C66*1.025,0),'Levy Limit Base'!AB66)</f>
        <v>49530906</v>
      </c>
      <c r="K66" s="4">
        <f>IF(J66+'New Growth'!AM66&gt;'Levy Limit Base'!AB66,'Levy Limit Base'!AB66-J66,'New Growth'!AM66)</f>
        <v>1420691</v>
      </c>
      <c r="L66" s="30">
        <f t="shared" si="1"/>
        <v>5.4399995364510385</v>
      </c>
      <c r="M66" s="4">
        <f>(GRS!J66)</f>
        <v>7972795</v>
      </c>
      <c r="N66" s="30">
        <f t="shared" si="2"/>
        <v>4.2572249970087226</v>
      </c>
      <c r="O66" s="4">
        <f>('Local Receipts'!U66)</f>
        <v>12972432</v>
      </c>
      <c r="P66" t="str">
        <f t="shared" si="3"/>
        <v/>
      </c>
      <c r="Q66" s="30">
        <f t="shared" si="4"/>
        <v>7.9893742393982761</v>
      </c>
      <c r="R66" s="4">
        <f t="shared" si="5"/>
        <v>71896824</v>
      </c>
      <c r="T66" s="26">
        <f t="shared" si="6"/>
        <v>3914061</v>
      </c>
      <c r="U66" s="30">
        <f t="shared" si="7"/>
        <v>5.76</v>
      </c>
    </row>
    <row r="67" spans="1:21" x14ac:dyDescent="0.2">
      <c r="A67" t="s">
        <v>80</v>
      </c>
      <c r="B67">
        <v>58</v>
      </c>
      <c r="C67" s="4">
        <f>('Levy Limit Base'!AD67)</f>
        <v>3173655</v>
      </c>
      <c r="D67" s="4" t="str">
        <f>IF('Levy Limit Base'!U67&gt;0,"","*")</f>
        <v/>
      </c>
      <c r="E67" s="4">
        <f>(GRS!F67)</f>
        <v>675455</v>
      </c>
      <c r="F67" s="4">
        <f>('Local Receipts'!K67)</f>
        <v>461800</v>
      </c>
      <c r="G67" s="4" t="str">
        <f t="shared" si="8"/>
        <v/>
      </c>
      <c r="H67" s="4">
        <f t="shared" si="0"/>
        <v>4310910</v>
      </c>
      <c r="I67" s="4"/>
      <c r="J67" s="4">
        <f>MINA(ROUND(C67*1.025,0),'Levy Limit Base'!AB67)</f>
        <v>3252996</v>
      </c>
      <c r="K67" s="4">
        <f>IF(J67+'New Growth'!AM67&gt;'Levy Limit Base'!AB67,'Levy Limit Base'!AB67-J67,'New Growth'!AM67)</f>
        <v>25072</v>
      </c>
      <c r="L67" s="30">
        <f t="shared" si="1"/>
        <v>3.2899921384019373</v>
      </c>
      <c r="M67" s="4">
        <f>(GRS!J67)</f>
        <v>699806</v>
      </c>
      <c r="N67" s="30">
        <f t="shared" si="2"/>
        <v>3.6051254339667334</v>
      </c>
      <c r="O67" s="4">
        <f>('Local Receipts'!U67)</f>
        <v>487900</v>
      </c>
      <c r="P67" t="str">
        <f t="shared" si="3"/>
        <v/>
      </c>
      <c r="Q67" s="30">
        <f t="shared" si="4"/>
        <v>5.6517973148549157</v>
      </c>
      <c r="R67" s="4">
        <f t="shared" si="5"/>
        <v>4465774</v>
      </c>
      <c r="T67" s="26">
        <f t="shared" si="6"/>
        <v>154864</v>
      </c>
      <c r="U67" s="30">
        <f t="shared" si="7"/>
        <v>3.5900000000000003</v>
      </c>
    </row>
    <row r="68" spans="1:21" x14ac:dyDescent="0.2">
      <c r="A68" t="s">
        <v>81</v>
      </c>
      <c r="B68">
        <v>59</v>
      </c>
      <c r="C68" s="4">
        <f>('Levy Limit Base'!AD68)</f>
        <v>2327411</v>
      </c>
      <c r="D68" s="4" t="str">
        <f>IF('Levy Limit Base'!U68&gt;0,"","*")</f>
        <v>*</v>
      </c>
      <c r="E68" s="4">
        <f>(GRS!F68)</f>
        <v>180290</v>
      </c>
      <c r="F68" s="4">
        <f>('Local Receipts'!K68)</f>
        <v>141450</v>
      </c>
      <c r="G68" s="4" t="str">
        <f t="shared" si="8"/>
        <v>*</v>
      </c>
      <c r="H68" s="4">
        <f t="shared" si="0"/>
        <v>2649151</v>
      </c>
      <c r="I68" s="4"/>
      <c r="J68" s="4">
        <f>MINA(ROUND(C68*1.025,0),'Levy Limit Base'!AB68)</f>
        <v>2385596</v>
      </c>
      <c r="K68" s="4">
        <f>IF(J68+'New Growth'!AM68&gt;'Levy Limit Base'!AB68,'Levy Limit Base'!AB68-J68,'New Growth'!AM68)</f>
        <v>34446</v>
      </c>
      <c r="L68" s="30">
        <f t="shared" si="1"/>
        <v>3.980001813173522</v>
      </c>
      <c r="M68" s="4">
        <f>(GRS!J68)</f>
        <v>187427</v>
      </c>
      <c r="N68" s="30">
        <f t="shared" si="2"/>
        <v>3.958622219757058</v>
      </c>
      <c r="O68" s="4">
        <f>('Local Receipts'!U68)</f>
        <v>155400</v>
      </c>
      <c r="P68" t="str">
        <f t="shared" si="3"/>
        <v>*</v>
      </c>
      <c r="Q68" s="30">
        <f t="shared" si="4"/>
        <v>9.8621420996818667</v>
      </c>
      <c r="R68" s="4">
        <f t="shared" si="5"/>
        <v>2762869</v>
      </c>
      <c r="T68" s="26">
        <f t="shared" si="6"/>
        <v>113718</v>
      </c>
      <c r="U68" s="30">
        <f t="shared" si="7"/>
        <v>4.29</v>
      </c>
    </row>
    <row r="69" spans="1:21" x14ac:dyDescent="0.2">
      <c r="A69" t="s">
        <v>82</v>
      </c>
      <c r="B69">
        <v>60</v>
      </c>
      <c r="C69" s="4">
        <f>('Levy Limit Base'!AD69)</f>
        <v>2857402</v>
      </c>
      <c r="D69" s="4" t="str">
        <f>IF('Levy Limit Base'!U69&gt;0,"","*")</f>
        <v/>
      </c>
      <c r="E69" s="4">
        <f>(GRS!F69)</f>
        <v>176797</v>
      </c>
      <c r="F69" s="4">
        <f>('Local Receipts'!K69)</f>
        <v>182280</v>
      </c>
      <c r="G69" s="4" t="str">
        <f t="shared" si="8"/>
        <v/>
      </c>
      <c r="H69" s="4">
        <f t="shared" si="0"/>
        <v>3216479</v>
      </c>
      <c r="I69" s="4"/>
      <c r="J69" s="4">
        <f>MINA(ROUND(C69*1.025,0),'Levy Limit Base'!AB69)</f>
        <v>2928837</v>
      </c>
      <c r="K69" s="4">
        <f>IF(J69+'New Growth'!AM69&gt;'Levy Limit Base'!AB69,'Levy Limit Base'!AB69-J69,'New Growth'!AM69)</f>
        <v>36003</v>
      </c>
      <c r="L69" s="30">
        <f t="shared" si="1"/>
        <v>3.7599889690005117</v>
      </c>
      <c r="M69" s="4">
        <f>(GRS!J69)</f>
        <v>182270</v>
      </c>
      <c r="N69" s="30">
        <f t="shared" si="2"/>
        <v>3.0956407631351213</v>
      </c>
      <c r="O69" s="4">
        <f>('Local Receipts'!U69)</f>
        <v>169500</v>
      </c>
      <c r="P69" t="str">
        <f t="shared" si="3"/>
        <v/>
      </c>
      <c r="Q69" s="30">
        <f t="shared" si="4"/>
        <v>-7.011191573403555</v>
      </c>
      <c r="R69" s="4">
        <f t="shared" si="5"/>
        <v>3316610</v>
      </c>
      <c r="T69" s="26">
        <f t="shared" si="6"/>
        <v>100131</v>
      </c>
      <c r="U69" s="30">
        <f t="shared" si="7"/>
        <v>3.11</v>
      </c>
    </row>
    <row r="70" spans="1:21" x14ac:dyDescent="0.2">
      <c r="A70" t="s">
        <v>83</v>
      </c>
      <c r="B70">
        <v>61</v>
      </c>
      <c r="C70" s="4">
        <f>('Levy Limit Base'!AD70)</f>
        <v>82085653</v>
      </c>
      <c r="D70" s="4" t="str">
        <f>IF('Levy Limit Base'!U70&gt;0,"","*")</f>
        <v/>
      </c>
      <c r="E70" s="4">
        <f>(GRS!F70)</f>
        <v>10615414</v>
      </c>
      <c r="F70" s="4">
        <f>('Local Receipts'!K70)</f>
        <v>9033500</v>
      </c>
      <c r="G70" s="4" t="str">
        <f t="shared" si="8"/>
        <v/>
      </c>
      <c r="H70" s="4">
        <f t="shared" si="0"/>
        <v>101734567</v>
      </c>
      <c r="I70" s="4"/>
      <c r="J70" s="4">
        <f>MINA(ROUND(C70*1.025,0),'Levy Limit Base'!AB70)</f>
        <v>84137794</v>
      </c>
      <c r="K70" s="4">
        <f>IF(J70+'New Growth'!AM70&gt;'Levy Limit Base'!AB70,'Levy Limit Base'!AB70-J70,'New Growth'!AM70)</f>
        <v>1970056</v>
      </c>
      <c r="L70" s="30">
        <f t="shared" si="1"/>
        <v>4.9000000036547187</v>
      </c>
      <c r="M70" s="4">
        <f>(GRS!J70)</f>
        <v>11071877</v>
      </c>
      <c r="N70" s="30">
        <f t="shared" si="2"/>
        <v>4.300001865212228</v>
      </c>
      <c r="O70" s="4">
        <f>('Local Receipts'!U70)</f>
        <v>8505000</v>
      </c>
      <c r="P70" t="str">
        <f t="shared" si="3"/>
        <v/>
      </c>
      <c r="Q70" s="30">
        <f t="shared" si="4"/>
        <v>-5.8504455637349864</v>
      </c>
      <c r="R70" s="4">
        <f t="shared" si="5"/>
        <v>105684727</v>
      </c>
      <c r="T70" s="26">
        <f t="shared" si="6"/>
        <v>3950160</v>
      </c>
      <c r="U70" s="30">
        <f t="shared" si="7"/>
        <v>3.88</v>
      </c>
    </row>
    <row r="71" spans="1:21" x14ac:dyDescent="0.2">
      <c r="A71" t="s">
        <v>84</v>
      </c>
      <c r="B71">
        <v>62</v>
      </c>
      <c r="C71" s="4">
        <f>('Levy Limit Base'!AD71)</f>
        <v>5178743</v>
      </c>
      <c r="D71" s="4" t="str">
        <f>IF('Levy Limit Base'!U71&gt;0,"","*")</f>
        <v/>
      </c>
      <c r="E71" s="4">
        <f>(GRS!F71)</f>
        <v>3457</v>
      </c>
      <c r="F71" s="4">
        <f>('Local Receipts'!K71)</f>
        <v>267000</v>
      </c>
      <c r="G71" s="4" t="str">
        <f t="shared" si="8"/>
        <v/>
      </c>
      <c r="H71" s="4">
        <f t="shared" si="0"/>
        <v>5449200</v>
      </c>
      <c r="I71" s="4"/>
      <c r="J71" s="4">
        <f>MINA(ROUND(C71*1.025,0),'Levy Limit Base'!AB71)</f>
        <v>5308212</v>
      </c>
      <c r="K71" s="4">
        <f>IF(J71+'New Growth'!AM71&gt;'Levy Limit Base'!AB71,'Levy Limit Base'!AB71-J71,'New Growth'!AM71)</f>
        <v>89592</v>
      </c>
      <c r="L71" s="30">
        <f t="shared" si="1"/>
        <v>4.2300033038905385</v>
      </c>
      <c r="M71" s="4">
        <f>(GRS!J71)</f>
        <v>3606</v>
      </c>
      <c r="N71" s="30">
        <f t="shared" si="2"/>
        <v>4.3100954584900206</v>
      </c>
      <c r="O71" s="4">
        <f>('Local Receipts'!U71)</f>
        <v>273200</v>
      </c>
      <c r="P71" t="str">
        <f t="shared" si="3"/>
        <v/>
      </c>
      <c r="Q71" s="30">
        <f t="shared" si="4"/>
        <v>2.3220973782771535</v>
      </c>
      <c r="R71" s="4">
        <f t="shared" si="5"/>
        <v>5674610</v>
      </c>
      <c r="T71" s="26">
        <f t="shared" si="6"/>
        <v>225410</v>
      </c>
      <c r="U71" s="30">
        <f t="shared" si="7"/>
        <v>4.1399999999999997</v>
      </c>
    </row>
    <row r="72" spans="1:21" x14ac:dyDescent="0.2">
      <c r="A72" t="s">
        <v>85</v>
      </c>
      <c r="B72">
        <v>63</v>
      </c>
      <c r="C72" s="4">
        <f>('Levy Limit Base'!AD72)</f>
        <v>1736349</v>
      </c>
      <c r="D72" s="4" t="str">
        <f>IF('Levy Limit Base'!U72&gt;0,"","*")</f>
        <v/>
      </c>
      <c r="E72" s="4">
        <f>(GRS!F72)</f>
        <v>355992</v>
      </c>
      <c r="F72" s="4">
        <f>('Local Receipts'!K72)</f>
        <v>226566</v>
      </c>
      <c r="G72" s="4" t="str">
        <f t="shared" si="8"/>
        <v/>
      </c>
      <c r="H72" s="4">
        <f t="shared" si="0"/>
        <v>2318907</v>
      </c>
      <c r="I72" s="4"/>
      <c r="J72" s="4">
        <f>MINA(ROUND(C72*1.025,0),'Levy Limit Base'!AB72)</f>
        <v>1779758</v>
      </c>
      <c r="K72" s="4">
        <f>IF(J72+'New Growth'!AM72&gt;'Levy Limit Base'!AB72,'Levy Limit Base'!AB72-J72,'New Growth'!AM72)</f>
        <v>10939</v>
      </c>
      <c r="L72" s="30">
        <f t="shared" si="1"/>
        <v>3.1300159126995784</v>
      </c>
      <c r="M72" s="4">
        <f>(GRS!J72)</f>
        <v>370412</v>
      </c>
      <c r="N72" s="30">
        <f t="shared" si="2"/>
        <v>4.0506528236589583</v>
      </c>
      <c r="O72" s="4">
        <f>('Local Receipts'!U72)</f>
        <v>220150</v>
      </c>
      <c r="P72" t="str">
        <f t="shared" si="3"/>
        <v/>
      </c>
      <c r="Q72" s="30">
        <f t="shared" si="4"/>
        <v>-2.8318459080356275</v>
      </c>
      <c r="R72" s="4">
        <f t="shared" si="5"/>
        <v>2381259</v>
      </c>
      <c r="T72" s="26">
        <f t="shared" si="6"/>
        <v>62352</v>
      </c>
      <c r="U72" s="30">
        <f t="shared" si="7"/>
        <v>2.69</v>
      </c>
    </row>
    <row r="73" spans="1:21" x14ac:dyDescent="0.2">
      <c r="A73" t="s">
        <v>86</v>
      </c>
      <c r="B73">
        <v>64</v>
      </c>
      <c r="C73" s="4">
        <f>('Levy Limit Base'!AD73)</f>
        <v>20765696</v>
      </c>
      <c r="D73" s="4" t="str">
        <f>IF('Levy Limit Base'!U73&gt;0,"","*")</f>
        <v/>
      </c>
      <c r="E73" s="4">
        <f>(GRS!F73)</f>
        <v>2172679</v>
      </c>
      <c r="F73" s="4">
        <f>('Local Receipts'!K73)</f>
        <v>1966000</v>
      </c>
      <c r="G73" s="4" t="str">
        <f t="shared" si="8"/>
        <v/>
      </c>
      <c r="H73" s="4">
        <f t="shared" si="0"/>
        <v>24904375</v>
      </c>
      <c r="I73" s="4"/>
      <c r="J73" s="4">
        <f>MINA(ROUND(C73*1.025,0),'Levy Limit Base'!AB73)</f>
        <v>21284838</v>
      </c>
      <c r="K73" s="4">
        <f>IF(J73+'New Growth'!AM73&gt;'Levy Limit Base'!AB73,'Levy Limit Base'!AB73-J73,'New Growth'!AM73)</f>
        <v>346787</v>
      </c>
      <c r="L73" s="30">
        <f t="shared" si="1"/>
        <v>4.1699974804600819</v>
      </c>
      <c r="M73" s="4">
        <f>(GRS!J73)</f>
        <v>2265992</v>
      </c>
      <c r="N73" s="30">
        <f t="shared" si="2"/>
        <v>4.2948360066075111</v>
      </c>
      <c r="O73" s="4">
        <f>('Local Receipts'!U73)</f>
        <v>1805200</v>
      </c>
      <c r="P73" t="str">
        <f t="shared" si="3"/>
        <v/>
      </c>
      <c r="Q73" s="30">
        <f t="shared" si="4"/>
        <v>-8.1790437436419126</v>
      </c>
      <c r="R73" s="4">
        <f t="shared" si="5"/>
        <v>25702817</v>
      </c>
      <c r="T73" s="26">
        <f t="shared" si="6"/>
        <v>798442</v>
      </c>
      <c r="U73" s="30">
        <f t="shared" si="7"/>
        <v>3.2099999999999995</v>
      </c>
    </row>
    <row r="74" spans="1:21" x14ac:dyDescent="0.2">
      <c r="A74" t="s">
        <v>87</v>
      </c>
      <c r="B74">
        <v>65</v>
      </c>
      <c r="C74" s="4">
        <f>('Levy Limit Base'!AD74)</f>
        <v>30048909</v>
      </c>
      <c r="D74" s="4" t="str">
        <f>IF('Levy Limit Base'!U74&gt;0,"","*")</f>
        <v/>
      </c>
      <c r="E74" s="4">
        <f>(GRS!F74)</f>
        <v>474282</v>
      </c>
      <c r="F74" s="4">
        <f>('Local Receipts'!K74)</f>
        <v>1435333</v>
      </c>
      <c r="G74" s="4" t="str">
        <f t="shared" si="8"/>
        <v/>
      </c>
      <c r="H74" s="4">
        <f t="shared" ref="H74:H137" si="9">(C74+E74+F74)</f>
        <v>31958524</v>
      </c>
      <c r="I74" s="4"/>
      <c r="J74" s="4">
        <f>MINA(ROUND(C74*1.025,0),'Levy Limit Base'!AB74)</f>
        <v>30800132</v>
      </c>
      <c r="K74" s="4">
        <f>IF(J74+'New Growth'!AM74&gt;'Levy Limit Base'!AB74,'Levy Limit Base'!AB74-J74,'New Growth'!AM74)</f>
        <v>570929</v>
      </c>
      <c r="L74" s="30">
        <f t="shared" ref="L74:L137" si="10">((J74+K74)-C74)*100/C74</f>
        <v>4.4000000133116313</v>
      </c>
      <c r="M74" s="4">
        <f>(GRS!J74)</f>
        <v>494676</v>
      </c>
      <c r="N74" s="30">
        <f t="shared" ref="N74:N137" si="11">(M74-E74)*100/E74</f>
        <v>4.2999734335268887</v>
      </c>
      <c r="O74" s="4">
        <f>('Local Receipts'!U74)</f>
        <v>1429207.54</v>
      </c>
      <c r="P74" t="str">
        <f t="shared" ref="P74:P137" si="12">(G74)</f>
        <v/>
      </c>
      <c r="Q74" s="30">
        <f t="shared" ref="Q74:Q137" si="13">(O74-F74)*100/F74</f>
        <v>-0.4267622913985788</v>
      </c>
      <c r="R74" s="4">
        <f t="shared" ref="R74:R137" si="14">SUM(J74+K74+M74+O74)</f>
        <v>33294944.539999999</v>
      </c>
      <c r="T74" s="26">
        <f t="shared" ref="T74:T137" si="15">(R74-H74)</f>
        <v>1336420.5399999991</v>
      </c>
      <c r="U74" s="30">
        <f t="shared" ref="U74:U137" si="16">ROUND(T74/H74,4)*100</f>
        <v>4.18</v>
      </c>
    </row>
    <row r="75" spans="1:21" x14ac:dyDescent="0.2">
      <c r="A75" t="s">
        <v>88</v>
      </c>
      <c r="B75">
        <v>66</v>
      </c>
      <c r="C75" s="4">
        <f>('Levy Limit Base'!AD75)</f>
        <v>3256677</v>
      </c>
      <c r="D75" s="4" t="str">
        <f>IF('Levy Limit Base'!U75&gt;0,"","*")</f>
        <v/>
      </c>
      <c r="E75" s="4">
        <f>(GRS!F75)</f>
        <v>308827</v>
      </c>
      <c r="F75" s="4">
        <f>('Local Receipts'!K75)</f>
        <v>143125</v>
      </c>
      <c r="G75" s="4" t="str">
        <f t="shared" ref="G75:G138" si="17">D75</f>
        <v/>
      </c>
      <c r="H75" s="4">
        <f t="shared" si="9"/>
        <v>3708629</v>
      </c>
      <c r="I75" s="4"/>
      <c r="J75" s="4">
        <f>MINA(ROUND(C75*1.025,0),'Levy Limit Base'!AB75)</f>
        <v>3338094</v>
      </c>
      <c r="K75" s="4">
        <f>IF(J75+'New Growth'!AM75&gt;'Levy Limit Base'!AB75,'Levy Limit Base'!AB75-J75,'New Growth'!AM75)</f>
        <v>90536</v>
      </c>
      <c r="L75" s="30">
        <f t="shared" si="10"/>
        <v>5.2800139528728209</v>
      </c>
      <c r="M75" s="4">
        <f>(GRS!J75)</f>
        <v>320267</v>
      </c>
      <c r="N75" s="30">
        <f t="shared" si="11"/>
        <v>3.7043393226628503</v>
      </c>
      <c r="O75" s="4">
        <f>('Local Receipts'!U75)</f>
        <v>143125</v>
      </c>
      <c r="P75" t="str">
        <f t="shared" si="12"/>
        <v/>
      </c>
      <c r="Q75" s="30">
        <f t="shared" si="13"/>
        <v>0</v>
      </c>
      <c r="R75" s="4">
        <f t="shared" si="14"/>
        <v>3892022</v>
      </c>
      <c r="T75" s="26">
        <f t="shared" si="15"/>
        <v>183393</v>
      </c>
      <c r="U75" s="30">
        <f t="shared" si="16"/>
        <v>4.95</v>
      </c>
    </row>
    <row r="76" spans="1:21" x14ac:dyDescent="0.2">
      <c r="A76" t="s">
        <v>89</v>
      </c>
      <c r="B76">
        <v>67</v>
      </c>
      <c r="C76" s="4">
        <f>('Levy Limit Base'!AD76)</f>
        <v>67492558</v>
      </c>
      <c r="D76" s="4" t="str">
        <f>IF('Levy Limit Base'!U76&gt;0,"","*")</f>
        <v/>
      </c>
      <c r="E76" s="4">
        <f>(GRS!F76)</f>
        <v>1493972</v>
      </c>
      <c r="F76" s="4">
        <f>('Local Receipts'!K76)</f>
        <v>3983100</v>
      </c>
      <c r="G76" s="4" t="str">
        <f t="shared" si="17"/>
        <v/>
      </c>
      <c r="H76" s="4">
        <f t="shared" si="9"/>
        <v>72969630</v>
      </c>
      <c r="I76" s="4"/>
      <c r="J76" s="4">
        <f>MINA(ROUND(C76*1.025,0),'Levy Limit Base'!AB76)</f>
        <v>69179872</v>
      </c>
      <c r="K76" s="4">
        <f>IF(J76+'New Growth'!AM76&gt;'Levy Limit Base'!AB76,'Levy Limit Base'!AB76-J76,'New Growth'!AM76)</f>
        <v>1208117</v>
      </c>
      <c r="L76" s="30">
        <f t="shared" si="10"/>
        <v>4.2900003878946178</v>
      </c>
      <c r="M76" s="4">
        <f>(GRS!J76)</f>
        <v>1539958</v>
      </c>
      <c r="N76" s="30">
        <f t="shared" si="11"/>
        <v>3.0781032040761138</v>
      </c>
      <c r="O76" s="4">
        <f>('Local Receipts'!U76)</f>
        <v>4167100</v>
      </c>
      <c r="P76" t="str">
        <f t="shared" si="12"/>
        <v/>
      </c>
      <c r="Q76" s="30">
        <f t="shared" si="13"/>
        <v>4.6195174612738823</v>
      </c>
      <c r="R76" s="4">
        <f t="shared" si="14"/>
        <v>76095047</v>
      </c>
      <c r="T76" s="26">
        <f t="shared" si="15"/>
        <v>3125417</v>
      </c>
      <c r="U76" s="30">
        <f t="shared" si="16"/>
        <v>4.2799999999999994</v>
      </c>
    </row>
    <row r="77" spans="1:21" x14ac:dyDescent="0.2">
      <c r="A77" t="s">
        <v>90</v>
      </c>
      <c r="B77">
        <v>68</v>
      </c>
      <c r="C77" s="4">
        <f>('Levy Limit Base'!AD77)</f>
        <v>4140284</v>
      </c>
      <c r="D77" s="4" t="str">
        <f>IF('Levy Limit Base'!U77&gt;0,"","*")</f>
        <v/>
      </c>
      <c r="E77" s="4">
        <f>(GRS!F77)</f>
        <v>199814</v>
      </c>
      <c r="F77" s="4">
        <f>('Local Receipts'!K77)</f>
        <v>219000</v>
      </c>
      <c r="G77" s="4" t="str">
        <f t="shared" si="17"/>
        <v/>
      </c>
      <c r="H77" s="4">
        <f t="shared" si="9"/>
        <v>4559098</v>
      </c>
      <c r="I77" s="4"/>
      <c r="J77" s="4">
        <f>MINA(ROUND(C77*1.025,0),'Levy Limit Base'!AB77)</f>
        <v>4243791</v>
      </c>
      <c r="K77" s="4">
        <f>IF(J77+'New Growth'!AM77&gt;'Levy Limit Base'!AB77,'Levy Limit Base'!AB77-J77,'New Growth'!AM77)</f>
        <v>55480</v>
      </c>
      <c r="L77" s="30">
        <f t="shared" si="10"/>
        <v>3.8400022800368285</v>
      </c>
      <c r="M77" s="4">
        <f>(GRS!J77)</f>
        <v>206898</v>
      </c>
      <c r="N77" s="30">
        <f t="shared" si="11"/>
        <v>3.5452971263274846</v>
      </c>
      <c r="O77" s="4">
        <f>('Local Receipts'!U77)</f>
        <v>232000</v>
      </c>
      <c r="P77" t="str">
        <f t="shared" si="12"/>
        <v/>
      </c>
      <c r="Q77" s="30">
        <f t="shared" si="13"/>
        <v>5.9360730593607309</v>
      </c>
      <c r="R77" s="4">
        <f t="shared" si="14"/>
        <v>4738169</v>
      </c>
      <c r="T77" s="26">
        <f t="shared" si="15"/>
        <v>179071</v>
      </c>
      <c r="U77" s="30">
        <f t="shared" si="16"/>
        <v>3.93</v>
      </c>
    </row>
    <row r="78" spans="1:21" x14ac:dyDescent="0.2">
      <c r="A78" t="s">
        <v>91</v>
      </c>
      <c r="B78">
        <v>69</v>
      </c>
      <c r="C78" s="4">
        <f>('Levy Limit Base'!AD78)</f>
        <v>1705754</v>
      </c>
      <c r="D78" s="4" t="str">
        <f>IF('Levy Limit Base'!U78&gt;0,"","*")</f>
        <v/>
      </c>
      <c r="E78" s="4">
        <f>(GRS!F78)</f>
        <v>118341</v>
      </c>
      <c r="F78" s="4">
        <f>('Local Receipts'!K78)</f>
        <v>66000</v>
      </c>
      <c r="G78" s="4" t="str">
        <f t="shared" si="17"/>
        <v/>
      </c>
      <c r="H78" s="4">
        <f t="shared" si="9"/>
        <v>1890095</v>
      </c>
      <c r="I78" s="4"/>
      <c r="J78" s="4">
        <f>MINA(ROUND(C78*1.025,0),'Levy Limit Base'!AB78)</f>
        <v>1748398</v>
      </c>
      <c r="K78" s="4">
        <f>IF(J78+'New Growth'!AM78&gt;'Levy Limit Base'!AB78,'Levy Limit Base'!AB78-J78,'New Growth'!AM78)</f>
        <v>17228</v>
      </c>
      <c r="L78" s="30">
        <f t="shared" si="10"/>
        <v>3.5100020284284836</v>
      </c>
      <c r="M78" s="4">
        <f>(GRS!J78)</f>
        <v>121648</v>
      </c>
      <c r="N78" s="30">
        <f t="shared" si="11"/>
        <v>2.7944668373598329</v>
      </c>
      <c r="O78" s="4">
        <f>('Local Receipts'!U78)</f>
        <v>65500</v>
      </c>
      <c r="P78" t="str">
        <f t="shared" si="12"/>
        <v/>
      </c>
      <c r="Q78" s="30">
        <f t="shared" si="13"/>
        <v>-0.75757575757575757</v>
      </c>
      <c r="R78" s="4">
        <f t="shared" si="14"/>
        <v>1952774</v>
      </c>
      <c r="T78" s="26">
        <f t="shared" si="15"/>
        <v>62679</v>
      </c>
      <c r="U78" s="30">
        <f t="shared" si="16"/>
        <v>3.32</v>
      </c>
    </row>
    <row r="79" spans="1:21" x14ac:dyDescent="0.2">
      <c r="A79" t="s">
        <v>92</v>
      </c>
      <c r="B79">
        <v>70</v>
      </c>
      <c r="C79" s="4">
        <f>('Levy Limit Base'!AD79)</f>
        <v>11329558</v>
      </c>
      <c r="D79" s="4" t="str">
        <f>IF('Levy Limit Base'!U79&gt;0,"","*")</f>
        <v/>
      </c>
      <c r="E79" s="4">
        <f>(GRS!F79)</f>
        <v>1105338</v>
      </c>
      <c r="F79" s="4">
        <f>('Local Receipts'!K79)</f>
        <v>762750</v>
      </c>
      <c r="G79" s="4" t="str">
        <f t="shared" si="17"/>
        <v/>
      </c>
      <c r="H79" s="4">
        <f t="shared" si="9"/>
        <v>13197646</v>
      </c>
      <c r="I79" s="4"/>
      <c r="J79" s="4">
        <f>MINA(ROUND(C79*1.025,0),'Levy Limit Base'!AB79)</f>
        <v>11612797</v>
      </c>
      <c r="K79" s="4">
        <f>IF(J79+'New Growth'!AM79&gt;'Levy Limit Base'!AB79,'Levy Limit Base'!AB79-J79,'New Growth'!AM79)</f>
        <v>63446</v>
      </c>
      <c r="L79" s="30">
        <f t="shared" si="10"/>
        <v>3.0600046356618678</v>
      </c>
      <c r="M79" s="4">
        <f>(GRS!J79)</f>
        <v>1150438</v>
      </c>
      <c r="N79" s="30">
        <f t="shared" si="11"/>
        <v>4.0801999026542104</v>
      </c>
      <c r="O79" s="4">
        <f>('Local Receipts'!U79)</f>
        <v>763250</v>
      </c>
      <c r="P79" t="str">
        <f t="shared" si="12"/>
        <v/>
      </c>
      <c r="Q79" s="30">
        <f t="shared" si="13"/>
        <v>6.5552277941658479E-2</v>
      </c>
      <c r="R79" s="4">
        <f t="shared" si="14"/>
        <v>13589931</v>
      </c>
      <c r="T79" s="26">
        <f t="shared" si="15"/>
        <v>392285</v>
      </c>
      <c r="U79" s="30">
        <f t="shared" si="16"/>
        <v>2.97</v>
      </c>
    </row>
    <row r="80" spans="1:21" x14ac:dyDescent="0.2">
      <c r="A80" t="s">
        <v>93</v>
      </c>
      <c r="B80">
        <v>71</v>
      </c>
      <c r="C80" s="4">
        <f>('Levy Limit Base'!AD80)</f>
        <v>70394408</v>
      </c>
      <c r="D80" s="4" t="str">
        <f>IF('Levy Limit Base'!U80&gt;0,"","*")</f>
        <v/>
      </c>
      <c r="E80" s="4">
        <f>(GRS!F80)</f>
        <v>2848038</v>
      </c>
      <c r="F80" s="4">
        <f>('Local Receipts'!K80)</f>
        <v>8054800</v>
      </c>
      <c r="G80" s="4" t="str">
        <f t="shared" si="17"/>
        <v/>
      </c>
      <c r="H80" s="4">
        <f t="shared" si="9"/>
        <v>81297246</v>
      </c>
      <c r="I80" s="4"/>
      <c r="J80" s="4">
        <f>MINA(ROUND(C80*1.025,0),'Levy Limit Base'!AB80)</f>
        <v>72154268</v>
      </c>
      <c r="K80" s="4">
        <f>IF(J80+'New Growth'!AM80&gt;'Levy Limit Base'!AB80,'Levy Limit Base'!AB80-J80,'New Growth'!AM80)</f>
        <v>1069995</v>
      </c>
      <c r="L80" s="30">
        <f t="shared" si="10"/>
        <v>4.0199997136136156</v>
      </c>
      <c r="M80" s="4">
        <f>(GRS!J80)</f>
        <v>2960938</v>
      </c>
      <c r="N80" s="30">
        <f t="shared" si="11"/>
        <v>3.9641325010410675</v>
      </c>
      <c r="O80" s="4">
        <f>('Local Receipts'!U80)</f>
        <v>8123000</v>
      </c>
      <c r="P80" t="str">
        <f t="shared" si="12"/>
        <v/>
      </c>
      <c r="Q80" s="30">
        <f t="shared" si="13"/>
        <v>0.84670010428564335</v>
      </c>
      <c r="R80" s="4">
        <f t="shared" si="14"/>
        <v>84308201</v>
      </c>
      <c r="T80" s="26">
        <f t="shared" si="15"/>
        <v>3010955</v>
      </c>
      <c r="U80" s="30">
        <f t="shared" si="16"/>
        <v>3.6999999999999997</v>
      </c>
    </row>
    <row r="81" spans="1:21" x14ac:dyDescent="0.2">
      <c r="A81" t="s">
        <v>94</v>
      </c>
      <c r="B81">
        <v>72</v>
      </c>
      <c r="C81" s="4">
        <f>('Levy Limit Base'!AD81)</f>
        <v>52962119</v>
      </c>
      <c r="D81" s="4" t="str">
        <f>IF('Levy Limit Base'!U81&gt;0,"","*")</f>
        <v/>
      </c>
      <c r="E81" s="4">
        <f>(GRS!F81)</f>
        <v>2642746</v>
      </c>
      <c r="F81" s="4">
        <f>('Local Receipts'!K81)</f>
        <v>5034000</v>
      </c>
      <c r="G81" s="4" t="str">
        <f t="shared" si="17"/>
        <v/>
      </c>
      <c r="H81" s="4">
        <f t="shared" si="9"/>
        <v>60638865</v>
      </c>
      <c r="I81" s="4"/>
      <c r="J81" s="4">
        <f>MINA(ROUND(C81*1.025,0),'Levy Limit Base'!AB81)</f>
        <v>54286172</v>
      </c>
      <c r="K81" s="4">
        <f>IF(J81+'New Growth'!AM81&gt;'Levy Limit Base'!AB81,'Levy Limit Base'!AB81-J81,'New Growth'!AM81)</f>
        <v>1128093</v>
      </c>
      <c r="L81" s="30">
        <f t="shared" si="10"/>
        <v>4.6299997928708256</v>
      </c>
      <c r="M81" s="4">
        <f>(GRS!J81)</f>
        <v>2742672</v>
      </c>
      <c r="N81" s="30">
        <f t="shared" si="11"/>
        <v>3.7811427961673201</v>
      </c>
      <c r="O81" s="4">
        <f>('Local Receipts'!U81)</f>
        <v>4829000</v>
      </c>
      <c r="P81" t="str">
        <f t="shared" si="12"/>
        <v/>
      </c>
      <c r="Q81" s="30">
        <f t="shared" si="13"/>
        <v>-4.0723083035359551</v>
      </c>
      <c r="R81" s="4">
        <f t="shared" si="14"/>
        <v>62985937</v>
      </c>
      <c r="T81" s="26">
        <f t="shared" si="15"/>
        <v>2347072</v>
      </c>
      <c r="U81" s="30">
        <f t="shared" si="16"/>
        <v>3.8699999999999997</v>
      </c>
    </row>
    <row r="82" spans="1:21" x14ac:dyDescent="0.2">
      <c r="A82" t="s">
        <v>95</v>
      </c>
      <c r="B82">
        <v>73</v>
      </c>
      <c r="C82" s="4">
        <f>('Levy Limit Base'!AD82)</f>
        <v>82788288</v>
      </c>
      <c r="D82" s="4" t="str">
        <f>IF('Levy Limit Base'!U82&gt;0,"","*")</f>
        <v/>
      </c>
      <c r="E82" s="4">
        <f>(GRS!F82)</f>
        <v>3014593</v>
      </c>
      <c r="F82" s="4">
        <f>('Local Receipts'!K82)</f>
        <v>4275000</v>
      </c>
      <c r="G82" s="4" t="str">
        <f t="shared" si="17"/>
        <v/>
      </c>
      <c r="H82" s="4">
        <f t="shared" si="9"/>
        <v>90077881</v>
      </c>
      <c r="I82" s="4"/>
      <c r="J82" s="4">
        <f>MINA(ROUND(C82*1.025,0),'Levy Limit Base'!AB82)</f>
        <v>84857995</v>
      </c>
      <c r="K82" s="4">
        <f>IF(J82+'New Growth'!AM82&gt;'Levy Limit Base'!AB82,'Levy Limit Base'!AB82-J82,'New Growth'!AM82)</f>
        <v>1216988</v>
      </c>
      <c r="L82" s="30">
        <f t="shared" si="10"/>
        <v>3.9699999594145492</v>
      </c>
      <c r="M82" s="4">
        <f>(GRS!J82)</f>
        <v>3144221</v>
      </c>
      <c r="N82" s="30">
        <f t="shared" si="11"/>
        <v>4.3000166191588711</v>
      </c>
      <c r="O82" s="4">
        <f>('Local Receipts'!U82)</f>
        <v>6195000</v>
      </c>
      <c r="P82" t="str">
        <f t="shared" si="12"/>
        <v/>
      </c>
      <c r="Q82" s="30">
        <f t="shared" si="13"/>
        <v>44.912280701754383</v>
      </c>
      <c r="R82" s="4">
        <f t="shared" si="14"/>
        <v>95414204</v>
      </c>
      <c r="T82" s="26">
        <f t="shared" si="15"/>
        <v>5336323</v>
      </c>
      <c r="U82" s="30">
        <f t="shared" si="16"/>
        <v>5.92</v>
      </c>
    </row>
    <row r="83" spans="1:21" x14ac:dyDescent="0.2">
      <c r="A83" t="s">
        <v>96</v>
      </c>
      <c r="B83">
        <v>74</v>
      </c>
      <c r="C83" s="4">
        <f>('Levy Limit Base'!AD83)</f>
        <v>8693118</v>
      </c>
      <c r="D83" s="4" t="str">
        <f>IF('Levy Limit Base'!U83&gt;0,"","*")</f>
        <v/>
      </c>
      <c r="E83" s="4">
        <f>(GRS!F83)</f>
        <v>542708</v>
      </c>
      <c r="F83" s="4">
        <f>('Local Receipts'!K83)</f>
        <v>945000</v>
      </c>
      <c r="G83" s="4" t="str">
        <f t="shared" si="17"/>
        <v/>
      </c>
      <c r="H83" s="4">
        <f t="shared" si="9"/>
        <v>10180826</v>
      </c>
      <c r="I83" s="4"/>
      <c r="J83" s="4">
        <f>MINA(ROUND(C83*1.025,0),'Levy Limit Base'!AB83)</f>
        <v>8910446</v>
      </c>
      <c r="K83" s="4">
        <f>IF(J83+'New Growth'!AM83&gt;'Levy Limit Base'!AB83,'Levy Limit Base'!AB83-J83,'New Growth'!AM83)</f>
        <v>119965</v>
      </c>
      <c r="L83" s="30">
        <f t="shared" si="10"/>
        <v>3.8800002484724123</v>
      </c>
      <c r="M83" s="4">
        <f>(GRS!J83)</f>
        <v>561747</v>
      </c>
      <c r="N83" s="30">
        <f t="shared" si="11"/>
        <v>3.5081480280371764</v>
      </c>
      <c r="O83" s="4">
        <f>('Local Receipts'!U83)</f>
        <v>1039000</v>
      </c>
      <c r="P83" t="str">
        <f t="shared" si="12"/>
        <v/>
      </c>
      <c r="Q83" s="30">
        <f t="shared" si="13"/>
        <v>9.9470899470899479</v>
      </c>
      <c r="R83" s="4">
        <f t="shared" si="14"/>
        <v>10631158</v>
      </c>
      <c r="T83" s="26">
        <f t="shared" si="15"/>
        <v>450332</v>
      </c>
      <c r="U83" s="30">
        <f t="shared" si="16"/>
        <v>4.42</v>
      </c>
    </row>
    <row r="84" spans="1:21" x14ac:dyDescent="0.2">
      <c r="A84" t="s">
        <v>97</v>
      </c>
      <c r="B84">
        <v>75</v>
      </c>
      <c r="C84" s="4">
        <f>('Levy Limit Base'!AD84)</f>
        <v>33151923</v>
      </c>
      <c r="D84" s="4" t="str">
        <f>IF('Levy Limit Base'!U84&gt;0,"","*")</f>
        <v/>
      </c>
      <c r="E84" s="4">
        <f>(GRS!F84)</f>
        <v>510643</v>
      </c>
      <c r="F84" s="4">
        <f>('Local Receipts'!K84)</f>
        <v>3222000</v>
      </c>
      <c r="G84" s="4" t="str">
        <f t="shared" si="17"/>
        <v/>
      </c>
      <c r="H84" s="4">
        <f t="shared" si="9"/>
        <v>36884566</v>
      </c>
      <c r="I84" s="4"/>
      <c r="J84" s="4">
        <f>MINA(ROUND(C84*1.025,0),'Levy Limit Base'!AB84)</f>
        <v>33980721</v>
      </c>
      <c r="K84" s="4">
        <f>IF(J84+'New Growth'!AM84&gt;'Levy Limit Base'!AB84,'Levy Limit Base'!AB84-J84,'New Growth'!AM84)</f>
        <v>367986</v>
      </c>
      <c r="L84" s="30">
        <f t="shared" si="10"/>
        <v>3.6099987322002405</v>
      </c>
      <c r="M84" s="4">
        <f>(GRS!J84)</f>
        <v>532231</v>
      </c>
      <c r="N84" s="30">
        <f t="shared" si="11"/>
        <v>4.2276110707480568</v>
      </c>
      <c r="O84" s="4">
        <f>('Local Receipts'!U84)</f>
        <v>3095015.6</v>
      </c>
      <c r="P84" t="str">
        <f t="shared" si="12"/>
        <v/>
      </c>
      <c r="Q84" s="30">
        <f t="shared" si="13"/>
        <v>-3.9411669770328959</v>
      </c>
      <c r="R84" s="4">
        <f t="shared" si="14"/>
        <v>37975953.600000001</v>
      </c>
      <c r="T84" s="26">
        <f t="shared" si="15"/>
        <v>1091387.6000000015</v>
      </c>
      <c r="U84" s="30">
        <f t="shared" si="16"/>
        <v>2.96</v>
      </c>
    </row>
    <row r="85" spans="1:21" x14ac:dyDescent="0.2">
      <c r="A85" t="s">
        <v>98</v>
      </c>
      <c r="B85">
        <v>76</v>
      </c>
      <c r="C85" s="4">
        <f>('Levy Limit Base'!AD85)</f>
        <v>14874815</v>
      </c>
      <c r="D85" s="4" t="str">
        <f>IF('Levy Limit Base'!U85&gt;0,"","*")</f>
        <v/>
      </c>
      <c r="E85" s="4">
        <f>(GRS!F85)</f>
        <v>716754</v>
      </c>
      <c r="F85" s="4">
        <f>('Local Receipts'!K85)</f>
        <v>907231.9</v>
      </c>
      <c r="G85" s="4" t="str">
        <f t="shared" si="17"/>
        <v/>
      </c>
      <c r="H85" s="4">
        <f t="shared" si="9"/>
        <v>16498800.9</v>
      </c>
      <c r="I85" s="4"/>
      <c r="J85" s="4">
        <f>MINA(ROUND(C85*1.025,0),'Levy Limit Base'!AB85)</f>
        <v>15246685</v>
      </c>
      <c r="K85" s="4">
        <f>IF(J85+'New Growth'!AM85&gt;'Levy Limit Base'!AB85,'Levy Limit Base'!AB85-J85,'New Growth'!AM85)</f>
        <v>226097</v>
      </c>
      <c r="L85" s="30">
        <f t="shared" si="10"/>
        <v>4.0199962150789776</v>
      </c>
      <c r="M85" s="4">
        <f>(GRS!J85)</f>
        <v>747405</v>
      </c>
      <c r="N85" s="30">
        <f t="shared" si="11"/>
        <v>4.276362601394621</v>
      </c>
      <c r="O85" s="4">
        <f>('Local Receipts'!U85)</f>
        <v>940232</v>
      </c>
      <c r="P85" t="str">
        <f t="shared" si="12"/>
        <v/>
      </c>
      <c r="Q85" s="30">
        <f t="shared" si="13"/>
        <v>3.6374492563588179</v>
      </c>
      <c r="R85" s="4">
        <f t="shared" si="14"/>
        <v>17160419</v>
      </c>
      <c r="T85" s="26">
        <f t="shared" si="15"/>
        <v>661618.09999999963</v>
      </c>
      <c r="U85" s="30">
        <f t="shared" si="16"/>
        <v>4.01</v>
      </c>
    </row>
    <row r="86" spans="1:21" x14ac:dyDescent="0.2">
      <c r="A86" t="s">
        <v>99</v>
      </c>
      <c r="B86">
        <v>77</v>
      </c>
      <c r="C86" s="4">
        <f>('Levy Limit Base'!AD86)</f>
        <v>12187036</v>
      </c>
      <c r="D86" s="4" t="str">
        <f>IF('Levy Limit Base'!U86&gt;0,"","*")</f>
        <v/>
      </c>
      <c r="E86" s="4">
        <f>(GRS!F86)</f>
        <v>862782</v>
      </c>
      <c r="F86" s="4">
        <f>('Local Receipts'!K86)</f>
        <v>1121400</v>
      </c>
      <c r="G86" s="4" t="str">
        <f t="shared" si="17"/>
        <v/>
      </c>
      <c r="H86" s="4">
        <f t="shared" si="9"/>
        <v>14171218</v>
      </c>
      <c r="I86" s="4"/>
      <c r="J86" s="4">
        <f>MINA(ROUND(C86*1.025,0),'Levy Limit Base'!AB86)</f>
        <v>12491712</v>
      </c>
      <c r="K86" s="4">
        <f>IF(J86+'New Growth'!AM86&gt;'Levy Limit Base'!AB86,'Levy Limit Base'!AB86-J86,'New Growth'!AM86)</f>
        <v>171837</v>
      </c>
      <c r="L86" s="30">
        <f t="shared" si="10"/>
        <v>3.9099991170945914</v>
      </c>
      <c r="M86" s="4">
        <f>(GRS!J86)</f>
        <v>891710</v>
      </c>
      <c r="N86" s="30">
        <f t="shared" si="11"/>
        <v>3.3528747702200556</v>
      </c>
      <c r="O86" s="4">
        <f>('Local Receipts'!U86)</f>
        <v>1117206</v>
      </c>
      <c r="P86" t="str">
        <f t="shared" si="12"/>
        <v/>
      </c>
      <c r="Q86" s="30">
        <f t="shared" si="13"/>
        <v>-0.3739967897271268</v>
      </c>
      <c r="R86" s="4">
        <f t="shared" si="14"/>
        <v>14672465</v>
      </c>
      <c r="T86" s="26">
        <f t="shared" si="15"/>
        <v>501247</v>
      </c>
      <c r="U86" s="30">
        <f t="shared" si="16"/>
        <v>3.54</v>
      </c>
    </row>
    <row r="87" spans="1:21" x14ac:dyDescent="0.2">
      <c r="A87" t="s">
        <v>100</v>
      </c>
      <c r="B87">
        <v>78</v>
      </c>
      <c r="C87" s="4">
        <f>('Levy Limit Base'!AD87)</f>
        <v>26509534</v>
      </c>
      <c r="D87" s="4" t="str">
        <f>IF('Levy Limit Base'!U87&gt;0,"","*")</f>
        <v/>
      </c>
      <c r="E87" s="4">
        <f>(GRS!F87)</f>
        <v>239507</v>
      </c>
      <c r="F87" s="4">
        <f>('Local Receipts'!K87)</f>
        <v>1324000</v>
      </c>
      <c r="G87" s="4" t="str">
        <f t="shared" si="17"/>
        <v/>
      </c>
      <c r="H87" s="4">
        <f t="shared" si="9"/>
        <v>28073041</v>
      </c>
      <c r="I87" s="4"/>
      <c r="J87" s="4">
        <f>MINA(ROUND(C87*1.025,0),'Levy Limit Base'!AB87)</f>
        <v>27172272</v>
      </c>
      <c r="K87" s="4">
        <f>IF(J87+'New Growth'!AM87&gt;'Levy Limit Base'!AB87,'Levy Limit Base'!AB87-J87,'New Growth'!AM87)</f>
        <v>511634</v>
      </c>
      <c r="L87" s="30">
        <f t="shared" si="10"/>
        <v>4.4299986563324723</v>
      </c>
      <c r="M87" s="4">
        <f>(GRS!J87)</f>
        <v>247132</v>
      </c>
      <c r="N87" s="30">
        <f t="shared" si="11"/>
        <v>3.1836230256318188</v>
      </c>
      <c r="O87" s="4">
        <f>('Local Receipts'!U87)</f>
        <v>1360450</v>
      </c>
      <c r="P87" t="str">
        <f t="shared" si="12"/>
        <v/>
      </c>
      <c r="Q87" s="30">
        <f t="shared" si="13"/>
        <v>2.7530211480362539</v>
      </c>
      <c r="R87" s="4">
        <f t="shared" si="14"/>
        <v>29291488</v>
      </c>
      <c r="T87" s="26">
        <f t="shared" si="15"/>
        <v>1218447</v>
      </c>
      <c r="U87" s="30">
        <f t="shared" si="16"/>
        <v>4.34</v>
      </c>
    </row>
    <row r="88" spans="1:21" x14ac:dyDescent="0.2">
      <c r="A88" t="s">
        <v>101</v>
      </c>
      <c r="B88">
        <v>79</v>
      </c>
      <c r="C88" s="4">
        <f>('Levy Limit Base'!AD88)</f>
        <v>41916775</v>
      </c>
      <c r="D88" s="4" t="str">
        <f>IF('Levy Limit Base'!U88&gt;0,"","*")</f>
        <v/>
      </c>
      <c r="E88" s="4">
        <f>(GRS!F88)</f>
        <v>3263249</v>
      </c>
      <c r="F88" s="4">
        <f>('Local Receipts'!K88)</f>
        <v>4675300</v>
      </c>
      <c r="G88" s="4" t="str">
        <f t="shared" si="17"/>
        <v/>
      </c>
      <c r="H88" s="4">
        <f t="shared" si="9"/>
        <v>49855324</v>
      </c>
      <c r="I88" s="4"/>
      <c r="J88" s="4">
        <f>MINA(ROUND(C88*1.025,0),'Levy Limit Base'!AB88)</f>
        <v>42964694</v>
      </c>
      <c r="K88" s="4">
        <f>IF(J88+'New Growth'!AM88&gt;'Levy Limit Base'!AB88,'Levy Limit Base'!AB88-J88,'New Growth'!AM88)</f>
        <v>511385</v>
      </c>
      <c r="L88" s="30">
        <f t="shared" si="10"/>
        <v>3.7199999284296084</v>
      </c>
      <c r="M88" s="4">
        <f>(GRS!J88)</f>
        <v>3402135</v>
      </c>
      <c r="N88" s="30">
        <f t="shared" si="11"/>
        <v>4.256065044377551</v>
      </c>
      <c r="O88" s="4">
        <f>('Local Receipts'!U88)</f>
        <v>4467300</v>
      </c>
      <c r="P88" t="str">
        <f t="shared" si="12"/>
        <v/>
      </c>
      <c r="Q88" s="30">
        <f t="shared" si="13"/>
        <v>-4.4489123692597268</v>
      </c>
      <c r="R88" s="4">
        <f t="shared" si="14"/>
        <v>51345514</v>
      </c>
      <c r="T88" s="26">
        <f t="shared" si="15"/>
        <v>1490190</v>
      </c>
      <c r="U88" s="30">
        <f t="shared" si="16"/>
        <v>2.9899999999999998</v>
      </c>
    </row>
    <row r="89" spans="1:21" x14ac:dyDescent="0.2">
      <c r="A89" t="s">
        <v>102</v>
      </c>
      <c r="B89">
        <v>80</v>
      </c>
      <c r="C89" s="4">
        <f>('Levy Limit Base'!AD89)</f>
        <v>8628289</v>
      </c>
      <c r="D89" s="4" t="str">
        <f>IF('Levy Limit Base'!U89&gt;0,"","*")</f>
        <v/>
      </c>
      <c r="E89" s="4">
        <f>(GRS!F89)</f>
        <v>1647083</v>
      </c>
      <c r="F89" s="4">
        <f>('Local Receipts'!K89)</f>
        <v>1381027</v>
      </c>
      <c r="G89" s="4" t="str">
        <f t="shared" si="17"/>
        <v/>
      </c>
      <c r="H89" s="4">
        <f t="shared" si="9"/>
        <v>11656399</v>
      </c>
      <c r="I89" s="4"/>
      <c r="J89" s="4">
        <f>MINA(ROUND(C89*1.025,0),'Levy Limit Base'!AB89)</f>
        <v>8843996</v>
      </c>
      <c r="K89" s="4">
        <f>IF(J89+'New Growth'!AM89&gt;'Levy Limit Base'!AB89,'Levy Limit Base'!AB89-J89,'New Growth'!AM89)</f>
        <v>90597</v>
      </c>
      <c r="L89" s="30">
        <f t="shared" si="10"/>
        <v>3.5499969924512262</v>
      </c>
      <c r="M89" s="4">
        <f>(GRS!J89)</f>
        <v>1717908</v>
      </c>
      <c r="N89" s="30">
        <f t="shared" si="11"/>
        <v>4.3000261674730416</v>
      </c>
      <c r="O89" s="4">
        <f>('Local Receipts'!U89)</f>
        <v>1477845</v>
      </c>
      <c r="P89" t="str">
        <f t="shared" si="12"/>
        <v/>
      </c>
      <c r="Q89" s="30">
        <f t="shared" si="13"/>
        <v>7.0105798076359118</v>
      </c>
      <c r="R89" s="4">
        <f t="shared" si="14"/>
        <v>12130346</v>
      </c>
      <c r="T89" s="26">
        <f t="shared" si="15"/>
        <v>473947</v>
      </c>
      <c r="U89" s="30">
        <f t="shared" si="16"/>
        <v>4.07</v>
      </c>
    </row>
    <row r="90" spans="1:21" x14ac:dyDescent="0.2">
      <c r="A90" t="s">
        <v>103</v>
      </c>
      <c r="B90">
        <v>81</v>
      </c>
      <c r="C90" s="4">
        <f>('Levy Limit Base'!AD90)</f>
        <v>6343733</v>
      </c>
      <c r="D90" s="4" t="str">
        <f>IF('Levy Limit Base'!U90&gt;0,"","*")</f>
        <v/>
      </c>
      <c r="E90" s="4">
        <f>(GRS!F90)</f>
        <v>238121</v>
      </c>
      <c r="F90" s="4">
        <f>('Local Receipts'!K90)</f>
        <v>515589</v>
      </c>
      <c r="G90" s="4" t="str">
        <f t="shared" si="17"/>
        <v/>
      </c>
      <c r="H90" s="4">
        <f t="shared" si="9"/>
        <v>7097443</v>
      </c>
      <c r="I90" s="4"/>
      <c r="J90" s="4">
        <f>MINA(ROUND(C90*1.025,0),'Levy Limit Base'!AB90)</f>
        <v>6502326</v>
      </c>
      <c r="K90" s="4">
        <f>IF(J90+'New Growth'!AM90&gt;'Levy Limit Base'!AB90,'Levy Limit Base'!AB90-J90,'New Growth'!AM90)</f>
        <v>61534</v>
      </c>
      <c r="L90" s="30">
        <f t="shared" si="10"/>
        <v>3.4699915649035038</v>
      </c>
      <c r="M90" s="4">
        <f>(GRS!J90)</f>
        <v>247871</v>
      </c>
      <c r="N90" s="30">
        <f t="shared" si="11"/>
        <v>4.0945569689359615</v>
      </c>
      <c r="O90" s="4">
        <f>('Local Receipts'!U90)</f>
        <v>536700</v>
      </c>
      <c r="P90" t="str">
        <f t="shared" si="12"/>
        <v/>
      </c>
      <c r="Q90" s="30">
        <f t="shared" si="13"/>
        <v>4.0945404188219685</v>
      </c>
      <c r="R90" s="4">
        <f t="shared" si="14"/>
        <v>7348431</v>
      </c>
      <c r="T90" s="26">
        <f t="shared" si="15"/>
        <v>250988</v>
      </c>
      <c r="U90" s="30">
        <f t="shared" si="16"/>
        <v>3.54</v>
      </c>
    </row>
    <row r="91" spans="1:21" x14ac:dyDescent="0.2">
      <c r="A91" t="s">
        <v>104</v>
      </c>
      <c r="B91">
        <v>82</v>
      </c>
      <c r="C91" s="4">
        <f>('Levy Limit Base'!AD91)</f>
        <v>49001918</v>
      </c>
      <c r="D91" s="4" t="str">
        <f>IF('Levy Limit Base'!U91&gt;0,"","*")</f>
        <v/>
      </c>
      <c r="E91" s="4">
        <f>(GRS!F91)</f>
        <v>890625</v>
      </c>
      <c r="F91" s="4">
        <f>('Local Receipts'!K91)</f>
        <v>3223824</v>
      </c>
      <c r="G91" s="4" t="str">
        <f t="shared" si="17"/>
        <v/>
      </c>
      <c r="H91" s="4">
        <f t="shared" si="9"/>
        <v>53116367</v>
      </c>
      <c r="I91" s="4"/>
      <c r="J91" s="4">
        <f>MINA(ROUND(C91*1.025,0),'Levy Limit Base'!AB91)</f>
        <v>50226966</v>
      </c>
      <c r="K91" s="4">
        <f>IF(J91+'New Growth'!AM91&gt;'Levy Limit Base'!AB91,'Levy Limit Base'!AB91-J91,'New Growth'!AM91)</f>
        <v>509620</v>
      </c>
      <c r="L91" s="30">
        <f t="shared" si="10"/>
        <v>3.5400002097877068</v>
      </c>
      <c r="M91" s="4">
        <f>(GRS!J91)</f>
        <v>925762</v>
      </c>
      <c r="N91" s="30">
        <f t="shared" si="11"/>
        <v>3.9452070175438596</v>
      </c>
      <c r="O91" s="4">
        <f>('Local Receipts'!U91)</f>
        <v>3330075.62</v>
      </c>
      <c r="P91" t="str">
        <f t="shared" si="12"/>
        <v/>
      </c>
      <c r="Q91" s="30">
        <f t="shared" si="13"/>
        <v>3.2958257026438202</v>
      </c>
      <c r="R91" s="4">
        <f t="shared" si="14"/>
        <v>54992423.619999997</v>
      </c>
      <c r="T91" s="26">
        <f t="shared" si="15"/>
        <v>1876056.6199999973</v>
      </c>
      <c r="U91" s="30">
        <f t="shared" si="16"/>
        <v>3.53</v>
      </c>
    </row>
    <row r="92" spans="1:21" x14ac:dyDescent="0.2">
      <c r="A92" t="s">
        <v>374</v>
      </c>
      <c r="B92">
        <v>83</v>
      </c>
      <c r="C92" s="4">
        <f>('Levy Limit Base'!AD92)</f>
        <v>24584612</v>
      </c>
      <c r="D92" s="4" t="str">
        <f>IF('Levy Limit Base'!U92&gt;0,"","*")</f>
        <v/>
      </c>
      <c r="E92" s="4">
        <f>(GRS!F92)</f>
        <v>1379877</v>
      </c>
      <c r="F92" s="4">
        <f>('Local Receipts'!K92)</f>
        <v>1804159</v>
      </c>
      <c r="G92" s="4" t="str">
        <f t="shared" si="17"/>
        <v/>
      </c>
      <c r="H92" s="4">
        <f t="shared" si="9"/>
        <v>27768648</v>
      </c>
      <c r="I92" s="4"/>
      <c r="J92" s="4">
        <f>MINA(ROUND(C92*1.025,0),'Levy Limit Base'!AB92)</f>
        <v>25199227</v>
      </c>
      <c r="K92" s="4">
        <f>IF(J92+'New Growth'!AM92&gt;'Levy Limit Base'!AB92,'Levy Limit Base'!AB92-J92,'New Growth'!AM92)</f>
        <v>290098</v>
      </c>
      <c r="L92" s="30">
        <f t="shared" si="10"/>
        <v>3.6799970648306348</v>
      </c>
      <c r="M92" s="4">
        <f>(GRS!J92)</f>
        <v>1439212</v>
      </c>
      <c r="N92" s="30">
        <f t="shared" si="11"/>
        <v>4.3000209438957242</v>
      </c>
      <c r="O92" s="4">
        <f>('Local Receipts'!U92)</f>
        <v>1924159</v>
      </c>
      <c r="P92" t="str">
        <f t="shared" si="12"/>
        <v/>
      </c>
      <c r="Q92" s="30">
        <f t="shared" si="13"/>
        <v>6.6512984720304589</v>
      </c>
      <c r="R92" s="4">
        <f t="shared" si="14"/>
        <v>28852696</v>
      </c>
      <c r="T92" s="26">
        <f t="shared" si="15"/>
        <v>1084048</v>
      </c>
      <c r="U92" s="30">
        <f t="shared" si="16"/>
        <v>3.9</v>
      </c>
    </row>
    <row r="93" spans="1:21" x14ac:dyDescent="0.2">
      <c r="A93" t="s">
        <v>375</v>
      </c>
      <c r="B93">
        <v>84</v>
      </c>
      <c r="C93" s="4">
        <f>('Levy Limit Base'!AD93)</f>
        <v>3152603</v>
      </c>
      <c r="D93" s="4" t="str">
        <f>IF('Levy Limit Base'!U93&gt;0,"","*")</f>
        <v/>
      </c>
      <c r="E93" s="4">
        <f>(GRS!F93)</f>
        <v>269581</v>
      </c>
      <c r="F93" s="4">
        <f>('Local Receipts'!K93)</f>
        <v>259000</v>
      </c>
      <c r="G93" s="4" t="str">
        <f t="shared" si="17"/>
        <v/>
      </c>
      <c r="H93" s="4">
        <f t="shared" si="9"/>
        <v>3681184</v>
      </c>
      <c r="I93" s="4"/>
      <c r="J93" s="4">
        <f>MINA(ROUND(C93*1.025,0),'Levy Limit Base'!AB93)</f>
        <v>3231418</v>
      </c>
      <c r="K93" s="4">
        <f>IF(J93+'New Growth'!AM93&gt;'Levy Limit Base'!AB93,'Levy Limit Base'!AB93-J93,'New Growth'!AM93)</f>
        <v>59584</v>
      </c>
      <c r="L93" s="30">
        <f t="shared" si="10"/>
        <v>4.3899913817248795</v>
      </c>
      <c r="M93" s="4">
        <f>(GRS!J93)</f>
        <v>281077</v>
      </c>
      <c r="N93" s="30">
        <f t="shared" si="11"/>
        <v>4.2643954878125685</v>
      </c>
      <c r="O93" s="4">
        <f>('Local Receipts'!U93)</f>
        <v>262000</v>
      </c>
      <c r="P93" t="str">
        <f t="shared" si="12"/>
        <v/>
      </c>
      <c r="Q93" s="30">
        <f t="shared" si="13"/>
        <v>1.1583011583011582</v>
      </c>
      <c r="R93" s="4">
        <f t="shared" si="14"/>
        <v>3834079</v>
      </c>
      <c r="T93" s="26">
        <f t="shared" si="15"/>
        <v>152895</v>
      </c>
      <c r="U93" s="30">
        <f t="shared" si="16"/>
        <v>4.1500000000000004</v>
      </c>
    </row>
    <row r="94" spans="1:21" x14ac:dyDescent="0.2">
      <c r="A94" t="s">
        <v>376</v>
      </c>
      <c r="B94">
        <v>85</v>
      </c>
      <c r="C94" s="4">
        <f>('Levy Limit Base'!AD94)</f>
        <v>38368359</v>
      </c>
      <c r="D94" s="4" t="str">
        <f>IF('Levy Limit Base'!U94&gt;0,"","*")</f>
        <v/>
      </c>
      <c r="E94" s="4">
        <f>(GRS!F94)</f>
        <v>1334367</v>
      </c>
      <c r="F94" s="4">
        <f>('Local Receipts'!K94)</f>
        <v>2862000</v>
      </c>
      <c r="G94" s="4" t="str">
        <f t="shared" si="17"/>
        <v/>
      </c>
      <c r="H94" s="4">
        <f t="shared" si="9"/>
        <v>42564726</v>
      </c>
      <c r="I94" s="4"/>
      <c r="J94" s="4">
        <f>MINA(ROUND(C94*1.025,0),'Levy Limit Base'!AB94)</f>
        <v>39327568</v>
      </c>
      <c r="K94" s="4">
        <f>IF(J94+'New Growth'!AM94&gt;'Levy Limit Base'!AB94,'Levy Limit Base'!AB94-J94,'New Growth'!AM94)</f>
        <v>617731</v>
      </c>
      <c r="L94" s="30">
        <f t="shared" si="10"/>
        <v>4.1100011600704631</v>
      </c>
      <c r="M94" s="4">
        <f>(GRS!J94)</f>
        <v>1391745</v>
      </c>
      <c r="N94" s="30">
        <f t="shared" si="11"/>
        <v>4.3000164122763831</v>
      </c>
      <c r="O94" s="4">
        <f>('Local Receipts'!U94)</f>
        <v>2780700</v>
      </c>
      <c r="P94" t="str">
        <f t="shared" si="12"/>
        <v/>
      </c>
      <c r="Q94" s="30">
        <f t="shared" si="13"/>
        <v>-2.840670859538784</v>
      </c>
      <c r="R94" s="4">
        <f t="shared" si="14"/>
        <v>44117744</v>
      </c>
      <c r="T94" s="26">
        <f t="shared" si="15"/>
        <v>1553018</v>
      </c>
      <c r="U94" s="30">
        <f t="shared" si="16"/>
        <v>3.65</v>
      </c>
    </row>
    <row r="95" spans="1:21" x14ac:dyDescent="0.2">
      <c r="A95" t="s">
        <v>105</v>
      </c>
      <c r="B95">
        <v>86</v>
      </c>
      <c r="C95" s="4">
        <f>('Levy Limit Base'!AD95)</f>
        <v>15729783</v>
      </c>
      <c r="D95" s="4" t="str">
        <f>IF('Levy Limit Base'!U95&gt;0,"","*")</f>
        <v/>
      </c>
      <c r="E95" s="4">
        <f>(GRS!F95)</f>
        <v>138489</v>
      </c>
      <c r="F95" s="4">
        <f>('Local Receipts'!K95)</f>
        <v>1118300</v>
      </c>
      <c r="G95" s="4" t="str">
        <f t="shared" si="17"/>
        <v/>
      </c>
      <c r="H95" s="4">
        <f t="shared" si="9"/>
        <v>16986572</v>
      </c>
      <c r="I95" s="4"/>
      <c r="J95" s="4">
        <f>MINA(ROUND(C95*1.025,0),'Levy Limit Base'!AB95)</f>
        <v>16123028</v>
      </c>
      <c r="K95" s="4">
        <f>IF(J95+'New Growth'!AM95&gt;'Levy Limit Base'!AB95,'Levy Limit Base'!AB95-J95,'New Growth'!AM95)</f>
        <v>117973</v>
      </c>
      <c r="L95" s="30">
        <f t="shared" si="10"/>
        <v>3.2500003337617565</v>
      </c>
      <c r="M95" s="4">
        <f>(GRS!J95)</f>
        <v>144395</v>
      </c>
      <c r="N95" s="30">
        <f t="shared" si="11"/>
        <v>4.2645986323823557</v>
      </c>
      <c r="O95" s="4">
        <f>('Local Receipts'!U95)</f>
        <v>1132000</v>
      </c>
      <c r="P95" t="str">
        <f t="shared" si="12"/>
        <v/>
      </c>
      <c r="Q95" s="30">
        <f t="shared" si="13"/>
        <v>1.2250737726906913</v>
      </c>
      <c r="R95" s="4">
        <f t="shared" si="14"/>
        <v>17517396</v>
      </c>
      <c r="T95" s="26">
        <f t="shared" si="15"/>
        <v>530824</v>
      </c>
      <c r="U95" s="30">
        <f t="shared" si="16"/>
        <v>3.1199999999999997</v>
      </c>
    </row>
    <row r="96" spans="1:21" x14ac:dyDescent="0.2">
      <c r="A96" t="s">
        <v>106</v>
      </c>
      <c r="B96">
        <v>87</v>
      </c>
      <c r="C96" s="4">
        <f>('Levy Limit Base'!AD96)</f>
        <v>20448887</v>
      </c>
      <c r="D96" s="4" t="str">
        <f>IF('Levy Limit Base'!U96&gt;0,"","*")</f>
        <v/>
      </c>
      <c r="E96" s="4">
        <f>(GRS!F96)</f>
        <v>2596317</v>
      </c>
      <c r="F96" s="4">
        <f>('Local Receipts'!K96)</f>
        <v>1964822.77</v>
      </c>
      <c r="G96" s="4" t="str">
        <f t="shared" si="17"/>
        <v/>
      </c>
      <c r="H96" s="4">
        <f t="shared" si="9"/>
        <v>25010026.77</v>
      </c>
      <c r="I96" s="4"/>
      <c r="J96" s="4">
        <f>MINA(ROUND(C96*1.025,0),'Levy Limit Base'!AB96)</f>
        <v>20960109</v>
      </c>
      <c r="K96" s="4">
        <f>IF(J96+'New Growth'!AM96&gt;'Levy Limit Base'!AB96,'Levy Limit Base'!AB96-J96,'New Growth'!AM96)</f>
        <v>226983</v>
      </c>
      <c r="L96" s="30">
        <f t="shared" si="10"/>
        <v>3.6100008768203375</v>
      </c>
      <c r="M96" s="4">
        <f>(GRS!J96)</f>
        <v>2707736</v>
      </c>
      <c r="N96" s="30">
        <f t="shared" si="11"/>
        <v>4.2914251225871105</v>
      </c>
      <c r="O96" s="4">
        <f>('Local Receipts'!U96)</f>
        <v>1961324.8</v>
      </c>
      <c r="P96" t="str">
        <f t="shared" si="12"/>
        <v/>
      </c>
      <c r="Q96" s="30">
        <f t="shared" si="13"/>
        <v>-0.17802979756794921</v>
      </c>
      <c r="R96" s="4">
        <f t="shared" si="14"/>
        <v>25856152.800000001</v>
      </c>
      <c r="T96" s="26">
        <f t="shared" si="15"/>
        <v>846126.03000000119</v>
      </c>
      <c r="U96" s="30">
        <f t="shared" si="16"/>
        <v>3.38</v>
      </c>
    </row>
    <row r="97" spans="1:21" x14ac:dyDescent="0.2">
      <c r="A97" t="s">
        <v>107</v>
      </c>
      <c r="B97">
        <v>88</v>
      </c>
      <c r="C97" s="4">
        <f>('Levy Limit Base'!AD97)</f>
        <v>44193109</v>
      </c>
      <c r="D97" s="4" t="str">
        <f>IF('Levy Limit Base'!U97&gt;0,"","*")</f>
        <v/>
      </c>
      <c r="E97" s="4">
        <f>(GRS!F97)</f>
        <v>2105896</v>
      </c>
      <c r="F97" s="4">
        <f>('Local Receipts'!K97)</f>
        <v>4215000</v>
      </c>
      <c r="G97" s="4" t="str">
        <f t="shared" si="17"/>
        <v/>
      </c>
      <c r="H97" s="4">
        <f t="shared" si="9"/>
        <v>50514005</v>
      </c>
      <c r="I97" s="4"/>
      <c r="J97" s="4">
        <f>MINA(ROUND(C97*1.025,0),'Levy Limit Base'!AB97)</f>
        <v>45297937</v>
      </c>
      <c r="K97" s="4">
        <f>IF(J97+'New Growth'!AM97&gt;'Levy Limit Base'!AB97,'Levy Limit Base'!AB97-J97,'New Growth'!AM97)</f>
        <v>804315</v>
      </c>
      <c r="L97" s="30">
        <f t="shared" si="10"/>
        <v>4.3200015640447473</v>
      </c>
      <c r="M97" s="4">
        <f>(GRS!J97)</f>
        <v>2192702</v>
      </c>
      <c r="N97" s="30">
        <f t="shared" si="11"/>
        <v>4.1220459129985523</v>
      </c>
      <c r="O97" s="4">
        <f>('Local Receipts'!U97)</f>
        <v>4205000</v>
      </c>
      <c r="P97" t="str">
        <f t="shared" si="12"/>
        <v/>
      </c>
      <c r="Q97" s="30">
        <f t="shared" si="13"/>
        <v>-0.23724792408066431</v>
      </c>
      <c r="R97" s="4">
        <f t="shared" si="14"/>
        <v>52499954</v>
      </c>
      <c r="T97" s="26">
        <f t="shared" si="15"/>
        <v>1985949</v>
      </c>
      <c r="U97" s="30">
        <f t="shared" si="16"/>
        <v>3.93</v>
      </c>
    </row>
    <row r="98" spans="1:21" x14ac:dyDescent="0.2">
      <c r="A98" t="s">
        <v>108</v>
      </c>
      <c r="B98">
        <v>89</v>
      </c>
      <c r="C98" s="4">
        <f>('Levy Limit Base'!AD98)</f>
        <v>18621719</v>
      </c>
      <c r="D98" s="4" t="str">
        <f>IF('Levy Limit Base'!U98&gt;0,"","*")</f>
        <v/>
      </c>
      <c r="E98" s="4">
        <f>(GRS!F98)</f>
        <v>1335345</v>
      </c>
      <c r="F98" s="4">
        <f>('Local Receipts'!K98)</f>
        <v>1919000.8</v>
      </c>
      <c r="G98" s="4" t="str">
        <f t="shared" si="17"/>
        <v/>
      </c>
      <c r="H98" s="4">
        <f t="shared" si="9"/>
        <v>21876064.800000001</v>
      </c>
      <c r="I98" s="4"/>
      <c r="J98" s="4">
        <f>MINA(ROUND(C98*1.025,0),'Levy Limit Base'!AB98)</f>
        <v>19087262</v>
      </c>
      <c r="K98" s="4">
        <f>IF(J98+'New Growth'!AM98&gt;'Levy Limit Base'!AB98,'Levy Limit Base'!AB98-J98,'New Growth'!AM98)</f>
        <v>324018</v>
      </c>
      <c r="L98" s="30">
        <f t="shared" si="10"/>
        <v>4.2400006143364104</v>
      </c>
      <c r="M98" s="4">
        <f>(GRS!J98)</f>
        <v>1337985</v>
      </c>
      <c r="N98" s="30">
        <f t="shared" si="11"/>
        <v>0.19770171753367108</v>
      </c>
      <c r="O98" s="4">
        <f>('Local Receipts'!U98)</f>
        <v>1886000.19</v>
      </c>
      <c r="P98" t="str">
        <f t="shared" si="12"/>
        <v/>
      </c>
      <c r="Q98" s="30">
        <f t="shared" si="13"/>
        <v>-1.7196767192593199</v>
      </c>
      <c r="R98" s="4">
        <f t="shared" si="14"/>
        <v>22635265.190000001</v>
      </c>
      <c r="T98" s="26">
        <f t="shared" si="15"/>
        <v>759200.3900000006</v>
      </c>
      <c r="U98" s="30">
        <f t="shared" si="16"/>
        <v>3.47</v>
      </c>
    </row>
    <row r="99" spans="1:21" x14ac:dyDescent="0.2">
      <c r="A99" t="s">
        <v>109</v>
      </c>
      <c r="B99">
        <v>90</v>
      </c>
      <c r="C99" s="4">
        <f>('Levy Limit Base'!AD99)</f>
        <v>3936179</v>
      </c>
      <c r="D99" s="4" t="str">
        <f>IF('Levy Limit Base'!U99&gt;0,"","*")</f>
        <v/>
      </c>
      <c r="E99" s="4">
        <f>(GRS!F99)</f>
        <v>193746</v>
      </c>
      <c r="F99" s="4">
        <f>('Local Receipts'!K99)</f>
        <v>230900</v>
      </c>
      <c r="G99" s="4" t="str">
        <f t="shared" si="17"/>
        <v/>
      </c>
      <c r="H99" s="4">
        <f t="shared" si="9"/>
        <v>4360825</v>
      </c>
      <c r="I99" s="4"/>
      <c r="J99" s="4">
        <f>MINA(ROUND(C99*1.025,0),'Levy Limit Base'!AB99)</f>
        <v>4034583</v>
      </c>
      <c r="K99" s="4">
        <f>IF(J99+'New Growth'!AM99&gt;'Levy Limit Base'!AB99,'Levy Limit Base'!AB99-J99,'New Growth'!AM99)</f>
        <v>31883</v>
      </c>
      <c r="L99" s="30">
        <f t="shared" si="10"/>
        <v>3.3099866647324729</v>
      </c>
      <c r="M99" s="4">
        <f>(GRS!J99)</f>
        <v>196247</v>
      </c>
      <c r="N99" s="30">
        <f t="shared" si="11"/>
        <v>1.2908653598009765</v>
      </c>
      <c r="O99" s="4">
        <f>('Local Receipts'!U99)</f>
        <v>231500</v>
      </c>
      <c r="P99" t="str">
        <f t="shared" si="12"/>
        <v/>
      </c>
      <c r="Q99" s="30">
        <f t="shared" si="13"/>
        <v>0.25985275010827197</v>
      </c>
      <c r="R99" s="4">
        <f t="shared" si="14"/>
        <v>4494213</v>
      </c>
      <c r="T99" s="26">
        <f t="shared" si="15"/>
        <v>133388</v>
      </c>
      <c r="U99" s="30">
        <f t="shared" si="16"/>
        <v>3.06</v>
      </c>
    </row>
    <row r="100" spans="1:21" x14ac:dyDescent="0.2">
      <c r="A100" t="s">
        <v>110</v>
      </c>
      <c r="B100">
        <v>91</v>
      </c>
      <c r="C100" s="4">
        <f>('Levy Limit Base'!AD100)</f>
        <v>9144568</v>
      </c>
      <c r="D100" s="4" t="str">
        <f>IF('Levy Limit Base'!U100&gt;0,"","*")</f>
        <v/>
      </c>
      <c r="E100" s="4">
        <f>(GRS!F100)</f>
        <v>109164</v>
      </c>
      <c r="F100" s="4">
        <f>('Local Receipts'!K100)</f>
        <v>217300</v>
      </c>
      <c r="G100" s="4" t="str">
        <f t="shared" si="17"/>
        <v/>
      </c>
      <c r="H100" s="4">
        <f t="shared" si="9"/>
        <v>9471032</v>
      </c>
      <c r="I100" s="4"/>
      <c r="J100" s="4">
        <f>MINA(ROUND(C100*1.025,0),'Levy Limit Base'!AB100)</f>
        <v>9373182</v>
      </c>
      <c r="K100" s="4">
        <f>IF(J100+'New Growth'!AM100&gt;'Levy Limit Base'!AB100,'Levy Limit Base'!AB100-J100,'New Growth'!AM100)</f>
        <v>136254</v>
      </c>
      <c r="L100" s="30">
        <f t="shared" si="10"/>
        <v>3.9899971217885852</v>
      </c>
      <c r="M100" s="4">
        <f>(GRS!J100)</f>
        <v>111828</v>
      </c>
      <c r="N100" s="30">
        <f t="shared" si="11"/>
        <v>2.4403649554798283</v>
      </c>
      <c r="O100" s="4">
        <f>('Local Receipts'!U100)</f>
        <v>190520</v>
      </c>
      <c r="P100" t="str">
        <f t="shared" si="12"/>
        <v/>
      </c>
      <c r="Q100" s="30">
        <f t="shared" si="13"/>
        <v>-12.323976069949378</v>
      </c>
      <c r="R100" s="4">
        <f t="shared" si="14"/>
        <v>9811784</v>
      </c>
      <c r="T100" s="26">
        <f t="shared" si="15"/>
        <v>340752</v>
      </c>
      <c r="U100" s="30">
        <f t="shared" si="16"/>
        <v>3.5999999999999996</v>
      </c>
    </row>
    <row r="101" spans="1:21" x14ac:dyDescent="0.2">
      <c r="A101" t="s">
        <v>111</v>
      </c>
      <c r="B101">
        <v>92</v>
      </c>
      <c r="C101" s="4">
        <f>('Levy Limit Base'!AD101)</f>
        <v>8631578</v>
      </c>
      <c r="D101" s="4" t="str">
        <f>IF('Levy Limit Base'!U101&gt;0,"","*")</f>
        <v/>
      </c>
      <c r="E101" s="4">
        <f>(GRS!F101)</f>
        <v>236795</v>
      </c>
      <c r="F101" s="4">
        <f>('Local Receipts'!K101)</f>
        <v>756500</v>
      </c>
      <c r="G101" s="4" t="str">
        <f t="shared" si="17"/>
        <v/>
      </c>
      <c r="H101" s="4">
        <f t="shared" si="9"/>
        <v>9624873</v>
      </c>
      <c r="I101" s="4"/>
      <c r="J101" s="4">
        <f>MINA(ROUND(C101*1.025,0),'Levy Limit Base'!AB101)</f>
        <v>8847367</v>
      </c>
      <c r="K101" s="4">
        <f>IF(J101+'New Growth'!AM101&gt;'Levy Limit Base'!AB101,'Levy Limit Base'!AB101-J101,'New Growth'!AM101)</f>
        <v>102716</v>
      </c>
      <c r="L101" s="30">
        <f t="shared" si="10"/>
        <v>3.6899973562192221</v>
      </c>
      <c r="M101" s="4">
        <f>(GRS!J101)</f>
        <v>246500</v>
      </c>
      <c r="N101" s="30">
        <f t="shared" si="11"/>
        <v>4.0984818091598214</v>
      </c>
      <c r="O101" s="4">
        <f>('Local Receipts'!U101)</f>
        <v>831000</v>
      </c>
      <c r="P101" t="str">
        <f t="shared" si="12"/>
        <v/>
      </c>
      <c r="Q101" s="30">
        <f t="shared" si="13"/>
        <v>9.8479841374752155</v>
      </c>
      <c r="R101" s="4">
        <f t="shared" si="14"/>
        <v>10027583</v>
      </c>
      <c r="T101" s="26">
        <f t="shared" si="15"/>
        <v>402710</v>
      </c>
      <c r="U101" s="30">
        <f t="shared" si="16"/>
        <v>4.18</v>
      </c>
    </row>
    <row r="102" spans="1:21" x14ac:dyDescent="0.2">
      <c r="A102" t="s">
        <v>112</v>
      </c>
      <c r="B102">
        <v>93</v>
      </c>
      <c r="C102" s="4">
        <f>('Levy Limit Base'!AD102)</f>
        <v>99542806</v>
      </c>
      <c r="D102" s="4" t="str">
        <f>IF('Levy Limit Base'!U102&gt;0,"","*")</f>
        <v/>
      </c>
      <c r="E102" s="4">
        <f>(GRS!F102)</f>
        <v>6368777</v>
      </c>
      <c r="F102" s="4">
        <f>('Local Receipts'!K102)</f>
        <v>5765000</v>
      </c>
      <c r="G102" s="4" t="str">
        <f t="shared" si="17"/>
        <v/>
      </c>
      <c r="H102" s="4">
        <f t="shared" si="9"/>
        <v>111676583</v>
      </c>
      <c r="I102" s="4"/>
      <c r="J102" s="4">
        <f>MINA(ROUND(C102*1.025,0),'Levy Limit Base'!AB102)</f>
        <v>102031376</v>
      </c>
      <c r="K102" s="4">
        <f>IF(J102+'New Growth'!AM102&gt;'Levy Limit Base'!AB102,'Levy Limit Base'!AB102-J102,'New Growth'!AM102)</f>
        <v>2040628</v>
      </c>
      <c r="L102" s="30">
        <f t="shared" si="10"/>
        <v>4.5500003285018913</v>
      </c>
      <c r="M102" s="4">
        <f>(GRS!J102)</f>
        <v>6642634</v>
      </c>
      <c r="N102" s="30">
        <f t="shared" si="11"/>
        <v>4.2999935466416863</v>
      </c>
      <c r="O102" s="4">
        <f>('Local Receipts'!U102)</f>
        <v>6050000</v>
      </c>
      <c r="P102" t="str">
        <f t="shared" si="12"/>
        <v/>
      </c>
      <c r="Q102" s="30">
        <f t="shared" si="13"/>
        <v>4.9436253252385081</v>
      </c>
      <c r="R102" s="4">
        <f t="shared" si="14"/>
        <v>116764638</v>
      </c>
      <c r="T102" s="26">
        <f t="shared" si="15"/>
        <v>5088055</v>
      </c>
      <c r="U102" s="30">
        <f t="shared" si="16"/>
        <v>4.5600000000000005</v>
      </c>
    </row>
    <row r="103" spans="1:21" x14ac:dyDescent="0.2">
      <c r="A103" t="s">
        <v>113</v>
      </c>
      <c r="B103">
        <v>94</v>
      </c>
      <c r="C103" s="4">
        <f>('Levy Limit Base'!AD103)</f>
        <v>24760441</v>
      </c>
      <c r="D103" s="4" t="str">
        <f>IF('Levy Limit Base'!U103&gt;0,"","*")</f>
        <v/>
      </c>
      <c r="E103" s="4">
        <f>(GRS!F103)</f>
        <v>2233492</v>
      </c>
      <c r="F103" s="4">
        <f>('Local Receipts'!K103)</f>
        <v>2489000</v>
      </c>
      <c r="G103" s="4" t="str">
        <f t="shared" si="17"/>
        <v/>
      </c>
      <c r="H103" s="4">
        <f t="shared" si="9"/>
        <v>29482933</v>
      </c>
      <c r="I103" s="4"/>
      <c r="J103" s="4">
        <f>MINA(ROUND(C103*1.025,0),'Levy Limit Base'!AB103)</f>
        <v>25379452</v>
      </c>
      <c r="K103" s="4">
        <f>IF(J103+'New Growth'!AM103&gt;'Levy Limit Base'!AB103,'Levy Limit Base'!AB103-J103,'New Growth'!AM103)</f>
        <v>163419</v>
      </c>
      <c r="L103" s="30">
        <f t="shared" si="10"/>
        <v>3.1600002600922981</v>
      </c>
      <c r="M103" s="4">
        <f>(GRS!J103)</f>
        <v>2322879</v>
      </c>
      <c r="N103" s="30">
        <f t="shared" si="11"/>
        <v>4.0021186554507473</v>
      </c>
      <c r="O103" s="4">
        <f>('Local Receipts'!U103)</f>
        <v>2416000</v>
      </c>
      <c r="P103" t="str">
        <f t="shared" si="12"/>
        <v/>
      </c>
      <c r="Q103" s="30">
        <f t="shared" si="13"/>
        <v>-2.9329047810365609</v>
      </c>
      <c r="R103" s="4">
        <f t="shared" si="14"/>
        <v>30281750</v>
      </c>
      <c r="T103" s="26">
        <f t="shared" si="15"/>
        <v>798817</v>
      </c>
      <c r="U103" s="30">
        <f t="shared" si="16"/>
        <v>2.71</v>
      </c>
    </row>
    <row r="104" spans="1:21" x14ac:dyDescent="0.2">
      <c r="A104" t="s">
        <v>114</v>
      </c>
      <c r="B104">
        <v>95</v>
      </c>
      <c r="C104" s="4">
        <f>('Levy Limit Base'!AD104)</f>
        <v>89857302</v>
      </c>
      <c r="D104" s="4" t="str">
        <f>IF('Levy Limit Base'!U104&gt;0,"","*")</f>
        <v/>
      </c>
      <c r="E104" s="4">
        <f>(GRS!F104)</f>
        <v>22277555</v>
      </c>
      <c r="F104" s="4">
        <f>('Local Receipts'!K104)</f>
        <v>11866500</v>
      </c>
      <c r="G104" s="4" t="str">
        <f t="shared" si="17"/>
        <v/>
      </c>
      <c r="H104" s="4">
        <f t="shared" si="9"/>
        <v>124001357</v>
      </c>
      <c r="I104" s="4"/>
      <c r="J104" s="4">
        <f>MINA(ROUND(C104*1.025,0),'Levy Limit Base'!AB104)</f>
        <v>92103735</v>
      </c>
      <c r="K104" s="4">
        <f>IF(J104+'New Growth'!AM104&gt;'Levy Limit Base'!AB104,'Levy Limit Base'!AB104-J104,'New Growth'!AM104)</f>
        <v>1509603</v>
      </c>
      <c r="L104" s="30">
        <f t="shared" si="10"/>
        <v>4.180000864036626</v>
      </c>
      <c r="M104" s="4">
        <f>(GRS!J104)</f>
        <v>23222189</v>
      </c>
      <c r="N104" s="30">
        <f t="shared" si="11"/>
        <v>4.2402947720250266</v>
      </c>
      <c r="O104" s="4">
        <f>('Local Receipts'!U104)</f>
        <v>10596500</v>
      </c>
      <c r="P104" t="str">
        <f t="shared" si="12"/>
        <v/>
      </c>
      <c r="Q104" s="30">
        <f t="shared" si="13"/>
        <v>-10.702397505582944</v>
      </c>
      <c r="R104" s="4">
        <f t="shared" si="14"/>
        <v>127432027</v>
      </c>
      <c r="T104" s="26">
        <f t="shared" si="15"/>
        <v>3430670</v>
      </c>
      <c r="U104" s="30">
        <f t="shared" si="16"/>
        <v>2.77</v>
      </c>
    </row>
    <row r="105" spans="1:21" x14ac:dyDescent="0.2">
      <c r="A105" t="s">
        <v>115</v>
      </c>
      <c r="B105">
        <v>96</v>
      </c>
      <c r="C105" s="4">
        <f>('Levy Limit Base'!AD105)</f>
        <v>82946698</v>
      </c>
      <c r="D105" s="4" t="str">
        <f>IF('Levy Limit Base'!U105&gt;0,"","*")</f>
        <v/>
      </c>
      <c r="E105" s="4">
        <f>(GRS!F105)</f>
        <v>2025817</v>
      </c>
      <c r="F105" s="4">
        <f>('Local Receipts'!K105)</f>
        <v>5968000</v>
      </c>
      <c r="G105" s="4" t="str">
        <f t="shared" si="17"/>
        <v/>
      </c>
      <c r="H105" s="4">
        <f t="shared" si="9"/>
        <v>90940515</v>
      </c>
      <c r="I105" s="4"/>
      <c r="J105" s="4">
        <f>MINA(ROUND(C105*1.025,0),'Levy Limit Base'!AB105)</f>
        <v>85020365</v>
      </c>
      <c r="K105" s="4">
        <f>IF(J105+'New Growth'!AM105&gt;'Levy Limit Base'!AB105,'Levy Limit Base'!AB105-J105,'New Growth'!AM105)</f>
        <v>987066</v>
      </c>
      <c r="L105" s="30">
        <f t="shared" si="10"/>
        <v>3.6899998116862953</v>
      </c>
      <c r="M105" s="4">
        <f>(GRS!J105)</f>
        <v>2080773</v>
      </c>
      <c r="N105" s="30">
        <f t="shared" si="11"/>
        <v>2.7127820528705211</v>
      </c>
      <c r="O105" s="4">
        <f>('Local Receipts'!U105)</f>
        <v>5968000</v>
      </c>
      <c r="P105" t="str">
        <f t="shared" si="12"/>
        <v/>
      </c>
      <c r="Q105" s="30">
        <f t="shared" si="13"/>
        <v>0</v>
      </c>
      <c r="R105" s="4">
        <f t="shared" si="14"/>
        <v>94056204</v>
      </c>
      <c r="T105" s="26">
        <f t="shared" si="15"/>
        <v>3115689</v>
      </c>
      <c r="U105" s="30">
        <f t="shared" si="16"/>
        <v>3.4299999999999997</v>
      </c>
    </row>
    <row r="106" spans="1:21" x14ac:dyDescent="0.2">
      <c r="A106" t="s">
        <v>116</v>
      </c>
      <c r="B106">
        <v>97</v>
      </c>
      <c r="C106" s="4">
        <f>('Levy Limit Base'!AD106)</f>
        <v>47650217</v>
      </c>
      <c r="D106" s="4" t="str">
        <f>IF('Levy Limit Base'!U106&gt;0,"","*")</f>
        <v/>
      </c>
      <c r="E106" s="4">
        <f>(GRS!F106)</f>
        <v>7895288</v>
      </c>
      <c r="F106" s="4">
        <f>('Local Receipts'!K106)</f>
        <v>5241717.1400000006</v>
      </c>
      <c r="G106" s="4" t="str">
        <f t="shared" si="17"/>
        <v/>
      </c>
      <c r="H106" s="4">
        <f t="shared" si="9"/>
        <v>60787222.140000001</v>
      </c>
      <c r="I106" s="4"/>
      <c r="J106" s="4">
        <f>MINA(ROUND(C106*1.025,0),'Levy Limit Base'!AB106)</f>
        <v>48841472</v>
      </c>
      <c r="K106" s="4">
        <f>IF(J106+'New Growth'!AM106&gt;'Levy Limit Base'!AB106,'Levy Limit Base'!AB106-J106,'New Growth'!AM106)</f>
        <v>729048</v>
      </c>
      <c r="L106" s="30">
        <f t="shared" si="10"/>
        <v>4.0299984363135222</v>
      </c>
      <c r="M106" s="4">
        <f>(GRS!J106)</f>
        <v>8233569</v>
      </c>
      <c r="N106" s="30">
        <f t="shared" si="11"/>
        <v>4.2845935449093178</v>
      </c>
      <c r="O106" s="4">
        <f>('Local Receipts'!U106)</f>
        <v>4860652.0199999996</v>
      </c>
      <c r="P106" t="str">
        <f t="shared" si="12"/>
        <v/>
      </c>
      <c r="Q106" s="30">
        <f t="shared" si="13"/>
        <v>-7.2698527948419782</v>
      </c>
      <c r="R106" s="4">
        <f t="shared" si="14"/>
        <v>62664741.019999996</v>
      </c>
      <c r="T106" s="26">
        <f t="shared" si="15"/>
        <v>1877518.8799999952</v>
      </c>
      <c r="U106" s="30">
        <f t="shared" si="16"/>
        <v>3.09</v>
      </c>
    </row>
    <row r="107" spans="1:21" x14ac:dyDescent="0.2">
      <c r="A107" t="s">
        <v>117</v>
      </c>
      <c r="B107">
        <v>98</v>
      </c>
      <c r="C107" s="4">
        <f>('Levy Limit Base'!AD107)</f>
        <v>2040295</v>
      </c>
      <c r="D107" s="4" t="str">
        <f>IF('Levy Limit Base'!U107&gt;0,"","*")</f>
        <v/>
      </c>
      <c r="E107" s="4">
        <f>(GRS!F107)</f>
        <v>75332</v>
      </c>
      <c r="F107" s="4">
        <f>('Local Receipts'!K107)</f>
        <v>203000</v>
      </c>
      <c r="G107" s="4" t="str">
        <f t="shared" si="17"/>
        <v/>
      </c>
      <c r="H107" s="4">
        <f t="shared" si="9"/>
        <v>2318627</v>
      </c>
      <c r="I107" s="4"/>
      <c r="J107" s="4">
        <f>MINA(ROUND(C107*1.025,0),'Levy Limit Base'!AB107)</f>
        <v>2091302</v>
      </c>
      <c r="K107" s="4">
        <f>IF(J107+'New Growth'!AM107&gt;'Levy Limit Base'!AB107,'Levy Limit Base'!AB107-J107,'New Growth'!AM107)</f>
        <v>13670</v>
      </c>
      <c r="L107" s="30">
        <f t="shared" si="10"/>
        <v>3.1699827720991327</v>
      </c>
      <c r="M107" s="4">
        <f>(GRS!J107)</f>
        <v>77305</v>
      </c>
      <c r="N107" s="30">
        <f t="shared" si="11"/>
        <v>2.6190729039452028</v>
      </c>
      <c r="O107" s="4">
        <f>('Local Receipts'!U107)</f>
        <v>203000</v>
      </c>
      <c r="P107" t="str">
        <f t="shared" si="12"/>
        <v/>
      </c>
      <c r="Q107" s="30">
        <f t="shared" si="13"/>
        <v>0</v>
      </c>
      <c r="R107" s="4">
        <f t="shared" si="14"/>
        <v>2385277</v>
      </c>
      <c r="T107" s="26">
        <f t="shared" si="15"/>
        <v>66650</v>
      </c>
      <c r="U107" s="30">
        <f t="shared" si="16"/>
        <v>2.87</v>
      </c>
    </row>
    <row r="108" spans="1:21" x14ac:dyDescent="0.2">
      <c r="A108" t="s">
        <v>118</v>
      </c>
      <c r="B108">
        <v>99</v>
      </c>
      <c r="C108" s="4">
        <f>('Levy Limit Base'!AD108)</f>
        <v>40615130</v>
      </c>
      <c r="D108" s="4" t="str">
        <f>IF('Levy Limit Base'!U108&gt;0,"","*")</f>
        <v/>
      </c>
      <c r="E108" s="4">
        <f>(GRS!F108)</f>
        <v>1470350</v>
      </c>
      <c r="F108" s="4">
        <f>('Local Receipts'!K108)</f>
        <v>6105278</v>
      </c>
      <c r="G108" s="4" t="str">
        <f t="shared" si="17"/>
        <v/>
      </c>
      <c r="H108" s="4">
        <f t="shared" si="9"/>
        <v>48190758</v>
      </c>
      <c r="I108" s="4"/>
      <c r="J108" s="4">
        <f>MINA(ROUND(C108*1.025,0),'Levy Limit Base'!AB108)</f>
        <v>41630508</v>
      </c>
      <c r="K108" s="4">
        <f>IF(J108+'New Growth'!AM108&gt;'Levy Limit Base'!AB108,'Levy Limit Base'!AB108-J108,'New Growth'!AM108)</f>
        <v>840733</v>
      </c>
      <c r="L108" s="30">
        <f t="shared" si="10"/>
        <v>4.5699989141977388</v>
      </c>
      <c r="M108" s="4">
        <f>(GRS!J108)</f>
        <v>1529394</v>
      </c>
      <c r="N108" s="30">
        <f t="shared" si="11"/>
        <v>4.0156425340905226</v>
      </c>
      <c r="O108" s="4">
        <f>('Local Receipts'!U108)</f>
        <v>6407100</v>
      </c>
      <c r="P108" t="str">
        <f t="shared" si="12"/>
        <v/>
      </c>
      <c r="Q108" s="30">
        <f t="shared" si="13"/>
        <v>4.9436241887756793</v>
      </c>
      <c r="R108" s="4">
        <f t="shared" si="14"/>
        <v>50407735</v>
      </c>
      <c r="T108" s="26">
        <f t="shared" si="15"/>
        <v>2216977</v>
      </c>
      <c r="U108" s="30">
        <f t="shared" si="16"/>
        <v>4.5999999999999996</v>
      </c>
    </row>
    <row r="109" spans="1:21" x14ac:dyDescent="0.2">
      <c r="A109" t="s">
        <v>119</v>
      </c>
      <c r="B109">
        <v>100</v>
      </c>
      <c r="C109" s="4">
        <f>('Levy Limit Base'!AD109)</f>
        <v>175527068</v>
      </c>
      <c r="D109" s="4" t="str">
        <f>IF('Levy Limit Base'!U109&gt;0,"","*")</f>
        <v/>
      </c>
      <c r="E109" s="4">
        <f>(GRS!F109)</f>
        <v>9524657</v>
      </c>
      <c r="F109" s="4">
        <f>('Local Receipts'!K109)</f>
        <v>12720000</v>
      </c>
      <c r="G109" s="4" t="str">
        <f t="shared" si="17"/>
        <v/>
      </c>
      <c r="H109" s="4">
        <f t="shared" si="9"/>
        <v>197771725</v>
      </c>
      <c r="I109" s="4"/>
      <c r="J109" s="4">
        <f>MINA(ROUND(C109*1.025,0),'Levy Limit Base'!AB109)</f>
        <v>179915245</v>
      </c>
      <c r="K109" s="4">
        <f>IF(J109+'New Growth'!AM109&gt;'Levy Limit Base'!AB109,'Levy Limit Base'!AB109-J109,'New Growth'!AM109)</f>
        <v>1386664</v>
      </c>
      <c r="L109" s="30">
        <f t="shared" si="10"/>
        <v>3.2900002636630381</v>
      </c>
      <c r="M109" s="4">
        <f>(GRS!J109)</f>
        <v>9919033</v>
      </c>
      <c r="N109" s="30">
        <f t="shared" si="11"/>
        <v>4.1405795505286962</v>
      </c>
      <c r="O109" s="4">
        <f>('Local Receipts'!U109)</f>
        <v>12680700</v>
      </c>
      <c r="P109" t="str">
        <f t="shared" si="12"/>
        <v/>
      </c>
      <c r="Q109" s="30">
        <f t="shared" si="13"/>
        <v>-0.30896226415094341</v>
      </c>
      <c r="R109" s="4">
        <f t="shared" si="14"/>
        <v>203901642</v>
      </c>
      <c r="T109" s="26">
        <f t="shared" si="15"/>
        <v>6129917</v>
      </c>
      <c r="U109" s="30">
        <f t="shared" si="16"/>
        <v>3.1</v>
      </c>
    </row>
    <row r="110" spans="1:21" x14ac:dyDescent="0.2">
      <c r="A110" t="s">
        <v>120</v>
      </c>
      <c r="B110">
        <v>101</v>
      </c>
      <c r="C110" s="4">
        <f>('Levy Limit Base'!AD110)</f>
        <v>61012570</v>
      </c>
      <c r="D110" s="4" t="str">
        <f>IF('Levy Limit Base'!U110&gt;0,"","*")</f>
        <v/>
      </c>
      <c r="E110" s="4">
        <f>(GRS!F110)</f>
        <v>2388913</v>
      </c>
      <c r="F110" s="4">
        <f>('Local Receipts'!K110)</f>
        <v>5731000</v>
      </c>
      <c r="G110" s="4" t="str">
        <f t="shared" si="17"/>
        <v/>
      </c>
      <c r="H110" s="4">
        <f t="shared" si="9"/>
        <v>69132483</v>
      </c>
      <c r="I110" s="4"/>
      <c r="J110" s="4">
        <f>MINA(ROUND(C110*1.025,0),'Levy Limit Base'!AB110)</f>
        <v>62537884</v>
      </c>
      <c r="K110" s="4">
        <f>IF(J110+'New Growth'!AM110&gt;'Levy Limit Base'!AB110,'Levy Limit Base'!AB110-J110,'New Growth'!AM110)</f>
        <v>933492</v>
      </c>
      <c r="L110" s="30">
        <f t="shared" si="10"/>
        <v>4.0299990641272778</v>
      </c>
      <c r="M110" s="4">
        <f>(GRS!J110)</f>
        <v>2486861</v>
      </c>
      <c r="N110" s="30">
        <f t="shared" si="11"/>
        <v>4.1001074547294101</v>
      </c>
      <c r="O110" s="4">
        <f>('Local Receipts'!U110)</f>
        <v>5578000</v>
      </c>
      <c r="P110" t="str">
        <f t="shared" si="12"/>
        <v/>
      </c>
      <c r="Q110" s="30">
        <f t="shared" si="13"/>
        <v>-2.6696911533763741</v>
      </c>
      <c r="R110" s="4">
        <f t="shared" si="14"/>
        <v>71536237</v>
      </c>
      <c r="T110" s="26">
        <f t="shared" si="15"/>
        <v>2403754</v>
      </c>
      <c r="U110" s="30">
        <f t="shared" si="16"/>
        <v>3.4799999999999995</v>
      </c>
    </row>
    <row r="111" spans="1:21" x14ac:dyDescent="0.2">
      <c r="A111" t="s">
        <v>121</v>
      </c>
      <c r="B111">
        <v>102</v>
      </c>
      <c r="C111" s="4">
        <f>('Levy Limit Base'!AD111)</f>
        <v>17656495</v>
      </c>
      <c r="D111" s="4" t="str">
        <f>IF('Levy Limit Base'!U111&gt;0,"","*")</f>
        <v/>
      </c>
      <c r="E111" s="4">
        <f>(GRS!F111)</f>
        <v>1061533</v>
      </c>
      <c r="F111" s="4">
        <f>('Local Receipts'!K111)</f>
        <v>1627800</v>
      </c>
      <c r="G111" s="4" t="str">
        <f t="shared" si="17"/>
        <v/>
      </c>
      <c r="H111" s="4">
        <f t="shared" si="9"/>
        <v>20345828</v>
      </c>
      <c r="I111" s="4"/>
      <c r="J111" s="4">
        <f>MINA(ROUND(C111*1.025,0),'Levy Limit Base'!AB111)</f>
        <v>18097907</v>
      </c>
      <c r="K111" s="4">
        <f>IF(J111+'New Growth'!AM111&gt;'Levy Limit Base'!AB111,'Levy Limit Base'!AB111-J111,'New Growth'!AM111)</f>
        <v>257785</v>
      </c>
      <c r="L111" s="30">
        <f t="shared" si="10"/>
        <v>3.9599988559450785</v>
      </c>
      <c r="M111" s="4">
        <f>(GRS!J111)</f>
        <v>1099174</v>
      </c>
      <c r="N111" s="30">
        <f t="shared" si="11"/>
        <v>3.5459095477954996</v>
      </c>
      <c r="O111" s="4">
        <f>('Local Receipts'!U111)</f>
        <v>1465000</v>
      </c>
      <c r="P111" t="str">
        <f t="shared" si="12"/>
        <v/>
      </c>
      <c r="Q111" s="30">
        <f t="shared" si="13"/>
        <v>-10.001228652168571</v>
      </c>
      <c r="R111" s="4">
        <f t="shared" si="14"/>
        <v>20919866</v>
      </c>
      <c r="T111" s="26">
        <f t="shared" si="15"/>
        <v>574038</v>
      </c>
      <c r="U111" s="30">
        <f t="shared" si="16"/>
        <v>2.82</v>
      </c>
    </row>
    <row r="112" spans="1:21" x14ac:dyDescent="0.2">
      <c r="A112" t="s">
        <v>122</v>
      </c>
      <c r="B112">
        <v>103</v>
      </c>
      <c r="C112" s="4">
        <f>('Levy Limit Base'!AD112)</f>
        <v>23528443</v>
      </c>
      <c r="D112" s="4" t="str">
        <f>IF('Levy Limit Base'!U112&gt;0,"","*")</f>
        <v/>
      </c>
      <c r="E112" s="4">
        <f>(GRS!F112)</f>
        <v>3957698</v>
      </c>
      <c r="F112" s="4">
        <f>('Local Receipts'!K112)</f>
        <v>2825000</v>
      </c>
      <c r="G112" s="4" t="str">
        <f t="shared" si="17"/>
        <v/>
      </c>
      <c r="H112" s="4">
        <f t="shared" si="9"/>
        <v>30311141</v>
      </c>
      <c r="I112" s="4"/>
      <c r="J112" s="4">
        <f>MINA(ROUND(C112*1.025,0),'Levy Limit Base'!AB112)</f>
        <v>24116654</v>
      </c>
      <c r="K112" s="4">
        <f>IF(J112+'New Growth'!AM112&gt;'Levy Limit Base'!AB112,'Levy Limit Base'!AB112-J112,'New Growth'!AM112)</f>
        <v>461157</v>
      </c>
      <c r="L112" s="30">
        <f t="shared" si="10"/>
        <v>4.4599976292523902</v>
      </c>
      <c r="M112" s="4">
        <f>(GRS!J112)</f>
        <v>4125673</v>
      </c>
      <c r="N112" s="30">
        <f t="shared" si="11"/>
        <v>4.2442601734644736</v>
      </c>
      <c r="O112" s="4">
        <f>('Local Receipts'!U112)</f>
        <v>2535000</v>
      </c>
      <c r="P112" t="str">
        <f t="shared" si="12"/>
        <v/>
      </c>
      <c r="Q112" s="30">
        <f t="shared" si="13"/>
        <v>-10.265486725663717</v>
      </c>
      <c r="R112" s="4">
        <f t="shared" si="14"/>
        <v>31238484</v>
      </c>
      <c r="T112" s="26">
        <f t="shared" si="15"/>
        <v>927343</v>
      </c>
      <c r="U112" s="30">
        <f t="shared" si="16"/>
        <v>3.06</v>
      </c>
    </row>
    <row r="113" spans="1:21" x14ac:dyDescent="0.2">
      <c r="A113" t="s">
        <v>123</v>
      </c>
      <c r="B113">
        <v>104</v>
      </c>
      <c r="C113" s="4">
        <f>('Levy Limit Base'!AD113)</f>
        <v>2566119</v>
      </c>
      <c r="D113" s="4" t="str">
        <f>IF('Levy Limit Base'!U113&gt;0,"","*")</f>
        <v/>
      </c>
      <c r="E113" s="4">
        <f>(GRS!F113)</f>
        <v>4291</v>
      </c>
      <c r="F113" s="4">
        <f>('Local Receipts'!K113)</f>
        <v>116925</v>
      </c>
      <c r="G113" s="4" t="str">
        <f t="shared" si="17"/>
        <v/>
      </c>
      <c r="H113" s="4">
        <f t="shared" si="9"/>
        <v>2687335</v>
      </c>
      <c r="I113" s="4"/>
      <c r="J113" s="4">
        <f>MINA(ROUND(C113*1.025,0),'Levy Limit Base'!AB113)</f>
        <v>2630272</v>
      </c>
      <c r="K113" s="4">
        <f>IF(J113+'New Growth'!AM113&gt;'Levy Limit Base'!AB113,'Levy Limit Base'!AB113-J113,'New Growth'!AM113)</f>
        <v>17706</v>
      </c>
      <c r="L113" s="30">
        <f t="shared" si="10"/>
        <v>3.189992358109659</v>
      </c>
      <c r="M113" s="4">
        <f>(GRS!J113)</f>
        <v>4384</v>
      </c>
      <c r="N113" s="30">
        <f t="shared" si="11"/>
        <v>2.1673269634117922</v>
      </c>
      <c r="O113" s="4">
        <f>('Local Receipts'!U113)</f>
        <v>125185</v>
      </c>
      <c r="P113" t="str">
        <f t="shared" si="12"/>
        <v/>
      </c>
      <c r="Q113" s="30">
        <f t="shared" si="13"/>
        <v>7.0643574941201628</v>
      </c>
      <c r="R113" s="4">
        <f t="shared" si="14"/>
        <v>2777547</v>
      </c>
      <c r="T113" s="26">
        <f t="shared" si="15"/>
        <v>90212</v>
      </c>
      <c r="U113" s="30">
        <f t="shared" si="16"/>
        <v>3.36</v>
      </c>
    </row>
    <row r="114" spans="1:21" x14ac:dyDescent="0.2">
      <c r="A114" t="s">
        <v>124</v>
      </c>
      <c r="B114">
        <v>105</v>
      </c>
      <c r="C114" s="4">
        <f>('Levy Limit Base'!AD114)</f>
        <v>15120657</v>
      </c>
      <c r="D114" s="4" t="str">
        <f>IF('Levy Limit Base'!U114&gt;0,"","*")</f>
        <v/>
      </c>
      <c r="E114" s="4">
        <f>(GRS!F114)</f>
        <v>785079</v>
      </c>
      <c r="F114" s="4">
        <f>('Local Receipts'!K114)</f>
        <v>1951000</v>
      </c>
      <c r="G114" s="4" t="str">
        <f t="shared" si="17"/>
        <v/>
      </c>
      <c r="H114" s="4">
        <f t="shared" si="9"/>
        <v>17856736</v>
      </c>
      <c r="I114" s="4"/>
      <c r="J114" s="4">
        <f>MINA(ROUND(C114*1.025,0),'Levy Limit Base'!AB114)</f>
        <v>15498673</v>
      </c>
      <c r="K114" s="4">
        <f>IF(J114+'New Growth'!AM114&gt;'Levy Limit Base'!AB114,'Levy Limit Base'!AB114-J114,'New Growth'!AM114)</f>
        <v>151207</v>
      </c>
      <c r="L114" s="30">
        <f t="shared" si="10"/>
        <v>3.5000000330673462</v>
      </c>
      <c r="M114" s="4">
        <f>(GRS!J114)</f>
        <v>813476</v>
      </c>
      <c r="N114" s="30">
        <f t="shared" si="11"/>
        <v>3.6170882165998579</v>
      </c>
      <c r="O114" s="4">
        <f>('Local Receipts'!U114)</f>
        <v>2107973</v>
      </c>
      <c r="P114" t="str">
        <f t="shared" si="12"/>
        <v/>
      </c>
      <c r="Q114" s="30">
        <f t="shared" si="13"/>
        <v>8.0457713992824189</v>
      </c>
      <c r="R114" s="4">
        <f t="shared" si="14"/>
        <v>18571329</v>
      </c>
      <c r="T114" s="26">
        <f t="shared" si="15"/>
        <v>714593</v>
      </c>
      <c r="U114" s="30">
        <f t="shared" si="16"/>
        <v>4</v>
      </c>
    </row>
    <row r="115" spans="1:21" x14ac:dyDescent="0.2">
      <c r="A115" t="s">
        <v>125</v>
      </c>
      <c r="B115">
        <v>106</v>
      </c>
      <c r="C115" s="4">
        <f>('Levy Limit Base'!AD115)</f>
        <v>2296608</v>
      </c>
      <c r="D115" s="4" t="str">
        <f>IF('Levy Limit Base'!U115&gt;0,"","*")</f>
        <v>*</v>
      </c>
      <c r="E115" s="4">
        <f>(GRS!F115)</f>
        <v>260411</v>
      </c>
      <c r="F115" s="4">
        <f>('Local Receipts'!K115)</f>
        <v>167100</v>
      </c>
      <c r="G115" s="4" t="str">
        <f t="shared" si="17"/>
        <v>*</v>
      </c>
      <c r="H115" s="4">
        <f t="shared" si="9"/>
        <v>2724119</v>
      </c>
      <c r="I115" s="4"/>
      <c r="J115" s="4">
        <f>MINA(ROUND(C115*1.025,0),'Levy Limit Base'!AB115)</f>
        <v>2354023</v>
      </c>
      <c r="K115" s="4">
        <f>IF(J115+'New Growth'!AM115&gt;'Levy Limit Base'!AB115,'Levy Limit Base'!AB115-J115,'New Growth'!AM115)</f>
        <v>30315</v>
      </c>
      <c r="L115" s="30">
        <f t="shared" si="10"/>
        <v>3.8199814683219775</v>
      </c>
      <c r="M115" s="4">
        <f>(GRS!J115)</f>
        <v>270053</v>
      </c>
      <c r="N115" s="30">
        <f t="shared" si="11"/>
        <v>3.7026085687624564</v>
      </c>
      <c r="O115" s="4">
        <f>('Local Receipts'!U115)</f>
        <v>166900</v>
      </c>
      <c r="P115" t="str">
        <f t="shared" si="12"/>
        <v>*</v>
      </c>
      <c r="Q115" s="30">
        <f t="shared" si="13"/>
        <v>-0.11968880909634949</v>
      </c>
      <c r="R115" s="4">
        <f t="shared" si="14"/>
        <v>2821291</v>
      </c>
      <c r="T115" s="26">
        <f t="shared" si="15"/>
        <v>97172</v>
      </c>
      <c r="U115" s="30">
        <f t="shared" si="16"/>
        <v>3.5700000000000003</v>
      </c>
    </row>
    <row r="116" spans="1:21" x14ac:dyDescent="0.2">
      <c r="A116" t="s">
        <v>126</v>
      </c>
      <c r="B116">
        <v>107</v>
      </c>
      <c r="C116" s="4">
        <f>('Levy Limit Base'!AD116)</f>
        <v>70726400</v>
      </c>
      <c r="D116" s="4" t="str">
        <f>IF('Levy Limit Base'!U116&gt;0,"","*")</f>
        <v/>
      </c>
      <c r="E116" s="4">
        <f>(GRS!F116)</f>
        <v>3700913</v>
      </c>
      <c r="F116" s="4">
        <f>('Local Receipts'!K116)</f>
        <v>6761152</v>
      </c>
      <c r="G116" s="4" t="str">
        <f t="shared" si="17"/>
        <v/>
      </c>
      <c r="H116" s="4">
        <f t="shared" si="9"/>
        <v>81188465</v>
      </c>
      <c r="I116" s="4"/>
      <c r="J116" s="4">
        <f>MINA(ROUND(C116*1.025,0),'Levy Limit Base'!AB116)</f>
        <v>72494560</v>
      </c>
      <c r="K116" s="4">
        <f>IF(J116+'New Growth'!AM116&gt;'Levy Limit Base'!AB116,'Levy Limit Base'!AB116-J116,'New Growth'!AM116)</f>
        <v>954806</v>
      </c>
      <c r="L116" s="30">
        <f t="shared" si="10"/>
        <v>3.8499994344403223</v>
      </c>
      <c r="M116" s="4">
        <f>(GRS!J116)</f>
        <v>3859230</v>
      </c>
      <c r="N116" s="30">
        <f t="shared" si="11"/>
        <v>4.2777822661597291</v>
      </c>
      <c r="O116" s="4">
        <f>('Local Receipts'!U116)</f>
        <v>6634917</v>
      </c>
      <c r="P116" t="str">
        <f t="shared" si="12"/>
        <v/>
      </c>
      <c r="Q116" s="30">
        <f t="shared" si="13"/>
        <v>-1.8670634826727752</v>
      </c>
      <c r="R116" s="4">
        <f t="shared" si="14"/>
        <v>83943513</v>
      </c>
      <c r="T116" s="26">
        <f t="shared" si="15"/>
        <v>2755048</v>
      </c>
      <c r="U116" s="30">
        <f t="shared" si="16"/>
        <v>3.39</v>
      </c>
    </row>
    <row r="117" spans="1:21" x14ac:dyDescent="0.2">
      <c r="A117" t="s">
        <v>127</v>
      </c>
      <c r="B117">
        <v>108</v>
      </c>
      <c r="C117" s="4">
        <f>('Levy Limit Base'!AD117)</f>
        <v>2104870</v>
      </c>
      <c r="D117" s="4" t="str">
        <f>IF('Levy Limit Base'!U117&gt;0,"","*")</f>
        <v/>
      </c>
      <c r="E117" s="4">
        <f>(GRS!F117)</f>
        <v>100588</v>
      </c>
      <c r="F117" s="4">
        <f>('Local Receipts'!K117)</f>
        <v>141200</v>
      </c>
      <c r="G117" s="4" t="str">
        <f t="shared" si="17"/>
        <v/>
      </c>
      <c r="H117" s="4">
        <f t="shared" si="9"/>
        <v>2346658</v>
      </c>
      <c r="I117" s="4"/>
      <c r="J117" s="4">
        <f>MINA(ROUND(C117*1.025,0),'Levy Limit Base'!AB117)</f>
        <v>2157492</v>
      </c>
      <c r="K117" s="4">
        <f>IF(J117+'New Growth'!AM117&gt;'Levy Limit Base'!AB117,'Levy Limit Base'!AB117-J117,'New Growth'!AM117)</f>
        <v>17260</v>
      </c>
      <c r="L117" s="30">
        <f t="shared" si="10"/>
        <v>3.320015012803641</v>
      </c>
      <c r="M117" s="4">
        <f>(GRS!J117)</f>
        <v>103759</v>
      </c>
      <c r="N117" s="30">
        <f t="shared" si="11"/>
        <v>3.1524635145345368</v>
      </c>
      <c r="O117" s="4">
        <f>('Local Receipts'!U117)</f>
        <v>146200</v>
      </c>
      <c r="P117" t="str">
        <f t="shared" si="12"/>
        <v/>
      </c>
      <c r="Q117" s="30">
        <f t="shared" si="13"/>
        <v>3.5410764872521248</v>
      </c>
      <c r="R117" s="4">
        <f t="shared" si="14"/>
        <v>2424711</v>
      </c>
      <c r="T117" s="26">
        <f t="shared" si="15"/>
        <v>78053</v>
      </c>
      <c r="U117" s="30">
        <f t="shared" si="16"/>
        <v>3.3300000000000005</v>
      </c>
    </row>
    <row r="118" spans="1:21" x14ac:dyDescent="0.2">
      <c r="A118" t="s">
        <v>128</v>
      </c>
      <c r="B118">
        <v>109</v>
      </c>
      <c r="C118" s="4">
        <f>('Levy Limit Base'!AD118)</f>
        <v>470201</v>
      </c>
      <c r="D118" s="4" t="str">
        <f>IF('Levy Limit Base'!U118&gt;0,"","*")</f>
        <v>*</v>
      </c>
      <c r="E118" s="4">
        <f>(GRS!F118)</f>
        <v>25274</v>
      </c>
      <c r="F118" s="4">
        <f>('Local Receipts'!K118)</f>
        <v>10200</v>
      </c>
      <c r="G118" s="4" t="str">
        <f t="shared" si="17"/>
        <v>*</v>
      </c>
      <c r="H118" s="4">
        <f t="shared" si="9"/>
        <v>505675</v>
      </c>
      <c r="I118" s="4"/>
      <c r="J118" s="4">
        <f>MINA(ROUND(C118*1.025,0),'Levy Limit Base'!AB118)</f>
        <v>481956</v>
      </c>
      <c r="K118" s="4">
        <f>IF(J118+'New Growth'!AM118&gt;'Levy Limit Base'!AB118,'Levy Limit Base'!AB118-J118,'New Growth'!AM118)</f>
        <v>1599</v>
      </c>
      <c r="L118" s="30">
        <f t="shared" si="10"/>
        <v>2.840062016031442</v>
      </c>
      <c r="M118" s="4">
        <f>(GRS!J118)</f>
        <v>25357</v>
      </c>
      <c r="N118" s="30">
        <f t="shared" si="11"/>
        <v>0.32840072802089104</v>
      </c>
      <c r="O118" s="4">
        <f>('Local Receipts'!U118)</f>
        <v>4998</v>
      </c>
      <c r="P118" t="str">
        <f t="shared" si="12"/>
        <v>*</v>
      </c>
      <c r="Q118" s="30">
        <f t="shared" si="13"/>
        <v>-51</v>
      </c>
      <c r="R118" s="4">
        <f t="shared" si="14"/>
        <v>513910</v>
      </c>
      <c r="T118" s="26">
        <f t="shared" si="15"/>
        <v>8235</v>
      </c>
      <c r="U118" s="30">
        <f t="shared" si="16"/>
        <v>1.63</v>
      </c>
    </row>
    <row r="119" spans="1:21" x14ac:dyDescent="0.2">
      <c r="A119" t="s">
        <v>129</v>
      </c>
      <c r="B119">
        <v>110</v>
      </c>
      <c r="C119" s="4">
        <f>('Levy Limit Base'!AD119)</f>
        <v>31004015</v>
      </c>
      <c r="D119" s="4" t="str">
        <f>IF('Levy Limit Base'!U119&gt;0,"","*")</f>
        <v/>
      </c>
      <c r="E119" s="4">
        <f>(GRS!F119)</f>
        <v>1446237</v>
      </c>
      <c r="F119" s="4">
        <f>('Local Receipts'!K119)</f>
        <v>2756800</v>
      </c>
      <c r="G119" s="4" t="str">
        <f t="shared" si="17"/>
        <v/>
      </c>
      <c r="H119" s="4">
        <f t="shared" si="9"/>
        <v>35207052</v>
      </c>
      <c r="I119" s="4"/>
      <c r="J119" s="4">
        <f>MINA(ROUND(C119*1.025,0),'Levy Limit Base'!AB119)</f>
        <v>31779115</v>
      </c>
      <c r="K119" s="4">
        <f>IF(J119+'New Growth'!AM119&gt;'Levy Limit Base'!AB119,'Levy Limit Base'!AB119-J119,'New Growth'!AM119)</f>
        <v>449558</v>
      </c>
      <c r="L119" s="30">
        <f t="shared" si="10"/>
        <v>3.9499980889571882</v>
      </c>
      <c r="M119" s="4">
        <f>(GRS!J119)</f>
        <v>1508217</v>
      </c>
      <c r="N119" s="30">
        <f t="shared" si="11"/>
        <v>4.2856046415628972</v>
      </c>
      <c r="O119" s="4">
        <f>('Local Receipts'!U119)</f>
        <v>2916073</v>
      </c>
      <c r="P119" t="str">
        <f t="shared" si="12"/>
        <v/>
      </c>
      <c r="Q119" s="30">
        <f t="shared" si="13"/>
        <v>5.7774593731863026</v>
      </c>
      <c r="R119" s="4">
        <f t="shared" si="14"/>
        <v>36652963</v>
      </c>
      <c r="T119" s="26">
        <f t="shared" si="15"/>
        <v>1445911</v>
      </c>
      <c r="U119" s="30">
        <f t="shared" si="16"/>
        <v>4.1099999999999994</v>
      </c>
    </row>
    <row r="120" spans="1:21" x14ac:dyDescent="0.2">
      <c r="A120" t="s">
        <v>130</v>
      </c>
      <c r="B120">
        <v>111</v>
      </c>
      <c r="C120" s="4">
        <f>('Levy Limit Base'!AD120)</f>
        <v>9689236</v>
      </c>
      <c r="D120" s="4" t="str">
        <f>IF('Levy Limit Base'!U120&gt;0,"","*")</f>
        <v/>
      </c>
      <c r="E120" s="4">
        <f>(GRS!F120)</f>
        <v>865635</v>
      </c>
      <c r="F120" s="4">
        <f>('Local Receipts'!K120)</f>
        <v>648500</v>
      </c>
      <c r="G120" s="4" t="str">
        <f t="shared" si="17"/>
        <v/>
      </c>
      <c r="H120" s="4">
        <f t="shared" si="9"/>
        <v>11203371</v>
      </c>
      <c r="I120" s="4"/>
      <c r="J120" s="4">
        <f>MINA(ROUND(C120*1.025,0),'Levy Limit Base'!AB120)</f>
        <v>9931467</v>
      </c>
      <c r="K120" s="4">
        <f>IF(J120+'New Growth'!AM120&gt;'Levy Limit Base'!AB120,'Levy Limit Base'!AB120-J120,'New Growth'!AM120)</f>
        <v>115302</v>
      </c>
      <c r="L120" s="30">
        <f t="shared" si="10"/>
        <v>3.6900019774520922</v>
      </c>
      <c r="M120" s="4">
        <f>(GRS!J120)</f>
        <v>900635</v>
      </c>
      <c r="N120" s="30">
        <f t="shared" si="11"/>
        <v>4.0432745903296423</v>
      </c>
      <c r="O120" s="4">
        <f>('Local Receipts'!U120)</f>
        <v>630500</v>
      </c>
      <c r="P120" t="str">
        <f t="shared" si="12"/>
        <v/>
      </c>
      <c r="Q120" s="30">
        <f t="shared" si="13"/>
        <v>-2.7756360832690823</v>
      </c>
      <c r="R120" s="4">
        <f t="shared" si="14"/>
        <v>11577904</v>
      </c>
      <c r="T120" s="26">
        <f t="shared" si="15"/>
        <v>374533</v>
      </c>
      <c r="U120" s="30">
        <f t="shared" si="16"/>
        <v>3.34</v>
      </c>
    </row>
    <row r="121" spans="1:21" x14ac:dyDescent="0.2">
      <c r="A121" t="s">
        <v>131</v>
      </c>
      <c r="B121">
        <v>112</v>
      </c>
      <c r="C121" s="4">
        <f>('Levy Limit Base'!AD121)</f>
        <v>2958230</v>
      </c>
      <c r="D121" s="4" t="str">
        <f>IF('Levy Limit Base'!U121&gt;0,"","*")</f>
        <v/>
      </c>
      <c r="E121" s="4">
        <f>(GRS!F121)</f>
        <v>211180</v>
      </c>
      <c r="F121" s="4">
        <f>('Local Receipts'!K121)</f>
        <v>411100</v>
      </c>
      <c r="G121" s="4" t="str">
        <f t="shared" si="17"/>
        <v/>
      </c>
      <c r="H121" s="4">
        <f t="shared" si="9"/>
        <v>3580510</v>
      </c>
      <c r="I121" s="4"/>
      <c r="J121" s="4">
        <f>MINA(ROUND(C121*1.025,0),'Levy Limit Base'!AB121)</f>
        <v>3032186</v>
      </c>
      <c r="K121" s="4">
        <f>IF(J121+'New Growth'!AM121&gt;'Levy Limit Base'!AB121,'Levy Limit Base'!AB121-J121,'New Growth'!AM121)</f>
        <v>32245</v>
      </c>
      <c r="L121" s="30">
        <f t="shared" si="10"/>
        <v>3.5900183555707299</v>
      </c>
      <c r="M121" s="4">
        <f>(GRS!J121)</f>
        <v>217535</v>
      </c>
      <c r="N121" s="30">
        <f t="shared" si="11"/>
        <v>3.0092811819301071</v>
      </c>
      <c r="O121" s="4">
        <f>('Local Receipts'!U121)</f>
        <v>421100</v>
      </c>
      <c r="P121" t="str">
        <f t="shared" si="12"/>
        <v/>
      </c>
      <c r="Q121" s="30">
        <f t="shared" si="13"/>
        <v>2.4324981756263684</v>
      </c>
      <c r="R121" s="4">
        <f t="shared" si="14"/>
        <v>3703066</v>
      </c>
      <c r="T121" s="26">
        <f t="shared" si="15"/>
        <v>122556</v>
      </c>
      <c r="U121" s="30">
        <f t="shared" si="16"/>
        <v>3.42</v>
      </c>
    </row>
    <row r="122" spans="1:21" x14ac:dyDescent="0.2">
      <c r="A122" t="s">
        <v>377</v>
      </c>
      <c r="B122">
        <v>113</v>
      </c>
      <c r="C122" s="4">
        <f>('Levy Limit Base'!AD122)</f>
        <v>19847630</v>
      </c>
      <c r="D122" s="4" t="str">
        <f>IF('Levy Limit Base'!U122&gt;0,"","*")</f>
        <v/>
      </c>
      <c r="E122" s="4">
        <f>(GRS!F122)</f>
        <v>888133</v>
      </c>
      <c r="F122" s="4">
        <f>('Local Receipts'!K122)</f>
        <v>987000</v>
      </c>
      <c r="G122" s="4" t="str">
        <f t="shared" si="17"/>
        <v/>
      </c>
      <c r="H122" s="4">
        <f t="shared" si="9"/>
        <v>21722763</v>
      </c>
      <c r="I122" s="4"/>
      <c r="J122" s="4">
        <f>MINA(ROUND(C122*1.025,0),'Levy Limit Base'!AB122)</f>
        <v>20343821</v>
      </c>
      <c r="K122" s="4">
        <f>IF(J122+'New Growth'!AM122&gt;'Levy Limit Base'!AB122,'Levy Limit Base'!AB122-J122,'New Growth'!AM122)</f>
        <v>267943</v>
      </c>
      <c r="L122" s="30">
        <f t="shared" si="10"/>
        <v>3.8500012344043091</v>
      </c>
      <c r="M122" s="4">
        <f>(GRS!J122)</f>
        <v>918216</v>
      </c>
      <c r="N122" s="30">
        <f t="shared" si="11"/>
        <v>3.3872179054263269</v>
      </c>
      <c r="O122" s="4">
        <f>('Local Receipts'!U122)</f>
        <v>987000</v>
      </c>
      <c r="P122" t="str">
        <f t="shared" si="12"/>
        <v/>
      </c>
      <c r="Q122" s="30">
        <f t="shared" si="13"/>
        <v>0</v>
      </c>
      <c r="R122" s="4">
        <f t="shared" si="14"/>
        <v>22516980</v>
      </c>
      <c r="T122" s="26">
        <f t="shared" si="15"/>
        <v>794217</v>
      </c>
      <c r="U122" s="30">
        <f t="shared" si="16"/>
        <v>3.66</v>
      </c>
    </row>
    <row r="123" spans="1:21" x14ac:dyDescent="0.2">
      <c r="A123" t="s">
        <v>132</v>
      </c>
      <c r="B123">
        <v>114</v>
      </c>
      <c r="C123" s="4">
        <f>('Levy Limit Base'!AD123)</f>
        <v>30219063</v>
      </c>
      <c r="D123" s="4" t="str">
        <f>IF('Levy Limit Base'!U123&gt;0,"","*")</f>
        <v/>
      </c>
      <c r="E123" s="4">
        <f>(GRS!F123)</f>
        <v>2956145</v>
      </c>
      <c r="F123" s="4">
        <f>('Local Receipts'!K123)</f>
        <v>2906500</v>
      </c>
      <c r="G123" s="4" t="str">
        <f t="shared" si="17"/>
        <v/>
      </c>
      <c r="H123" s="4">
        <f t="shared" si="9"/>
        <v>36081708</v>
      </c>
      <c r="I123" s="4"/>
      <c r="J123" s="4">
        <f>MINA(ROUND(C123*1.025,0),'Levy Limit Base'!AB123)</f>
        <v>30974540</v>
      </c>
      <c r="K123" s="4">
        <f>IF(J123+'New Growth'!AM123&gt;'Levy Limit Base'!AB123,'Levy Limit Base'!AB123-J123,'New Growth'!AM123)</f>
        <v>383782</v>
      </c>
      <c r="L123" s="30">
        <f t="shared" si="10"/>
        <v>3.7700010751491533</v>
      </c>
      <c r="M123" s="4">
        <f>(GRS!J123)</f>
        <v>3081993</v>
      </c>
      <c r="N123" s="30">
        <f t="shared" si="11"/>
        <v>4.2571660050504967</v>
      </c>
      <c r="O123" s="4">
        <f>('Local Receipts'!U123)</f>
        <v>2905000</v>
      </c>
      <c r="P123" t="str">
        <f t="shared" si="12"/>
        <v/>
      </c>
      <c r="Q123" s="30">
        <f t="shared" si="13"/>
        <v>-5.1608463788061242E-2</v>
      </c>
      <c r="R123" s="4">
        <f t="shared" si="14"/>
        <v>37345315</v>
      </c>
      <c r="T123" s="26">
        <f t="shared" si="15"/>
        <v>1263607</v>
      </c>
      <c r="U123" s="30">
        <f t="shared" si="16"/>
        <v>3.5000000000000004</v>
      </c>
    </row>
    <row r="124" spans="1:21" x14ac:dyDescent="0.2">
      <c r="A124" t="s">
        <v>133</v>
      </c>
      <c r="B124">
        <v>115</v>
      </c>
      <c r="C124" s="4">
        <f>('Levy Limit Base'!AD124)</f>
        <v>24138372</v>
      </c>
      <c r="D124" s="4" t="str">
        <f>IF('Levy Limit Base'!U124&gt;0,"","*")</f>
        <v/>
      </c>
      <c r="E124" s="4">
        <f>(GRS!F124)</f>
        <v>779194</v>
      </c>
      <c r="F124" s="4">
        <f>('Local Receipts'!K124)</f>
        <v>1727000</v>
      </c>
      <c r="G124" s="4" t="str">
        <f t="shared" si="17"/>
        <v/>
      </c>
      <c r="H124" s="4">
        <f t="shared" si="9"/>
        <v>26644566</v>
      </c>
      <c r="I124" s="4"/>
      <c r="J124" s="4">
        <f>MINA(ROUND(C124*1.025,0),'Levy Limit Base'!AB124)</f>
        <v>24741831</v>
      </c>
      <c r="K124" s="4">
        <f>IF(J124+'New Growth'!AM124&gt;'Levy Limit Base'!AB124,'Levy Limit Base'!AB124-J124,'New Growth'!AM124)</f>
        <v>448974</v>
      </c>
      <c r="L124" s="30">
        <f t="shared" si="10"/>
        <v>4.3599999204585957</v>
      </c>
      <c r="M124" s="4">
        <f>(GRS!J124)</f>
        <v>809900</v>
      </c>
      <c r="N124" s="30">
        <f t="shared" si="11"/>
        <v>3.9407387633888353</v>
      </c>
      <c r="O124" s="4">
        <f>('Local Receipts'!U124)</f>
        <v>1865000</v>
      </c>
      <c r="P124" t="str">
        <f t="shared" si="12"/>
        <v/>
      </c>
      <c r="Q124" s="30">
        <f t="shared" si="13"/>
        <v>7.9907353792704114</v>
      </c>
      <c r="R124" s="4">
        <f t="shared" si="14"/>
        <v>27865705</v>
      </c>
      <c r="T124" s="26">
        <f t="shared" si="15"/>
        <v>1221139</v>
      </c>
      <c r="U124" s="30">
        <f t="shared" si="16"/>
        <v>4.58</v>
      </c>
    </row>
    <row r="125" spans="1:21" x14ac:dyDescent="0.2">
      <c r="A125" t="s">
        <v>134</v>
      </c>
      <c r="B125">
        <v>116</v>
      </c>
      <c r="C125" s="4">
        <f>('Levy Limit Base'!AD125)</f>
        <v>10510707</v>
      </c>
      <c r="D125" s="4" t="str">
        <f>IF('Levy Limit Base'!U125&gt;0,"","*")</f>
        <v/>
      </c>
      <c r="E125" s="4">
        <f>(GRS!F125)</f>
        <v>768480</v>
      </c>
      <c r="F125" s="4">
        <f>('Local Receipts'!K125)</f>
        <v>1024000</v>
      </c>
      <c r="G125" s="4" t="str">
        <f t="shared" si="17"/>
        <v/>
      </c>
      <c r="H125" s="4">
        <f t="shared" si="9"/>
        <v>12303187</v>
      </c>
      <c r="I125" s="4"/>
      <c r="J125" s="4">
        <f>MINA(ROUND(C125*1.025,0),'Levy Limit Base'!AB125)</f>
        <v>10773475</v>
      </c>
      <c r="K125" s="4">
        <f>IF(J125+'New Growth'!AM125&gt;'Levy Limit Base'!AB125,'Levy Limit Base'!AB125-J125,'New Growth'!AM125)</f>
        <v>109311</v>
      </c>
      <c r="L125" s="30">
        <f t="shared" si="10"/>
        <v>3.5399997355078017</v>
      </c>
      <c r="M125" s="4">
        <f>(GRS!J125)</f>
        <v>797335</v>
      </c>
      <c r="N125" s="30">
        <f t="shared" si="11"/>
        <v>3.7548146991463667</v>
      </c>
      <c r="O125" s="4">
        <f>('Local Receipts'!U125)</f>
        <v>1019000</v>
      </c>
      <c r="P125" t="str">
        <f t="shared" si="12"/>
        <v/>
      </c>
      <c r="Q125" s="30">
        <f t="shared" si="13"/>
        <v>-0.48828125</v>
      </c>
      <c r="R125" s="4">
        <f t="shared" si="14"/>
        <v>12699121</v>
      </c>
      <c r="T125" s="26">
        <f t="shared" si="15"/>
        <v>395934</v>
      </c>
      <c r="U125" s="30">
        <f t="shared" si="16"/>
        <v>3.2199999999999998</v>
      </c>
    </row>
    <row r="126" spans="1:21" x14ac:dyDescent="0.2">
      <c r="A126" t="s">
        <v>135</v>
      </c>
      <c r="B126">
        <v>117</v>
      </c>
      <c r="C126" s="4">
        <f>('Levy Limit Base'!AD126)</f>
        <v>9718621</v>
      </c>
      <c r="D126" s="4" t="str">
        <f>IF('Levy Limit Base'!U126&gt;0,"","*")</f>
        <v/>
      </c>
      <c r="E126" s="4">
        <f>(GRS!F126)</f>
        <v>622673</v>
      </c>
      <c r="F126" s="4">
        <f>('Local Receipts'!K126)</f>
        <v>1772277</v>
      </c>
      <c r="G126" s="4" t="str">
        <f t="shared" si="17"/>
        <v/>
      </c>
      <c r="H126" s="4">
        <f t="shared" si="9"/>
        <v>12113571</v>
      </c>
      <c r="I126" s="4"/>
      <c r="J126" s="4">
        <f>MINA(ROUND(C126*1.025,0),'Levy Limit Base'!AB126)</f>
        <v>9961587</v>
      </c>
      <c r="K126" s="4">
        <f>IF(J126+'New Growth'!AM126&gt;'Levy Limit Base'!AB126,'Levy Limit Base'!AB126-J126,'New Growth'!AM126)</f>
        <v>131201</v>
      </c>
      <c r="L126" s="30">
        <f t="shared" si="10"/>
        <v>3.8500009414915963</v>
      </c>
      <c r="M126" s="4">
        <f>(GRS!J126)</f>
        <v>640664</v>
      </c>
      <c r="N126" s="30">
        <f t="shared" si="11"/>
        <v>2.889317506941846</v>
      </c>
      <c r="O126" s="4">
        <f>('Local Receipts'!U126)</f>
        <v>1971901</v>
      </c>
      <c r="P126" t="str">
        <f t="shared" si="12"/>
        <v/>
      </c>
      <c r="Q126" s="30">
        <f t="shared" si="13"/>
        <v>11.263702005950536</v>
      </c>
      <c r="R126" s="4">
        <f t="shared" si="14"/>
        <v>12705353</v>
      </c>
      <c r="T126" s="26">
        <f t="shared" si="15"/>
        <v>591782</v>
      </c>
      <c r="U126" s="30">
        <f t="shared" si="16"/>
        <v>4.8899999999999997</v>
      </c>
    </row>
    <row r="127" spans="1:21" x14ac:dyDescent="0.2">
      <c r="A127" t="s">
        <v>136</v>
      </c>
      <c r="B127">
        <v>118</v>
      </c>
      <c r="C127" s="4">
        <f>('Levy Limit Base'!AD127)</f>
        <v>13561395</v>
      </c>
      <c r="D127" s="4" t="str">
        <f>IF('Levy Limit Base'!U127&gt;0,"","*")</f>
        <v/>
      </c>
      <c r="E127" s="4">
        <f>(GRS!F127)</f>
        <v>889133</v>
      </c>
      <c r="F127" s="4">
        <f>('Local Receipts'!K127)</f>
        <v>1108519.46</v>
      </c>
      <c r="G127" s="4" t="str">
        <f t="shared" si="17"/>
        <v/>
      </c>
      <c r="H127" s="4">
        <f t="shared" si="9"/>
        <v>15559047.460000001</v>
      </c>
      <c r="I127" s="4"/>
      <c r="J127" s="4">
        <f>MINA(ROUND(C127*1.025,0),'Levy Limit Base'!AB127)</f>
        <v>13900430</v>
      </c>
      <c r="K127" s="4">
        <f>IF(J127+'New Growth'!AM127&gt;'Levy Limit Base'!AB127,'Levy Limit Base'!AB127-J127,'New Growth'!AM127)</f>
        <v>179010</v>
      </c>
      <c r="L127" s="30">
        <f t="shared" si="10"/>
        <v>3.8199978689507974</v>
      </c>
      <c r="M127" s="4">
        <f>(GRS!J127)</f>
        <v>925116</v>
      </c>
      <c r="N127" s="30">
        <f t="shared" si="11"/>
        <v>4.0469760991887602</v>
      </c>
      <c r="O127" s="4">
        <f>('Local Receipts'!U127)</f>
        <v>1281010.6499999999</v>
      </c>
      <c r="P127" t="str">
        <f t="shared" si="12"/>
        <v/>
      </c>
      <c r="Q127" s="30">
        <f t="shared" si="13"/>
        <v>15.560501752490653</v>
      </c>
      <c r="R127" s="4">
        <f t="shared" si="14"/>
        <v>16285566.65</v>
      </c>
      <c r="T127" s="26">
        <f t="shared" si="15"/>
        <v>726519.18999999948</v>
      </c>
      <c r="U127" s="30">
        <f t="shared" si="16"/>
        <v>4.67</v>
      </c>
    </row>
    <row r="128" spans="1:21" x14ac:dyDescent="0.2">
      <c r="A128" t="s">
        <v>137</v>
      </c>
      <c r="B128">
        <v>119</v>
      </c>
      <c r="C128" s="4">
        <f>('Levy Limit Base'!AD128)</f>
        <v>18679090</v>
      </c>
      <c r="D128" s="4" t="str">
        <f>IF('Levy Limit Base'!U128&gt;0,"","*")</f>
        <v/>
      </c>
      <c r="E128" s="4">
        <f>(GRS!F128)</f>
        <v>746006</v>
      </c>
      <c r="F128" s="4">
        <f>('Local Receipts'!K128)</f>
        <v>1237356</v>
      </c>
      <c r="G128" s="4" t="str">
        <f t="shared" si="17"/>
        <v/>
      </c>
      <c r="H128" s="4">
        <f t="shared" si="9"/>
        <v>20662452</v>
      </c>
      <c r="I128" s="4"/>
      <c r="J128" s="4">
        <f>MINA(ROUND(C128*1.025,0),'Levy Limit Base'!AB128)</f>
        <v>19146067</v>
      </c>
      <c r="K128" s="4">
        <f>IF(J128+'New Growth'!AM128&gt;'Levy Limit Base'!AB128,'Levy Limit Base'!AB128-J128,'New Growth'!AM128)</f>
        <v>212942</v>
      </c>
      <c r="L128" s="30">
        <f t="shared" si="10"/>
        <v>3.6400006638439026</v>
      </c>
      <c r="M128" s="4">
        <f>(GRS!J128)</f>
        <v>772638</v>
      </c>
      <c r="N128" s="30">
        <f t="shared" si="11"/>
        <v>3.5699444776583564</v>
      </c>
      <c r="O128" s="4">
        <f>('Local Receipts'!U128)</f>
        <v>1225405</v>
      </c>
      <c r="P128" t="str">
        <f t="shared" si="12"/>
        <v/>
      </c>
      <c r="Q128" s="30">
        <f t="shared" si="13"/>
        <v>-0.96584976352803886</v>
      </c>
      <c r="R128" s="4">
        <f t="shared" si="14"/>
        <v>21357052</v>
      </c>
      <c r="T128" s="26">
        <f t="shared" si="15"/>
        <v>694600</v>
      </c>
      <c r="U128" s="30">
        <f t="shared" si="16"/>
        <v>3.36</v>
      </c>
    </row>
    <row r="129" spans="1:21" x14ac:dyDescent="0.2">
      <c r="A129" t="s">
        <v>138</v>
      </c>
      <c r="B129">
        <v>120</v>
      </c>
      <c r="C129" s="4">
        <f>('Levy Limit Base'!AD129)</f>
        <v>10418493</v>
      </c>
      <c r="D129" s="4" t="str">
        <f>IF('Levy Limit Base'!U129&gt;0,"","*")</f>
        <v/>
      </c>
      <c r="E129" s="4">
        <f>(GRS!F129)</f>
        <v>634237</v>
      </c>
      <c r="F129" s="4">
        <f>('Local Receipts'!K129)</f>
        <v>603300</v>
      </c>
      <c r="G129" s="4" t="str">
        <f t="shared" si="17"/>
        <v/>
      </c>
      <c r="H129" s="4">
        <f t="shared" si="9"/>
        <v>11656030</v>
      </c>
      <c r="I129" s="4"/>
      <c r="J129" s="4">
        <f>MINA(ROUND(C129*1.025,0),'Levy Limit Base'!AB129)</f>
        <v>10678955</v>
      </c>
      <c r="K129" s="4">
        <f>IF(J129+'New Growth'!AM129&gt;'Levy Limit Base'!AB129,'Levy Limit Base'!AB129-J129,'New Growth'!AM129)</f>
        <v>127106</v>
      </c>
      <c r="L129" s="30">
        <f t="shared" si="10"/>
        <v>3.7200005797383557</v>
      </c>
      <c r="M129" s="4">
        <f>(GRS!J129)</f>
        <v>661509</v>
      </c>
      <c r="N129" s="30">
        <f t="shared" si="11"/>
        <v>4.2999698850745069</v>
      </c>
      <c r="O129" s="4">
        <f>('Local Receipts'!U129)</f>
        <v>608100</v>
      </c>
      <c r="P129" t="str">
        <f t="shared" si="12"/>
        <v/>
      </c>
      <c r="Q129" s="30">
        <f t="shared" si="13"/>
        <v>0.79562406762804572</v>
      </c>
      <c r="R129" s="4">
        <f t="shared" si="14"/>
        <v>12075670</v>
      </c>
      <c r="T129" s="26">
        <f t="shared" si="15"/>
        <v>419640</v>
      </c>
      <c r="U129" s="30">
        <f t="shared" si="16"/>
        <v>3.5999999999999996</v>
      </c>
    </row>
    <row r="130" spans="1:21" x14ac:dyDescent="0.2">
      <c r="A130" t="s">
        <v>139</v>
      </c>
      <c r="B130">
        <v>121</v>
      </c>
      <c r="C130" s="4">
        <f>('Levy Limit Base'!AD130)</f>
        <v>2117800</v>
      </c>
      <c r="D130" s="4" t="str">
        <f>IF('Levy Limit Base'!U130&gt;0,"","*")</f>
        <v/>
      </c>
      <c r="E130" s="4">
        <f>(GRS!F130)</f>
        <v>94378</v>
      </c>
      <c r="F130" s="4">
        <f>('Local Receipts'!K130)</f>
        <v>366500</v>
      </c>
      <c r="G130" s="4" t="str">
        <f t="shared" si="17"/>
        <v/>
      </c>
      <c r="H130" s="4">
        <f t="shared" si="9"/>
        <v>2578678</v>
      </c>
      <c r="I130" s="4"/>
      <c r="J130" s="4">
        <f>MINA(ROUND(C130*1.025,0),'Levy Limit Base'!AB130)</f>
        <v>2170745</v>
      </c>
      <c r="K130" s="4">
        <f>IF(J130+'New Growth'!AM130&gt;'Levy Limit Base'!AB130,'Levy Limit Base'!AB130-J130,'New Growth'!AM130)</f>
        <v>6353</v>
      </c>
      <c r="L130" s="30">
        <f t="shared" si="10"/>
        <v>2.7999811124752103</v>
      </c>
      <c r="M130" s="4">
        <f>(GRS!J130)</f>
        <v>96616</v>
      </c>
      <c r="N130" s="30">
        <f t="shared" si="11"/>
        <v>2.371315348916061</v>
      </c>
      <c r="O130" s="4">
        <f>('Local Receipts'!U130)</f>
        <v>453000</v>
      </c>
      <c r="P130" t="str">
        <f t="shared" si="12"/>
        <v/>
      </c>
      <c r="Q130" s="30">
        <f t="shared" si="13"/>
        <v>23.601637107776263</v>
      </c>
      <c r="R130" s="4">
        <f t="shared" si="14"/>
        <v>2726714</v>
      </c>
      <c r="T130" s="26">
        <f t="shared" si="15"/>
        <v>148036</v>
      </c>
      <c r="U130" s="30">
        <f t="shared" si="16"/>
        <v>5.74</v>
      </c>
    </row>
    <row r="131" spans="1:21" x14ac:dyDescent="0.2">
      <c r="A131" t="s">
        <v>140</v>
      </c>
      <c r="B131">
        <v>122</v>
      </c>
      <c r="C131" s="4">
        <f>('Levy Limit Base'!AD131)</f>
        <v>35108968</v>
      </c>
      <c r="D131" s="4" t="str">
        <f>IF('Levy Limit Base'!U131&gt;0,"","*")</f>
        <v/>
      </c>
      <c r="E131" s="4">
        <f>(GRS!F131)</f>
        <v>1959757</v>
      </c>
      <c r="F131" s="4">
        <f>('Local Receipts'!K131)</f>
        <v>1995775</v>
      </c>
      <c r="G131" s="4" t="str">
        <f t="shared" si="17"/>
        <v/>
      </c>
      <c r="H131" s="4">
        <f t="shared" si="9"/>
        <v>39064500</v>
      </c>
      <c r="I131" s="4"/>
      <c r="J131" s="4">
        <f>MINA(ROUND(C131*1.025,0),'Levy Limit Base'!AB131)</f>
        <v>35986692</v>
      </c>
      <c r="K131" s="4">
        <f>IF(J131+'New Growth'!AM131&gt;'Levy Limit Base'!AB131,'Levy Limit Base'!AB131-J131,'New Growth'!AM131)</f>
        <v>445884</v>
      </c>
      <c r="L131" s="30">
        <f t="shared" si="10"/>
        <v>3.7699997334014488</v>
      </c>
      <c r="M131" s="4">
        <f>(GRS!J131)</f>
        <v>2043728</v>
      </c>
      <c r="N131" s="30">
        <f t="shared" si="11"/>
        <v>4.2847659174071069</v>
      </c>
      <c r="O131" s="4">
        <f>('Local Receipts'!U131)</f>
        <v>2195658</v>
      </c>
      <c r="P131" t="str">
        <f t="shared" si="12"/>
        <v/>
      </c>
      <c r="Q131" s="30">
        <f t="shared" si="13"/>
        <v>10.015307336748881</v>
      </c>
      <c r="R131" s="4">
        <f t="shared" si="14"/>
        <v>40671962</v>
      </c>
      <c r="T131" s="26">
        <f t="shared" si="15"/>
        <v>1607462</v>
      </c>
      <c r="U131" s="30">
        <f t="shared" si="16"/>
        <v>4.1099999999999994</v>
      </c>
    </row>
    <row r="132" spans="1:21" x14ac:dyDescent="0.2">
      <c r="A132" t="s">
        <v>141</v>
      </c>
      <c r="B132">
        <v>123</v>
      </c>
      <c r="C132" s="4">
        <f>('Levy Limit Base'!AD132)</f>
        <v>16687712</v>
      </c>
      <c r="D132" s="4" t="str">
        <f>IF('Levy Limit Base'!U132&gt;0,"","*")</f>
        <v/>
      </c>
      <c r="E132" s="4">
        <f>(GRS!F132)</f>
        <v>1208521</v>
      </c>
      <c r="F132" s="4">
        <f>('Local Receipts'!K132)</f>
        <v>1294500</v>
      </c>
      <c r="G132" s="4" t="str">
        <f t="shared" si="17"/>
        <v/>
      </c>
      <c r="H132" s="4">
        <f t="shared" si="9"/>
        <v>19190733</v>
      </c>
      <c r="I132" s="4"/>
      <c r="J132" s="4">
        <f>MINA(ROUND(C132*1.025,0),'Levy Limit Base'!AB132)</f>
        <v>17104905</v>
      </c>
      <c r="K132" s="4">
        <f>IF(J132+'New Growth'!AM132&gt;'Levy Limit Base'!AB132,'Levy Limit Base'!AB132-J132,'New Growth'!AM132)</f>
        <v>320404</v>
      </c>
      <c r="L132" s="30">
        <f t="shared" si="10"/>
        <v>4.4200007766193474</v>
      </c>
      <c r="M132" s="4">
        <f>(GRS!J132)</f>
        <v>1259283</v>
      </c>
      <c r="N132" s="30">
        <f t="shared" si="11"/>
        <v>4.200340747078454</v>
      </c>
      <c r="O132" s="4">
        <f>('Local Receipts'!U132)</f>
        <v>1336000</v>
      </c>
      <c r="P132" t="str">
        <f t="shared" si="12"/>
        <v/>
      </c>
      <c r="Q132" s="30">
        <f t="shared" si="13"/>
        <v>3.205870992661259</v>
      </c>
      <c r="R132" s="4">
        <f t="shared" si="14"/>
        <v>20020592</v>
      </c>
      <c r="T132" s="26">
        <f t="shared" si="15"/>
        <v>829859</v>
      </c>
      <c r="U132" s="30">
        <f t="shared" si="16"/>
        <v>4.32</v>
      </c>
    </row>
    <row r="133" spans="1:21" x14ac:dyDescent="0.2">
      <c r="A133" t="s">
        <v>142</v>
      </c>
      <c r="B133">
        <v>124</v>
      </c>
      <c r="C133" s="4">
        <f>('Levy Limit Base'!AD133)</f>
        <v>3569620</v>
      </c>
      <c r="D133" s="4" t="str">
        <f>IF('Levy Limit Base'!U133&gt;0,"","*")</f>
        <v/>
      </c>
      <c r="E133" s="4">
        <f>(GRS!F133)</f>
        <v>481972</v>
      </c>
      <c r="F133" s="4">
        <f>('Local Receipts'!K133)</f>
        <v>511172</v>
      </c>
      <c r="G133" s="4" t="str">
        <f t="shared" si="17"/>
        <v/>
      </c>
      <c r="H133" s="4">
        <f t="shared" si="9"/>
        <v>4562764</v>
      </c>
      <c r="I133" s="4"/>
      <c r="J133" s="4">
        <f>MINA(ROUND(C133*1.025,0),'Levy Limit Base'!AB133)</f>
        <v>3658861</v>
      </c>
      <c r="K133" s="4">
        <f>IF(J133+'New Growth'!AM133&gt;'Levy Limit Base'!AB133,'Levy Limit Base'!AB133-J133,'New Growth'!AM133)</f>
        <v>37124</v>
      </c>
      <c r="L133" s="30">
        <f t="shared" si="10"/>
        <v>3.5400126624122454</v>
      </c>
      <c r="M133" s="4">
        <f>(GRS!J133)</f>
        <v>500426</v>
      </c>
      <c r="N133" s="30">
        <f t="shared" si="11"/>
        <v>3.8288531283975002</v>
      </c>
      <c r="O133" s="4">
        <f>('Local Receipts'!U133)</f>
        <v>617372.54</v>
      </c>
      <c r="P133" t="str">
        <f t="shared" si="12"/>
        <v/>
      </c>
      <c r="Q133" s="30">
        <f t="shared" si="13"/>
        <v>20.775891480754041</v>
      </c>
      <c r="R133" s="4">
        <f t="shared" si="14"/>
        <v>4813783.54</v>
      </c>
      <c r="T133" s="26">
        <f t="shared" si="15"/>
        <v>251019.54000000004</v>
      </c>
      <c r="U133" s="30">
        <f t="shared" si="16"/>
        <v>5.5</v>
      </c>
    </row>
    <row r="134" spans="1:21" x14ac:dyDescent="0.2">
      <c r="A134" t="s">
        <v>143</v>
      </c>
      <c r="B134">
        <v>125</v>
      </c>
      <c r="C134" s="4">
        <f>('Levy Limit Base'!AD134)</f>
        <v>14547998</v>
      </c>
      <c r="D134" s="4" t="str">
        <f>IF('Levy Limit Base'!U134&gt;0,"","*")</f>
        <v/>
      </c>
      <c r="E134" s="4">
        <f>(GRS!F134)</f>
        <v>1368641</v>
      </c>
      <c r="F134" s="4">
        <f>('Local Receipts'!K134)</f>
        <v>818000</v>
      </c>
      <c r="G134" s="4" t="str">
        <f t="shared" si="17"/>
        <v/>
      </c>
      <c r="H134" s="4">
        <f t="shared" si="9"/>
        <v>16734639</v>
      </c>
      <c r="I134" s="4"/>
      <c r="J134" s="4">
        <f>MINA(ROUND(C134*1.025,0),'Levy Limit Base'!AB134)</f>
        <v>14911698</v>
      </c>
      <c r="K134" s="4">
        <f>IF(J134+'New Growth'!AM134&gt;'Levy Limit Base'!AB134,'Levy Limit Base'!AB134-J134,'New Growth'!AM134)</f>
        <v>170212</v>
      </c>
      <c r="L134" s="30">
        <f t="shared" si="10"/>
        <v>3.6700032540559877</v>
      </c>
      <c r="M134" s="4">
        <f>(GRS!J134)</f>
        <v>1427345</v>
      </c>
      <c r="N134" s="30">
        <f t="shared" si="11"/>
        <v>4.2892182829536747</v>
      </c>
      <c r="O134" s="4">
        <f>('Local Receipts'!U134)</f>
        <v>1020000</v>
      </c>
      <c r="P134" t="str">
        <f t="shared" si="12"/>
        <v/>
      </c>
      <c r="Q134" s="30">
        <f t="shared" si="13"/>
        <v>24.69437652811736</v>
      </c>
      <c r="R134" s="4">
        <f t="shared" si="14"/>
        <v>17529255</v>
      </c>
      <c r="T134" s="26">
        <f t="shared" si="15"/>
        <v>794616</v>
      </c>
      <c r="U134" s="30">
        <f t="shared" si="16"/>
        <v>4.75</v>
      </c>
    </row>
    <row r="135" spans="1:21" x14ac:dyDescent="0.2">
      <c r="A135" t="s">
        <v>144</v>
      </c>
      <c r="B135">
        <v>126</v>
      </c>
      <c r="C135" s="4">
        <f>('Levy Limit Base'!AD135)</f>
        <v>36237130</v>
      </c>
      <c r="D135" s="4" t="str">
        <f>IF('Levy Limit Base'!U135&gt;0,"","*")</f>
        <v/>
      </c>
      <c r="E135" s="4">
        <f>(GRS!F135)</f>
        <v>472565</v>
      </c>
      <c r="F135" s="4">
        <f>('Local Receipts'!K135)</f>
        <v>3031000</v>
      </c>
      <c r="G135" s="4" t="str">
        <f t="shared" si="17"/>
        <v/>
      </c>
      <c r="H135" s="4">
        <f t="shared" si="9"/>
        <v>39740695</v>
      </c>
      <c r="I135" s="4"/>
      <c r="J135" s="4">
        <f>MINA(ROUND(C135*1.025,0),'Levy Limit Base'!AB135)</f>
        <v>37143058</v>
      </c>
      <c r="K135" s="4">
        <f>IF(J135+'New Growth'!AM135&gt;'Levy Limit Base'!AB135,'Levy Limit Base'!AB135-J135,'New Growth'!AM135)</f>
        <v>474706</v>
      </c>
      <c r="L135" s="30">
        <f t="shared" si="10"/>
        <v>3.8099981979809106</v>
      </c>
      <c r="M135" s="4">
        <f>(GRS!J135)</f>
        <v>489640</v>
      </c>
      <c r="N135" s="30">
        <f t="shared" si="11"/>
        <v>3.6132595515960766</v>
      </c>
      <c r="O135" s="4">
        <f>('Local Receipts'!U135)</f>
        <v>3198000</v>
      </c>
      <c r="P135" t="str">
        <f t="shared" si="12"/>
        <v/>
      </c>
      <c r="Q135" s="30">
        <f t="shared" si="13"/>
        <v>5.5097327614648632</v>
      </c>
      <c r="R135" s="4">
        <f t="shared" si="14"/>
        <v>41305404</v>
      </c>
      <c r="T135" s="26">
        <f t="shared" si="15"/>
        <v>1564709</v>
      </c>
      <c r="U135" s="30">
        <f t="shared" si="16"/>
        <v>3.94</v>
      </c>
    </row>
    <row r="136" spans="1:21" x14ac:dyDescent="0.2">
      <c r="A136" t="s">
        <v>145</v>
      </c>
      <c r="B136">
        <v>127</v>
      </c>
      <c r="C136" s="4">
        <f>('Levy Limit Base'!AD136)</f>
        <v>6572398</v>
      </c>
      <c r="D136" s="4" t="str">
        <f>IF('Levy Limit Base'!U136&gt;0,"","*")</f>
        <v>*</v>
      </c>
      <c r="E136" s="4">
        <f>(GRS!F136)</f>
        <v>289165</v>
      </c>
      <c r="F136" s="4">
        <f>('Local Receipts'!K136)</f>
        <v>681000</v>
      </c>
      <c r="G136" s="4" t="str">
        <f t="shared" si="17"/>
        <v>*</v>
      </c>
      <c r="H136" s="4">
        <f t="shared" si="9"/>
        <v>7542563</v>
      </c>
      <c r="I136" s="4"/>
      <c r="J136" s="4">
        <f>MINA(ROUND(C136*1.025,0),'Levy Limit Base'!AB136)</f>
        <v>6736708</v>
      </c>
      <c r="K136" s="4">
        <f>IF(J136+'New Growth'!AM136&gt;'Levy Limit Base'!AB136,'Levy Limit Base'!AB136-J136,'New Growth'!AM136)</f>
        <v>109759</v>
      </c>
      <c r="L136" s="30">
        <f t="shared" si="10"/>
        <v>4.170000051731499</v>
      </c>
      <c r="M136" s="4">
        <f>(GRS!J136)</f>
        <v>301534</v>
      </c>
      <c r="N136" s="30">
        <f t="shared" si="11"/>
        <v>4.2774886310583922</v>
      </c>
      <c r="O136" s="4">
        <f>('Local Receipts'!U136)</f>
        <v>720060</v>
      </c>
      <c r="P136" t="str">
        <f t="shared" si="12"/>
        <v>*</v>
      </c>
      <c r="Q136" s="30">
        <f t="shared" si="13"/>
        <v>5.7356828193832596</v>
      </c>
      <c r="R136" s="4">
        <f t="shared" si="14"/>
        <v>7868061</v>
      </c>
      <c r="T136" s="26">
        <f t="shared" si="15"/>
        <v>325498</v>
      </c>
      <c r="U136" s="30">
        <f t="shared" si="16"/>
        <v>4.32</v>
      </c>
    </row>
    <row r="137" spans="1:21" x14ac:dyDescent="0.2">
      <c r="A137" t="s">
        <v>146</v>
      </c>
      <c r="B137">
        <v>128</v>
      </c>
      <c r="C137" s="4">
        <f>('Levy Limit Base'!AD137)</f>
        <v>94194099</v>
      </c>
      <c r="D137" s="4" t="str">
        <f>IF('Levy Limit Base'!U137&gt;0,"","*")</f>
        <v/>
      </c>
      <c r="E137" s="4">
        <f>(GRS!F137)</f>
        <v>9061214</v>
      </c>
      <c r="F137" s="4">
        <f>('Local Receipts'!K137)</f>
        <v>10613714</v>
      </c>
      <c r="G137" s="4" t="str">
        <f t="shared" si="17"/>
        <v/>
      </c>
      <c r="H137" s="4">
        <f t="shared" si="9"/>
        <v>113869027</v>
      </c>
      <c r="I137" s="4"/>
      <c r="J137" s="4">
        <f>MINA(ROUND(C137*1.025,0),'Levy Limit Base'!AB137)</f>
        <v>96548951</v>
      </c>
      <c r="K137" s="4">
        <f>IF(J137+'New Growth'!AM137&gt;'Levy Limit Base'!AB137,'Levy Limit Base'!AB137-J137,'New Growth'!AM137)</f>
        <v>847747</v>
      </c>
      <c r="L137" s="30">
        <f t="shared" si="10"/>
        <v>3.3999996114406277</v>
      </c>
      <c r="M137" s="4">
        <f>(GRS!J137)</f>
        <v>9450808</v>
      </c>
      <c r="N137" s="30">
        <f t="shared" si="11"/>
        <v>4.2995784008632842</v>
      </c>
      <c r="O137" s="4">
        <f>('Local Receipts'!U137)</f>
        <v>10101932</v>
      </c>
      <c r="P137" t="str">
        <f t="shared" si="12"/>
        <v/>
      </c>
      <c r="Q137" s="30">
        <f t="shared" si="13"/>
        <v>-4.8218936368551102</v>
      </c>
      <c r="R137" s="4">
        <f t="shared" si="14"/>
        <v>116949438</v>
      </c>
      <c r="T137" s="26">
        <f t="shared" si="15"/>
        <v>3080411</v>
      </c>
      <c r="U137" s="30">
        <f t="shared" si="16"/>
        <v>2.71</v>
      </c>
    </row>
    <row r="138" spans="1:21" x14ac:dyDescent="0.2">
      <c r="A138" t="s">
        <v>147</v>
      </c>
      <c r="B138">
        <v>129</v>
      </c>
      <c r="C138" s="4">
        <f>('Levy Limit Base'!AD138)</f>
        <v>820658</v>
      </c>
      <c r="D138" s="4" t="str">
        <f>IF('Levy Limit Base'!U138&gt;0,"","*")</f>
        <v/>
      </c>
      <c r="E138" s="4">
        <f>(GRS!F138)</f>
        <v>104173</v>
      </c>
      <c r="F138" s="4">
        <f>('Local Receipts'!K138)</f>
        <v>35650</v>
      </c>
      <c r="G138" s="4" t="str">
        <f t="shared" si="17"/>
        <v/>
      </c>
      <c r="H138" s="4">
        <f t="shared" ref="H138:H201" si="18">(C138+E138+F138)</f>
        <v>960481</v>
      </c>
      <c r="I138" s="4"/>
      <c r="J138" s="4">
        <f>MINA(ROUND(C138*1.025,0),'Levy Limit Base'!AB138)</f>
        <v>841174</v>
      </c>
      <c r="K138" s="4">
        <f>IF(J138+'New Growth'!AM138&gt;'Levy Limit Base'!AB138,'Levy Limit Base'!AB138-J138,'New Growth'!AM138)</f>
        <v>15264</v>
      </c>
      <c r="L138" s="30">
        <f t="shared" ref="L138:L201" si="19">((J138+K138)-C138)*100/C138</f>
        <v>4.3599160673508335</v>
      </c>
      <c r="M138" s="4">
        <f>(GRS!J138)</f>
        <v>105888</v>
      </c>
      <c r="N138" s="30">
        <f t="shared" ref="N138:N201" si="20">(M138-E138)*100/E138</f>
        <v>1.646299904965778</v>
      </c>
      <c r="O138" s="4">
        <f>('Local Receipts'!U138)</f>
        <v>35400</v>
      </c>
      <c r="P138" t="str">
        <f t="shared" ref="P138:P201" si="21">(G138)</f>
        <v/>
      </c>
      <c r="Q138" s="30">
        <f t="shared" ref="Q138:Q201" si="22">(O138-F138)*100/F138</f>
        <v>-0.70126227208976155</v>
      </c>
      <c r="R138" s="4">
        <f t="shared" ref="R138:R201" si="23">SUM(J138+K138+M138+O138)</f>
        <v>997726</v>
      </c>
      <c r="T138" s="26">
        <f t="shared" ref="T138:T201" si="24">(R138-H138)</f>
        <v>37245</v>
      </c>
      <c r="U138" s="30">
        <f t="shared" ref="U138:U201" si="25">ROUND(T138/H138,4)*100</f>
        <v>3.88</v>
      </c>
    </row>
    <row r="139" spans="1:21" x14ac:dyDescent="0.2">
      <c r="A139" t="s">
        <v>148</v>
      </c>
      <c r="B139">
        <v>130</v>
      </c>
      <c r="C139" s="4">
        <f>('Levy Limit Base'!AD139)</f>
        <v>2007125</v>
      </c>
      <c r="D139" s="4" t="str">
        <f>IF('Levy Limit Base'!U139&gt;0,"","*")</f>
        <v/>
      </c>
      <c r="E139" s="4">
        <f>(GRS!F139)</f>
        <v>81917</v>
      </c>
      <c r="F139" s="4">
        <f>('Local Receipts'!K139)</f>
        <v>82125</v>
      </c>
      <c r="G139" s="4" t="str">
        <f t="shared" ref="G139:G202" si="26">D139</f>
        <v/>
      </c>
      <c r="H139" s="4">
        <f t="shared" si="18"/>
        <v>2171167</v>
      </c>
      <c r="I139" s="4"/>
      <c r="J139" s="4">
        <f>MINA(ROUND(C139*1.025,0),'Levy Limit Base'!AB139)</f>
        <v>2057303</v>
      </c>
      <c r="K139" s="4">
        <f>IF(J139+'New Growth'!AM139&gt;'Levy Limit Base'!AB139,'Levy Limit Base'!AB139-J139,'New Growth'!AM139)</f>
        <v>64429</v>
      </c>
      <c r="L139" s="30">
        <f t="shared" si="19"/>
        <v>5.7100080961574395</v>
      </c>
      <c r="M139" s="4">
        <f>(GRS!J139)</f>
        <v>85234</v>
      </c>
      <c r="N139" s="30">
        <f t="shared" si="20"/>
        <v>4.0492205525104676</v>
      </c>
      <c r="O139" s="4">
        <f>('Local Receipts'!U139)</f>
        <v>85750</v>
      </c>
      <c r="P139" t="str">
        <f t="shared" si="21"/>
        <v/>
      </c>
      <c r="Q139" s="30">
        <f t="shared" si="22"/>
        <v>4.4140030441400304</v>
      </c>
      <c r="R139" s="4">
        <f t="shared" si="23"/>
        <v>2292716</v>
      </c>
      <c r="T139" s="26">
        <f t="shared" si="24"/>
        <v>121549</v>
      </c>
      <c r="U139" s="30">
        <f t="shared" si="25"/>
        <v>5.6000000000000005</v>
      </c>
    </row>
    <row r="140" spans="1:21" x14ac:dyDescent="0.2">
      <c r="A140" t="s">
        <v>149</v>
      </c>
      <c r="B140">
        <v>131</v>
      </c>
      <c r="C140" s="4">
        <f>('Levy Limit Base'!AD140)</f>
        <v>68715119</v>
      </c>
      <c r="D140" s="4" t="str">
        <f>IF('Levy Limit Base'!U140&gt;0,"","*")</f>
        <v/>
      </c>
      <c r="E140" s="4">
        <f>(GRS!F140)</f>
        <v>1458674</v>
      </c>
      <c r="F140" s="4">
        <f>('Local Receipts'!K140)</f>
        <v>4830674</v>
      </c>
      <c r="G140" s="4" t="str">
        <f t="shared" si="26"/>
        <v/>
      </c>
      <c r="H140" s="4">
        <f t="shared" si="18"/>
        <v>75004467</v>
      </c>
      <c r="I140" s="4"/>
      <c r="J140" s="4">
        <f>MINA(ROUND(C140*1.025,0),'Levy Limit Base'!AB140)</f>
        <v>70432997</v>
      </c>
      <c r="K140" s="4">
        <f>IF(J140+'New Growth'!AM140&gt;'Levy Limit Base'!AB140,'Levy Limit Base'!AB140-J140,'New Growth'!AM140)</f>
        <v>1230001</v>
      </c>
      <c r="L140" s="30">
        <f t="shared" si="19"/>
        <v>4.2900005746915753</v>
      </c>
      <c r="M140" s="4">
        <f>(GRS!J140)</f>
        <v>1521234</v>
      </c>
      <c r="N140" s="30">
        <f t="shared" si="20"/>
        <v>4.2888267015110983</v>
      </c>
      <c r="O140" s="4">
        <f>('Local Receipts'!U140)</f>
        <v>5223242</v>
      </c>
      <c r="P140" t="str">
        <f t="shared" si="21"/>
        <v/>
      </c>
      <c r="Q140" s="30">
        <f t="shared" si="22"/>
        <v>8.1265678453979717</v>
      </c>
      <c r="R140" s="4">
        <f t="shared" si="23"/>
        <v>78407474</v>
      </c>
      <c r="T140" s="26">
        <f t="shared" si="24"/>
        <v>3403007</v>
      </c>
      <c r="U140" s="30">
        <f t="shared" si="25"/>
        <v>4.54</v>
      </c>
    </row>
    <row r="141" spans="1:21" x14ac:dyDescent="0.2">
      <c r="A141" t="s">
        <v>150</v>
      </c>
      <c r="B141">
        <v>132</v>
      </c>
      <c r="C141" s="4">
        <f>('Levy Limit Base'!AD141)</f>
        <v>4277270</v>
      </c>
      <c r="D141" s="4" t="str">
        <f>IF('Levy Limit Base'!U141&gt;0,"","*")</f>
        <v/>
      </c>
      <c r="E141" s="4">
        <f>(GRS!F141)</f>
        <v>230592</v>
      </c>
      <c r="F141" s="4">
        <f>('Local Receipts'!K141)</f>
        <v>275500</v>
      </c>
      <c r="G141" s="4" t="str">
        <f t="shared" si="26"/>
        <v/>
      </c>
      <c r="H141" s="4">
        <f t="shared" si="18"/>
        <v>4783362</v>
      </c>
      <c r="I141" s="4"/>
      <c r="J141" s="4">
        <f>MINA(ROUND(C141*1.025,0),'Levy Limit Base'!AB141)</f>
        <v>4384202</v>
      </c>
      <c r="K141" s="4">
        <f>IF(J141+'New Growth'!AM141&gt;'Levy Limit Base'!AB141,'Levy Limit Base'!AB141-J141,'New Growth'!AM141)</f>
        <v>44056</v>
      </c>
      <c r="L141" s="30">
        <f t="shared" si="19"/>
        <v>3.5300086269980619</v>
      </c>
      <c r="M141" s="4">
        <f>(GRS!J141)</f>
        <v>239418</v>
      </c>
      <c r="N141" s="30">
        <f t="shared" si="20"/>
        <v>3.8275395503746878</v>
      </c>
      <c r="O141" s="4">
        <f>('Local Receipts'!U141)</f>
        <v>275500</v>
      </c>
      <c r="P141" t="str">
        <f t="shared" si="21"/>
        <v/>
      </c>
      <c r="Q141" s="30">
        <f t="shared" si="22"/>
        <v>0</v>
      </c>
      <c r="R141" s="4">
        <f t="shared" si="23"/>
        <v>4943176</v>
      </c>
      <c r="T141" s="26">
        <f t="shared" si="24"/>
        <v>159814</v>
      </c>
      <c r="U141" s="30">
        <f t="shared" si="25"/>
        <v>3.34</v>
      </c>
    </row>
    <row r="142" spans="1:21" x14ac:dyDescent="0.2">
      <c r="A142" t="s">
        <v>151</v>
      </c>
      <c r="B142">
        <v>133</v>
      </c>
      <c r="C142" s="4">
        <f>('Levy Limit Base'!AD142)</f>
        <v>19195012</v>
      </c>
      <c r="D142" s="4" t="str">
        <f>IF('Levy Limit Base'!U142&gt;0,"","*")</f>
        <v/>
      </c>
      <c r="E142" s="4">
        <f>(GRS!F142)</f>
        <v>1360202</v>
      </c>
      <c r="F142" s="4">
        <f>('Local Receipts'!K142)</f>
        <v>1734929.5400000003</v>
      </c>
      <c r="G142" s="4" t="str">
        <f t="shared" si="26"/>
        <v/>
      </c>
      <c r="H142" s="4">
        <f t="shared" si="18"/>
        <v>22290143.539999999</v>
      </c>
      <c r="I142" s="4"/>
      <c r="J142" s="4">
        <f>MINA(ROUND(C142*1.025,0),'Levy Limit Base'!AB142)</f>
        <v>19674887</v>
      </c>
      <c r="K142" s="4">
        <f>IF(J142+'New Growth'!AM142&gt;'Levy Limit Base'!AB142,'Levy Limit Base'!AB142-J142,'New Growth'!AM142)</f>
        <v>209226</v>
      </c>
      <c r="L142" s="30">
        <f t="shared" si="19"/>
        <v>3.5900003605103241</v>
      </c>
      <c r="M142" s="4">
        <f>(GRS!J142)</f>
        <v>1418691</v>
      </c>
      <c r="N142" s="30">
        <f t="shared" si="20"/>
        <v>4.3000230848065213</v>
      </c>
      <c r="O142" s="4">
        <f>('Local Receipts'!U142)</f>
        <v>1614050</v>
      </c>
      <c r="P142" t="str">
        <f t="shared" si="21"/>
        <v/>
      </c>
      <c r="Q142" s="30">
        <f t="shared" si="22"/>
        <v>-6.967403413973817</v>
      </c>
      <c r="R142" s="4">
        <f t="shared" si="23"/>
        <v>22916854</v>
      </c>
      <c r="T142" s="26">
        <f t="shared" si="24"/>
        <v>626710.46000000089</v>
      </c>
      <c r="U142" s="30">
        <f t="shared" si="25"/>
        <v>2.81</v>
      </c>
    </row>
    <row r="143" spans="1:21" x14ac:dyDescent="0.2">
      <c r="A143" t="s">
        <v>152</v>
      </c>
      <c r="B143">
        <v>134</v>
      </c>
      <c r="C143" s="4">
        <f>('Levy Limit Base'!AD143)</f>
        <v>33258322</v>
      </c>
      <c r="D143" s="4" t="str">
        <f>IF('Levy Limit Base'!U143&gt;0,"","*")</f>
        <v/>
      </c>
      <c r="E143" s="4">
        <f>(GRS!F143)</f>
        <v>1853399</v>
      </c>
      <c r="F143" s="4">
        <f>('Local Receipts'!K143)</f>
        <v>3482665</v>
      </c>
      <c r="G143" s="4" t="str">
        <f t="shared" si="26"/>
        <v/>
      </c>
      <c r="H143" s="4">
        <f t="shared" si="18"/>
        <v>38594386</v>
      </c>
      <c r="I143" s="4"/>
      <c r="J143" s="4">
        <f>MINA(ROUND(C143*1.025,0),'Levy Limit Base'!AB143)</f>
        <v>34089780</v>
      </c>
      <c r="K143" s="4">
        <f>IF(J143+'New Growth'!AM143&gt;'Levy Limit Base'!AB143,'Levy Limit Base'!AB143-J143,'New Growth'!AM143)</f>
        <v>818155</v>
      </c>
      <c r="L143" s="30">
        <f t="shared" si="19"/>
        <v>4.9600006879481171</v>
      </c>
      <c r="M143" s="4">
        <f>(GRS!J143)</f>
        <v>1929187</v>
      </c>
      <c r="N143" s="30">
        <f t="shared" si="20"/>
        <v>4.0891356906958514</v>
      </c>
      <c r="O143" s="4">
        <f>('Local Receipts'!U143)</f>
        <v>3500871</v>
      </c>
      <c r="P143" t="str">
        <f t="shared" si="21"/>
        <v/>
      </c>
      <c r="Q143" s="30">
        <f t="shared" si="22"/>
        <v>0.52276058707914774</v>
      </c>
      <c r="R143" s="4">
        <f t="shared" si="23"/>
        <v>40337993</v>
      </c>
      <c r="T143" s="26">
        <f t="shared" si="24"/>
        <v>1743607</v>
      </c>
      <c r="U143" s="30">
        <f t="shared" si="25"/>
        <v>4.5199999999999996</v>
      </c>
    </row>
    <row r="144" spans="1:21" x14ac:dyDescent="0.2">
      <c r="A144" t="s">
        <v>153</v>
      </c>
      <c r="B144">
        <v>135</v>
      </c>
      <c r="C144" s="4">
        <f>('Levy Limit Base'!AD144)</f>
        <v>4487481</v>
      </c>
      <c r="D144" s="4" t="str">
        <f>IF('Levy Limit Base'!U144&gt;0,"","*")</f>
        <v/>
      </c>
      <c r="E144" s="4">
        <f>(GRS!F144)</f>
        <v>191165</v>
      </c>
      <c r="F144" s="4">
        <f>('Local Receipts'!K144)</f>
        <v>311000</v>
      </c>
      <c r="G144" s="4" t="str">
        <f t="shared" si="26"/>
        <v/>
      </c>
      <c r="H144" s="4">
        <f t="shared" si="18"/>
        <v>4989646</v>
      </c>
      <c r="I144" s="4"/>
      <c r="J144" s="4">
        <f>MINA(ROUND(C144*1.025,0),'Levy Limit Base'!AB144)</f>
        <v>4599668</v>
      </c>
      <c r="K144" s="4">
        <f>IF(J144+'New Growth'!AM144&gt;'Levy Limit Base'!AB144,'Levy Limit Base'!AB144-J144,'New Growth'!AM144)</f>
        <v>44875</v>
      </c>
      <c r="L144" s="30">
        <f t="shared" si="19"/>
        <v>3.5000036768957909</v>
      </c>
      <c r="M144" s="4">
        <f>(GRS!J144)</f>
        <v>199166</v>
      </c>
      <c r="N144" s="30">
        <f t="shared" si="20"/>
        <v>4.1853895849135565</v>
      </c>
      <c r="O144" s="4">
        <f>('Local Receipts'!U144)</f>
        <v>326581</v>
      </c>
      <c r="P144" t="str">
        <f t="shared" si="21"/>
        <v/>
      </c>
      <c r="Q144" s="30">
        <f t="shared" si="22"/>
        <v>5.0099678456591636</v>
      </c>
      <c r="R144" s="4">
        <f t="shared" si="23"/>
        <v>5170290</v>
      </c>
      <c r="T144" s="26">
        <f t="shared" si="24"/>
        <v>180644</v>
      </c>
      <c r="U144" s="30">
        <f t="shared" si="25"/>
        <v>3.62</v>
      </c>
    </row>
    <row r="145" spans="1:21" x14ac:dyDescent="0.2">
      <c r="A145" t="s">
        <v>154</v>
      </c>
      <c r="B145">
        <v>136</v>
      </c>
      <c r="C145" s="4">
        <f>('Levy Limit Base'!AD145)</f>
        <v>36037552</v>
      </c>
      <c r="D145" s="4" t="str">
        <f>IF('Levy Limit Base'!U145&gt;0,"","*")</f>
        <v/>
      </c>
      <c r="E145" s="4">
        <f>(GRS!F145)</f>
        <v>1429404</v>
      </c>
      <c r="F145" s="4">
        <f>('Local Receipts'!K145)</f>
        <v>2152000</v>
      </c>
      <c r="G145" s="4" t="str">
        <f t="shared" si="26"/>
        <v/>
      </c>
      <c r="H145" s="4">
        <f t="shared" si="18"/>
        <v>39618956</v>
      </c>
      <c r="I145" s="4"/>
      <c r="J145" s="4">
        <f>MINA(ROUND(C145*1.025,0),'Levy Limit Base'!AB145)</f>
        <v>36938491</v>
      </c>
      <c r="K145" s="4">
        <f>IF(J145+'New Growth'!AM145&gt;'Levy Limit Base'!AB145,'Levy Limit Base'!AB145-J145,'New Growth'!AM145)</f>
        <v>713544</v>
      </c>
      <c r="L145" s="30">
        <f t="shared" si="19"/>
        <v>4.4800018602817415</v>
      </c>
      <c r="M145" s="4">
        <f>(GRS!J145)</f>
        <v>1490790</v>
      </c>
      <c r="N145" s="30">
        <f t="shared" si="20"/>
        <v>4.2945171554018318</v>
      </c>
      <c r="O145" s="4">
        <f>('Local Receipts'!U145)</f>
        <v>2245048</v>
      </c>
      <c r="P145" t="str">
        <f t="shared" si="21"/>
        <v/>
      </c>
      <c r="Q145" s="30">
        <f t="shared" si="22"/>
        <v>4.323791821561338</v>
      </c>
      <c r="R145" s="4">
        <f t="shared" si="23"/>
        <v>41387873</v>
      </c>
      <c r="T145" s="26">
        <f t="shared" si="24"/>
        <v>1768917</v>
      </c>
      <c r="U145" s="30">
        <f t="shared" si="25"/>
        <v>4.46</v>
      </c>
    </row>
    <row r="146" spans="1:21" x14ac:dyDescent="0.2">
      <c r="A146" t="s">
        <v>155</v>
      </c>
      <c r="B146">
        <v>137</v>
      </c>
      <c r="C146" s="4">
        <f>('Levy Limit Base'!AD146)</f>
        <v>51422961</v>
      </c>
      <c r="D146" s="4" t="str">
        <f>IF('Levy Limit Base'!U146&gt;0,"","*")</f>
        <v/>
      </c>
      <c r="E146" s="4">
        <f>(GRS!F146)</f>
        <v>9412598</v>
      </c>
      <c r="F146" s="4">
        <f>('Local Receipts'!K146)</f>
        <v>5168500</v>
      </c>
      <c r="G146" s="4" t="str">
        <f t="shared" si="26"/>
        <v/>
      </c>
      <c r="H146" s="4">
        <f t="shared" si="18"/>
        <v>66004059</v>
      </c>
      <c r="I146" s="4"/>
      <c r="J146" s="4">
        <f>MINA(ROUND(C146*1.025,0),'Levy Limit Base'!AB146)</f>
        <v>51422961</v>
      </c>
      <c r="K146" s="4">
        <f>IF(J146+'New Growth'!AM146&gt;'Levy Limit Base'!AB146,'Levy Limit Base'!AB146-J146,'New Growth'!AM146)</f>
        <v>0</v>
      </c>
      <c r="L146" s="30">
        <f t="shared" si="19"/>
        <v>0</v>
      </c>
      <c r="M146" s="4">
        <f>(GRS!J146)</f>
        <v>9815181</v>
      </c>
      <c r="N146" s="30">
        <f t="shared" si="20"/>
        <v>4.2770656942960912</v>
      </c>
      <c r="O146" s="4">
        <f>('Local Receipts'!U146)</f>
        <v>5580000</v>
      </c>
      <c r="P146" t="str">
        <f t="shared" si="21"/>
        <v/>
      </c>
      <c r="Q146" s="30">
        <f t="shared" si="22"/>
        <v>7.9616910128664022</v>
      </c>
      <c r="R146" s="4">
        <f t="shared" si="23"/>
        <v>66818142</v>
      </c>
      <c r="T146" s="26">
        <f t="shared" si="24"/>
        <v>814083</v>
      </c>
      <c r="U146" s="30">
        <f t="shared" si="25"/>
        <v>1.23</v>
      </c>
    </row>
    <row r="147" spans="1:21" x14ac:dyDescent="0.2">
      <c r="A147" t="s">
        <v>156</v>
      </c>
      <c r="B147">
        <v>138</v>
      </c>
      <c r="C147" s="4">
        <f>('Levy Limit Base'!AD147)</f>
        <v>12802790</v>
      </c>
      <c r="D147" s="4" t="str">
        <f>IF('Levy Limit Base'!U147&gt;0,"","*")</f>
        <v/>
      </c>
      <c r="E147" s="4">
        <f>(GRS!F147)</f>
        <v>601149</v>
      </c>
      <c r="F147" s="4">
        <f>('Local Receipts'!K147)</f>
        <v>1012100</v>
      </c>
      <c r="G147" s="4" t="str">
        <f t="shared" si="26"/>
        <v/>
      </c>
      <c r="H147" s="4">
        <f t="shared" si="18"/>
        <v>14416039</v>
      </c>
      <c r="I147" s="4"/>
      <c r="J147" s="4">
        <f>MINA(ROUND(C147*1.025,0),'Levy Limit Base'!AB147)</f>
        <v>13122860</v>
      </c>
      <c r="K147" s="4">
        <f>IF(J147+'New Growth'!AM147&gt;'Levy Limit Base'!AB147,'Levy Limit Base'!AB147-J147,'New Growth'!AM147)</f>
        <v>133149</v>
      </c>
      <c r="L147" s="30">
        <f t="shared" si="19"/>
        <v>3.5400018277266128</v>
      </c>
      <c r="M147" s="4">
        <f>(GRS!J147)</f>
        <v>626997</v>
      </c>
      <c r="N147" s="30">
        <f t="shared" si="20"/>
        <v>4.2997659482091795</v>
      </c>
      <c r="O147" s="4">
        <f>('Local Receipts'!U147)</f>
        <v>1040100</v>
      </c>
      <c r="P147" t="str">
        <f t="shared" si="21"/>
        <v/>
      </c>
      <c r="Q147" s="30">
        <f t="shared" si="22"/>
        <v>2.7665250469321214</v>
      </c>
      <c r="R147" s="4">
        <f t="shared" si="23"/>
        <v>14923106</v>
      </c>
      <c r="T147" s="26">
        <f t="shared" si="24"/>
        <v>507067</v>
      </c>
      <c r="U147" s="30">
        <f t="shared" si="25"/>
        <v>3.52</v>
      </c>
    </row>
    <row r="148" spans="1:21" x14ac:dyDescent="0.2">
      <c r="A148" t="s">
        <v>157</v>
      </c>
      <c r="B148">
        <v>139</v>
      </c>
      <c r="C148" s="4">
        <f>('Levy Limit Base'!AD148)</f>
        <v>48397350</v>
      </c>
      <c r="D148" s="4" t="str">
        <f>IF('Levy Limit Base'!U148&gt;0,"","*")</f>
        <v/>
      </c>
      <c r="E148" s="4">
        <f>(GRS!F148)</f>
        <v>1021146</v>
      </c>
      <c r="F148" s="4">
        <f>('Local Receipts'!K148)</f>
        <v>2819213.69</v>
      </c>
      <c r="G148" s="4" t="str">
        <f t="shared" si="26"/>
        <v/>
      </c>
      <c r="H148" s="4">
        <f t="shared" si="18"/>
        <v>52237709.689999998</v>
      </c>
      <c r="I148" s="4"/>
      <c r="J148" s="4">
        <f>MINA(ROUND(C148*1.025,0),'Levy Limit Base'!AB148)</f>
        <v>49607284</v>
      </c>
      <c r="K148" s="4">
        <f>IF(J148+'New Growth'!AM148&gt;'Levy Limit Base'!AB148,'Levy Limit Base'!AB148-J148,'New Growth'!AM148)</f>
        <v>1669709</v>
      </c>
      <c r="L148" s="30">
        <f t="shared" si="19"/>
        <v>5.9500013947044623</v>
      </c>
      <c r="M148" s="4">
        <f>(GRS!J148)</f>
        <v>1052285</v>
      </c>
      <c r="N148" s="30">
        <f t="shared" si="20"/>
        <v>3.0494170275357293</v>
      </c>
      <c r="O148" s="4">
        <f>('Local Receipts'!U148)</f>
        <v>3163189</v>
      </c>
      <c r="P148" t="str">
        <f t="shared" si="21"/>
        <v/>
      </c>
      <c r="Q148" s="30">
        <f t="shared" si="22"/>
        <v>12.2011081040118</v>
      </c>
      <c r="R148" s="4">
        <f t="shared" si="23"/>
        <v>55492467</v>
      </c>
      <c r="T148" s="26">
        <f t="shared" si="24"/>
        <v>3254757.3100000024</v>
      </c>
      <c r="U148" s="30">
        <f t="shared" si="25"/>
        <v>6.23</v>
      </c>
    </row>
    <row r="149" spans="1:21" x14ac:dyDescent="0.2">
      <c r="A149" t="s">
        <v>158</v>
      </c>
      <c r="B149">
        <v>140</v>
      </c>
      <c r="C149" s="4">
        <f>('Levy Limit Base'!AD149)</f>
        <v>6267018</v>
      </c>
      <c r="D149" s="4" t="str">
        <f>IF('Levy Limit Base'!U149&gt;0,"","*")</f>
        <v/>
      </c>
      <c r="E149" s="4">
        <f>(GRS!F149)</f>
        <v>472096</v>
      </c>
      <c r="F149" s="4">
        <f>('Local Receipts'!K149)</f>
        <v>970222</v>
      </c>
      <c r="G149" s="4" t="str">
        <f t="shared" si="26"/>
        <v/>
      </c>
      <c r="H149" s="4">
        <f t="shared" si="18"/>
        <v>7709336</v>
      </c>
      <c r="I149" s="4"/>
      <c r="J149" s="4">
        <f>MINA(ROUND(C149*1.025,0),'Levy Limit Base'!AB149)</f>
        <v>6423693</v>
      </c>
      <c r="K149" s="4">
        <f>IF(J149+'New Growth'!AM149&gt;'Levy Limit Base'!AB149,'Levy Limit Base'!AB149-J149,'New Growth'!AM149)</f>
        <v>89618</v>
      </c>
      <c r="L149" s="30">
        <f t="shared" si="19"/>
        <v>3.9299871166797349</v>
      </c>
      <c r="M149" s="4">
        <f>(GRS!J149)</f>
        <v>489952</v>
      </c>
      <c r="N149" s="30">
        <f t="shared" si="20"/>
        <v>3.7822815698502001</v>
      </c>
      <c r="O149" s="4">
        <f>('Local Receipts'!U149)</f>
        <v>961300</v>
      </c>
      <c r="P149" t="str">
        <f t="shared" si="21"/>
        <v/>
      </c>
      <c r="Q149" s="30">
        <f t="shared" si="22"/>
        <v>-0.91958335308826222</v>
      </c>
      <c r="R149" s="4">
        <f t="shared" si="23"/>
        <v>7964563</v>
      </c>
      <c r="T149" s="26">
        <f t="shared" si="24"/>
        <v>255227</v>
      </c>
      <c r="U149" s="30">
        <f t="shared" si="25"/>
        <v>3.3099999999999996</v>
      </c>
    </row>
    <row r="150" spans="1:21" x14ac:dyDescent="0.2">
      <c r="A150" t="s">
        <v>159</v>
      </c>
      <c r="B150">
        <v>141</v>
      </c>
      <c r="C150" s="4">
        <f>('Levy Limit Base'!AD150)</f>
        <v>43753564</v>
      </c>
      <c r="D150" s="4" t="str">
        <f>IF('Levy Limit Base'!U150&gt;0,"","*")</f>
        <v/>
      </c>
      <c r="E150" s="4">
        <f>(GRS!F150)</f>
        <v>1882066</v>
      </c>
      <c r="F150" s="4">
        <f>('Local Receipts'!K150)</f>
        <v>3917676</v>
      </c>
      <c r="G150" s="4" t="str">
        <f t="shared" si="26"/>
        <v/>
      </c>
      <c r="H150" s="4">
        <f t="shared" si="18"/>
        <v>49553306</v>
      </c>
      <c r="I150" s="4"/>
      <c r="J150" s="4">
        <f>MINA(ROUND(C150*1.025,0),'Levy Limit Base'!AB150)</f>
        <v>44847403</v>
      </c>
      <c r="K150" s="4">
        <f>IF(J150+'New Growth'!AM150&gt;'Levy Limit Base'!AB150,'Levy Limit Base'!AB150-J150,'New Growth'!AM150)</f>
        <v>748186</v>
      </c>
      <c r="L150" s="30">
        <f t="shared" si="19"/>
        <v>4.2099998985225522</v>
      </c>
      <c r="M150" s="4">
        <f>(GRS!J150)</f>
        <v>1961112</v>
      </c>
      <c r="N150" s="30">
        <f t="shared" si="20"/>
        <v>4.199958981247204</v>
      </c>
      <c r="O150" s="4">
        <f>('Local Receipts'!U150)</f>
        <v>3518000</v>
      </c>
      <c r="P150" t="str">
        <f t="shared" si="21"/>
        <v/>
      </c>
      <c r="Q150" s="30">
        <f t="shared" si="22"/>
        <v>-10.201864574814252</v>
      </c>
      <c r="R150" s="4">
        <f t="shared" si="23"/>
        <v>51074701</v>
      </c>
      <c r="T150" s="26">
        <f t="shared" si="24"/>
        <v>1521395</v>
      </c>
      <c r="U150" s="30">
        <f t="shared" si="25"/>
        <v>3.0700000000000003</v>
      </c>
    </row>
    <row r="151" spans="1:21" x14ac:dyDescent="0.2">
      <c r="A151" t="s">
        <v>160</v>
      </c>
      <c r="B151">
        <v>142</v>
      </c>
      <c r="C151" s="4">
        <f>('Levy Limit Base'!AD151)</f>
        <v>26286223</v>
      </c>
      <c r="D151" s="4" t="str">
        <f>IF('Levy Limit Base'!U151&gt;0,"","*")</f>
        <v/>
      </c>
      <c r="E151" s="4">
        <f>(GRS!F151)</f>
        <v>1975507</v>
      </c>
      <c r="F151" s="4">
        <f>('Local Receipts'!K151)</f>
        <v>2374115.98</v>
      </c>
      <c r="G151" s="4" t="str">
        <f t="shared" si="26"/>
        <v/>
      </c>
      <c r="H151" s="4">
        <f t="shared" si="18"/>
        <v>30635845.98</v>
      </c>
      <c r="I151" s="4"/>
      <c r="J151" s="4">
        <f>MINA(ROUND(C151*1.025,0),'Levy Limit Base'!AB151)</f>
        <v>26943379</v>
      </c>
      <c r="K151" s="4">
        <f>IF(J151+'New Growth'!AM151&gt;'Levy Limit Base'!AB151,'Levy Limit Base'!AB151-J151,'New Growth'!AM151)</f>
        <v>131431</v>
      </c>
      <c r="L151" s="30">
        <f t="shared" si="19"/>
        <v>3.0000011793250021</v>
      </c>
      <c r="M151" s="4">
        <f>(GRS!J151)</f>
        <v>2059514</v>
      </c>
      <c r="N151" s="30">
        <f t="shared" si="20"/>
        <v>4.2524273515608906</v>
      </c>
      <c r="O151" s="4">
        <f>('Local Receipts'!U151)</f>
        <v>2499701</v>
      </c>
      <c r="P151" t="str">
        <f t="shared" si="21"/>
        <v/>
      </c>
      <c r="Q151" s="30">
        <f t="shared" si="22"/>
        <v>5.2897592644147071</v>
      </c>
      <c r="R151" s="4">
        <f t="shared" si="23"/>
        <v>31634025</v>
      </c>
      <c r="T151" s="26">
        <f t="shared" si="24"/>
        <v>998179.01999999955</v>
      </c>
      <c r="U151" s="30">
        <f t="shared" si="25"/>
        <v>3.26</v>
      </c>
    </row>
    <row r="152" spans="1:21" x14ac:dyDescent="0.2">
      <c r="A152" t="s">
        <v>161</v>
      </c>
      <c r="B152">
        <v>143</v>
      </c>
      <c r="C152" s="4">
        <f>('Levy Limit Base'!AD152)</f>
        <v>3113221</v>
      </c>
      <c r="D152" s="4" t="str">
        <f>IF('Levy Limit Base'!U152&gt;0,"","*")</f>
        <v/>
      </c>
      <c r="E152" s="4">
        <f>(GRS!F152)</f>
        <v>355610</v>
      </c>
      <c r="F152" s="4">
        <f>('Local Receipts'!K152)</f>
        <v>260000</v>
      </c>
      <c r="G152" s="4" t="str">
        <f t="shared" si="26"/>
        <v/>
      </c>
      <c r="H152" s="4">
        <f t="shared" si="18"/>
        <v>3728831</v>
      </c>
      <c r="I152" s="4"/>
      <c r="J152" s="4">
        <f>MINA(ROUND(C152*1.025,0),'Levy Limit Base'!AB152)</f>
        <v>3191052</v>
      </c>
      <c r="K152" s="4">
        <f>IF(J152+'New Growth'!AM152&gt;'Levy Limit Base'!AB152,'Levy Limit Base'!AB152-J152,'New Growth'!AM152)</f>
        <v>20859</v>
      </c>
      <c r="L152" s="30">
        <f t="shared" si="19"/>
        <v>3.1700287258758695</v>
      </c>
      <c r="M152" s="4">
        <f>(GRS!J152)</f>
        <v>369272</v>
      </c>
      <c r="N152" s="30">
        <f t="shared" si="20"/>
        <v>3.8418492168386718</v>
      </c>
      <c r="O152" s="4">
        <f>('Local Receipts'!U152)</f>
        <v>296000</v>
      </c>
      <c r="P152" t="str">
        <f t="shared" si="21"/>
        <v/>
      </c>
      <c r="Q152" s="30">
        <f t="shared" si="22"/>
        <v>13.846153846153847</v>
      </c>
      <c r="R152" s="4">
        <f t="shared" si="23"/>
        <v>3877183</v>
      </c>
      <c r="T152" s="26">
        <f t="shared" si="24"/>
        <v>148352</v>
      </c>
      <c r="U152" s="30">
        <f t="shared" si="25"/>
        <v>3.9800000000000004</v>
      </c>
    </row>
    <row r="153" spans="1:21" x14ac:dyDescent="0.2">
      <c r="A153" t="s">
        <v>162</v>
      </c>
      <c r="B153">
        <v>144</v>
      </c>
      <c r="C153" s="4">
        <f>('Levy Limit Base'!AD153)</f>
        <v>30833571</v>
      </c>
      <c r="D153" s="4" t="str">
        <f>IF('Levy Limit Base'!U153&gt;0,"","*")</f>
        <v/>
      </c>
      <c r="E153" s="4">
        <f>(GRS!F153)</f>
        <v>1849360</v>
      </c>
      <c r="F153" s="4">
        <f>('Local Receipts'!K153)</f>
        <v>2257000</v>
      </c>
      <c r="G153" s="4" t="str">
        <f t="shared" si="26"/>
        <v/>
      </c>
      <c r="H153" s="4">
        <f t="shared" si="18"/>
        <v>34939931</v>
      </c>
      <c r="I153" s="4"/>
      <c r="J153" s="4">
        <f>MINA(ROUND(C153*1.025,0),'Levy Limit Base'!AB153)</f>
        <v>31604410</v>
      </c>
      <c r="K153" s="4">
        <f>IF(J153+'New Growth'!AM153&gt;'Levy Limit Base'!AB153,'Levy Limit Base'!AB153-J153,'New Growth'!AM153)</f>
        <v>444003</v>
      </c>
      <c r="L153" s="30">
        <f t="shared" si="19"/>
        <v>3.9399977381795965</v>
      </c>
      <c r="M153" s="4">
        <f>(GRS!J153)</f>
        <v>1912991</v>
      </c>
      <c r="N153" s="30">
        <f t="shared" si="20"/>
        <v>3.4407038110481465</v>
      </c>
      <c r="O153" s="4">
        <f>('Local Receipts'!U153)</f>
        <v>2278000</v>
      </c>
      <c r="P153" t="str">
        <f t="shared" si="21"/>
        <v/>
      </c>
      <c r="Q153" s="30">
        <f t="shared" si="22"/>
        <v>0.93043863535666815</v>
      </c>
      <c r="R153" s="4">
        <f t="shared" si="23"/>
        <v>36239404</v>
      </c>
      <c r="T153" s="26">
        <f t="shared" si="24"/>
        <v>1299473</v>
      </c>
      <c r="U153" s="30">
        <f t="shared" si="25"/>
        <v>3.7199999999999998</v>
      </c>
    </row>
    <row r="154" spans="1:21" x14ac:dyDescent="0.2">
      <c r="A154" t="s">
        <v>163</v>
      </c>
      <c r="B154">
        <v>145</v>
      </c>
      <c r="C154" s="4">
        <f>('Levy Limit Base'!AD154)</f>
        <v>26662726</v>
      </c>
      <c r="D154" s="4" t="str">
        <f>IF('Levy Limit Base'!U154&gt;0,"","*")</f>
        <v/>
      </c>
      <c r="E154" s="4">
        <f>(GRS!F154)</f>
        <v>911130</v>
      </c>
      <c r="F154" s="4">
        <f>('Local Receipts'!K154)</f>
        <v>2085820</v>
      </c>
      <c r="G154" s="4" t="str">
        <f t="shared" si="26"/>
        <v/>
      </c>
      <c r="H154" s="4">
        <f t="shared" si="18"/>
        <v>29659676</v>
      </c>
      <c r="I154" s="4"/>
      <c r="J154" s="4">
        <f>MINA(ROUND(C154*1.025,0),'Levy Limit Base'!AB154)</f>
        <v>27329294</v>
      </c>
      <c r="K154" s="4">
        <f>IF(J154+'New Growth'!AM154&gt;'Levy Limit Base'!AB154,'Levy Limit Base'!AB154-J154,'New Growth'!AM154)</f>
        <v>482595</v>
      </c>
      <c r="L154" s="30">
        <f t="shared" si="19"/>
        <v>4.3099981599780905</v>
      </c>
      <c r="M154" s="4">
        <f>(GRS!J154)</f>
        <v>949178</v>
      </c>
      <c r="N154" s="30">
        <f t="shared" si="20"/>
        <v>4.1759134261850672</v>
      </c>
      <c r="O154" s="4">
        <f>('Local Receipts'!U154)</f>
        <v>2394500</v>
      </c>
      <c r="P154" t="str">
        <f t="shared" si="21"/>
        <v/>
      </c>
      <c r="Q154" s="30">
        <f t="shared" si="22"/>
        <v>14.798975942315252</v>
      </c>
      <c r="R154" s="4">
        <f t="shared" si="23"/>
        <v>31155567</v>
      </c>
      <c r="T154" s="26">
        <f t="shared" si="24"/>
        <v>1495891</v>
      </c>
      <c r="U154" s="30">
        <f t="shared" si="25"/>
        <v>5.04</v>
      </c>
    </row>
    <row r="155" spans="1:21" x14ac:dyDescent="0.2">
      <c r="A155" t="s">
        <v>164</v>
      </c>
      <c r="B155">
        <v>146</v>
      </c>
      <c r="C155" s="4">
        <f>('Levy Limit Base'!AD155)</f>
        <v>16617996</v>
      </c>
      <c r="D155" s="4" t="str">
        <f>IF('Levy Limit Base'!U155&gt;0,"","*")</f>
        <v/>
      </c>
      <c r="E155" s="4">
        <f>(GRS!F155)</f>
        <v>764014</v>
      </c>
      <c r="F155" s="4">
        <f>('Local Receipts'!K155)</f>
        <v>1410992</v>
      </c>
      <c r="G155" s="4" t="str">
        <f t="shared" si="26"/>
        <v/>
      </c>
      <c r="H155" s="4">
        <f t="shared" si="18"/>
        <v>18793002</v>
      </c>
      <c r="I155" s="4"/>
      <c r="J155" s="4">
        <f>MINA(ROUND(C155*1.025,0),'Levy Limit Base'!AB155)</f>
        <v>17033446</v>
      </c>
      <c r="K155" s="4">
        <f>IF(J155+'New Growth'!AM155&gt;'Levy Limit Base'!AB155,'Levy Limit Base'!AB155-J155,'New Growth'!AM155)</f>
        <v>282506</v>
      </c>
      <c r="L155" s="30">
        <f t="shared" si="19"/>
        <v>4.2000010109522234</v>
      </c>
      <c r="M155" s="4">
        <f>(GRS!J155)</f>
        <v>796448</v>
      </c>
      <c r="N155" s="30">
        <f t="shared" si="20"/>
        <v>4.2452101663058528</v>
      </c>
      <c r="O155" s="4">
        <f>('Local Receipts'!U155)</f>
        <v>1653000</v>
      </c>
      <c r="P155" t="str">
        <f t="shared" si="21"/>
        <v/>
      </c>
      <c r="Q155" s="30">
        <f t="shared" si="22"/>
        <v>17.151620987220337</v>
      </c>
      <c r="R155" s="4">
        <f t="shared" si="23"/>
        <v>19765400</v>
      </c>
      <c r="T155" s="26">
        <f t="shared" si="24"/>
        <v>972398</v>
      </c>
      <c r="U155" s="30">
        <f t="shared" si="25"/>
        <v>5.17</v>
      </c>
    </row>
    <row r="156" spans="1:21" x14ac:dyDescent="0.2">
      <c r="A156" t="s">
        <v>165</v>
      </c>
      <c r="B156">
        <v>147</v>
      </c>
      <c r="C156" s="4">
        <f>('Levy Limit Base'!AD156)</f>
        <v>12395242</v>
      </c>
      <c r="D156" s="4" t="str">
        <f>IF('Levy Limit Base'!U156&gt;0,"","*")</f>
        <v/>
      </c>
      <c r="E156" s="4">
        <f>(GRS!F156)</f>
        <v>1008828</v>
      </c>
      <c r="F156" s="4">
        <f>('Local Receipts'!K156)</f>
        <v>1200397.69</v>
      </c>
      <c r="G156" s="4" t="str">
        <f t="shared" si="26"/>
        <v/>
      </c>
      <c r="H156" s="4">
        <f t="shared" si="18"/>
        <v>14604467.689999999</v>
      </c>
      <c r="I156" s="4"/>
      <c r="J156" s="4">
        <f>MINA(ROUND(C156*1.025,0),'Levy Limit Base'!AB156)</f>
        <v>12705123</v>
      </c>
      <c r="K156" s="4">
        <f>IF(J156+'New Growth'!AM156&gt;'Levy Limit Base'!AB156,'Levy Limit Base'!AB156-J156,'New Growth'!AM156)</f>
        <v>329713</v>
      </c>
      <c r="L156" s="30">
        <f t="shared" si="19"/>
        <v>5.1599960694595559</v>
      </c>
      <c r="M156" s="4">
        <f>(GRS!J156)</f>
        <v>1046719</v>
      </c>
      <c r="N156" s="30">
        <f t="shared" si="20"/>
        <v>3.755942539263383</v>
      </c>
      <c r="O156" s="4">
        <f>('Local Receipts'!U156)</f>
        <v>1084000</v>
      </c>
      <c r="P156" t="str">
        <f t="shared" si="21"/>
        <v/>
      </c>
      <c r="Q156" s="30">
        <f t="shared" si="22"/>
        <v>-9.6965939679540654</v>
      </c>
      <c r="R156" s="4">
        <f t="shared" si="23"/>
        <v>15165555</v>
      </c>
      <c r="T156" s="26">
        <f t="shared" si="24"/>
        <v>561087.31000000052</v>
      </c>
      <c r="U156" s="30">
        <f t="shared" si="25"/>
        <v>3.84</v>
      </c>
    </row>
    <row r="157" spans="1:21" x14ac:dyDescent="0.2">
      <c r="A157" t="s">
        <v>166</v>
      </c>
      <c r="B157">
        <v>148</v>
      </c>
      <c r="C157" s="4">
        <f>('Levy Limit Base'!AD157)</f>
        <v>7823529</v>
      </c>
      <c r="D157" s="4" t="str">
        <f>IF('Levy Limit Base'!U157&gt;0,"","*")</f>
        <v/>
      </c>
      <c r="E157" s="4">
        <f>(GRS!F157)</f>
        <v>414502</v>
      </c>
      <c r="F157" s="4">
        <f>('Local Receipts'!K157)</f>
        <v>727750</v>
      </c>
      <c r="G157" s="4" t="str">
        <f t="shared" si="26"/>
        <v/>
      </c>
      <c r="H157" s="4">
        <f t="shared" si="18"/>
        <v>8965781</v>
      </c>
      <c r="I157" s="4"/>
      <c r="J157" s="4">
        <f>MINA(ROUND(C157*1.025,0),'Levy Limit Base'!AB157)</f>
        <v>8019117</v>
      </c>
      <c r="K157" s="4">
        <f>IF(J157+'New Growth'!AM157&gt;'Levy Limit Base'!AB157,'Levy Limit Base'!AB157-J157,'New Growth'!AM157)</f>
        <v>86059</v>
      </c>
      <c r="L157" s="30">
        <f t="shared" si="19"/>
        <v>3.5999994375939552</v>
      </c>
      <c r="M157" s="4">
        <f>(GRS!J157)</f>
        <v>428176</v>
      </c>
      <c r="N157" s="30">
        <f t="shared" si="20"/>
        <v>3.2988984371607373</v>
      </c>
      <c r="O157" s="4">
        <f>('Local Receipts'!U157)</f>
        <v>692300</v>
      </c>
      <c r="P157" t="str">
        <f t="shared" si="21"/>
        <v/>
      </c>
      <c r="Q157" s="30">
        <f t="shared" si="22"/>
        <v>-4.8711782892476814</v>
      </c>
      <c r="R157" s="4">
        <f t="shared" si="23"/>
        <v>9225652</v>
      </c>
      <c r="T157" s="26">
        <f t="shared" si="24"/>
        <v>259871</v>
      </c>
      <c r="U157" s="30">
        <f t="shared" si="25"/>
        <v>2.9000000000000004</v>
      </c>
    </row>
    <row r="158" spans="1:21" x14ac:dyDescent="0.2">
      <c r="A158" t="s">
        <v>167</v>
      </c>
      <c r="B158">
        <v>149</v>
      </c>
      <c r="C158" s="4">
        <f>('Levy Limit Base'!AD158)</f>
        <v>63711774</v>
      </c>
      <c r="D158" s="4" t="str">
        <f>IF('Levy Limit Base'!U158&gt;0,"","*")</f>
        <v/>
      </c>
      <c r="E158" s="4">
        <f>(GRS!F158)</f>
        <v>18105787</v>
      </c>
      <c r="F158" s="4">
        <f>('Local Receipts'!K158)</f>
        <v>8941758.4499999993</v>
      </c>
      <c r="G158" s="4" t="str">
        <f t="shared" si="26"/>
        <v/>
      </c>
      <c r="H158" s="4">
        <f t="shared" si="18"/>
        <v>90759319.450000003</v>
      </c>
      <c r="I158" s="4"/>
      <c r="J158" s="4">
        <f>MINA(ROUND(C158*1.025,0),'Levy Limit Base'!AB158)</f>
        <v>65304568</v>
      </c>
      <c r="K158" s="4">
        <f>IF(J158+'New Growth'!AM158&gt;'Levy Limit Base'!AB158,'Levy Limit Base'!AB158-J158,'New Growth'!AM158)</f>
        <v>1675620</v>
      </c>
      <c r="L158" s="30">
        <f t="shared" si="19"/>
        <v>5.1299999902686748</v>
      </c>
      <c r="M158" s="4">
        <f>(GRS!J158)</f>
        <v>18884102</v>
      </c>
      <c r="N158" s="30">
        <f t="shared" si="20"/>
        <v>4.29870847370512</v>
      </c>
      <c r="O158" s="4">
        <f>('Local Receipts'!U158)</f>
        <v>6848423</v>
      </c>
      <c r="P158" t="str">
        <f t="shared" si="21"/>
        <v/>
      </c>
      <c r="Q158" s="30">
        <f t="shared" si="22"/>
        <v>-23.410780571913119</v>
      </c>
      <c r="R158" s="4">
        <f t="shared" si="23"/>
        <v>92712713</v>
      </c>
      <c r="T158" s="26">
        <f t="shared" si="24"/>
        <v>1953393.549999997</v>
      </c>
      <c r="U158" s="30">
        <f t="shared" si="25"/>
        <v>2.15</v>
      </c>
    </row>
    <row r="159" spans="1:21" x14ac:dyDescent="0.2">
      <c r="A159" t="s">
        <v>168</v>
      </c>
      <c r="B159">
        <v>150</v>
      </c>
      <c r="C159" s="4">
        <f>('Levy Limit Base'!AD159)</f>
        <v>13915178</v>
      </c>
      <c r="D159" s="4" t="str">
        <f>IF('Levy Limit Base'!U159&gt;0,"","*")</f>
        <v/>
      </c>
      <c r="E159" s="4">
        <f>(GRS!F159)</f>
        <v>644836</v>
      </c>
      <c r="F159" s="4">
        <f>('Local Receipts'!K159)</f>
        <v>1253144</v>
      </c>
      <c r="G159" s="4" t="str">
        <f t="shared" si="26"/>
        <v/>
      </c>
      <c r="H159" s="4">
        <f t="shared" si="18"/>
        <v>15813158</v>
      </c>
      <c r="I159" s="4"/>
      <c r="J159" s="4">
        <f>MINA(ROUND(C159*1.025,0),'Levy Limit Base'!AB159)</f>
        <v>14263057</v>
      </c>
      <c r="K159" s="4">
        <f>IF(J159+'New Growth'!AM159&gt;'Levy Limit Base'!AB159,'Levy Limit Base'!AB159-J159,'New Growth'!AM159)</f>
        <v>182289</v>
      </c>
      <c r="L159" s="30">
        <f t="shared" si="19"/>
        <v>3.8099979748731925</v>
      </c>
      <c r="M159" s="4">
        <f>(GRS!J159)</f>
        <v>669523</v>
      </c>
      <c r="N159" s="30">
        <f t="shared" si="20"/>
        <v>3.8284152869876991</v>
      </c>
      <c r="O159" s="4">
        <f>('Local Receipts'!U159)</f>
        <v>1273252</v>
      </c>
      <c r="P159" t="str">
        <f t="shared" si="21"/>
        <v/>
      </c>
      <c r="Q159" s="30">
        <f t="shared" si="22"/>
        <v>1.6046040997682629</v>
      </c>
      <c r="R159" s="4">
        <f t="shared" si="23"/>
        <v>16388121</v>
      </c>
      <c r="T159" s="26">
        <f t="shared" si="24"/>
        <v>574963</v>
      </c>
      <c r="U159" s="30">
        <f t="shared" si="25"/>
        <v>3.64</v>
      </c>
    </row>
    <row r="160" spans="1:21" x14ac:dyDescent="0.2">
      <c r="A160" t="s">
        <v>169</v>
      </c>
      <c r="B160">
        <v>151</v>
      </c>
      <c r="C160" s="4">
        <f>('Levy Limit Base'!AD160)</f>
        <v>12980784</v>
      </c>
      <c r="D160" s="4" t="str">
        <f>IF('Levy Limit Base'!U160&gt;0,"","*")</f>
        <v/>
      </c>
      <c r="E160" s="4">
        <f>(GRS!F160)</f>
        <v>1612993</v>
      </c>
      <c r="F160" s="4">
        <f>('Local Receipts'!K160)</f>
        <v>1565839</v>
      </c>
      <c r="G160" s="4" t="str">
        <f t="shared" si="26"/>
        <v/>
      </c>
      <c r="H160" s="4">
        <f t="shared" si="18"/>
        <v>16159616</v>
      </c>
      <c r="I160" s="4"/>
      <c r="J160" s="4">
        <f>MINA(ROUND(C160*1.025,0),'Levy Limit Base'!AB160)</f>
        <v>13305304</v>
      </c>
      <c r="K160" s="4">
        <f>IF(J160+'New Growth'!AM160&gt;'Levy Limit Base'!AB160,'Levy Limit Base'!AB160-J160,'New Growth'!AM160)</f>
        <v>172644</v>
      </c>
      <c r="L160" s="30">
        <f t="shared" si="19"/>
        <v>3.8299997904594978</v>
      </c>
      <c r="M160" s="4">
        <f>(GRS!J160)</f>
        <v>1681820</v>
      </c>
      <c r="N160" s="30">
        <f t="shared" si="20"/>
        <v>4.2670364967485908</v>
      </c>
      <c r="O160" s="4">
        <f>('Local Receipts'!U160)</f>
        <v>1540000</v>
      </c>
      <c r="P160" t="str">
        <f t="shared" si="21"/>
        <v/>
      </c>
      <c r="Q160" s="30">
        <f t="shared" si="22"/>
        <v>-1.6501696534573478</v>
      </c>
      <c r="R160" s="4">
        <f t="shared" si="23"/>
        <v>16699768</v>
      </c>
      <c r="T160" s="26">
        <f t="shared" si="24"/>
        <v>540152</v>
      </c>
      <c r="U160" s="30">
        <f t="shared" si="25"/>
        <v>3.34</v>
      </c>
    </row>
    <row r="161" spans="1:21" x14ac:dyDescent="0.2">
      <c r="A161" t="s">
        <v>170</v>
      </c>
      <c r="B161">
        <v>152</v>
      </c>
      <c r="C161" s="4">
        <f>('Levy Limit Base'!AD161)</f>
        <v>15532903</v>
      </c>
      <c r="D161" s="4" t="str">
        <f>IF('Levy Limit Base'!U161&gt;0,"","*")</f>
        <v/>
      </c>
      <c r="E161" s="4">
        <f>(GRS!F161)</f>
        <v>539480</v>
      </c>
      <c r="F161" s="4">
        <f>('Local Receipts'!K161)</f>
        <v>2512971</v>
      </c>
      <c r="G161" s="4" t="str">
        <f t="shared" si="26"/>
        <v/>
      </c>
      <c r="H161" s="4">
        <f t="shared" si="18"/>
        <v>18585354</v>
      </c>
      <c r="I161" s="4"/>
      <c r="J161" s="4">
        <f>MINA(ROUND(C161*1.025,0),'Levy Limit Base'!AB161)</f>
        <v>15921226</v>
      </c>
      <c r="K161" s="4">
        <f>IF(J161+'New Growth'!AM161&gt;'Levy Limit Base'!AB161,'Levy Limit Base'!AB161-J161,'New Growth'!AM161)</f>
        <v>181735</v>
      </c>
      <c r="L161" s="30">
        <f t="shared" si="19"/>
        <v>3.6700029608116398</v>
      </c>
      <c r="M161" s="4">
        <f>(GRS!J161)</f>
        <v>560609</v>
      </c>
      <c r="N161" s="30">
        <f t="shared" si="20"/>
        <v>3.9165492696670867</v>
      </c>
      <c r="O161" s="4">
        <f>('Local Receipts'!U161)</f>
        <v>2506971</v>
      </c>
      <c r="P161" t="str">
        <f t="shared" si="21"/>
        <v/>
      </c>
      <c r="Q161" s="30">
        <f t="shared" si="22"/>
        <v>-0.23876121133112957</v>
      </c>
      <c r="R161" s="4">
        <f t="shared" si="23"/>
        <v>19170541</v>
      </c>
      <c r="T161" s="26">
        <f t="shared" si="24"/>
        <v>585187</v>
      </c>
      <c r="U161" s="30">
        <f t="shared" si="25"/>
        <v>3.15</v>
      </c>
    </row>
    <row r="162" spans="1:21" x14ac:dyDescent="0.2">
      <c r="A162" t="s">
        <v>171</v>
      </c>
      <c r="B162">
        <v>153</v>
      </c>
      <c r="C162" s="4">
        <f>('Levy Limit Base'!AD162)</f>
        <v>68087327</v>
      </c>
      <c r="D162" s="4" t="str">
        <f>IF('Levy Limit Base'!U162&gt;0,"","*")</f>
        <v/>
      </c>
      <c r="E162" s="4">
        <f>(GRS!F162)</f>
        <v>5391441</v>
      </c>
      <c r="F162" s="4">
        <f>('Local Receipts'!K162)</f>
        <v>3306000</v>
      </c>
      <c r="G162" s="4" t="str">
        <f t="shared" si="26"/>
        <v/>
      </c>
      <c r="H162" s="4">
        <f t="shared" si="18"/>
        <v>76784768</v>
      </c>
      <c r="I162" s="4"/>
      <c r="J162" s="4">
        <f>MINA(ROUND(C162*1.025,0),'Levy Limit Base'!AB162)</f>
        <v>69789510</v>
      </c>
      <c r="K162" s="4">
        <f>IF(J162+'New Growth'!AM162&gt;'Levy Limit Base'!AB162,'Levy Limit Base'!AB162-J162,'New Growth'!AM162)</f>
        <v>966840</v>
      </c>
      <c r="L162" s="30">
        <f t="shared" si="19"/>
        <v>3.9199996792354619</v>
      </c>
      <c r="M162" s="4">
        <f>(GRS!J162)</f>
        <v>5618309</v>
      </c>
      <c r="N162" s="30">
        <f t="shared" si="20"/>
        <v>4.207928826449181</v>
      </c>
      <c r="O162" s="4">
        <f>('Local Receipts'!U162)</f>
        <v>3306000</v>
      </c>
      <c r="P162" t="str">
        <f t="shared" si="21"/>
        <v/>
      </c>
      <c r="Q162" s="30">
        <f t="shared" si="22"/>
        <v>0</v>
      </c>
      <c r="R162" s="4">
        <f t="shared" si="23"/>
        <v>79680659</v>
      </c>
      <c r="T162" s="26">
        <f t="shared" si="24"/>
        <v>2895891</v>
      </c>
      <c r="U162" s="30">
        <f t="shared" si="25"/>
        <v>3.7699999999999996</v>
      </c>
    </row>
    <row r="163" spans="1:21" x14ac:dyDescent="0.2">
      <c r="A163" t="s">
        <v>172</v>
      </c>
      <c r="B163">
        <v>154</v>
      </c>
      <c r="C163" s="4">
        <f>('Levy Limit Base'!AD163)</f>
        <v>4522541</v>
      </c>
      <c r="D163" s="4" t="str">
        <f>IF('Levy Limit Base'!U163&gt;0,"","*")</f>
        <v/>
      </c>
      <c r="E163" s="4">
        <f>(GRS!F163)</f>
        <v>173364</v>
      </c>
      <c r="F163" s="4">
        <f>('Local Receipts'!K163)</f>
        <v>259853</v>
      </c>
      <c r="G163" s="4" t="str">
        <f t="shared" si="26"/>
        <v/>
      </c>
      <c r="H163" s="4">
        <f t="shared" si="18"/>
        <v>4955758</v>
      </c>
      <c r="I163" s="4"/>
      <c r="J163" s="4">
        <f>MINA(ROUND(C163*1.025,0),'Levy Limit Base'!AB163)</f>
        <v>4635605</v>
      </c>
      <c r="K163" s="4">
        <f>IF(J163+'New Growth'!AM163&gt;'Levy Limit Base'!AB163,'Levy Limit Base'!AB163-J163,'New Growth'!AM163)</f>
        <v>35728</v>
      </c>
      <c r="L163" s="30">
        <f t="shared" si="19"/>
        <v>3.2900088689079876</v>
      </c>
      <c r="M163" s="4">
        <f>(GRS!J163)</f>
        <v>180440</v>
      </c>
      <c r="N163" s="30">
        <f t="shared" si="20"/>
        <v>4.0815855656306965</v>
      </c>
      <c r="O163" s="4">
        <f>('Local Receipts'!U163)</f>
        <v>252772.97</v>
      </c>
      <c r="P163" t="str">
        <f t="shared" si="21"/>
        <v/>
      </c>
      <c r="Q163" s="30">
        <f t="shared" si="22"/>
        <v>-2.7246289248151836</v>
      </c>
      <c r="R163" s="4">
        <f t="shared" si="23"/>
        <v>5104545.97</v>
      </c>
      <c r="T163" s="26">
        <f t="shared" si="24"/>
        <v>148787.96999999974</v>
      </c>
      <c r="U163" s="30">
        <f t="shared" si="25"/>
        <v>3</v>
      </c>
    </row>
    <row r="164" spans="1:21" x14ac:dyDescent="0.2">
      <c r="A164" t="s">
        <v>173</v>
      </c>
      <c r="B164">
        <v>155</v>
      </c>
      <c r="C164" s="4">
        <f>('Levy Limit Base'!AD164)</f>
        <v>135104579</v>
      </c>
      <c r="D164" s="4" t="str">
        <f>IF('Levy Limit Base'!U164&gt;0,"","*")</f>
        <v/>
      </c>
      <c r="E164" s="4">
        <f>(GRS!F164)</f>
        <v>1412809</v>
      </c>
      <c r="F164" s="4">
        <f>('Local Receipts'!K164)</f>
        <v>6391830</v>
      </c>
      <c r="G164" s="4" t="str">
        <f t="shared" si="26"/>
        <v/>
      </c>
      <c r="H164" s="4">
        <f t="shared" si="18"/>
        <v>142909218</v>
      </c>
      <c r="I164" s="4"/>
      <c r="J164" s="4">
        <f>MINA(ROUND(C164*1.025,0),'Levy Limit Base'!AB164)</f>
        <v>138482193</v>
      </c>
      <c r="K164" s="4">
        <f>IF(J164+'New Growth'!AM164&gt;'Levy Limit Base'!AB164,'Levy Limit Base'!AB164-J164,'New Growth'!AM164)</f>
        <v>3147937</v>
      </c>
      <c r="L164" s="30">
        <f t="shared" si="19"/>
        <v>4.8299998773542683</v>
      </c>
      <c r="M164" s="4">
        <f>(GRS!J164)</f>
        <v>1473560</v>
      </c>
      <c r="N164" s="30">
        <f t="shared" si="20"/>
        <v>4.3000150763478997</v>
      </c>
      <c r="O164" s="4">
        <f>('Local Receipts'!U164)</f>
        <v>7406585.2299999995</v>
      </c>
      <c r="P164" t="str">
        <f t="shared" si="21"/>
        <v/>
      </c>
      <c r="Q164" s="30">
        <f t="shared" si="22"/>
        <v>15.87581694131414</v>
      </c>
      <c r="R164" s="4">
        <f t="shared" si="23"/>
        <v>150510275.22999999</v>
      </c>
      <c r="T164" s="26">
        <f t="shared" si="24"/>
        <v>7601057.2299999893</v>
      </c>
      <c r="U164" s="30">
        <f t="shared" si="25"/>
        <v>5.3199999999999994</v>
      </c>
    </row>
    <row r="165" spans="1:21" x14ac:dyDescent="0.2">
      <c r="A165" t="s">
        <v>174</v>
      </c>
      <c r="B165">
        <v>156</v>
      </c>
      <c r="C165" s="4">
        <f>('Levy Limit Base'!AD165)</f>
        <v>1721853</v>
      </c>
      <c r="D165" s="4" t="str">
        <f>IF('Levy Limit Base'!U165&gt;0,"","*")</f>
        <v/>
      </c>
      <c r="E165" s="4">
        <f>(GRS!F165)</f>
        <v>102332</v>
      </c>
      <c r="F165" s="4">
        <f>('Local Receipts'!K165)</f>
        <v>83800</v>
      </c>
      <c r="G165" s="4" t="str">
        <f t="shared" si="26"/>
        <v/>
      </c>
      <c r="H165" s="4">
        <f t="shared" si="18"/>
        <v>1907985</v>
      </c>
      <c r="I165" s="4"/>
      <c r="J165" s="4">
        <f>MINA(ROUND(C165*1.025,0),'Levy Limit Base'!AB165)</f>
        <v>1764899</v>
      </c>
      <c r="K165" s="4">
        <f>IF(J165+'New Growth'!AM165&gt;'Levy Limit Base'!AB165,'Levy Limit Base'!AB165-J165,'New Growth'!AM165)</f>
        <v>10848</v>
      </c>
      <c r="L165" s="30">
        <f t="shared" si="19"/>
        <v>3.1300000638846637</v>
      </c>
      <c r="M165" s="4">
        <f>(GRS!J165)</f>
        <v>105596</v>
      </c>
      <c r="N165" s="30">
        <f t="shared" si="20"/>
        <v>3.189618105773365</v>
      </c>
      <c r="O165" s="4">
        <f>('Local Receipts'!U165)</f>
        <v>94500</v>
      </c>
      <c r="P165" t="str">
        <f t="shared" si="21"/>
        <v/>
      </c>
      <c r="Q165" s="30">
        <f t="shared" si="22"/>
        <v>12.768496420047732</v>
      </c>
      <c r="R165" s="4">
        <f t="shared" si="23"/>
        <v>1975843</v>
      </c>
      <c r="T165" s="26">
        <f t="shared" si="24"/>
        <v>67858</v>
      </c>
      <c r="U165" s="30">
        <f t="shared" si="25"/>
        <v>3.56</v>
      </c>
    </row>
    <row r="166" spans="1:21" x14ac:dyDescent="0.2">
      <c r="A166" t="s">
        <v>175</v>
      </c>
      <c r="B166">
        <v>157</v>
      </c>
      <c r="C166" s="4">
        <f>('Levy Limit Base'!AD166)</f>
        <v>22912242</v>
      </c>
      <c r="D166" s="4" t="str">
        <f>IF('Levy Limit Base'!U166&gt;0,"","*")</f>
        <v/>
      </c>
      <c r="E166" s="4">
        <f>(GRS!F166)</f>
        <v>942444</v>
      </c>
      <c r="F166" s="4">
        <f>('Local Receipts'!K166)</f>
        <v>1248389</v>
      </c>
      <c r="G166" s="4" t="str">
        <f t="shared" si="26"/>
        <v/>
      </c>
      <c r="H166" s="4">
        <f t="shared" si="18"/>
        <v>25103075</v>
      </c>
      <c r="I166" s="4"/>
      <c r="J166" s="4">
        <f>MINA(ROUND(C166*1.025,0),'Levy Limit Base'!AB166)</f>
        <v>23485048</v>
      </c>
      <c r="K166" s="4">
        <f>IF(J166+'New Growth'!AM166&gt;'Levy Limit Base'!AB166,'Levy Limit Base'!AB166-J166,'New Growth'!AM166)</f>
        <v>229122</v>
      </c>
      <c r="L166" s="30">
        <f t="shared" si="19"/>
        <v>3.4999979486948507</v>
      </c>
      <c r="M166" s="4">
        <f>(GRS!J166)</f>
        <v>969430</v>
      </c>
      <c r="N166" s="30">
        <f t="shared" si="20"/>
        <v>2.8634062076897937</v>
      </c>
      <c r="O166" s="4">
        <f>('Local Receipts'!U166)</f>
        <v>1200237</v>
      </c>
      <c r="P166" t="str">
        <f t="shared" si="21"/>
        <v/>
      </c>
      <c r="Q166" s="30">
        <f t="shared" si="22"/>
        <v>-3.8571310705236908</v>
      </c>
      <c r="R166" s="4">
        <f t="shared" si="23"/>
        <v>25883837</v>
      </c>
      <c r="T166" s="26">
        <f t="shared" si="24"/>
        <v>780762</v>
      </c>
      <c r="U166" s="30">
        <f t="shared" si="25"/>
        <v>3.11</v>
      </c>
    </row>
    <row r="167" spans="1:21" x14ac:dyDescent="0.2">
      <c r="A167" t="s">
        <v>176</v>
      </c>
      <c r="B167">
        <v>158</v>
      </c>
      <c r="C167" s="4">
        <f>('Levy Limit Base'!AD167)</f>
        <v>28472409</v>
      </c>
      <c r="D167" s="4" t="str">
        <f>IF('Levy Limit Base'!U167&gt;0,"","*")</f>
        <v/>
      </c>
      <c r="E167" s="4">
        <f>(GRS!F167)</f>
        <v>659687</v>
      </c>
      <c r="F167" s="4">
        <f>('Local Receipts'!K167)</f>
        <v>2208497</v>
      </c>
      <c r="G167" s="4" t="str">
        <f t="shared" si="26"/>
        <v/>
      </c>
      <c r="H167" s="4">
        <f t="shared" si="18"/>
        <v>31340593</v>
      </c>
      <c r="I167" s="4"/>
      <c r="J167" s="4">
        <f>MINA(ROUND(C167*1.025,0),'Levy Limit Base'!AB167)</f>
        <v>29184219</v>
      </c>
      <c r="K167" s="4">
        <f>IF(J167+'New Growth'!AM167&gt;'Levy Limit Base'!AB167,'Levy Limit Base'!AB167-J167,'New Growth'!AM167)</f>
        <v>637782</v>
      </c>
      <c r="L167" s="30">
        <f t="shared" si="19"/>
        <v>4.7399993446286892</v>
      </c>
      <c r="M167" s="4">
        <f>(GRS!J167)</f>
        <v>687864</v>
      </c>
      <c r="N167" s="30">
        <f t="shared" si="20"/>
        <v>4.27126804075266</v>
      </c>
      <c r="O167" s="4">
        <f>('Local Receipts'!U167)</f>
        <v>2208485.67</v>
      </c>
      <c r="P167" t="str">
        <f t="shared" si="21"/>
        <v/>
      </c>
      <c r="Q167" s="30">
        <f t="shared" si="22"/>
        <v>-5.1301858232429139E-4</v>
      </c>
      <c r="R167" s="4">
        <f t="shared" si="23"/>
        <v>32718350.670000002</v>
      </c>
      <c r="T167" s="26">
        <f t="shared" si="24"/>
        <v>1377757.6700000018</v>
      </c>
      <c r="U167" s="30">
        <f t="shared" si="25"/>
        <v>4.3999999999999995</v>
      </c>
    </row>
    <row r="168" spans="1:21" x14ac:dyDescent="0.2">
      <c r="A168" t="s">
        <v>177</v>
      </c>
      <c r="B168">
        <v>159</v>
      </c>
      <c r="C168" s="4">
        <f>('Levy Limit Base'!AD168)</f>
        <v>38954003</v>
      </c>
      <c r="D168" s="4" t="str">
        <f>IF('Levy Limit Base'!U168&gt;0,"","*")</f>
        <v/>
      </c>
      <c r="E168" s="4">
        <f>(GRS!F168)</f>
        <v>1287945</v>
      </c>
      <c r="F168" s="4">
        <f>('Local Receipts'!K168)</f>
        <v>3190500</v>
      </c>
      <c r="G168" s="4" t="str">
        <f t="shared" si="26"/>
        <v/>
      </c>
      <c r="H168" s="4">
        <f t="shared" si="18"/>
        <v>43432448</v>
      </c>
      <c r="I168" s="4"/>
      <c r="J168" s="4">
        <f>MINA(ROUND(C168*1.025,0),'Levy Limit Base'!AB168)</f>
        <v>39927853</v>
      </c>
      <c r="K168" s="4">
        <f>IF(J168+'New Growth'!AM168&gt;'Levy Limit Base'!AB168,'Levy Limit Base'!AB168-J168,'New Growth'!AM168)</f>
        <v>249306</v>
      </c>
      <c r="L168" s="30">
        <f t="shared" si="19"/>
        <v>3.1400007850284348</v>
      </c>
      <c r="M168" s="4">
        <f>(GRS!J168)</f>
        <v>1343327</v>
      </c>
      <c r="N168" s="30">
        <f t="shared" si="20"/>
        <v>4.3000283397194758</v>
      </c>
      <c r="O168" s="4">
        <f>('Local Receipts'!U168)</f>
        <v>3157735</v>
      </c>
      <c r="P168" t="str">
        <f t="shared" si="21"/>
        <v/>
      </c>
      <c r="Q168" s="30">
        <f t="shared" si="22"/>
        <v>-1.026955022723711</v>
      </c>
      <c r="R168" s="4">
        <f t="shared" si="23"/>
        <v>44678221</v>
      </c>
      <c r="T168" s="26">
        <f t="shared" si="24"/>
        <v>1245773</v>
      </c>
      <c r="U168" s="30">
        <f t="shared" si="25"/>
        <v>2.87</v>
      </c>
    </row>
    <row r="169" spans="1:21" x14ac:dyDescent="0.2">
      <c r="A169" t="s">
        <v>178</v>
      </c>
      <c r="B169">
        <v>160</v>
      </c>
      <c r="C169" s="4">
        <f>('Levy Limit Base'!AD169)</f>
        <v>134307160</v>
      </c>
      <c r="D169" s="4" t="str">
        <f>IF('Levy Limit Base'!U169&gt;0,"","*")</f>
        <v/>
      </c>
      <c r="E169" s="4">
        <f>(GRS!F169)</f>
        <v>23420764</v>
      </c>
      <c r="F169" s="4">
        <f>('Local Receipts'!K169)</f>
        <v>17770132</v>
      </c>
      <c r="G169" s="4" t="str">
        <f t="shared" si="26"/>
        <v/>
      </c>
      <c r="H169" s="4">
        <f t="shared" si="18"/>
        <v>175498056</v>
      </c>
      <c r="I169" s="4"/>
      <c r="J169" s="4">
        <f>MINA(ROUND(C169*1.025,0),'Levy Limit Base'!AB169)</f>
        <v>137664839</v>
      </c>
      <c r="K169" s="4">
        <f>IF(J169+'New Growth'!AM169&gt;'Levy Limit Base'!AB169,'Levy Limit Base'!AB169-J169,'New Growth'!AM169)</f>
        <v>2524975</v>
      </c>
      <c r="L169" s="30">
        <f t="shared" si="19"/>
        <v>4.3800002918682814</v>
      </c>
      <c r="M169" s="4">
        <f>(GRS!J169)</f>
        <v>24419211</v>
      </c>
      <c r="N169" s="30">
        <f t="shared" si="20"/>
        <v>4.2630846713625568</v>
      </c>
      <c r="O169" s="4">
        <f>('Local Receipts'!U169)</f>
        <v>16634490.42</v>
      </c>
      <c r="P169" t="str">
        <f t="shared" si="21"/>
        <v/>
      </c>
      <c r="Q169" s="30">
        <f t="shared" si="22"/>
        <v>-6.3907323817290722</v>
      </c>
      <c r="R169" s="4">
        <f t="shared" si="23"/>
        <v>181243515.41999999</v>
      </c>
      <c r="T169" s="26">
        <f t="shared" si="24"/>
        <v>5745459.4199999869</v>
      </c>
      <c r="U169" s="30">
        <f t="shared" si="25"/>
        <v>3.27</v>
      </c>
    </row>
    <row r="170" spans="1:21" x14ac:dyDescent="0.2">
      <c r="A170" t="s">
        <v>179</v>
      </c>
      <c r="B170">
        <v>161</v>
      </c>
      <c r="C170" s="4">
        <f>('Levy Limit Base'!AD170)</f>
        <v>36551239</v>
      </c>
      <c r="D170" s="4" t="str">
        <f>IF('Levy Limit Base'!U170&gt;0,"","*")</f>
        <v/>
      </c>
      <c r="E170" s="4">
        <f>(GRS!F170)</f>
        <v>2846607</v>
      </c>
      <c r="F170" s="4">
        <f>('Local Receipts'!K170)</f>
        <v>4534000</v>
      </c>
      <c r="G170" s="4" t="str">
        <f t="shared" si="26"/>
        <v/>
      </c>
      <c r="H170" s="4">
        <f t="shared" si="18"/>
        <v>43931846</v>
      </c>
      <c r="I170" s="4"/>
      <c r="J170" s="4">
        <f>MINA(ROUND(C170*1.025,0),'Levy Limit Base'!AB170)</f>
        <v>37465020</v>
      </c>
      <c r="K170" s="4">
        <f>IF(J170+'New Growth'!AM170&gt;'Levy Limit Base'!AB170,'Levy Limit Base'!AB170-J170,'New Growth'!AM170)</f>
        <v>800472</v>
      </c>
      <c r="L170" s="30">
        <f t="shared" si="19"/>
        <v>4.689999701514906</v>
      </c>
      <c r="M170" s="4">
        <f>(GRS!J170)</f>
        <v>2967702</v>
      </c>
      <c r="N170" s="30">
        <f t="shared" si="20"/>
        <v>4.2540118815136756</v>
      </c>
      <c r="O170" s="4">
        <f>('Local Receipts'!U170)</f>
        <v>4398000</v>
      </c>
      <c r="P170" t="str">
        <f t="shared" si="21"/>
        <v/>
      </c>
      <c r="Q170" s="30">
        <f t="shared" si="22"/>
        <v>-2.9995588883987647</v>
      </c>
      <c r="R170" s="4">
        <f t="shared" si="23"/>
        <v>45631194</v>
      </c>
      <c r="T170" s="26">
        <f t="shared" si="24"/>
        <v>1699348</v>
      </c>
      <c r="U170" s="30">
        <f t="shared" si="25"/>
        <v>3.8699999999999997</v>
      </c>
    </row>
    <row r="171" spans="1:21" x14ac:dyDescent="0.2">
      <c r="A171" t="s">
        <v>180</v>
      </c>
      <c r="B171">
        <v>162</v>
      </c>
      <c r="C171" s="4">
        <f>('Levy Limit Base'!AD171)</f>
        <v>19850014</v>
      </c>
      <c r="D171" s="4" t="str">
        <f>IF('Levy Limit Base'!U171&gt;0,"","*")</f>
        <v/>
      </c>
      <c r="E171" s="4">
        <f>(GRS!F171)</f>
        <v>1022702</v>
      </c>
      <c r="F171" s="4">
        <f>('Local Receipts'!K171)</f>
        <v>1815681</v>
      </c>
      <c r="G171" s="4" t="str">
        <f t="shared" si="26"/>
        <v/>
      </c>
      <c r="H171" s="4">
        <f t="shared" si="18"/>
        <v>22688397</v>
      </c>
      <c r="I171" s="4"/>
      <c r="J171" s="4">
        <f>MINA(ROUND(C171*1.025,0),'Levy Limit Base'!AB171)</f>
        <v>20346264</v>
      </c>
      <c r="K171" s="4">
        <f>IF(J171+'New Growth'!AM171&gt;'Levy Limit Base'!AB171,'Levy Limit Base'!AB171-J171,'New Growth'!AM171)</f>
        <v>331495</v>
      </c>
      <c r="L171" s="30">
        <f t="shared" si="19"/>
        <v>4.1699970589441397</v>
      </c>
      <c r="M171" s="4">
        <f>(GRS!J171)</f>
        <v>1064621</v>
      </c>
      <c r="N171" s="30">
        <f t="shared" si="20"/>
        <v>4.0988479537538796</v>
      </c>
      <c r="O171" s="4">
        <f>('Local Receipts'!U171)</f>
        <v>1834035</v>
      </c>
      <c r="P171" t="str">
        <f t="shared" si="21"/>
        <v/>
      </c>
      <c r="Q171" s="30">
        <f t="shared" si="22"/>
        <v>1.0108603879205653</v>
      </c>
      <c r="R171" s="4">
        <f t="shared" si="23"/>
        <v>23576415</v>
      </c>
      <c r="T171" s="26">
        <f t="shared" si="24"/>
        <v>888018</v>
      </c>
      <c r="U171" s="30">
        <f t="shared" si="25"/>
        <v>3.91</v>
      </c>
    </row>
    <row r="172" spans="1:21" x14ac:dyDescent="0.2">
      <c r="A172" t="s">
        <v>181</v>
      </c>
      <c r="B172">
        <v>163</v>
      </c>
      <c r="C172" s="4">
        <f>('Levy Limit Base'!AD172)</f>
        <v>117194784</v>
      </c>
      <c r="D172" s="4" t="str">
        <f>IF('Levy Limit Base'!U172&gt;0,"","*")</f>
        <v/>
      </c>
      <c r="E172" s="4">
        <f>(GRS!F172)</f>
        <v>20641006</v>
      </c>
      <c r="F172" s="4">
        <f>('Local Receipts'!K172)</f>
        <v>11810000</v>
      </c>
      <c r="G172" s="4" t="str">
        <f t="shared" si="26"/>
        <v/>
      </c>
      <c r="H172" s="4">
        <f t="shared" si="18"/>
        <v>149645790</v>
      </c>
      <c r="I172" s="4"/>
      <c r="J172" s="4">
        <f>MINA(ROUND(C172*1.025,0),'Levy Limit Base'!AB172)</f>
        <v>120124654</v>
      </c>
      <c r="K172" s="4">
        <f>IF(J172+'New Growth'!AM172&gt;'Levy Limit Base'!AB172,'Levy Limit Base'!AB172-J172,'New Growth'!AM172)</f>
        <v>1675885</v>
      </c>
      <c r="L172" s="30">
        <f t="shared" si="19"/>
        <v>3.9299999904432608</v>
      </c>
      <c r="M172" s="4">
        <f>(GRS!J172)</f>
        <v>21528521</v>
      </c>
      <c r="N172" s="30">
        <f t="shared" si="20"/>
        <v>4.2997662032557908</v>
      </c>
      <c r="O172" s="4">
        <f>('Local Receipts'!U172)</f>
        <v>11120000</v>
      </c>
      <c r="P172" t="str">
        <f t="shared" si="21"/>
        <v/>
      </c>
      <c r="Q172" s="30">
        <f t="shared" si="22"/>
        <v>-5.8425063505503809</v>
      </c>
      <c r="R172" s="4">
        <f t="shared" si="23"/>
        <v>154449060</v>
      </c>
      <c r="T172" s="26">
        <f t="shared" si="24"/>
        <v>4803270</v>
      </c>
      <c r="U172" s="30">
        <f t="shared" si="25"/>
        <v>3.2099999999999995</v>
      </c>
    </row>
    <row r="173" spans="1:21" x14ac:dyDescent="0.2">
      <c r="A173" t="s">
        <v>182</v>
      </c>
      <c r="B173">
        <v>164</v>
      </c>
      <c r="C173" s="4">
        <f>('Levy Limit Base'!AD173)</f>
        <v>32882789</v>
      </c>
      <c r="D173" s="4" t="str">
        <f>IF('Levy Limit Base'!U173&gt;0,"","*")</f>
        <v/>
      </c>
      <c r="E173" s="4">
        <f>(GRS!F173)</f>
        <v>998995</v>
      </c>
      <c r="F173" s="4">
        <f>('Local Receipts'!K173)</f>
        <v>2947038.39</v>
      </c>
      <c r="G173" s="4" t="str">
        <f t="shared" si="26"/>
        <v/>
      </c>
      <c r="H173" s="4">
        <f t="shared" si="18"/>
        <v>36828822.390000001</v>
      </c>
      <c r="I173" s="4"/>
      <c r="J173" s="4">
        <f>MINA(ROUND(C173*1.025,0),'Levy Limit Base'!AB173)</f>
        <v>33704859</v>
      </c>
      <c r="K173" s="4">
        <f>IF(J173+'New Growth'!AM173&gt;'Levy Limit Base'!AB173,'Levy Limit Base'!AB173-J173,'New Growth'!AM173)</f>
        <v>993060</v>
      </c>
      <c r="L173" s="30">
        <f t="shared" si="19"/>
        <v>5.5200001435401358</v>
      </c>
      <c r="M173" s="4">
        <f>(GRS!J173)</f>
        <v>1040221</v>
      </c>
      <c r="N173" s="30">
        <f t="shared" si="20"/>
        <v>4.1267473811180233</v>
      </c>
      <c r="O173" s="4">
        <f>('Local Receipts'!U173)</f>
        <v>3792750.87</v>
      </c>
      <c r="P173" t="str">
        <f t="shared" si="21"/>
        <v/>
      </c>
      <c r="Q173" s="30">
        <f t="shared" si="22"/>
        <v>28.697029630482689</v>
      </c>
      <c r="R173" s="4">
        <f t="shared" si="23"/>
        <v>39530890.869999997</v>
      </c>
      <c r="T173" s="26">
        <f t="shared" si="24"/>
        <v>2702068.4799999967</v>
      </c>
      <c r="U173" s="30">
        <f t="shared" si="25"/>
        <v>7.3400000000000007</v>
      </c>
    </row>
    <row r="174" spans="1:21" x14ac:dyDescent="0.2">
      <c r="A174" t="s">
        <v>183</v>
      </c>
      <c r="B174">
        <v>165</v>
      </c>
      <c r="C174" s="4">
        <f>('Levy Limit Base'!AD174)</f>
        <v>79071792</v>
      </c>
      <c r="D174" s="4" t="str">
        <f>IF('Levy Limit Base'!U174&gt;0,"","*")</f>
        <v/>
      </c>
      <c r="E174" s="4">
        <f>(GRS!F174)</f>
        <v>11565609</v>
      </c>
      <c r="F174" s="4">
        <f>('Local Receipts'!K174)</f>
        <v>7082163</v>
      </c>
      <c r="G174" s="4" t="str">
        <f t="shared" si="26"/>
        <v/>
      </c>
      <c r="H174" s="4">
        <f t="shared" si="18"/>
        <v>97719564</v>
      </c>
      <c r="I174" s="4"/>
      <c r="J174" s="4">
        <f>MINA(ROUND(C174*1.025,0),'Levy Limit Base'!AB174)</f>
        <v>81048587</v>
      </c>
      <c r="K174" s="4">
        <f>IF(J174+'New Growth'!AM174&gt;'Levy Limit Base'!AB174,'Levy Limit Base'!AB174-J174,'New Growth'!AM174)</f>
        <v>1304685</v>
      </c>
      <c r="L174" s="30">
        <f t="shared" si="19"/>
        <v>4.1500007992736521</v>
      </c>
      <c r="M174" s="4">
        <f>(GRS!J174)</f>
        <v>12062930</v>
      </c>
      <c r="N174" s="30">
        <f t="shared" si="20"/>
        <v>4.2999983831374555</v>
      </c>
      <c r="O174" s="4">
        <f>('Local Receipts'!U174)</f>
        <v>8241066</v>
      </c>
      <c r="P174" t="str">
        <f t="shared" si="21"/>
        <v/>
      </c>
      <c r="Q174" s="30">
        <f t="shared" si="22"/>
        <v>16.363687195564406</v>
      </c>
      <c r="R174" s="4">
        <f t="shared" si="23"/>
        <v>102657268</v>
      </c>
      <c r="T174" s="26">
        <f t="shared" si="24"/>
        <v>4937704</v>
      </c>
      <c r="U174" s="30">
        <f t="shared" si="25"/>
        <v>5.0500000000000007</v>
      </c>
    </row>
    <row r="175" spans="1:21" x14ac:dyDescent="0.2">
      <c r="A175" t="s">
        <v>184</v>
      </c>
      <c r="B175">
        <v>166</v>
      </c>
      <c r="C175" s="4">
        <f>('Levy Limit Base'!AD175)</f>
        <v>19252684</v>
      </c>
      <c r="D175" s="4" t="str">
        <f>IF('Levy Limit Base'!U175&gt;0,"","*")</f>
        <v/>
      </c>
      <c r="E175" s="4">
        <f>(GRS!F175)</f>
        <v>205009</v>
      </c>
      <c r="F175" s="4">
        <f>('Local Receipts'!K175)</f>
        <v>978000</v>
      </c>
      <c r="G175" s="4" t="str">
        <f t="shared" si="26"/>
        <v/>
      </c>
      <c r="H175" s="4">
        <f t="shared" si="18"/>
        <v>20435693</v>
      </c>
      <c r="I175" s="4"/>
      <c r="J175" s="4">
        <f>MINA(ROUND(C175*1.025,0),'Levy Limit Base'!AB175)</f>
        <v>19734001</v>
      </c>
      <c r="K175" s="4">
        <f>IF(J175+'New Growth'!AM175&gt;'Levy Limit Base'!AB175,'Levy Limit Base'!AB175-J175,'New Growth'!AM175)</f>
        <v>352324</v>
      </c>
      <c r="L175" s="30">
        <f t="shared" si="19"/>
        <v>4.3299988718456088</v>
      </c>
      <c r="M175" s="4">
        <f>(GRS!J175)</f>
        <v>213824</v>
      </c>
      <c r="N175" s="30">
        <f t="shared" si="20"/>
        <v>4.2998112277997551</v>
      </c>
      <c r="O175" s="4">
        <f>('Local Receipts'!U175)</f>
        <v>1025000</v>
      </c>
      <c r="P175" t="str">
        <f t="shared" si="21"/>
        <v/>
      </c>
      <c r="Q175" s="30">
        <f t="shared" si="22"/>
        <v>4.8057259713701432</v>
      </c>
      <c r="R175" s="4">
        <f t="shared" si="23"/>
        <v>21325149</v>
      </c>
      <c r="T175" s="26">
        <f t="shared" si="24"/>
        <v>889456</v>
      </c>
      <c r="U175" s="30">
        <f t="shared" si="25"/>
        <v>4.3499999999999996</v>
      </c>
    </row>
    <row r="176" spans="1:21" x14ac:dyDescent="0.2">
      <c r="A176" t="s">
        <v>185</v>
      </c>
      <c r="B176">
        <v>167</v>
      </c>
      <c r="C176" s="4">
        <f>('Levy Limit Base'!AD176)</f>
        <v>52997225</v>
      </c>
      <c r="D176" s="4" t="str">
        <f>IF('Levy Limit Base'!U176&gt;0,"","*")</f>
        <v/>
      </c>
      <c r="E176" s="4">
        <f>(GRS!F176)</f>
        <v>2056291</v>
      </c>
      <c r="F176" s="4">
        <f>('Local Receipts'!K176)</f>
        <v>4712180</v>
      </c>
      <c r="G176" s="4" t="str">
        <f t="shared" si="26"/>
        <v/>
      </c>
      <c r="H176" s="4">
        <f t="shared" si="18"/>
        <v>59765696</v>
      </c>
      <c r="I176" s="4"/>
      <c r="J176" s="4">
        <f>MINA(ROUND(C176*1.025,0),'Levy Limit Base'!AB176)</f>
        <v>54322156</v>
      </c>
      <c r="K176" s="4">
        <f>IF(J176+'New Growth'!AM176&gt;'Levy Limit Base'!AB176,'Levy Limit Base'!AB176-J176,'New Growth'!AM176)</f>
        <v>1240135</v>
      </c>
      <c r="L176" s="30">
        <f t="shared" si="19"/>
        <v>4.8400005849362868</v>
      </c>
      <c r="M176" s="4">
        <f>(GRS!J176)</f>
        <v>2144712</v>
      </c>
      <c r="N176" s="30">
        <f t="shared" si="20"/>
        <v>4.300023683418349</v>
      </c>
      <c r="O176" s="4">
        <f>('Local Receipts'!U176)</f>
        <v>4953000</v>
      </c>
      <c r="P176" t="str">
        <f t="shared" si="21"/>
        <v/>
      </c>
      <c r="Q176" s="30">
        <f t="shared" si="22"/>
        <v>5.1105857586085417</v>
      </c>
      <c r="R176" s="4">
        <f t="shared" si="23"/>
        <v>62660003</v>
      </c>
      <c r="T176" s="26">
        <f t="shared" si="24"/>
        <v>2894307</v>
      </c>
      <c r="U176" s="30">
        <f t="shared" si="25"/>
        <v>4.84</v>
      </c>
    </row>
    <row r="177" spans="1:21" x14ac:dyDescent="0.2">
      <c r="A177" t="s">
        <v>186</v>
      </c>
      <c r="B177">
        <v>168</v>
      </c>
      <c r="C177" s="4">
        <f>('Levy Limit Base'!AD177)</f>
        <v>49584103</v>
      </c>
      <c r="D177" s="4" t="str">
        <f>IF('Levy Limit Base'!U177&gt;0,"","*")</f>
        <v/>
      </c>
      <c r="E177" s="4">
        <f>(GRS!F177)</f>
        <v>1049758</v>
      </c>
      <c r="F177" s="4">
        <f>('Local Receipts'!K177)</f>
        <v>2510909.61</v>
      </c>
      <c r="G177" s="4" t="str">
        <f t="shared" si="26"/>
        <v/>
      </c>
      <c r="H177" s="4">
        <f t="shared" si="18"/>
        <v>53144770.609999999</v>
      </c>
      <c r="I177" s="4"/>
      <c r="J177" s="4">
        <f>MINA(ROUND(C177*1.025,0),'Levy Limit Base'!AB177)</f>
        <v>50823706</v>
      </c>
      <c r="K177" s="4">
        <f>IF(J177+'New Growth'!AM177&gt;'Levy Limit Base'!AB177,'Levy Limit Base'!AB177-J177,'New Growth'!AM177)</f>
        <v>431382</v>
      </c>
      <c r="L177" s="30">
        <f t="shared" si="19"/>
        <v>3.3700014700276015</v>
      </c>
      <c r="M177" s="4">
        <f>(GRS!J177)</f>
        <v>1094898</v>
      </c>
      <c r="N177" s="30">
        <f t="shared" si="20"/>
        <v>4.3000386755804669</v>
      </c>
      <c r="O177" s="4">
        <f>('Local Receipts'!U177)</f>
        <v>2897588.26</v>
      </c>
      <c r="P177" t="str">
        <f t="shared" si="21"/>
        <v/>
      </c>
      <c r="Q177" s="30">
        <f t="shared" si="22"/>
        <v>15.399943050916912</v>
      </c>
      <c r="R177" s="4">
        <f t="shared" si="23"/>
        <v>55247574.259999998</v>
      </c>
      <c r="T177" s="26">
        <f t="shared" si="24"/>
        <v>2102803.6499999985</v>
      </c>
      <c r="U177" s="30">
        <f t="shared" si="25"/>
        <v>3.9600000000000004</v>
      </c>
    </row>
    <row r="178" spans="1:21" x14ac:dyDescent="0.2">
      <c r="A178" t="s">
        <v>187</v>
      </c>
      <c r="B178">
        <v>169</v>
      </c>
      <c r="C178" s="4">
        <f>('Levy Limit Base'!AD178)</f>
        <v>14884628</v>
      </c>
      <c r="D178" s="4" t="str">
        <f>IF('Levy Limit Base'!U178&gt;0,"","*")</f>
        <v/>
      </c>
      <c r="E178" s="4">
        <f>(GRS!F178)</f>
        <v>230680</v>
      </c>
      <c r="F178" s="4">
        <f>('Local Receipts'!K178)</f>
        <v>731500</v>
      </c>
      <c r="G178" s="4" t="str">
        <f t="shared" si="26"/>
        <v/>
      </c>
      <c r="H178" s="4">
        <f t="shared" si="18"/>
        <v>15846808</v>
      </c>
      <c r="I178" s="4"/>
      <c r="J178" s="4">
        <f>MINA(ROUND(C178*1.025,0),'Levy Limit Base'!AB178)</f>
        <v>15256744</v>
      </c>
      <c r="K178" s="4">
        <f>IF(J178+'New Growth'!AM178&gt;'Levy Limit Base'!AB178,'Levy Limit Base'!AB178-J178,'New Growth'!AM178)</f>
        <v>142892</v>
      </c>
      <c r="L178" s="30">
        <f t="shared" si="19"/>
        <v>3.4599991346777359</v>
      </c>
      <c r="M178" s="4">
        <f>(GRS!J178)</f>
        <v>239624</v>
      </c>
      <c r="N178" s="30">
        <f t="shared" si="20"/>
        <v>3.877232529911566</v>
      </c>
      <c r="O178" s="4">
        <f>('Local Receipts'!U178)</f>
        <v>778900</v>
      </c>
      <c r="P178" t="str">
        <f t="shared" si="21"/>
        <v/>
      </c>
      <c r="Q178" s="30">
        <f t="shared" si="22"/>
        <v>6.4798359535201637</v>
      </c>
      <c r="R178" s="4">
        <f t="shared" si="23"/>
        <v>16418160</v>
      </c>
      <c r="T178" s="26">
        <f t="shared" si="24"/>
        <v>571352</v>
      </c>
      <c r="U178" s="30">
        <f t="shared" si="25"/>
        <v>3.61</v>
      </c>
    </row>
    <row r="179" spans="1:21" x14ac:dyDescent="0.2">
      <c r="A179" t="s">
        <v>188</v>
      </c>
      <c r="B179">
        <v>170</v>
      </c>
      <c r="C179" s="4">
        <f>('Levy Limit Base'!AD179)</f>
        <v>119963736</v>
      </c>
      <c r="D179" s="4" t="str">
        <f>IF('Levy Limit Base'!U179&gt;0,"","*")</f>
        <v/>
      </c>
      <c r="E179" s="4">
        <f>(GRS!F179)</f>
        <v>5087608</v>
      </c>
      <c r="F179" s="4">
        <f>('Local Receipts'!K179)</f>
        <v>7605000</v>
      </c>
      <c r="G179" s="4" t="str">
        <f t="shared" si="26"/>
        <v/>
      </c>
      <c r="H179" s="4">
        <f t="shared" si="18"/>
        <v>132656344</v>
      </c>
      <c r="I179" s="4"/>
      <c r="J179" s="4">
        <f>MINA(ROUND(C179*1.025,0),'Levy Limit Base'!AB179)</f>
        <v>121763573</v>
      </c>
      <c r="K179" s="4">
        <f>IF(J179+'New Growth'!AM179&gt;'Levy Limit Base'!AB179,'Levy Limit Base'!AB179-J179,'New Growth'!AM179)</f>
        <v>0</v>
      </c>
      <c r="L179" s="30">
        <f t="shared" si="19"/>
        <v>1.5003175626340948</v>
      </c>
      <c r="M179" s="4">
        <f>(GRS!J179)</f>
        <v>5303392</v>
      </c>
      <c r="N179" s="30">
        <f t="shared" si="20"/>
        <v>4.2413645076428841</v>
      </c>
      <c r="O179" s="4">
        <f>('Local Receipts'!U179)</f>
        <v>7242000</v>
      </c>
      <c r="P179" t="str">
        <f t="shared" si="21"/>
        <v/>
      </c>
      <c r="Q179" s="30">
        <f t="shared" si="22"/>
        <v>-4.773175542406312</v>
      </c>
      <c r="R179" s="4">
        <f t="shared" si="23"/>
        <v>134308965</v>
      </c>
      <c r="T179" s="26">
        <f t="shared" si="24"/>
        <v>1652621</v>
      </c>
      <c r="U179" s="30">
        <f t="shared" si="25"/>
        <v>1.25</v>
      </c>
    </row>
    <row r="180" spans="1:21" x14ac:dyDescent="0.2">
      <c r="A180" t="s">
        <v>189</v>
      </c>
      <c r="B180">
        <v>171</v>
      </c>
      <c r="C180" s="4">
        <f>('Levy Limit Base'!AD180)</f>
        <v>53993189</v>
      </c>
      <c r="D180" s="4" t="str">
        <f>IF('Levy Limit Base'!U180&gt;0,"","*")</f>
        <v/>
      </c>
      <c r="E180" s="4">
        <f>(GRS!F180)</f>
        <v>1999891</v>
      </c>
      <c r="F180" s="4">
        <f>('Local Receipts'!K180)</f>
        <v>3802000</v>
      </c>
      <c r="G180" s="4" t="str">
        <f t="shared" si="26"/>
        <v/>
      </c>
      <c r="H180" s="4">
        <f t="shared" si="18"/>
        <v>59795080</v>
      </c>
      <c r="I180" s="4"/>
      <c r="J180" s="4">
        <f>MINA(ROUND(C180*1.025,0),'Levy Limit Base'!AB180)</f>
        <v>55343019</v>
      </c>
      <c r="K180" s="4">
        <f>IF(J180+'New Growth'!AM180&gt;'Levy Limit Base'!AB180,'Levy Limit Base'!AB180-J180,'New Growth'!AM180)</f>
        <v>712710</v>
      </c>
      <c r="L180" s="30">
        <f t="shared" si="19"/>
        <v>3.8200003337457988</v>
      </c>
      <c r="M180" s="4">
        <f>(GRS!J180)</f>
        <v>2085764</v>
      </c>
      <c r="N180" s="30">
        <f t="shared" si="20"/>
        <v>4.2938840166789092</v>
      </c>
      <c r="O180" s="4">
        <f>('Local Receipts'!U180)</f>
        <v>3936000</v>
      </c>
      <c r="P180" t="str">
        <f t="shared" si="21"/>
        <v/>
      </c>
      <c r="Q180" s="30">
        <f t="shared" si="22"/>
        <v>3.5244608100999475</v>
      </c>
      <c r="R180" s="4">
        <f t="shared" si="23"/>
        <v>62077493</v>
      </c>
      <c r="T180" s="26">
        <f t="shared" si="24"/>
        <v>2282413</v>
      </c>
      <c r="U180" s="30">
        <f t="shared" si="25"/>
        <v>3.82</v>
      </c>
    </row>
    <row r="181" spans="1:21" x14ac:dyDescent="0.2">
      <c r="A181" t="s">
        <v>190</v>
      </c>
      <c r="B181">
        <v>172</v>
      </c>
      <c r="C181" s="4">
        <f>('Levy Limit Base'!AD181)</f>
        <v>42467181</v>
      </c>
      <c r="D181" s="4" t="str">
        <f>IF('Levy Limit Base'!U181&gt;0,"","*")</f>
        <v/>
      </c>
      <c r="E181" s="4">
        <f>(GRS!F181)</f>
        <v>717525</v>
      </c>
      <c r="F181" s="4">
        <f>('Local Receipts'!K181)</f>
        <v>1841563</v>
      </c>
      <c r="G181" s="4" t="str">
        <f t="shared" si="26"/>
        <v/>
      </c>
      <c r="H181" s="4">
        <f t="shared" si="18"/>
        <v>45026269</v>
      </c>
      <c r="I181" s="4"/>
      <c r="J181" s="4">
        <f>MINA(ROUND(C181*1.025,0),'Levy Limit Base'!AB181)</f>
        <v>43528861</v>
      </c>
      <c r="K181" s="4">
        <f>IF(J181+'New Growth'!AM181&gt;'Levy Limit Base'!AB181,'Levy Limit Base'!AB181-J181,'New Growth'!AM181)</f>
        <v>662488</v>
      </c>
      <c r="L181" s="30">
        <f t="shared" si="19"/>
        <v>4.0600010629384604</v>
      </c>
      <c r="M181" s="4">
        <f>(GRS!J181)</f>
        <v>732109</v>
      </c>
      <c r="N181" s="30">
        <f t="shared" si="20"/>
        <v>2.0325424201247344</v>
      </c>
      <c r="O181" s="4">
        <f>('Local Receipts'!U181)</f>
        <v>1658150</v>
      </c>
      <c r="P181" t="str">
        <f t="shared" si="21"/>
        <v/>
      </c>
      <c r="Q181" s="30">
        <f t="shared" si="22"/>
        <v>-9.9596375470184846</v>
      </c>
      <c r="R181" s="4">
        <f t="shared" si="23"/>
        <v>46581608</v>
      </c>
      <c r="T181" s="26">
        <f t="shared" si="24"/>
        <v>1555339</v>
      </c>
      <c r="U181" s="30">
        <f t="shared" si="25"/>
        <v>3.45</v>
      </c>
    </row>
    <row r="182" spans="1:21" x14ac:dyDescent="0.2">
      <c r="A182" t="s">
        <v>191</v>
      </c>
      <c r="B182">
        <v>173</v>
      </c>
      <c r="C182" s="4">
        <f>('Levy Limit Base'!AD182)</f>
        <v>17837308</v>
      </c>
      <c r="D182" s="4" t="str">
        <f>IF('Levy Limit Base'!U182&gt;0,"","*")</f>
        <v/>
      </c>
      <c r="E182" s="4">
        <f>(GRS!F182)</f>
        <v>486279</v>
      </c>
      <c r="F182" s="4">
        <f>('Local Receipts'!K182)</f>
        <v>1163653</v>
      </c>
      <c r="G182" s="4" t="str">
        <f t="shared" si="26"/>
        <v/>
      </c>
      <c r="H182" s="4">
        <f t="shared" si="18"/>
        <v>19487240</v>
      </c>
      <c r="I182" s="4"/>
      <c r="J182" s="4">
        <f>MINA(ROUND(C182*1.025,0),'Levy Limit Base'!AB182)</f>
        <v>18283241</v>
      </c>
      <c r="K182" s="4">
        <f>IF(J182+'New Growth'!AM182&gt;'Levy Limit Base'!AB182,'Levy Limit Base'!AB182-J182,'New Growth'!AM182)</f>
        <v>237236</v>
      </c>
      <c r="L182" s="30">
        <f t="shared" si="19"/>
        <v>3.8300005808051303</v>
      </c>
      <c r="M182" s="4">
        <f>(GRS!J182)</f>
        <v>502345</v>
      </c>
      <c r="N182" s="30">
        <f t="shared" si="20"/>
        <v>3.3038646538304142</v>
      </c>
      <c r="O182" s="4">
        <f>('Local Receipts'!U182)</f>
        <v>1161095</v>
      </c>
      <c r="P182" t="str">
        <f t="shared" si="21"/>
        <v/>
      </c>
      <c r="Q182" s="30">
        <f t="shared" si="22"/>
        <v>-0.21982498218970775</v>
      </c>
      <c r="R182" s="4">
        <f t="shared" si="23"/>
        <v>20183917</v>
      </c>
      <c r="T182" s="26">
        <f t="shared" si="24"/>
        <v>696677</v>
      </c>
      <c r="U182" s="30">
        <f t="shared" si="25"/>
        <v>3.58</v>
      </c>
    </row>
    <row r="183" spans="1:21" x14ac:dyDescent="0.2">
      <c r="A183" t="s">
        <v>192</v>
      </c>
      <c r="B183">
        <v>174</v>
      </c>
      <c r="C183" s="4">
        <f>('Levy Limit Base'!AD183)</f>
        <v>24712599</v>
      </c>
      <c r="D183" s="4" t="str">
        <f>IF('Levy Limit Base'!U183&gt;0,"","*")</f>
        <v/>
      </c>
      <c r="E183" s="4">
        <f>(GRS!F183)</f>
        <v>1448274</v>
      </c>
      <c r="F183" s="4">
        <f>('Local Receipts'!K183)</f>
        <v>1633000</v>
      </c>
      <c r="G183" s="4" t="str">
        <f t="shared" si="26"/>
        <v/>
      </c>
      <c r="H183" s="4">
        <f t="shared" si="18"/>
        <v>27793873</v>
      </c>
      <c r="I183" s="4"/>
      <c r="J183" s="4">
        <f>MINA(ROUND(C183*1.025,0),'Levy Limit Base'!AB183)</f>
        <v>25330414</v>
      </c>
      <c r="K183" s="4">
        <f>IF(J183+'New Growth'!AM183&gt;'Levy Limit Base'!AB183,'Levy Limit Base'!AB183-J183,'New Growth'!AM183)</f>
        <v>380574</v>
      </c>
      <c r="L183" s="30">
        <f t="shared" si="19"/>
        <v>4.0400000016186075</v>
      </c>
      <c r="M183" s="4">
        <f>(GRS!J183)</f>
        <v>1510550</v>
      </c>
      <c r="N183" s="30">
        <f t="shared" si="20"/>
        <v>4.3000150524003056</v>
      </c>
      <c r="O183" s="4">
        <f>('Local Receipts'!U183)</f>
        <v>1633522</v>
      </c>
      <c r="P183" t="str">
        <f t="shared" si="21"/>
        <v/>
      </c>
      <c r="Q183" s="30">
        <f t="shared" si="22"/>
        <v>3.1965707287201467E-2</v>
      </c>
      <c r="R183" s="4">
        <f t="shared" si="23"/>
        <v>28855060</v>
      </c>
      <c r="T183" s="26">
        <f t="shared" si="24"/>
        <v>1061187</v>
      </c>
      <c r="U183" s="30">
        <f t="shared" si="25"/>
        <v>3.82</v>
      </c>
    </row>
    <row r="184" spans="1:21" x14ac:dyDescent="0.2">
      <c r="A184" t="s">
        <v>193</v>
      </c>
      <c r="B184">
        <v>175</v>
      </c>
      <c r="C184" s="4">
        <f>('Levy Limit Base'!AD184)</f>
        <v>29884604</v>
      </c>
      <c r="D184" s="4" t="str">
        <f>IF('Levy Limit Base'!U184&gt;0,"","*")</f>
        <v/>
      </c>
      <c r="E184" s="4">
        <f>(GRS!F184)</f>
        <v>1364571</v>
      </c>
      <c r="F184" s="4">
        <f>('Local Receipts'!K184)</f>
        <v>2153085</v>
      </c>
      <c r="G184" s="4" t="str">
        <f t="shared" si="26"/>
        <v/>
      </c>
      <c r="H184" s="4">
        <f t="shared" si="18"/>
        <v>33402260</v>
      </c>
      <c r="I184" s="4"/>
      <c r="J184" s="4">
        <f>MINA(ROUND(C184*1.025,0),'Levy Limit Base'!AB184)</f>
        <v>30631719</v>
      </c>
      <c r="K184" s="4">
        <f>IF(J184+'New Growth'!AM184&gt;'Levy Limit Base'!AB184,'Levy Limit Base'!AB184-J184,'New Growth'!AM184)</f>
        <v>382523</v>
      </c>
      <c r="L184" s="30">
        <f t="shared" si="19"/>
        <v>3.779999895598416</v>
      </c>
      <c r="M184" s="4">
        <f>(GRS!J184)</f>
        <v>1422032</v>
      </c>
      <c r="N184" s="30">
        <f t="shared" si="20"/>
        <v>4.2109205017547637</v>
      </c>
      <c r="O184" s="4">
        <f>('Local Receipts'!U184)</f>
        <v>2309178</v>
      </c>
      <c r="P184" t="str">
        <f t="shared" si="21"/>
        <v/>
      </c>
      <c r="Q184" s="30">
        <f t="shared" si="22"/>
        <v>7.2497370052738281</v>
      </c>
      <c r="R184" s="4">
        <f t="shared" si="23"/>
        <v>34745452</v>
      </c>
      <c r="T184" s="26">
        <f t="shared" si="24"/>
        <v>1343192</v>
      </c>
      <c r="U184" s="30">
        <f t="shared" si="25"/>
        <v>4.0199999999999996</v>
      </c>
    </row>
    <row r="185" spans="1:21" x14ac:dyDescent="0.2">
      <c r="A185" t="s">
        <v>194</v>
      </c>
      <c r="B185">
        <v>176</v>
      </c>
      <c r="C185" s="4">
        <f>('Levy Limit Base'!AD185)</f>
        <v>100854325</v>
      </c>
      <c r="D185" s="4" t="str">
        <f>IF('Levy Limit Base'!U185&gt;0,"","*")</f>
        <v/>
      </c>
      <c r="E185" s="4">
        <f>(GRS!F185)</f>
        <v>11222532</v>
      </c>
      <c r="F185" s="4">
        <f>('Local Receipts'!K185)</f>
        <v>9590000</v>
      </c>
      <c r="G185" s="4" t="str">
        <f t="shared" si="26"/>
        <v/>
      </c>
      <c r="H185" s="4">
        <f t="shared" si="18"/>
        <v>121666857</v>
      </c>
      <c r="I185" s="4"/>
      <c r="J185" s="4">
        <f>MINA(ROUND(C185*1.025,0),'Levy Limit Base'!AB185)</f>
        <v>103375683</v>
      </c>
      <c r="K185" s="4">
        <f>IF(J185+'New Growth'!AM185&gt;'Levy Limit Base'!AB185,'Levy Limit Base'!AB185-J185,'New Growth'!AM185)</f>
        <v>1311106</v>
      </c>
      <c r="L185" s="30">
        <f t="shared" si="19"/>
        <v>3.7999996529648086</v>
      </c>
      <c r="M185" s="4">
        <f>(GRS!J185)</f>
        <v>11703359</v>
      </c>
      <c r="N185" s="30">
        <f t="shared" si="20"/>
        <v>4.2844787611209307</v>
      </c>
      <c r="O185" s="4">
        <f>('Local Receipts'!U185)</f>
        <v>9097161</v>
      </c>
      <c r="P185" t="str">
        <f t="shared" si="21"/>
        <v/>
      </c>
      <c r="Q185" s="30">
        <f t="shared" si="22"/>
        <v>-5.1390928050052134</v>
      </c>
      <c r="R185" s="4">
        <f t="shared" si="23"/>
        <v>125487309</v>
      </c>
      <c r="T185" s="26">
        <f t="shared" si="24"/>
        <v>3820452</v>
      </c>
      <c r="U185" s="30">
        <f t="shared" si="25"/>
        <v>3.1399999999999997</v>
      </c>
    </row>
    <row r="186" spans="1:21" x14ac:dyDescent="0.2">
      <c r="A186" t="s">
        <v>195</v>
      </c>
      <c r="B186">
        <v>177</v>
      </c>
      <c r="C186" s="4">
        <f>('Levy Limit Base'!AD186)</f>
        <v>28914951</v>
      </c>
      <c r="D186" s="4" t="str">
        <f>IF('Levy Limit Base'!U186&gt;0,"","*")</f>
        <v/>
      </c>
      <c r="E186" s="4">
        <f>(GRS!F186)</f>
        <v>1124681</v>
      </c>
      <c r="F186" s="4">
        <f>('Local Receipts'!K186)</f>
        <v>1649444</v>
      </c>
      <c r="G186" s="4" t="str">
        <f t="shared" si="26"/>
        <v/>
      </c>
      <c r="H186" s="4">
        <f t="shared" si="18"/>
        <v>31689076</v>
      </c>
      <c r="I186" s="4"/>
      <c r="J186" s="4">
        <f>MINA(ROUND(C186*1.025,0),'Levy Limit Base'!AB186)</f>
        <v>29637825</v>
      </c>
      <c r="K186" s="4">
        <f>IF(J186+'New Growth'!AM186&gt;'Levy Limit Base'!AB186,'Levy Limit Base'!AB186-J186,'New Growth'!AM186)</f>
        <v>552276</v>
      </c>
      <c r="L186" s="30">
        <f t="shared" si="19"/>
        <v>4.4100022856687531</v>
      </c>
      <c r="M186" s="4">
        <f>(GRS!J186)</f>
        <v>1173042</v>
      </c>
      <c r="N186" s="30">
        <f t="shared" si="20"/>
        <v>4.2999748373094233</v>
      </c>
      <c r="O186" s="4">
        <f>('Local Receipts'!U186)</f>
        <v>1670000</v>
      </c>
      <c r="P186" t="str">
        <f t="shared" si="21"/>
        <v/>
      </c>
      <c r="Q186" s="30">
        <f t="shared" si="22"/>
        <v>1.246238126301954</v>
      </c>
      <c r="R186" s="4">
        <f t="shared" si="23"/>
        <v>33033143</v>
      </c>
      <c r="T186" s="26">
        <f t="shared" si="24"/>
        <v>1344067</v>
      </c>
      <c r="U186" s="30">
        <f t="shared" si="25"/>
        <v>4.24</v>
      </c>
    </row>
    <row r="187" spans="1:21" x14ac:dyDescent="0.2">
      <c r="A187" t="s">
        <v>196</v>
      </c>
      <c r="B187">
        <v>178</v>
      </c>
      <c r="C187" s="4">
        <f>('Levy Limit Base'!AD187)</f>
        <v>51414034</v>
      </c>
      <c r="D187" s="4" t="str">
        <f>IF('Levy Limit Base'!U187&gt;0,"","*")</f>
        <v/>
      </c>
      <c r="E187" s="4">
        <f>(GRS!F187)</f>
        <v>4728762</v>
      </c>
      <c r="F187" s="4">
        <f>('Local Receipts'!K187)</f>
        <v>3055748.38</v>
      </c>
      <c r="G187" s="4" t="str">
        <f t="shared" si="26"/>
        <v/>
      </c>
      <c r="H187" s="4">
        <f t="shared" si="18"/>
        <v>59198544.380000003</v>
      </c>
      <c r="I187" s="4"/>
      <c r="J187" s="4">
        <f>MINA(ROUND(C187*1.025,0),'Levy Limit Base'!AB187)</f>
        <v>52699385</v>
      </c>
      <c r="K187" s="4">
        <f>IF(J187+'New Growth'!AM187&gt;'Levy Limit Base'!AB187,'Levy Limit Base'!AB187-J187,'New Growth'!AM187)</f>
        <v>647817</v>
      </c>
      <c r="L187" s="30">
        <f t="shared" si="19"/>
        <v>3.7600006255101475</v>
      </c>
      <c r="M187" s="4">
        <f>(GRS!J187)</f>
        <v>4932054</v>
      </c>
      <c r="N187" s="30">
        <f t="shared" si="20"/>
        <v>4.2990533251620615</v>
      </c>
      <c r="O187" s="4">
        <f>('Local Receipts'!U187)</f>
        <v>3439655.42</v>
      </c>
      <c r="P187" t="str">
        <f t="shared" si="21"/>
        <v/>
      </c>
      <c r="Q187" s="30">
        <f t="shared" si="22"/>
        <v>12.563437569424483</v>
      </c>
      <c r="R187" s="4">
        <f t="shared" si="23"/>
        <v>61718911.420000002</v>
      </c>
      <c r="T187" s="26">
        <f t="shared" si="24"/>
        <v>2520367.0399999991</v>
      </c>
      <c r="U187" s="30">
        <f t="shared" si="25"/>
        <v>4.26</v>
      </c>
    </row>
    <row r="188" spans="1:21" x14ac:dyDescent="0.2">
      <c r="A188" t="s">
        <v>197</v>
      </c>
      <c r="B188">
        <v>179</v>
      </c>
      <c r="C188" s="4">
        <f>('Levy Limit Base'!AD188)</f>
        <v>10751363</v>
      </c>
      <c r="D188" s="4" t="str">
        <f>IF('Levy Limit Base'!U188&gt;0,"","*")</f>
        <v/>
      </c>
      <c r="E188" s="4">
        <f>(GRS!F188)</f>
        <v>382016</v>
      </c>
      <c r="F188" s="4">
        <f>('Local Receipts'!K188)</f>
        <v>1112888</v>
      </c>
      <c r="G188" s="4" t="str">
        <f t="shared" si="26"/>
        <v/>
      </c>
      <c r="H188" s="4">
        <f t="shared" si="18"/>
        <v>12246267</v>
      </c>
      <c r="I188" s="4"/>
      <c r="J188" s="4">
        <f>MINA(ROUND(C188*1.025,0),'Levy Limit Base'!AB188)</f>
        <v>11020147</v>
      </c>
      <c r="K188" s="4">
        <f>IF(J188+'New Growth'!AM188&gt;'Levy Limit Base'!AB188,'Levy Limit Base'!AB188-J188,'New Growth'!AM188)</f>
        <v>241906</v>
      </c>
      <c r="L188" s="30">
        <f t="shared" si="19"/>
        <v>4.7500023950451675</v>
      </c>
      <c r="M188" s="4">
        <f>(GRS!J188)</f>
        <v>398215</v>
      </c>
      <c r="N188" s="30">
        <f t="shared" si="20"/>
        <v>4.2403983079242753</v>
      </c>
      <c r="O188" s="4">
        <f>('Local Receipts'!U188)</f>
        <v>1124816</v>
      </c>
      <c r="P188" t="str">
        <f t="shared" si="21"/>
        <v/>
      </c>
      <c r="Q188" s="30">
        <f t="shared" si="22"/>
        <v>1.0718059678961405</v>
      </c>
      <c r="R188" s="4">
        <f t="shared" si="23"/>
        <v>12785084</v>
      </c>
      <c r="T188" s="26">
        <f t="shared" si="24"/>
        <v>538817</v>
      </c>
      <c r="U188" s="30">
        <f t="shared" si="25"/>
        <v>4.3999999999999995</v>
      </c>
    </row>
    <row r="189" spans="1:21" x14ac:dyDescent="0.2">
      <c r="A189" t="s">
        <v>198</v>
      </c>
      <c r="B189">
        <v>180</v>
      </c>
      <c r="C189" s="4">
        <f>('Levy Limit Base'!AD189)</f>
        <v>9471943</v>
      </c>
      <c r="D189" s="4" t="str">
        <f>IF('Levy Limit Base'!U189&gt;0,"","*")</f>
        <v/>
      </c>
      <c r="E189" s="4">
        <f>(GRS!F189)</f>
        <v>778211</v>
      </c>
      <c r="F189" s="4">
        <f>('Local Receipts'!K189)</f>
        <v>913000</v>
      </c>
      <c r="G189" s="4" t="str">
        <f t="shared" si="26"/>
        <v/>
      </c>
      <c r="H189" s="4">
        <f t="shared" si="18"/>
        <v>11163154</v>
      </c>
      <c r="I189" s="4"/>
      <c r="J189" s="4">
        <f>MINA(ROUND(C189*1.025,0),'Levy Limit Base'!AB189)</f>
        <v>9708742</v>
      </c>
      <c r="K189" s="4">
        <f>IF(J189+'New Growth'!AM189&gt;'Levy Limit Base'!AB189,'Levy Limit Base'!AB189-J189,'New Growth'!AM189)</f>
        <v>128818</v>
      </c>
      <c r="L189" s="30">
        <f t="shared" si="19"/>
        <v>3.8600000021114993</v>
      </c>
      <c r="M189" s="4">
        <f>(GRS!J189)</f>
        <v>811563</v>
      </c>
      <c r="N189" s="30">
        <f t="shared" si="20"/>
        <v>4.2857271356997009</v>
      </c>
      <c r="O189" s="4">
        <f>('Local Receipts'!U189)</f>
        <v>938023</v>
      </c>
      <c r="P189" t="str">
        <f t="shared" si="21"/>
        <v/>
      </c>
      <c r="Q189" s="30">
        <f t="shared" si="22"/>
        <v>2.7407447973713035</v>
      </c>
      <c r="R189" s="4">
        <f t="shared" si="23"/>
        <v>11587146</v>
      </c>
      <c r="T189" s="26">
        <f t="shared" si="24"/>
        <v>423992</v>
      </c>
      <c r="U189" s="30">
        <f t="shared" si="25"/>
        <v>3.8</v>
      </c>
    </row>
    <row r="190" spans="1:21" x14ac:dyDescent="0.2">
      <c r="A190" t="s">
        <v>199</v>
      </c>
      <c r="B190">
        <v>181</v>
      </c>
      <c r="C190" s="4">
        <f>('Levy Limit Base'!AD190)</f>
        <v>80592982</v>
      </c>
      <c r="D190" s="4" t="str">
        <f>IF('Levy Limit Base'!U190&gt;0,"","*")</f>
        <v/>
      </c>
      <c r="E190" s="4">
        <f>(GRS!F190)</f>
        <v>5012292</v>
      </c>
      <c r="F190" s="4">
        <f>('Local Receipts'!K190)</f>
        <v>6953000</v>
      </c>
      <c r="G190" s="4" t="str">
        <f t="shared" si="26"/>
        <v/>
      </c>
      <c r="H190" s="4">
        <f t="shared" si="18"/>
        <v>92558274</v>
      </c>
      <c r="I190" s="4"/>
      <c r="J190" s="4">
        <f>MINA(ROUND(C190*1.025,0),'Levy Limit Base'!AB190)</f>
        <v>82607807</v>
      </c>
      <c r="K190" s="4">
        <f>IF(J190+'New Growth'!AM190&gt;'Levy Limit Base'!AB190,'Levy Limit Base'!AB190-J190,'New Growth'!AM190)</f>
        <v>1096065</v>
      </c>
      <c r="L190" s="30">
        <f t="shared" si="19"/>
        <v>3.8600011102703706</v>
      </c>
      <c r="M190" s="4">
        <f>(GRS!J190)</f>
        <v>5227821</v>
      </c>
      <c r="N190" s="30">
        <f t="shared" si="20"/>
        <v>4.3000088582229443</v>
      </c>
      <c r="O190" s="4">
        <f>('Local Receipts'!U190)</f>
        <v>6673000</v>
      </c>
      <c r="P190" t="str">
        <f t="shared" si="21"/>
        <v/>
      </c>
      <c r="Q190" s="30">
        <f t="shared" si="22"/>
        <v>-4.0270386883359697</v>
      </c>
      <c r="R190" s="4">
        <f t="shared" si="23"/>
        <v>95604693</v>
      </c>
      <c r="T190" s="26">
        <f t="shared" si="24"/>
        <v>3046419</v>
      </c>
      <c r="U190" s="30">
        <f t="shared" si="25"/>
        <v>3.29</v>
      </c>
    </row>
    <row r="191" spans="1:21" x14ac:dyDescent="0.2">
      <c r="A191" t="s">
        <v>200</v>
      </c>
      <c r="B191">
        <v>182</v>
      </c>
      <c r="C191" s="4">
        <f>('Levy Limit Base'!AD191)</f>
        <v>37002975</v>
      </c>
      <c r="D191" s="4" t="str">
        <f>IF('Levy Limit Base'!U191&gt;0,"","*")</f>
        <v/>
      </c>
      <c r="E191" s="4">
        <f>(GRS!F191)</f>
        <v>2423951</v>
      </c>
      <c r="F191" s="4">
        <f>('Local Receipts'!K191)</f>
        <v>4164401</v>
      </c>
      <c r="G191" s="4" t="str">
        <f t="shared" si="26"/>
        <v/>
      </c>
      <c r="H191" s="4">
        <f t="shared" si="18"/>
        <v>43591327</v>
      </c>
      <c r="I191" s="4"/>
      <c r="J191" s="4">
        <f>MINA(ROUND(C191*1.025,0),'Levy Limit Base'!AB191)</f>
        <v>37928049</v>
      </c>
      <c r="K191" s="4">
        <f>IF(J191+'New Growth'!AM191&gt;'Levy Limit Base'!AB191,'Levy Limit Base'!AB191-J191,'New Growth'!AM191)</f>
        <v>573546</v>
      </c>
      <c r="L191" s="30">
        <f t="shared" si="19"/>
        <v>4.0499986825383631</v>
      </c>
      <c r="M191" s="4">
        <f>(GRS!J191)</f>
        <v>2521683</v>
      </c>
      <c r="N191" s="30">
        <f t="shared" si="20"/>
        <v>4.0319296883476605</v>
      </c>
      <c r="O191" s="4">
        <f>('Local Receipts'!U191)</f>
        <v>4182813</v>
      </c>
      <c r="P191" t="str">
        <f t="shared" si="21"/>
        <v/>
      </c>
      <c r="Q191" s="30">
        <f t="shared" si="22"/>
        <v>0.44212841174517054</v>
      </c>
      <c r="R191" s="4">
        <f t="shared" si="23"/>
        <v>45206091</v>
      </c>
      <c r="T191" s="26">
        <f t="shared" si="24"/>
        <v>1614764</v>
      </c>
      <c r="U191" s="30">
        <f t="shared" si="25"/>
        <v>3.6999999999999997</v>
      </c>
    </row>
    <row r="192" spans="1:21" s="13" customFormat="1" x14ac:dyDescent="0.2">
      <c r="A192" s="13" t="s">
        <v>201</v>
      </c>
      <c r="B192" s="13">
        <v>183</v>
      </c>
      <c r="C192" s="14">
        <f>('Levy Limit Base'!AD192)</f>
        <v>1300881</v>
      </c>
      <c r="D192" s="4" t="str">
        <f>IF('Levy Limit Base'!U192&gt;0,"","*")</f>
        <v/>
      </c>
      <c r="E192" s="14">
        <f>(GRS!F192)</f>
        <v>102831</v>
      </c>
      <c r="F192" s="14">
        <f>('Local Receipts'!K192)</f>
        <v>70023</v>
      </c>
      <c r="G192" s="4" t="str">
        <f t="shared" si="26"/>
        <v/>
      </c>
      <c r="H192" s="14">
        <f t="shared" si="18"/>
        <v>1473735</v>
      </c>
      <c r="I192" s="14"/>
      <c r="J192" s="4">
        <f>MINA(ROUND(C192*1.025,0),'Levy Limit Base'!AB192)</f>
        <v>1333403</v>
      </c>
      <c r="K192" s="4">
        <f>IF(J192+'New Growth'!AM192&gt;'Levy Limit Base'!AB192,'Levy Limit Base'!AB192-J192,'New Growth'!AM192)</f>
        <v>8065</v>
      </c>
      <c r="L192" s="30">
        <f t="shared" si="19"/>
        <v>3.1199625484575453</v>
      </c>
      <c r="M192" s="14">
        <f>(GRS!J192)</f>
        <v>104938</v>
      </c>
      <c r="N192" s="30">
        <f t="shared" si="20"/>
        <v>2.0489930079450751</v>
      </c>
      <c r="O192" s="14">
        <f>('Local Receipts'!U192)</f>
        <v>70023</v>
      </c>
      <c r="P192" s="13" t="str">
        <f t="shared" si="21"/>
        <v/>
      </c>
      <c r="Q192" s="30">
        <f t="shared" si="22"/>
        <v>0</v>
      </c>
      <c r="R192" s="14">
        <f t="shared" si="23"/>
        <v>1516429</v>
      </c>
      <c r="T192" s="27">
        <f t="shared" si="24"/>
        <v>42694</v>
      </c>
      <c r="U192" s="30">
        <f t="shared" si="25"/>
        <v>2.9000000000000004</v>
      </c>
    </row>
    <row r="193" spans="1:21" x14ac:dyDescent="0.2">
      <c r="A193" t="s">
        <v>202</v>
      </c>
      <c r="B193">
        <v>184</v>
      </c>
      <c r="C193" s="4">
        <f>('Levy Limit Base'!AD193)</f>
        <v>22759701</v>
      </c>
      <c r="D193" s="4" t="str">
        <f>IF('Levy Limit Base'!U193&gt;0,"","*")</f>
        <v/>
      </c>
      <c r="E193" s="4">
        <f>(GRS!F193)</f>
        <v>523908</v>
      </c>
      <c r="F193" s="4">
        <f>('Local Receipts'!K193)</f>
        <v>1969000</v>
      </c>
      <c r="G193" s="4" t="str">
        <f t="shared" si="26"/>
        <v/>
      </c>
      <c r="H193" s="4">
        <f t="shared" si="18"/>
        <v>25252609</v>
      </c>
      <c r="I193" s="4"/>
      <c r="J193" s="4">
        <f>MINA(ROUND(C193*1.025,0),'Levy Limit Base'!AB193)</f>
        <v>23328694</v>
      </c>
      <c r="K193" s="4">
        <f>IF(J193+'New Growth'!AM193&gt;'Levy Limit Base'!AB193,'Levy Limit Base'!AB193-J193,'New Growth'!AM193)</f>
        <v>587200</v>
      </c>
      <c r="L193" s="30">
        <f t="shared" si="19"/>
        <v>5.0800008312938729</v>
      </c>
      <c r="M193" s="4">
        <f>(GRS!J193)</f>
        <v>545597</v>
      </c>
      <c r="N193" s="30">
        <f t="shared" si="20"/>
        <v>4.1398489811188224</v>
      </c>
      <c r="O193" s="4">
        <f>('Local Receipts'!U193)</f>
        <v>2004200</v>
      </c>
      <c r="P193" t="str">
        <f t="shared" si="21"/>
        <v/>
      </c>
      <c r="Q193" s="30">
        <f t="shared" si="22"/>
        <v>1.7877094972067038</v>
      </c>
      <c r="R193" s="4">
        <f t="shared" si="23"/>
        <v>26465691</v>
      </c>
      <c r="T193" s="26">
        <f t="shared" si="24"/>
        <v>1213082</v>
      </c>
      <c r="U193" s="30">
        <f t="shared" si="25"/>
        <v>4.8</v>
      </c>
    </row>
    <row r="194" spans="1:21" x14ac:dyDescent="0.2">
      <c r="A194" t="s">
        <v>203</v>
      </c>
      <c r="B194">
        <v>185</v>
      </c>
      <c r="C194" s="4">
        <f>('Levy Limit Base'!AD194)</f>
        <v>62894398</v>
      </c>
      <c r="D194" s="4" t="str">
        <f>IF('Levy Limit Base'!U194&gt;0,"","*")</f>
        <v/>
      </c>
      <c r="E194" s="4">
        <f>(GRS!F194)</f>
        <v>2815721</v>
      </c>
      <c r="F194" s="4">
        <f>('Local Receipts'!K194)</f>
        <v>5777328</v>
      </c>
      <c r="G194" s="4" t="str">
        <f t="shared" si="26"/>
        <v/>
      </c>
      <c r="H194" s="4">
        <f t="shared" si="18"/>
        <v>71487447</v>
      </c>
      <c r="I194" s="4"/>
      <c r="J194" s="4">
        <f>MINA(ROUND(C194*1.025,0),'Levy Limit Base'!AB194)</f>
        <v>64466758</v>
      </c>
      <c r="K194" s="4">
        <f>IF(J194+'New Growth'!AM194&gt;'Levy Limit Base'!AB194,'Levy Limit Base'!AB194-J194,'New Growth'!AM194)</f>
        <v>968574</v>
      </c>
      <c r="L194" s="30">
        <f t="shared" si="19"/>
        <v>4.0400005100613257</v>
      </c>
      <c r="M194" s="4">
        <f>(GRS!J194)</f>
        <v>2936797</v>
      </c>
      <c r="N194" s="30">
        <f t="shared" si="20"/>
        <v>4.2999998934553529</v>
      </c>
      <c r="O194" s="4">
        <f>('Local Receipts'!U194)</f>
        <v>6383028</v>
      </c>
      <c r="P194" t="str">
        <f t="shared" si="21"/>
        <v/>
      </c>
      <c r="Q194" s="30">
        <f t="shared" si="22"/>
        <v>10.484085376492386</v>
      </c>
      <c r="R194" s="4">
        <f t="shared" si="23"/>
        <v>74755157</v>
      </c>
      <c r="T194" s="26">
        <f t="shared" si="24"/>
        <v>3267710</v>
      </c>
      <c r="U194" s="30">
        <f t="shared" si="25"/>
        <v>4.5699999999999994</v>
      </c>
    </row>
    <row r="195" spans="1:21" x14ac:dyDescent="0.2">
      <c r="A195" t="s">
        <v>204</v>
      </c>
      <c r="B195">
        <v>186</v>
      </c>
      <c r="C195" s="4">
        <f>('Levy Limit Base'!AD195)</f>
        <v>21667181</v>
      </c>
      <c r="D195" s="4" t="str">
        <f>IF('Levy Limit Base'!U195&gt;0,"","*")</f>
        <v/>
      </c>
      <c r="E195" s="4">
        <f>(GRS!F195)</f>
        <v>1640361</v>
      </c>
      <c r="F195" s="4">
        <f>('Local Receipts'!K195)</f>
        <v>4401050</v>
      </c>
      <c r="G195" s="4" t="str">
        <f t="shared" si="26"/>
        <v/>
      </c>
      <c r="H195" s="4">
        <f t="shared" si="18"/>
        <v>27708592</v>
      </c>
      <c r="I195" s="4"/>
      <c r="J195" s="4">
        <f>MINA(ROUND(C195*1.025,0),'Levy Limit Base'!AB195)</f>
        <v>22208861</v>
      </c>
      <c r="K195" s="4">
        <f>IF(J195+'New Growth'!AM195&gt;'Levy Limit Base'!AB195,'Levy Limit Base'!AB195-J195,'New Growth'!AM195)</f>
        <v>385676</v>
      </c>
      <c r="L195" s="30">
        <f t="shared" si="19"/>
        <v>4.2800030146976669</v>
      </c>
      <c r="M195" s="4">
        <f>(GRS!J195)</f>
        <v>1710555</v>
      </c>
      <c r="N195" s="30">
        <f t="shared" si="20"/>
        <v>4.2791800097661428</v>
      </c>
      <c r="O195" s="4">
        <f>('Local Receipts'!U195)</f>
        <v>4412250</v>
      </c>
      <c r="P195" t="str">
        <f t="shared" si="21"/>
        <v/>
      </c>
      <c r="Q195" s="30">
        <f t="shared" si="22"/>
        <v>0.25448472523602322</v>
      </c>
      <c r="R195" s="4">
        <f t="shared" si="23"/>
        <v>28717342</v>
      </c>
      <c r="T195" s="26">
        <f t="shared" si="24"/>
        <v>1008750</v>
      </c>
      <c r="U195" s="30">
        <f t="shared" si="25"/>
        <v>3.64</v>
      </c>
    </row>
    <row r="196" spans="1:21" x14ac:dyDescent="0.2">
      <c r="A196" t="s">
        <v>205</v>
      </c>
      <c r="B196">
        <v>187</v>
      </c>
      <c r="C196" s="4">
        <f>('Levy Limit Base'!AD196)</f>
        <v>15128450</v>
      </c>
      <c r="D196" s="4" t="str">
        <f>IF('Levy Limit Base'!U196&gt;0,"","*")</f>
        <v/>
      </c>
      <c r="E196" s="4">
        <f>(GRS!F196)</f>
        <v>965160</v>
      </c>
      <c r="F196" s="4">
        <f>('Local Receipts'!K196)</f>
        <v>1383843.56</v>
      </c>
      <c r="G196" s="4" t="str">
        <f t="shared" si="26"/>
        <v/>
      </c>
      <c r="H196" s="4">
        <f t="shared" si="18"/>
        <v>17477453.559999999</v>
      </c>
      <c r="I196" s="4"/>
      <c r="J196" s="4">
        <f>MINA(ROUND(C196*1.025,0),'Levy Limit Base'!AB196)</f>
        <v>15506661</v>
      </c>
      <c r="K196" s="4">
        <f>IF(J196+'New Growth'!AM196&gt;'Levy Limit Base'!AB196,'Levy Limit Base'!AB196-J196,'New Growth'!AM196)</f>
        <v>226927</v>
      </c>
      <c r="L196" s="30">
        <f t="shared" si="19"/>
        <v>4</v>
      </c>
      <c r="M196" s="4">
        <f>(GRS!J196)</f>
        <v>1006662</v>
      </c>
      <c r="N196" s="30">
        <f t="shared" si="20"/>
        <v>4.3000124331717018</v>
      </c>
      <c r="O196" s="4">
        <f>('Local Receipts'!U196)</f>
        <v>1439645.3200000003</v>
      </c>
      <c r="P196" t="str">
        <f t="shared" si="21"/>
        <v/>
      </c>
      <c r="Q196" s="30">
        <f t="shared" si="22"/>
        <v>4.0323748733563667</v>
      </c>
      <c r="R196" s="4">
        <f t="shared" si="23"/>
        <v>18179895.32</v>
      </c>
      <c r="T196" s="26">
        <f t="shared" si="24"/>
        <v>702441.76000000164</v>
      </c>
      <c r="U196" s="30">
        <f t="shared" si="25"/>
        <v>4.0199999999999996</v>
      </c>
    </row>
    <row r="197" spans="1:21" x14ac:dyDescent="0.2">
      <c r="A197" t="s">
        <v>206</v>
      </c>
      <c r="B197">
        <v>188</v>
      </c>
      <c r="C197" s="4">
        <f>('Levy Limit Base'!AD197)</f>
        <v>4347770</v>
      </c>
      <c r="D197" s="4" t="str">
        <f>IF('Levy Limit Base'!U197&gt;0,"","*")</f>
        <v/>
      </c>
      <c r="E197" s="4">
        <f>(GRS!F197)</f>
        <v>378135</v>
      </c>
      <c r="F197" s="4">
        <f>('Local Receipts'!K197)</f>
        <v>365000</v>
      </c>
      <c r="G197" s="4" t="str">
        <f t="shared" si="26"/>
        <v/>
      </c>
      <c r="H197" s="4">
        <f t="shared" si="18"/>
        <v>5090905</v>
      </c>
      <c r="I197" s="4"/>
      <c r="J197" s="4">
        <f>MINA(ROUND(C197*1.025,0),'Levy Limit Base'!AB197)</f>
        <v>4456464</v>
      </c>
      <c r="K197" s="4">
        <f>IF(J197+'New Growth'!AM197&gt;'Levy Limit Base'!AB197,'Levy Limit Base'!AB197-J197,'New Growth'!AM197)</f>
        <v>24782</v>
      </c>
      <c r="L197" s="30">
        <f t="shared" si="19"/>
        <v>3.0699876028400768</v>
      </c>
      <c r="M197" s="4">
        <f>(GRS!J197)</f>
        <v>394282</v>
      </c>
      <c r="N197" s="30">
        <f t="shared" si="20"/>
        <v>4.2701680616710966</v>
      </c>
      <c r="O197" s="4">
        <f>('Local Receipts'!U197)</f>
        <v>397000</v>
      </c>
      <c r="P197" t="str">
        <f t="shared" si="21"/>
        <v/>
      </c>
      <c r="Q197" s="30">
        <f t="shared" si="22"/>
        <v>8.7671232876712324</v>
      </c>
      <c r="R197" s="4">
        <f t="shared" si="23"/>
        <v>5272528</v>
      </c>
      <c r="T197" s="26">
        <f t="shared" si="24"/>
        <v>181623</v>
      </c>
      <c r="U197" s="30">
        <f t="shared" si="25"/>
        <v>3.5700000000000003</v>
      </c>
    </row>
    <row r="198" spans="1:21" x14ac:dyDescent="0.2">
      <c r="A198" t="s">
        <v>207</v>
      </c>
      <c r="B198">
        <v>189</v>
      </c>
      <c r="C198" s="4">
        <f>('Levy Limit Base'!AD198)</f>
        <v>56655480</v>
      </c>
      <c r="D198" s="4" t="str">
        <f>IF('Levy Limit Base'!U198&gt;0,"","*")</f>
        <v/>
      </c>
      <c r="E198" s="4">
        <f>(GRS!F198)</f>
        <v>3676703</v>
      </c>
      <c r="F198" s="4">
        <f>('Local Receipts'!K198)</f>
        <v>4305559</v>
      </c>
      <c r="G198" s="4" t="str">
        <f t="shared" si="26"/>
        <v/>
      </c>
      <c r="H198" s="4">
        <f t="shared" si="18"/>
        <v>64637742</v>
      </c>
      <c r="I198" s="4"/>
      <c r="J198" s="4">
        <f>MINA(ROUND(C198*1.025,0),'Levy Limit Base'!AB198)</f>
        <v>58071867</v>
      </c>
      <c r="K198" s="4">
        <f>IF(J198+'New Growth'!AM198&gt;'Levy Limit Base'!AB198,'Levy Limit Base'!AB198-J198,'New Growth'!AM198)</f>
        <v>481572</v>
      </c>
      <c r="L198" s="30">
        <f t="shared" si="19"/>
        <v>3.3500007413228166</v>
      </c>
      <c r="M198" s="4">
        <f>(GRS!J198)</f>
        <v>3804073</v>
      </c>
      <c r="N198" s="30">
        <f t="shared" si="20"/>
        <v>3.4642450042878088</v>
      </c>
      <c r="O198" s="4">
        <f>('Local Receipts'!U198)</f>
        <v>4275000</v>
      </c>
      <c r="P198" t="str">
        <f t="shared" si="21"/>
        <v/>
      </c>
      <c r="Q198" s="30">
        <f t="shared" si="22"/>
        <v>-0.70975685154935741</v>
      </c>
      <c r="R198" s="4">
        <f t="shared" si="23"/>
        <v>66632512</v>
      </c>
      <c r="T198" s="26">
        <f t="shared" si="24"/>
        <v>1994770</v>
      </c>
      <c r="U198" s="30">
        <f t="shared" si="25"/>
        <v>3.09</v>
      </c>
    </row>
    <row r="199" spans="1:21" x14ac:dyDescent="0.2">
      <c r="A199" t="s">
        <v>208</v>
      </c>
      <c r="B199">
        <v>190</v>
      </c>
      <c r="C199" s="4">
        <f>('Levy Limit Base'!AD199)</f>
        <v>602707</v>
      </c>
      <c r="D199" s="4" t="str">
        <f>IF('Levy Limit Base'!U199&gt;0,"","*")</f>
        <v>*</v>
      </c>
      <c r="E199" s="4">
        <f>(GRS!F199)</f>
        <v>25273</v>
      </c>
      <c r="F199" s="4">
        <f>('Local Receipts'!K199)</f>
        <v>15700</v>
      </c>
      <c r="G199" s="4" t="str">
        <f t="shared" si="26"/>
        <v>*</v>
      </c>
      <c r="H199" s="4">
        <f t="shared" si="18"/>
        <v>643680</v>
      </c>
      <c r="I199" s="4"/>
      <c r="J199" s="4">
        <f>MINA(ROUND(C199*1.025,0),'Levy Limit Base'!AB199)</f>
        <v>617775</v>
      </c>
      <c r="K199" s="4">
        <f>IF(J199+'New Growth'!AM199&gt;'Levy Limit Base'!AB199,'Levy Limit Base'!AB199-J199,'New Growth'!AM199)</f>
        <v>6449</v>
      </c>
      <c r="L199" s="30">
        <f t="shared" si="19"/>
        <v>3.5700597471076327</v>
      </c>
      <c r="M199" s="4">
        <f>(GRS!J199)</f>
        <v>26002</v>
      </c>
      <c r="N199" s="30">
        <f t="shared" si="20"/>
        <v>2.8845012463894273</v>
      </c>
      <c r="O199" s="4">
        <f>('Local Receipts'!U199)</f>
        <v>15800</v>
      </c>
      <c r="P199" t="str">
        <f t="shared" si="21"/>
        <v>*</v>
      </c>
      <c r="Q199" s="30">
        <f t="shared" si="22"/>
        <v>0.63694267515923564</v>
      </c>
      <c r="R199" s="4">
        <f t="shared" si="23"/>
        <v>666026</v>
      </c>
      <c r="T199" s="26">
        <f t="shared" si="24"/>
        <v>22346</v>
      </c>
      <c r="U199" s="30">
        <f t="shared" si="25"/>
        <v>3.47</v>
      </c>
    </row>
    <row r="200" spans="1:21" x14ac:dyDescent="0.2">
      <c r="A200" t="s">
        <v>209</v>
      </c>
      <c r="B200">
        <v>191</v>
      </c>
      <c r="C200" s="4">
        <f>('Levy Limit Base'!AD200)</f>
        <v>12083872</v>
      </c>
      <c r="D200" s="4" t="str">
        <f>IF('Levy Limit Base'!U200&gt;0,"","*")</f>
        <v/>
      </c>
      <c r="E200" s="4">
        <f>(GRS!F200)</f>
        <v>1287461</v>
      </c>
      <c r="F200" s="4">
        <f>('Local Receipts'!K200)</f>
        <v>1106800</v>
      </c>
      <c r="G200" s="4" t="str">
        <f t="shared" si="26"/>
        <v/>
      </c>
      <c r="H200" s="4">
        <f t="shared" si="18"/>
        <v>14478133</v>
      </c>
      <c r="I200" s="4"/>
      <c r="J200" s="4">
        <f>MINA(ROUND(C200*1.025,0),'Levy Limit Base'!AB200)</f>
        <v>12385969</v>
      </c>
      <c r="K200" s="4">
        <f>IF(J200+'New Growth'!AM200&gt;'Levy Limit Base'!AB200,'Levy Limit Base'!AB200-J200,'New Growth'!AM200)</f>
        <v>152257</v>
      </c>
      <c r="L200" s="30">
        <f t="shared" si="19"/>
        <v>3.7600034161235736</v>
      </c>
      <c r="M200" s="4">
        <f>(GRS!J200)</f>
        <v>1339206</v>
      </c>
      <c r="N200" s="30">
        <f t="shared" si="20"/>
        <v>4.0191508713662003</v>
      </c>
      <c r="O200" s="4">
        <f>('Local Receipts'!U200)</f>
        <v>1225800</v>
      </c>
      <c r="P200" t="str">
        <f t="shared" si="21"/>
        <v/>
      </c>
      <c r="Q200" s="30">
        <f t="shared" si="22"/>
        <v>10.751716660643297</v>
      </c>
      <c r="R200" s="4">
        <f t="shared" si="23"/>
        <v>15103232</v>
      </c>
      <c r="T200" s="26">
        <f t="shared" si="24"/>
        <v>625099</v>
      </c>
      <c r="U200" s="30">
        <f t="shared" si="25"/>
        <v>4.32</v>
      </c>
    </row>
    <row r="201" spans="1:21" x14ac:dyDescent="0.2">
      <c r="A201" t="s">
        <v>210</v>
      </c>
      <c r="B201">
        <v>192</v>
      </c>
      <c r="C201" s="4">
        <f>('Levy Limit Base'!AD201)</f>
        <v>14514877</v>
      </c>
      <c r="D201" s="4" t="str">
        <f>IF('Levy Limit Base'!U201&gt;0,"","*")</f>
        <v/>
      </c>
      <c r="E201" s="4">
        <f>(GRS!F201)</f>
        <v>1463493</v>
      </c>
      <c r="F201" s="4">
        <f>('Local Receipts'!K201)</f>
        <v>980463</v>
      </c>
      <c r="G201" s="4" t="str">
        <f t="shared" si="26"/>
        <v/>
      </c>
      <c r="H201" s="4">
        <f t="shared" si="18"/>
        <v>16958833</v>
      </c>
      <c r="I201" s="4"/>
      <c r="J201" s="4">
        <f>MINA(ROUND(C201*1.025,0),'Levy Limit Base'!AB201)</f>
        <v>14877749</v>
      </c>
      <c r="K201" s="4">
        <f>IF(J201+'New Growth'!AM201&gt;'Levy Limit Base'!AB201,'Levy Limit Base'!AB201-J201,'New Growth'!AM201)</f>
        <v>146600</v>
      </c>
      <c r="L201" s="30">
        <f t="shared" si="19"/>
        <v>3.5099987412914349</v>
      </c>
      <c r="M201" s="4">
        <f>(GRS!J201)</f>
        <v>1520303</v>
      </c>
      <c r="N201" s="30">
        <f t="shared" si="20"/>
        <v>3.8818087958056511</v>
      </c>
      <c r="O201" s="4">
        <f>('Local Receipts'!U201)</f>
        <v>928987</v>
      </c>
      <c r="P201" t="str">
        <f t="shared" si="21"/>
        <v/>
      </c>
      <c r="Q201" s="30">
        <f t="shared" si="22"/>
        <v>-5.2501726225262964</v>
      </c>
      <c r="R201" s="4">
        <f t="shared" si="23"/>
        <v>17473639</v>
      </c>
      <c r="T201" s="26">
        <f t="shared" si="24"/>
        <v>514806</v>
      </c>
      <c r="U201" s="30">
        <f t="shared" si="25"/>
        <v>3.04</v>
      </c>
    </row>
    <row r="202" spans="1:21" x14ac:dyDescent="0.2">
      <c r="A202" t="s">
        <v>211</v>
      </c>
      <c r="B202">
        <v>193</v>
      </c>
      <c r="C202" s="4">
        <f>('Levy Limit Base'!AD202)</f>
        <v>2784941</v>
      </c>
      <c r="D202" s="4" t="str">
        <f>IF('Levy Limit Base'!U202&gt;0,"","*")</f>
        <v/>
      </c>
      <c r="E202" s="4">
        <f>(GRS!F202)</f>
        <v>274473</v>
      </c>
      <c r="F202" s="4">
        <f>('Local Receipts'!K202)</f>
        <v>169100</v>
      </c>
      <c r="G202" s="4" t="str">
        <f t="shared" si="26"/>
        <v/>
      </c>
      <c r="H202" s="4">
        <f t="shared" ref="H202:H265" si="27">(C202+E202+F202)</f>
        <v>3228514</v>
      </c>
      <c r="I202" s="4"/>
      <c r="J202" s="4">
        <f>MINA(ROUND(C202*1.025,0),'Levy Limit Base'!AB202)</f>
        <v>2854565</v>
      </c>
      <c r="K202" s="4">
        <f>IF(J202+'New Growth'!AM202&gt;'Levy Limit Base'!AB202,'Levy Limit Base'!AB202-J202,'New Growth'!AM202)</f>
        <v>22558</v>
      </c>
      <c r="L202" s="30">
        <f t="shared" ref="L202:L265" si="28">((J202+K202)-C202)*100/C202</f>
        <v>3.3100162624630109</v>
      </c>
      <c r="M202" s="4">
        <f>(GRS!J202)</f>
        <v>276306</v>
      </c>
      <c r="N202" s="30">
        <f t="shared" ref="N202:N265" si="29">(M202-E202)*100/E202</f>
        <v>0.66782525057109443</v>
      </c>
      <c r="O202" s="4">
        <f>('Local Receipts'!U202)</f>
        <v>156500</v>
      </c>
      <c r="P202" t="str">
        <f t="shared" ref="P202:P265" si="30">(G202)</f>
        <v/>
      </c>
      <c r="Q202" s="30">
        <f t="shared" ref="Q202:Q265" si="31">(O202-F202)*100/F202</f>
        <v>-7.4512123004139559</v>
      </c>
      <c r="R202" s="4">
        <f t="shared" ref="R202:R265" si="32">SUM(J202+K202+M202+O202)</f>
        <v>3309929</v>
      </c>
      <c r="T202" s="26">
        <f t="shared" ref="T202:T265" si="33">(R202-H202)</f>
        <v>81415</v>
      </c>
      <c r="U202" s="30">
        <f t="shared" ref="U202:U265" si="34">ROUND(T202/H202,4)*100</f>
        <v>2.52</v>
      </c>
    </row>
    <row r="203" spans="1:21" x14ac:dyDescent="0.2">
      <c r="A203" t="s">
        <v>212</v>
      </c>
      <c r="B203">
        <v>194</v>
      </c>
      <c r="C203" s="4">
        <f>('Levy Limit Base'!AD203)</f>
        <v>1564838</v>
      </c>
      <c r="D203" s="4" t="str">
        <f>IF('Levy Limit Base'!U203&gt;0,"","*")</f>
        <v/>
      </c>
      <c r="E203" s="4">
        <f>(GRS!F203)</f>
        <v>85749</v>
      </c>
      <c r="F203" s="4">
        <f>('Local Receipts'!K203)</f>
        <v>123600</v>
      </c>
      <c r="G203" s="4" t="str">
        <f t="shared" ref="G203:G266" si="35">D203</f>
        <v/>
      </c>
      <c r="H203" s="4">
        <f t="shared" si="27"/>
        <v>1774187</v>
      </c>
      <c r="I203" s="4"/>
      <c r="J203" s="4">
        <f>MINA(ROUND(C203*1.025,0),'Levy Limit Base'!AB203)</f>
        <v>1603959</v>
      </c>
      <c r="K203" s="4">
        <f>IF(J203+'New Growth'!AM203&gt;'Levy Limit Base'!AB203,'Levy Limit Base'!AB203-J203,'New Growth'!AM203)</f>
        <v>24411</v>
      </c>
      <c r="L203" s="30">
        <f t="shared" si="28"/>
        <v>4.0599729812287277</v>
      </c>
      <c r="M203" s="4">
        <f>(GRS!J203)</f>
        <v>89189</v>
      </c>
      <c r="N203" s="30">
        <f t="shared" si="29"/>
        <v>4.0117085913538348</v>
      </c>
      <c r="O203" s="4">
        <f>('Local Receipts'!U203)</f>
        <v>123100</v>
      </c>
      <c r="P203" t="str">
        <f t="shared" si="30"/>
        <v/>
      </c>
      <c r="Q203" s="30">
        <f t="shared" si="31"/>
        <v>-0.4045307443365696</v>
      </c>
      <c r="R203" s="4">
        <f t="shared" si="32"/>
        <v>1840659</v>
      </c>
      <c r="T203" s="26">
        <f t="shared" si="33"/>
        <v>66472</v>
      </c>
      <c r="U203" s="30">
        <f t="shared" si="34"/>
        <v>3.75</v>
      </c>
    </row>
    <row r="204" spans="1:21" s="13" customFormat="1" x14ac:dyDescent="0.2">
      <c r="A204" s="13" t="s">
        <v>378</v>
      </c>
      <c r="B204" s="13">
        <v>195</v>
      </c>
      <c r="C204" s="14">
        <f>('Levy Limit Base'!AD204)</f>
        <v>415445</v>
      </c>
      <c r="D204" s="4" t="str">
        <f>IF('Levy Limit Base'!U204&gt;0,"","*")</f>
        <v/>
      </c>
      <c r="E204" s="14">
        <f>(GRS!F204)</f>
        <v>311339</v>
      </c>
      <c r="F204" s="14">
        <f>('Local Receipts'!K204)</f>
        <v>25600</v>
      </c>
      <c r="G204" s="4" t="str">
        <f t="shared" si="35"/>
        <v/>
      </c>
      <c r="H204" s="14">
        <f t="shared" si="27"/>
        <v>752384</v>
      </c>
      <c r="I204" s="14"/>
      <c r="J204" s="4">
        <f>MINA(ROUND(C204*1.025,0),'Levy Limit Base'!AB204)</f>
        <v>425831</v>
      </c>
      <c r="K204" s="4">
        <f>IF(J204+'New Growth'!AM204&gt;'Levy Limit Base'!AB204,'Levy Limit Base'!AB204-J204,'New Growth'!AM204)</f>
        <v>5359</v>
      </c>
      <c r="L204" s="30">
        <f t="shared" si="28"/>
        <v>3.7899120220486466</v>
      </c>
      <c r="M204" s="14">
        <f>(GRS!J204)</f>
        <v>312527</v>
      </c>
      <c r="N204" s="30">
        <f t="shared" si="29"/>
        <v>0.38157763723786614</v>
      </c>
      <c r="O204" s="14">
        <f>('Local Receipts'!U204)</f>
        <v>26400</v>
      </c>
      <c r="P204" s="13" t="str">
        <f t="shared" si="30"/>
        <v/>
      </c>
      <c r="Q204" s="30">
        <f t="shared" si="31"/>
        <v>3.125</v>
      </c>
      <c r="R204" s="14">
        <f t="shared" si="32"/>
        <v>770117</v>
      </c>
      <c r="T204" s="27">
        <f t="shared" si="33"/>
        <v>17733</v>
      </c>
      <c r="U204" s="30">
        <f t="shared" si="34"/>
        <v>2.36</v>
      </c>
    </row>
    <row r="205" spans="1:21" x14ac:dyDescent="0.2">
      <c r="A205" t="s">
        <v>213</v>
      </c>
      <c r="B205">
        <v>196</v>
      </c>
      <c r="C205" s="4">
        <f>('Levy Limit Base'!AD205)</f>
        <v>7321680</v>
      </c>
      <c r="D205" s="4" t="str">
        <f>IF('Levy Limit Base'!U205&gt;0,"","*")</f>
        <v/>
      </c>
      <c r="E205" s="4">
        <f>(GRS!F205)</f>
        <v>348823</v>
      </c>
      <c r="F205" s="4">
        <f>('Local Receipts'!K205)</f>
        <v>574790.81000000006</v>
      </c>
      <c r="G205" s="4" t="str">
        <f t="shared" si="35"/>
        <v/>
      </c>
      <c r="H205" s="4">
        <f t="shared" si="27"/>
        <v>8245293.8100000005</v>
      </c>
      <c r="I205" s="4"/>
      <c r="J205" s="4">
        <f>MINA(ROUND(C205*1.025,0),'Levy Limit Base'!AB205)</f>
        <v>7504722</v>
      </c>
      <c r="K205" s="4">
        <f>IF(J205+'New Growth'!AM205&gt;'Levy Limit Base'!AB205,'Levy Limit Base'!AB205-J205,'New Growth'!AM205)</f>
        <v>49787</v>
      </c>
      <c r="L205" s="30">
        <f t="shared" si="28"/>
        <v>3.1799942089793598</v>
      </c>
      <c r="M205" s="4">
        <f>(GRS!J205)</f>
        <v>363801</v>
      </c>
      <c r="N205" s="30">
        <f t="shared" si="29"/>
        <v>4.2938682368995167</v>
      </c>
      <c r="O205" s="4">
        <f>('Local Receipts'!U205)</f>
        <v>629602.52</v>
      </c>
      <c r="P205" t="str">
        <f t="shared" si="30"/>
        <v/>
      </c>
      <c r="Q205" s="30">
        <f t="shared" si="31"/>
        <v>9.5359405624456581</v>
      </c>
      <c r="R205" s="4">
        <f t="shared" si="32"/>
        <v>8547912.5199999996</v>
      </c>
      <c r="T205" s="26">
        <f t="shared" si="33"/>
        <v>302618.70999999903</v>
      </c>
      <c r="U205" s="30">
        <f t="shared" si="34"/>
        <v>3.6700000000000004</v>
      </c>
    </row>
    <row r="206" spans="1:21" x14ac:dyDescent="0.2">
      <c r="A206" t="s">
        <v>214</v>
      </c>
      <c r="B206">
        <v>197</v>
      </c>
      <c r="C206" s="4">
        <f>('Levy Limit Base'!AD206)</f>
        <v>59219382</v>
      </c>
      <c r="D206" s="4" t="str">
        <f>IF('Levy Limit Base'!U206&gt;0,"","*")</f>
        <v/>
      </c>
      <c r="E206" s="4">
        <f>(GRS!F206)</f>
        <v>189203</v>
      </c>
      <c r="F206" s="4">
        <f>('Local Receipts'!K206)</f>
        <v>6280501</v>
      </c>
      <c r="G206" s="4" t="str">
        <f t="shared" si="35"/>
        <v/>
      </c>
      <c r="H206" s="4">
        <f t="shared" si="27"/>
        <v>65689086</v>
      </c>
      <c r="I206" s="4"/>
      <c r="J206" s="4">
        <f>MINA(ROUND(C206*1.025,0),'Levy Limit Base'!AB206)</f>
        <v>60699867</v>
      </c>
      <c r="K206" s="4">
        <f>IF(J206+'New Growth'!AM206&gt;'Levy Limit Base'!AB206,'Levy Limit Base'!AB206-J206,'New Growth'!AM206)</f>
        <v>1030417</v>
      </c>
      <c r="L206" s="30">
        <f t="shared" si="28"/>
        <v>4.2400003431309026</v>
      </c>
      <c r="M206" s="4">
        <f>(GRS!J206)</f>
        <v>192344</v>
      </c>
      <c r="N206" s="30">
        <f t="shared" si="29"/>
        <v>1.660121668261074</v>
      </c>
      <c r="O206" s="4">
        <f>('Local Receipts'!U206)</f>
        <v>6325770</v>
      </c>
      <c r="P206" t="str">
        <f t="shared" si="30"/>
        <v/>
      </c>
      <c r="Q206" s="30">
        <f t="shared" si="31"/>
        <v>0.72078644681371762</v>
      </c>
      <c r="R206" s="4">
        <f t="shared" si="32"/>
        <v>68248398</v>
      </c>
      <c r="T206" s="26">
        <f t="shared" si="33"/>
        <v>2559312</v>
      </c>
      <c r="U206" s="30">
        <f t="shared" si="34"/>
        <v>3.9</v>
      </c>
    </row>
    <row r="207" spans="1:21" x14ac:dyDescent="0.2">
      <c r="A207" t="s">
        <v>215</v>
      </c>
      <c r="B207">
        <v>198</v>
      </c>
      <c r="C207" s="4">
        <f>('Levy Limit Base'!AD207)</f>
        <v>90478492</v>
      </c>
      <c r="D207" s="4" t="str">
        <f>IF('Levy Limit Base'!U207&gt;0,"","*")</f>
        <v/>
      </c>
      <c r="E207" s="4">
        <f>(GRS!F207)</f>
        <v>3600886</v>
      </c>
      <c r="F207" s="4">
        <f>('Local Receipts'!K207)</f>
        <v>6200813</v>
      </c>
      <c r="G207" s="4" t="str">
        <f t="shared" si="35"/>
        <v/>
      </c>
      <c r="H207" s="4">
        <f t="shared" si="27"/>
        <v>100280191</v>
      </c>
      <c r="I207" s="4"/>
      <c r="J207" s="4">
        <f>MINA(ROUND(C207*1.025,0),'Levy Limit Base'!AB207)</f>
        <v>92740454</v>
      </c>
      <c r="K207" s="4">
        <f>IF(J207+'New Growth'!AM207&gt;'Levy Limit Base'!AB207,'Levy Limit Base'!AB207-J207,'New Growth'!AM207)</f>
        <v>1022407</v>
      </c>
      <c r="L207" s="30">
        <f t="shared" si="28"/>
        <v>3.6299997130809829</v>
      </c>
      <c r="M207" s="4">
        <f>(GRS!J207)</f>
        <v>3751939</v>
      </c>
      <c r="N207" s="30">
        <f t="shared" si="29"/>
        <v>4.1948842590406921</v>
      </c>
      <c r="O207" s="4">
        <f>('Local Receipts'!U207)</f>
        <v>6819900</v>
      </c>
      <c r="P207" t="str">
        <f t="shared" si="30"/>
        <v/>
      </c>
      <c r="Q207" s="30">
        <f t="shared" si="31"/>
        <v>9.9839650058790674</v>
      </c>
      <c r="R207" s="4">
        <f t="shared" si="32"/>
        <v>104334700</v>
      </c>
      <c r="T207" s="26">
        <f t="shared" si="33"/>
        <v>4054509</v>
      </c>
      <c r="U207" s="30">
        <f t="shared" si="34"/>
        <v>4.04</v>
      </c>
    </row>
    <row r="208" spans="1:21" x14ac:dyDescent="0.2">
      <c r="A208" t="s">
        <v>216</v>
      </c>
      <c r="B208">
        <v>199</v>
      </c>
      <c r="C208" s="4">
        <f>('Levy Limit Base'!AD208)</f>
        <v>103353659</v>
      </c>
      <c r="D208" s="4" t="str">
        <f>IF('Levy Limit Base'!U208&gt;0,"","*")</f>
        <v/>
      </c>
      <c r="E208" s="4">
        <f>(GRS!F208)</f>
        <v>1609289</v>
      </c>
      <c r="F208" s="4">
        <f>('Local Receipts'!K208)</f>
        <v>5292800</v>
      </c>
      <c r="G208" s="4" t="str">
        <f t="shared" si="35"/>
        <v/>
      </c>
      <c r="H208" s="4">
        <f t="shared" si="27"/>
        <v>110255748</v>
      </c>
      <c r="I208" s="4"/>
      <c r="J208" s="4">
        <f>MINA(ROUND(C208*1.025,0),'Levy Limit Base'!AB208)</f>
        <v>105937500</v>
      </c>
      <c r="K208" s="4">
        <f>IF(J208+'New Growth'!AM208&gt;'Levy Limit Base'!AB208,'Levy Limit Base'!AB208-J208,'New Growth'!AM208)</f>
        <v>3917104</v>
      </c>
      <c r="L208" s="30">
        <f t="shared" si="28"/>
        <v>6.2899998538029509</v>
      </c>
      <c r="M208" s="4">
        <f>(GRS!J208)</f>
        <v>1678488</v>
      </c>
      <c r="N208" s="30">
        <f t="shared" si="29"/>
        <v>4.2999734665432996</v>
      </c>
      <c r="O208" s="4">
        <f>('Local Receipts'!U208)</f>
        <v>5555000</v>
      </c>
      <c r="P208" t="str">
        <f t="shared" si="30"/>
        <v/>
      </c>
      <c r="Q208" s="30">
        <f t="shared" si="31"/>
        <v>4.9538996372430475</v>
      </c>
      <c r="R208" s="4">
        <f t="shared" si="32"/>
        <v>117088092</v>
      </c>
      <c r="T208" s="26">
        <f t="shared" si="33"/>
        <v>6832344</v>
      </c>
      <c r="U208" s="30">
        <f t="shared" si="34"/>
        <v>6.2</v>
      </c>
    </row>
    <row r="209" spans="1:21" x14ac:dyDescent="0.2">
      <c r="A209" t="s">
        <v>217</v>
      </c>
      <c r="B209">
        <v>200</v>
      </c>
      <c r="C209" s="4">
        <f>('Levy Limit Base'!AD209)</f>
        <v>413539</v>
      </c>
      <c r="D209" s="4" t="str">
        <f>IF('Levy Limit Base'!U209&gt;0,"","*")</f>
        <v/>
      </c>
      <c r="E209" s="4">
        <f>(GRS!F209)</f>
        <v>50006</v>
      </c>
      <c r="F209" s="4">
        <f>('Local Receipts'!K209)</f>
        <v>35800</v>
      </c>
      <c r="G209" s="4" t="str">
        <f t="shared" si="35"/>
        <v/>
      </c>
      <c r="H209" s="4">
        <f t="shared" si="27"/>
        <v>499345</v>
      </c>
      <c r="I209" s="4"/>
      <c r="J209" s="4">
        <f>MINA(ROUND(C209*1.025,0),'Levy Limit Base'!AB209)</f>
        <v>423877</v>
      </c>
      <c r="K209" s="4">
        <f>IF(J209+'New Growth'!AM209&gt;'Levy Limit Base'!AB209,'Levy Limit Base'!AB209-J209,'New Growth'!AM209)</f>
        <v>5128</v>
      </c>
      <c r="L209" s="30">
        <f t="shared" si="28"/>
        <v>3.7399132850831482</v>
      </c>
      <c r="M209" s="4">
        <f>(GRS!J209)</f>
        <v>50811</v>
      </c>
      <c r="N209" s="30">
        <f t="shared" si="29"/>
        <v>1.6098068231812181</v>
      </c>
      <c r="O209" s="4">
        <f>('Local Receipts'!U209)</f>
        <v>39000</v>
      </c>
      <c r="P209" t="str">
        <f t="shared" si="30"/>
        <v/>
      </c>
      <c r="Q209" s="30">
        <f t="shared" si="31"/>
        <v>8.938547486033519</v>
      </c>
      <c r="R209" s="4">
        <f t="shared" si="32"/>
        <v>518816</v>
      </c>
      <c r="T209" s="26">
        <f t="shared" si="33"/>
        <v>19471</v>
      </c>
      <c r="U209" s="30">
        <f t="shared" si="34"/>
        <v>3.9</v>
      </c>
    </row>
    <row r="210" spans="1:21" x14ac:dyDescent="0.2">
      <c r="A210" t="s">
        <v>218</v>
      </c>
      <c r="B210">
        <v>201</v>
      </c>
      <c r="C210" s="4">
        <f>('Levy Limit Base'!AD210)</f>
        <v>114137930</v>
      </c>
      <c r="D210" s="4" t="str">
        <f>IF('Levy Limit Base'!U210&gt;0,"","*")</f>
        <v/>
      </c>
      <c r="E210" s="4">
        <f>(GRS!F210)</f>
        <v>21220258</v>
      </c>
      <c r="F210" s="4">
        <f>('Local Receipts'!K210)</f>
        <v>12110812</v>
      </c>
      <c r="G210" s="4" t="str">
        <f t="shared" si="35"/>
        <v/>
      </c>
      <c r="H210" s="4">
        <f t="shared" si="27"/>
        <v>147469000</v>
      </c>
      <c r="I210" s="4"/>
      <c r="J210" s="4">
        <f>MINA(ROUND(C210*1.025,0),'Levy Limit Base'!AB210)</f>
        <v>116991378</v>
      </c>
      <c r="K210" s="4">
        <f>IF(J210+'New Growth'!AM210&gt;'Levy Limit Base'!AB210,'Levy Limit Base'!AB210-J210,'New Growth'!AM210)</f>
        <v>1358241</v>
      </c>
      <c r="L210" s="30">
        <f t="shared" si="28"/>
        <v>3.6899994594259771</v>
      </c>
      <c r="M210" s="4">
        <f>(GRS!J210)</f>
        <v>22132134</v>
      </c>
      <c r="N210" s="30">
        <f t="shared" si="29"/>
        <v>4.2971956325884442</v>
      </c>
      <c r="O210" s="4">
        <f>('Local Receipts'!U210)</f>
        <v>10340580</v>
      </c>
      <c r="P210" t="str">
        <f t="shared" si="30"/>
        <v/>
      </c>
      <c r="Q210" s="30">
        <f t="shared" si="31"/>
        <v>-14.616955493983392</v>
      </c>
      <c r="R210" s="4">
        <f t="shared" si="32"/>
        <v>150822333</v>
      </c>
      <c r="T210" s="26">
        <f t="shared" si="33"/>
        <v>3353333</v>
      </c>
      <c r="U210" s="30">
        <f t="shared" si="34"/>
        <v>2.27</v>
      </c>
    </row>
    <row r="211" spans="1:21" x14ac:dyDescent="0.2">
      <c r="A211" t="s">
        <v>219</v>
      </c>
      <c r="B211">
        <v>202</v>
      </c>
      <c r="C211" s="4">
        <f>('Levy Limit Base'!AD211)</f>
        <v>1770809</v>
      </c>
      <c r="D211" s="4" t="str">
        <f>IF('Levy Limit Base'!U211&gt;0,"","*")</f>
        <v/>
      </c>
      <c r="E211" s="4">
        <f>(GRS!F211)</f>
        <v>179671</v>
      </c>
      <c r="F211" s="4">
        <f>('Local Receipts'!K211)</f>
        <v>165800</v>
      </c>
      <c r="G211" s="4" t="str">
        <f t="shared" si="35"/>
        <v/>
      </c>
      <c r="H211" s="4">
        <f t="shared" si="27"/>
        <v>2116280</v>
      </c>
      <c r="I211" s="4"/>
      <c r="J211" s="4">
        <f>MINA(ROUND(C211*1.025,0),'Levy Limit Base'!AB211)</f>
        <v>1815079</v>
      </c>
      <c r="K211" s="4">
        <f>IF(J211+'New Growth'!AM211&gt;'Levy Limit Base'!AB211,'Levy Limit Base'!AB211-J211,'New Growth'!AM211)</f>
        <v>13458</v>
      </c>
      <c r="L211" s="30">
        <f t="shared" si="28"/>
        <v>3.2599789135926009</v>
      </c>
      <c r="M211" s="4">
        <f>(GRS!J211)</f>
        <v>184904</v>
      </c>
      <c r="N211" s="30">
        <f t="shared" si="29"/>
        <v>2.9125457085450628</v>
      </c>
      <c r="O211" s="4">
        <f>('Local Receipts'!U211)</f>
        <v>141500</v>
      </c>
      <c r="P211" t="str">
        <f t="shared" si="30"/>
        <v/>
      </c>
      <c r="Q211" s="30">
        <f t="shared" si="31"/>
        <v>-14.6562123039807</v>
      </c>
      <c r="R211" s="4">
        <f t="shared" si="32"/>
        <v>2154941</v>
      </c>
      <c r="T211" s="26">
        <f t="shared" si="33"/>
        <v>38661</v>
      </c>
      <c r="U211" s="30">
        <f t="shared" si="34"/>
        <v>1.83</v>
      </c>
    </row>
    <row r="212" spans="1:21" x14ac:dyDescent="0.2">
      <c r="A212" t="s">
        <v>379</v>
      </c>
      <c r="B212">
        <v>203</v>
      </c>
      <c r="C212" s="4">
        <f>('Levy Limit Base'!AD212)</f>
        <v>4058798</v>
      </c>
      <c r="D212" s="4" t="str">
        <f>IF('Levy Limit Base'!U212&gt;0,"","*")</f>
        <v/>
      </c>
      <c r="E212" s="4">
        <f>(GRS!F212)</f>
        <v>99238</v>
      </c>
      <c r="F212" s="4">
        <f>('Local Receipts'!K212)</f>
        <v>299095</v>
      </c>
      <c r="G212" s="4" t="str">
        <f t="shared" si="35"/>
        <v/>
      </c>
      <c r="H212" s="4">
        <f t="shared" si="27"/>
        <v>4457131</v>
      </c>
      <c r="I212" s="4"/>
      <c r="J212" s="4">
        <f>MINA(ROUND(C212*1.025,0),'Levy Limit Base'!AB212)</f>
        <v>4160268</v>
      </c>
      <c r="K212" s="4">
        <f>IF(J212+'New Growth'!AM212&gt;'Levy Limit Base'!AB212,'Levy Limit Base'!AB212-J212,'New Growth'!AM212)</f>
        <v>35312</v>
      </c>
      <c r="L212" s="30">
        <f t="shared" si="28"/>
        <v>3.3700125012380511</v>
      </c>
      <c r="M212" s="4">
        <f>(GRS!J212)</f>
        <v>101559</v>
      </c>
      <c r="N212" s="30">
        <f t="shared" si="29"/>
        <v>2.3388218222858179</v>
      </c>
      <c r="O212" s="4">
        <f>('Local Receipts'!U212)</f>
        <v>274710</v>
      </c>
      <c r="P212" t="str">
        <f t="shared" si="30"/>
        <v/>
      </c>
      <c r="Q212" s="30">
        <f t="shared" si="31"/>
        <v>-8.152927999465053</v>
      </c>
      <c r="R212" s="4">
        <f t="shared" si="32"/>
        <v>4571849</v>
      </c>
      <c r="T212" s="26">
        <f t="shared" si="33"/>
        <v>114718</v>
      </c>
      <c r="U212" s="30">
        <f t="shared" si="34"/>
        <v>2.5700000000000003</v>
      </c>
    </row>
    <row r="213" spans="1:21" x14ac:dyDescent="0.2">
      <c r="A213" t="s">
        <v>220</v>
      </c>
      <c r="B213">
        <v>204</v>
      </c>
      <c r="C213" s="4">
        <f>('Levy Limit Base'!AD213)</f>
        <v>1425795</v>
      </c>
      <c r="D213" s="4" t="str">
        <f>IF('Levy Limit Base'!U213&gt;0,"","*")</f>
        <v/>
      </c>
      <c r="E213" s="4">
        <f>(GRS!F213)</f>
        <v>107971</v>
      </c>
      <c r="F213" s="4">
        <f>('Local Receipts'!K213)</f>
        <v>703825</v>
      </c>
      <c r="G213" s="4" t="str">
        <f t="shared" si="35"/>
        <v/>
      </c>
      <c r="H213" s="4">
        <f t="shared" si="27"/>
        <v>2237591</v>
      </c>
      <c r="I213" s="4"/>
      <c r="J213" s="4">
        <f>MINA(ROUND(C213*1.025,0),'Levy Limit Base'!AB213)</f>
        <v>1461440</v>
      </c>
      <c r="K213" s="4">
        <f>IF(J213+'New Growth'!AM213&gt;'Levy Limit Base'!AB213,'Levy Limit Base'!AB213-J213,'New Growth'!AM213)</f>
        <v>22813</v>
      </c>
      <c r="L213" s="30">
        <f t="shared" si="28"/>
        <v>4.1000284052055171</v>
      </c>
      <c r="M213" s="4">
        <f>(GRS!J213)</f>
        <v>112084</v>
      </c>
      <c r="N213" s="30">
        <f t="shared" si="29"/>
        <v>3.8093562160209684</v>
      </c>
      <c r="O213" s="4">
        <f>('Local Receipts'!U213)</f>
        <v>703825</v>
      </c>
      <c r="P213" t="str">
        <f t="shared" si="30"/>
        <v/>
      </c>
      <c r="Q213" s="30">
        <f t="shared" si="31"/>
        <v>0</v>
      </c>
      <c r="R213" s="4">
        <f t="shared" si="32"/>
        <v>2300162</v>
      </c>
      <c r="T213" s="26">
        <f t="shared" si="33"/>
        <v>62571</v>
      </c>
      <c r="U213" s="30">
        <f t="shared" si="34"/>
        <v>2.8000000000000003</v>
      </c>
    </row>
    <row r="214" spans="1:21" x14ac:dyDescent="0.2">
      <c r="A214" t="s">
        <v>221</v>
      </c>
      <c r="B214">
        <v>205</v>
      </c>
      <c r="C214" s="4">
        <f>('Levy Limit Base'!AD214)</f>
        <v>12961414</v>
      </c>
      <c r="D214" s="4" t="str">
        <f>IF('Levy Limit Base'!U214&gt;0,"","*")</f>
        <v/>
      </c>
      <c r="E214" s="4">
        <f>(GRS!F214)</f>
        <v>748986</v>
      </c>
      <c r="F214" s="4">
        <f>('Local Receipts'!K214)</f>
        <v>1200000</v>
      </c>
      <c r="G214" s="4" t="str">
        <f t="shared" si="35"/>
        <v/>
      </c>
      <c r="H214" s="4">
        <f t="shared" si="27"/>
        <v>14910400</v>
      </c>
      <c r="I214" s="4"/>
      <c r="J214" s="4">
        <f>MINA(ROUND(C214*1.025,0),'Levy Limit Base'!AB214)</f>
        <v>13285449</v>
      </c>
      <c r="K214" s="4">
        <f>IF(J214+'New Growth'!AM214&gt;'Levy Limit Base'!AB214,'Levy Limit Base'!AB214-J214,'New Growth'!AM214)</f>
        <v>149056</v>
      </c>
      <c r="L214" s="30">
        <f t="shared" si="28"/>
        <v>3.649995286008147</v>
      </c>
      <c r="M214" s="4">
        <f>(GRS!J214)</f>
        <v>769515</v>
      </c>
      <c r="N214" s="30">
        <f t="shared" si="29"/>
        <v>2.7409057045125009</v>
      </c>
      <c r="O214" s="4">
        <f>('Local Receipts'!U214)</f>
        <v>1280769</v>
      </c>
      <c r="P214" t="str">
        <f t="shared" si="30"/>
        <v/>
      </c>
      <c r="Q214" s="30">
        <f t="shared" si="31"/>
        <v>6.7307499999999996</v>
      </c>
      <c r="R214" s="4">
        <f t="shared" si="32"/>
        <v>15484789</v>
      </c>
      <c r="T214" s="26">
        <f t="shared" si="33"/>
        <v>574389</v>
      </c>
      <c r="U214" s="30">
        <f t="shared" si="34"/>
        <v>3.85</v>
      </c>
    </row>
    <row r="215" spans="1:21" x14ac:dyDescent="0.2">
      <c r="A215" t="s">
        <v>222</v>
      </c>
      <c r="B215">
        <v>206</v>
      </c>
      <c r="C215" s="4">
        <f>('Levy Limit Base'!AD215)</f>
        <v>47847641</v>
      </c>
      <c r="D215" s="4" t="str">
        <f>IF('Levy Limit Base'!U215&gt;0,"","*")</f>
        <v/>
      </c>
      <c r="E215" s="4">
        <f>(GRS!F215)</f>
        <v>2478300</v>
      </c>
      <c r="F215" s="4">
        <f>('Local Receipts'!K215)</f>
        <v>3470000</v>
      </c>
      <c r="G215" s="4" t="str">
        <f t="shared" si="35"/>
        <v/>
      </c>
      <c r="H215" s="4">
        <f t="shared" si="27"/>
        <v>53795941</v>
      </c>
      <c r="I215" s="4"/>
      <c r="J215" s="4">
        <f>MINA(ROUND(C215*1.025,0),'Levy Limit Base'!AB215)</f>
        <v>49043832</v>
      </c>
      <c r="K215" s="4">
        <f>IF(J215+'New Growth'!AM215&gt;'Levy Limit Base'!AB215,'Levy Limit Base'!AB215-J215,'New Growth'!AM215)</f>
        <v>645943</v>
      </c>
      <c r="L215" s="30">
        <f t="shared" si="28"/>
        <v>3.8499996269408561</v>
      </c>
      <c r="M215" s="4">
        <f>(GRS!J215)</f>
        <v>2579399</v>
      </c>
      <c r="N215" s="30">
        <f t="shared" si="29"/>
        <v>4.0793689222450871</v>
      </c>
      <c r="O215" s="4">
        <f>('Local Receipts'!U215)</f>
        <v>3589000</v>
      </c>
      <c r="P215" t="str">
        <f t="shared" si="30"/>
        <v/>
      </c>
      <c r="Q215" s="30">
        <f t="shared" si="31"/>
        <v>3.4293948126801155</v>
      </c>
      <c r="R215" s="4">
        <f t="shared" si="32"/>
        <v>55858174</v>
      </c>
      <c r="T215" s="26">
        <f t="shared" si="33"/>
        <v>2062233</v>
      </c>
      <c r="U215" s="30">
        <f t="shared" si="34"/>
        <v>3.83</v>
      </c>
    </row>
    <row r="216" spans="1:21" x14ac:dyDescent="0.2">
      <c r="A216" t="s">
        <v>223</v>
      </c>
      <c r="B216">
        <v>207</v>
      </c>
      <c r="C216" s="4">
        <f>('Levy Limit Base'!AD216)</f>
        <v>279763291</v>
      </c>
      <c r="D216" s="4" t="str">
        <f>IF('Levy Limit Base'!U216&gt;0,"","*")</f>
        <v/>
      </c>
      <c r="E216" s="4">
        <f>(GRS!F216)</f>
        <v>5417478</v>
      </c>
      <c r="F216" s="4">
        <f>('Local Receipts'!K216)</f>
        <v>22177382</v>
      </c>
      <c r="G216" s="4" t="str">
        <f t="shared" si="35"/>
        <v/>
      </c>
      <c r="H216" s="4">
        <f t="shared" si="27"/>
        <v>307358151</v>
      </c>
      <c r="I216" s="4"/>
      <c r="J216" s="4">
        <f>MINA(ROUND(C216*1.025,0),'Levy Limit Base'!AB216)</f>
        <v>286757373</v>
      </c>
      <c r="K216" s="4">
        <f>IF(J216+'New Growth'!AM216&gt;'Levy Limit Base'!AB216,'Levy Limit Base'!AB216-J216,'New Growth'!AM216)</f>
        <v>5343479</v>
      </c>
      <c r="L216" s="30">
        <f t="shared" si="28"/>
        <v>4.4099999524240658</v>
      </c>
      <c r="M216" s="4">
        <f>(GRS!J216)</f>
        <v>5650430</v>
      </c>
      <c r="N216" s="30">
        <f t="shared" si="29"/>
        <v>4.3000082326130347</v>
      </c>
      <c r="O216" s="4">
        <f>('Local Receipts'!U216)</f>
        <v>23774702</v>
      </c>
      <c r="P216" t="str">
        <f t="shared" si="30"/>
        <v/>
      </c>
      <c r="Q216" s="30">
        <f t="shared" si="31"/>
        <v>7.2024732224930785</v>
      </c>
      <c r="R216" s="4">
        <f t="shared" si="32"/>
        <v>321525984</v>
      </c>
      <c r="T216" s="26">
        <f t="shared" si="33"/>
        <v>14167833</v>
      </c>
      <c r="U216" s="30">
        <f t="shared" si="34"/>
        <v>4.6100000000000003</v>
      </c>
    </row>
    <row r="217" spans="1:21" x14ac:dyDescent="0.2">
      <c r="A217" t="s">
        <v>224</v>
      </c>
      <c r="B217">
        <v>208</v>
      </c>
      <c r="C217" s="4">
        <f>('Levy Limit Base'!AD217)</f>
        <v>23546056</v>
      </c>
      <c r="D217" s="4" t="str">
        <f>IF('Levy Limit Base'!U217&gt;0,"","*")</f>
        <v/>
      </c>
      <c r="E217" s="4">
        <f>(GRS!F217)</f>
        <v>1038606</v>
      </c>
      <c r="F217" s="4">
        <f>('Local Receipts'!K217)</f>
        <v>1792839</v>
      </c>
      <c r="G217" s="4" t="str">
        <f t="shared" si="35"/>
        <v/>
      </c>
      <c r="H217" s="4">
        <f t="shared" si="27"/>
        <v>26377501</v>
      </c>
      <c r="I217" s="4"/>
      <c r="J217" s="4">
        <f>MINA(ROUND(C217*1.025,0),'Levy Limit Base'!AB217)</f>
        <v>24134707</v>
      </c>
      <c r="K217" s="4">
        <f>IF(J217+'New Growth'!AM217&gt;'Levy Limit Base'!AB217,'Levy Limit Base'!AB217-J217,'New Growth'!AM217)</f>
        <v>734637</v>
      </c>
      <c r="L217" s="30">
        <f t="shared" si="28"/>
        <v>5.619998525443072</v>
      </c>
      <c r="M217" s="4">
        <f>(GRS!J217)</f>
        <v>1076620</v>
      </c>
      <c r="N217" s="30">
        <f t="shared" si="29"/>
        <v>3.6600982470734813</v>
      </c>
      <c r="O217" s="4">
        <f>('Local Receipts'!U217)</f>
        <v>2053000</v>
      </c>
      <c r="P217" t="str">
        <f t="shared" si="30"/>
        <v/>
      </c>
      <c r="Q217" s="30">
        <f t="shared" si="31"/>
        <v>14.511118957140045</v>
      </c>
      <c r="R217" s="4">
        <f t="shared" si="32"/>
        <v>27998964</v>
      </c>
      <c r="T217" s="26">
        <f t="shared" si="33"/>
        <v>1621463</v>
      </c>
      <c r="U217" s="30">
        <f t="shared" si="34"/>
        <v>6.15</v>
      </c>
    </row>
    <row r="218" spans="1:21" x14ac:dyDescent="0.2">
      <c r="A218" t="s">
        <v>225</v>
      </c>
      <c r="B218">
        <v>209</v>
      </c>
      <c r="C218" s="4">
        <f>('Levy Limit Base'!AD218)</f>
        <v>15745723</v>
      </c>
      <c r="D218" s="4" t="str">
        <f>IF('Levy Limit Base'!U218&gt;0,"","*")</f>
        <v/>
      </c>
      <c r="E218" s="4">
        <f>(GRS!F218)</f>
        <v>4167690</v>
      </c>
      <c r="F218" s="4">
        <f>('Local Receipts'!K218)</f>
        <v>1703918.51</v>
      </c>
      <c r="G218" s="4" t="str">
        <f t="shared" si="35"/>
        <v/>
      </c>
      <c r="H218" s="4">
        <f t="shared" si="27"/>
        <v>21617331.510000002</v>
      </c>
      <c r="I218" s="4"/>
      <c r="J218" s="4">
        <f>MINA(ROUND(C218*1.025,0),'Levy Limit Base'!AB218)</f>
        <v>16139366</v>
      </c>
      <c r="K218" s="4">
        <f>IF(J218+'New Growth'!AM218&gt;'Levy Limit Base'!AB218,'Levy Limit Base'!AB218-J218,'New Growth'!AM218)</f>
        <v>354279</v>
      </c>
      <c r="L218" s="30">
        <f t="shared" si="28"/>
        <v>4.7500010002716291</v>
      </c>
      <c r="M218" s="4">
        <f>(GRS!J218)</f>
        <v>4343553</v>
      </c>
      <c r="N218" s="30">
        <f t="shared" si="29"/>
        <v>4.2196756476609343</v>
      </c>
      <c r="O218" s="4">
        <f>('Local Receipts'!U218)</f>
        <v>1773500</v>
      </c>
      <c r="P218" t="str">
        <f t="shared" si="30"/>
        <v/>
      </c>
      <c r="Q218" s="30">
        <f t="shared" si="31"/>
        <v>4.0836160644795152</v>
      </c>
      <c r="R218" s="4">
        <f t="shared" si="32"/>
        <v>22610698</v>
      </c>
      <c r="T218" s="26">
        <f t="shared" si="33"/>
        <v>993366.48999999836</v>
      </c>
      <c r="U218" s="30">
        <f t="shared" si="34"/>
        <v>4.5999999999999996</v>
      </c>
    </row>
    <row r="219" spans="1:21" x14ac:dyDescent="0.2">
      <c r="A219" t="s">
        <v>226</v>
      </c>
      <c r="B219">
        <v>210</v>
      </c>
      <c r="C219" s="4">
        <f>('Levy Limit Base'!AD219)</f>
        <v>59123365</v>
      </c>
      <c r="D219" s="4" t="str">
        <f>IF('Levy Limit Base'!U219&gt;0,"","*")</f>
        <v/>
      </c>
      <c r="E219" s="4">
        <f>(GRS!F219)</f>
        <v>2121748</v>
      </c>
      <c r="F219" s="4">
        <f>('Local Receipts'!K219)</f>
        <v>5193835.72</v>
      </c>
      <c r="G219" s="4" t="str">
        <f t="shared" si="35"/>
        <v/>
      </c>
      <c r="H219" s="4">
        <f t="shared" si="27"/>
        <v>66438948.719999999</v>
      </c>
      <c r="I219" s="4"/>
      <c r="J219" s="4">
        <f>MINA(ROUND(C219*1.025,0),'Levy Limit Base'!AB219)</f>
        <v>60601449</v>
      </c>
      <c r="K219" s="4">
        <f>IF(J219+'New Growth'!AM219&gt;'Levy Limit Base'!AB219,'Levy Limit Base'!AB219-J219,'New Growth'!AM219)</f>
        <v>792253</v>
      </c>
      <c r="L219" s="30">
        <f t="shared" si="28"/>
        <v>3.8399996346622016</v>
      </c>
      <c r="M219" s="4">
        <f>(GRS!J219)</f>
        <v>2202985</v>
      </c>
      <c r="N219" s="30">
        <f t="shared" si="29"/>
        <v>3.8287770272435746</v>
      </c>
      <c r="O219" s="4">
        <f>('Local Receipts'!U219)</f>
        <v>5064645.4400000004</v>
      </c>
      <c r="P219" t="str">
        <f t="shared" si="30"/>
        <v/>
      </c>
      <c r="Q219" s="30">
        <f t="shared" si="31"/>
        <v>-2.4873770940140427</v>
      </c>
      <c r="R219" s="4">
        <f t="shared" si="32"/>
        <v>68661332.439999998</v>
      </c>
      <c r="T219" s="26">
        <f t="shared" si="33"/>
        <v>2222383.7199999988</v>
      </c>
      <c r="U219" s="30">
        <f t="shared" si="34"/>
        <v>3.35</v>
      </c>
    </row>
    <row r="220" spans="1:21" x14ac:dyDescent="0.2">
      <c r="A220" t="s">
        <v>380</v>
      </c>
      <c r="B220">
        <v>211</v>
      </c>
      <c r="C220" s="4">
        <f>('Levy Limit Base'!AD220)</f>
        <v>46801317</v>
      </c>
      <c r="D220" s="4" t="str">
        <f>IF('Levy Limit Base'!U220&gt;0,"","*")</f>
        <v/>
      </c>
      <c r="E220" s="4">
        <f>(GRS!F220)</f>
        <v>2652191</v>
      </c>
      <c r="F220" s="4">
        <f>('Local Receipts'!K220)</f>
        <v>5251003</v>
      </c>
      <c r="G220" s="4" t="str">
        <f t="shared" si="35"/>
        <v/>
      </c>
      <c r="H220" s="4">
        <f t="shared" si="27"/>
        <v>54704511</v>
      </c>
      <c r="I220" s="4"/>
      <c r="J220" s="4">
        <f>MINA(ROUND(C220*1.025,0),'Levy Limit Base'!AB220)</f>
        <v>47971350</v>
      </c>
      <c r="K220" s="4">
        <f>IF(J220+'New Growth'!AM220&gt;'Levy Limit Base'!AB220,'Levy Limit Base'!AB220-J220,'New Growth'!AM220)</f>
        <v>407171</v>
      </c>
      <c r="L220" s="30">
        <f t="shared" si="28"/>
        <v>3.3699991818606301</v>
      </c>
      <c r="M220" s="4">
        <f>(GRS!J220)</f>
        <v>2766235</v>
      </c>
      <c r="N220" s="30">
        <f t="shared" si="29"/>
        <v>4.2999919689042008</v>
      </c>
      <c r="O220" s="4">
        <f>('Local Receipts'!U220)</f>
        <v>5334624</v>
      </c>
      <c r="P220" t="str">
        <f t="shared" si="30"/>
        <v/>
      </c>
      <c r="Q220" s="30">
        <f t="shared" si="31"/>
        <v>1.5924767134964501</v>
      </c>
      <c r="R220" s="4">
        <f t="shared" si="32"/>
        <v>56479380</v>
      </c>
      <c r="T220" s="26">
        <f t="shared" si="33"/>
        <v>1774869</v>
      </c>
      <c r="U220" s="30">
        <f t="shared" si="34"/>
        <v>3.2399999999999998</v>
      </c>
    </row>
    <row r="221" spans="1:21" x14ac:dyDescent="0.2">
      <c r="A221" t="s">
        <v>381</v>
      </c>
      <c r="B221">
        <v>212</v>
      </c>
      <c r="C221" s="4">
        <f>('Levy Limit Base'!AD221)</f>
        <v>5224934</v>
      </c>
      <c r="D221" s="4" t="str">
        <f>IF('Levy Limit Base'!U221&gt;0,"","*")</f>
        <v/>
      </c>
      <c r="E221" s="4">
        <f>(GRS!F221)</f>
        <v>759674</v>
      </c>
      <c r="F221" s="4">
        <f>('Local Receipts'!K221)</f>
        <v>618192</v>
      </c>
      <c r="G221" s="4" t="str">
        <f t="shared" si="35"/>
        <v/>
      </c>
      <c r="H221" s="4">
        <f t="shared" si="27"/>
        <v>6602800</v>
      </c>
      <c r="I221" s="4"/>
      <c r="J221" s="4">
        <f>MINA(ROUND(C221*1.025,0),'Levy Limit Base'!AB221)</f>
        <v>5355557</v>
      </c>
      <c r="K221" s="4">
        <f>IF(J221+'New Growth'!AM221&gt;'Levy Limit Base'!AB221,'Levy Limit Base'!AB221-J221,'New Growth'!AM221)</f>
        <v>74717</v>
      </c>
      <c r="L221" s="30">
        <f t="shared" si="28"/>
        <v>3.9300017952379878</v>
      </c>
      <c r="M221" s="4">
        <f>(GRS!J221)</f>
        <v>791260</v>
      </c>
      <c r="N221" s="30">
        <f t="shared" si="29"/>
        <v>4.157836124442853</v>
      </c>
      <c r="O221" s="4">
        <f>('Local Receipts'!U221)</f>
        <v>607623.46</v>
      </c>
      <c r="P221" t="str">
        <f t="shared" si="30"/>
        <v/>
      </c>
      <c r="Q221" s="30">
        <f t="shared" si="31"/>
        <v>-1.7095886067758945</v>
      </c>
      <c r="R221" s="4">
        <f t="shared" si="32"/>
        <v>6829157.46</v>
      </c>
      <c r="T221" s="26">
        <f t="shared" si="33"/>
        <v>226357.45999999996</v>
      </c>
      <c r="U221" s="30">
        <f t="shared" si="34"/>
        <v>3.4299999999999997</v>
      </c>
    </row>
    <row r="222" spans="1:21" x14ac:dyDescent="0.2">
      <c r="A222" t="s">
        <v>227</v>
      </c>
      <c r="B222">
        <v>213</v>
      </c>
      <c r="C222" s="4">
        <f>('Levy Limit Base'!AD222)</f>
        <v>37952950</v>
      </c>
      <c r="D222" s="4" t="str">
        <f>IF('Levy Limit Base'!U222&gt;0,"","*")</f>
        <v/>
      </c>
      <c r="E222" s="4">
        <f>(GRS!F222)</f>
        <v>1672580</v>
      </c>
      <c r="F222" s="4">
        <f>('Local Receipts'!K222)</f>
        <v>2967000</v>
      </c>
      <c r="G222" s="4" t="str">
        <f t="shared" si="35"/>
        <v/>
      </c>
      <c r="H222" s="4">
        <f t="shared" si="27"/>
        <v>42592530</v>
      </c>
      <c r="I222" s="4"/>
      <c r="J222" s="4">
        <f>MINA(ROUND(C222*1.025,0),'Levy Limit Base'!AB222)</f>
        <v>38901774</v>
      </c>
      <c r="K222" s="4">
        <f>IF(J222+'New Growth'!AM222&gt;'Levy Limit Base'!AB222,'Levy Limit Base'!AB222-J222,'New Growth'!AM222)</f>
        <v>648995</v>
      </c>
      <c r="L222" s="30">
        <f t="shared" si="28"/>
        <v>4.2099994862059473</v>
      </c>
      <c r="M222" s="4">
        <f>(GRS!J222)</f>
        <v>1742964</v>
      </c>
      <c r="N222" s="30">
        <f t="shared" si="29"/>
        <v>4.2081096270432505</v>
      </c>
      <c r="O222" s="4">
        <f>('Local Receipts'!U222)</f>
        <v>2836000</v>
      </c>
      <c r="P222" t="str">
        <f t="shared" si="30"/>
        <v/>
      </c>
      <c r="Q222" s="30">
        <f t="shared" si="31"/>
        <v>-4.4152342433434448</v>
      </c>
      <c r="R222" s="4">
        <f t="shared" si="32"/>
        <v>44129733</v>
      </c>
      <c r="T222" s="26">
        <f t="shared" si="33"/>
        <v>1537203</v>
      </c>
      <c r="U222" s="30">
        <f t="shared" si="34"/>
        <v>3.61</v>
      </c>
    </row>
    <row r="223" spans="1:21" x14ac:dyDescent="0.2">
      <c r="A223" t="s">
        <v>228</v>
      </c>
      <c r="B223">
        <v>214</v>
      </c>
      <c r="C223" s="4">
        <f>('Levy Limit Base'!AD223)</f>
        <v>47501659</v>
      </c>
      <c r="D223" s="4" t="str">
        <f>IF('Levy Limit Base'!U223&gt;0,"","*")</f>
        <v/>
      </c>
      <c r="E223" s="4">
        <f>(GRS!F223)</f>
        <v>4116452</v>
      </c>
      <c r="F223" s="4">
        <f>('Local Receipts'!K223)</f>
        <v>5135557</v>
      </c>
      <c r="G223" s="4" t="str">
        <f t="shared" si="35"/>
        <v/>
      </c>
      <c r="H223" s="4">
        <f t="shared" si="27"/>
        <v>56753668</v>
      </c>
      <c r="I223" s="4"/>
      <c r="J223" s="4">
        <f>MINA(ROUND(C223*1.025,0),'Levy Limit Base'!AB223)</f>
        <v>48689200</v>
      </c>
      <c r="K223" s="4">
        <f>IF(J223+'New Growth'!AM223&gt;'Levy Limit Base'!AB223,'Levy Limit Base'!AB223-J223,'New Growth'!AM223)</f>
        <v>935783</v>
      </c>
      <c r="L223" s="30">
        <f t="shared" si="28"/>
        <v>4.4699996688536707</v>
      </c>
      <c r="M223" s="4">
        <f>(GRS!J223)</f>
        <v>4290681</v>
      </c>
      <c r="N223" s="30">
        <f t="shared" si="29"/>
        <v>4.232504107906518</v>
      </c>
      <c r="O223" s="4">
        <f>('Local Receipts'!U223)</f>
        <v>4853366</v>
      </c>
      <c r="P223" t="str">
        <f t="shared" si="30"/>
        <v/>
      </c>
      <c r="Q223" s="30">
        <f t="shared" si="31"/>
        <v>-5.4948470049110547</v>
      </c>
      <c r="R223" s="4">
        <f t="shared" si="32"/>
        <v>58769030</v>
      </c>
      <c r="T223" s="26">
        <f t="shared" si="33"/>
        <v>2015362</v>
      </c>
      <c r="U223" s="30">
        <f t="shared" si="34"/>
        <v>3.55</v>
      </c>
    </row>
    <row r="224" spans="1:21" x14ac:dyDescent="0.2">
      <c r="A224" t="s">
        <v>229</v>
      </c>
      <c r="B224">
        <v>215</v>
      </c>
      <c r="C224" s="4">
        <f>('Levy Limit Base'!AD224)</f>
        <v>44053909</v>
      </c>
      <c r="D224" s="4" t="str">
        <f>IF('Levy Limit Base'!U224&gt;0,"","*")</f>
        <v/>
      </c>
      <c r="E224" s="4">
        <f>(GRS!F224)</f>
        <v>1168887</v>
      </c>
      <c r="F224" s="4">
        <f>('Local Receipts'!K224)</f>
        <v>2921000</v>
      </c>
      <c r="G224" s="4" t="str">
        <f t="shared" si="35"/>
        <v/>
      </c>
      <c r="H224" s="4">
        <f t="shared" si="27"/>
        <v>48143796</v>
      </c>
      <c r="I224" s="4"/>
      <c r="J224" s="4">
        <f>MINA(ROUND(C224*1.025,0),'Levy Limit Base'!AB224)</f>
        <v>45155257</v>
      </c>
      <c r="K224" s="4">
        <f>IF(J224+'New Growth'!AM224&gt;'Levy Limit Base'!AB224,'Levy Limit Base'!AB224-J224,'New Growth'!AM224)</f>
        <v>722484</v>
      </c>
      <c r="L224" s="30">
        <f t="shared" si="28"/>
        <v>4.1400003799889813</v>
      </c>
      <c r="M224" s="4">
        <f>(GRS!J224)</f>
        <v>1213103</v>
      </c>
      <c r="N224" s="30">
        <f t="shared" si="29"/>
        <v>3.7827437553843954</v>
      </c>
      <c r="O224" s="4">
        <f>('Local Receipts'!U224)</f>
        <v>3283000</v>
      </c>
      <c r="P224" t="str">
        <f t="shared" si="30"/>
        <v/>
      </c>
      <c r="Q224" s="30">
        <f t="shared" si="31"/>
        <v>12.393016090380007</v>
      </c>
      <c r="R224" s="4">
        <f t="shared" si="32"/>
        <v>50373844</v>
      </c>
      <c r="T224" s="26">
        <f t="shared" si="33"/>
        <v>2230048</v>
      </c>
      <c r="U224" s="30">
        <f t="shared" si="34"/>
        <v>4.63</v>
      </c>
    </row>
    <row r="225" spans="1:21" x14ac:dyDescent="0.2">
      <c r="A225" t="s">
        <v>230</v>
      </c>
      <c r="B225">
        <v>216</v>
      </c>
      <c r="C225" s="4">
        <f>('Levy Limit Base'!AD225)</f>
        <v>19121428</v>
      </c>
      <c r="D225" s="4" t="str">
        <f>IF('Levy Limit Base'!U225&gt;0,"","*")</f>
        <v/>
      </c>
      <c r="E225" s="4">
        <f>(GRS!F225)</f>
        <v>2017521</v>
      </c>
      <c r="F225" s="4">
        <f>('Local Receipts'!K225)</f>
        <v>2236000</v>
      </c>
      <c r="G225" s="4" t="str">
        <f t="shared" si="35"/>
        <v/>
      </c>
      <c r="H225" s="4">
        <f t="shared" si="27"/>
        <v>23374949</v>
      </c>
      <c r="I225" s="4"/>
      <c r="J225" s="4">
        <f>MINA(ROUND(C225*1.025,0),'Levy Limit Base'!AB225)</f>
        <v>19599464</v>
      </c>
      <c r="K225" s="4">
        <f>IF(J225+'New Growth'!AM225&gt;'Levy Limit Base'!AB225,'Levy Limit Base'!AB225-J225,'New Growth'!AM225)</f>
        <v>294470</v>
      </c>
      <c r="L225" s="30">
        <f t="shared" si="28"/>
        <v>4.040001614942148</v>
      </c>
      <c r="M225" s="4">
        <f>(GRS!J225)</f>
        <v>2101195</v>
      </c>
      <c r="N225" s="30">
        <f t="shared" si="29"/>
        <v>4.1473669914712161</v>
      </c>
      <c r="O225" s="4">
        <f>('Local Receipts'!U225)</f>
        <v>2176662</v>
      </c>
      <c r="P225" t="str">
        <f t="shared" si="30"/>
        <v/>
      </c>
      <c r="Q225" s="30">
        <f t="shared" si="31"/>
        <v>-2.653756708407871</v>
      </c>
      <c r="R225" s="4">
        <f t="shared" si="32"/>
        <v>24171791</v>
      </c>
      <c r="T225" s="26">
        <f t="shared" si="33"/>
        <v>796842</v>
      </c>
      <c r="U225" s="30">
        <f t="shared" si="34"/>
        <v>3.4099999999999997</v>
      </c>
    </row>
    <row r="226" spans="1:21" x14ac:dyDescent="0.2">
      <c r="A226" t="s">
        <v>231</v>
      </c>
      <c r="B226">
        <v>217</v>
      </c>
      <c r="C226" s="4">
        <f>('Levy Limit Base'!AD226)</f>
        <v>5986755</v>
      </c>
      <c r="D226" s="4" t="str">
        <f>IF('Levy Limit Base'!U226&gt;0,"","*")</f>
        <v/>
      </c>
      <c r="E226" s="4">
        <f>(GRS!F226)</f>
        <v>376829</v>
      </c>
      <c r="F226" s="4">
        <f>('Local Receipts'!K226)</f>
        <v>356000</v>
      </c>
      <c r="G226" s="4" t="str">
        <f t="shared" si="35"/>
        <v/>
      </c>
      <c r="H226" s="4">
        <f t="shared" si="27"/>
        <v>6719584</v>
      </c>
      <c r="I226" s="4"/>
      <c r="J226" s="4">
        <f>MINA(ROUND(C226*1.025,0),'Levy Limit Base'!AB226)</f>
        <v>6136424</v>
      </c>
      <c r="K226" s="4">
        <f>IF(J226+'New Growth'!AM226&gt;'Levy Limit Base'!AB226,'Levy Limit Base'!AB226-J226,'New Growth'!AM226)</f>
        <v>74834</v>
      </c>
      <c r="L226" s="30">
        <f t="shared" si="28"/>
        <v>3.749994780143834</v>
      </c>
      <c r="M226" s="4">
        <f>(GRS!J226)</f>
        <v>391151</v>
      </c>
      <c r="N226" s="30">
        <f t="shared" si="29"/>
        <v>3.800662900148343</v>
      </c>
      <c r="O226" s="4">
        <f>('Local Receipts'!U226)</f>
        <v>319000</v>
      </c>
      <c r="P226" t="str">
        <f t="shared" si="30"/>
        <v/>
      </c>
      <c r="Q226" s="30">
        <f t="shared" si="31"/>
        <v>-10.393258426966293</v>
      </c>
      <c r="R226" s="4">
        <f t="shared" si="32"/>
        <v>6921409</v>
      </c>
      <c r="T226" s="26">
        <f t="shared" si="33"/>
        <v>201825</v>
      </c>
      <c r="U226" s="30">
        <f t="shared" si="34"/>
        <v>3</v>
      </c>
    </row>
    <row r="227" spans="1:21" x14ac:dyDescent="0.2">
      <c r="A227" t="s">
        <v>232</v>
      </c>
      <c r="B227">
        <v>218</v>
      </c>
      <c r="C227" s="4">
        <f>('Levy Limit Base'!AD227)</f>
        <v>31493229</v>
      </c>
      <c r="D227" s="4" t="str">
        <f>IF('Levy Limit Base'!U227&gt;0,"","*")</f>
        <v/>
      </c>
      <c r="E227" s="4">
        <f>(GRS!F227)</f>
        <v>1933036</v>
      </c>
      <c r="F227" s="4">
        <f>('Local Receipts'!K227)</f>
        <v>2965000</v>
      </c>
      <c r="G227" s="4" t="str">
        <f t="shared" si="35"/>
        <v/>
      </c>
      <c r="H227" s="4">
        <f t="shared" si="27"/>
        <v>36391265</v>
      </c>
      <c r="I227" s="4"/>
      <c r="J227" s="4">
        <f>MINA(ROUND(C227*1.025,0),'Levy Limit Base'!AB227)</f>
        <v>32280560</v>
      </c>
      <c r="K227" s="4">
        <f>IF(J227+'New Growth'!AM227&gt;'Levy Limit Base'!AB227,'Levy Limit Base'!AB227-J227,'New Growth'!AM227)</f>
        <v>318082</v>
      </c>
      <c r="L227" s="30">
        <f t="shared" si="28"/>
        <v>3.5100021023566685</v>
      </c>
      <c r="M227" s="4">
        <f>(GRS!J227)</f>
        <v>2015424</v>
      </c>
      <c r="N227" s="30">
        <f t="shared" si="29"/>
        <v>4.2621037580262344</v>
      </c>
      <c r="O227" s="4">
        <f>('Local Receipts'!U227)</f>
        <v>3018980</v>
      </c>
      <c r="P227" t="str">
        <f t="shared" si="30"/>
        <v/>
      </c>
      <c r="Q227" s="30">
        <f t="shared" si="31"/>
        <v>1.8205733558178752</v>
      </c>
      <c r="R227" s="4">
        <f t="shared" si="32"/>
        <v>37633046</v>
      </c>
      <c r="T227" s="26">
        <f t="shared" si="33"/>
        <v>1241781</v>
      </c>
      <c r="U227" s="30">
        <f t="shared" si="34"/>
        <v>3.4099999999999997</v>
      </c>
    </row>
    <row r="228" spans="1:21" x14ac:dyDescent="0.2">
      <c r="A228" t="s">
        <v>233</v>
      </c>
      <c r="B228">
        <v>219</v>
      </c>
      <c r="C228" s="4">
        <f>('Levy Limit Base'!AD228)</f>
        <v>37580511</v>
      </c>
      <c r="D228" s="4" t="str">
        <f>IF('Levy Limit Base'!U228&gt;0,"","*")</f>
        <v/>
      </c>
      <c r="E228" s="4">
        <f>(GRS!F228)</f>
        <v>990343</v>
      </c>
      <c r="F228" s="4">
        <f>('Local Receipts'!K228)</f>
        <v>1648102</v>
      </c>
      <c r="G228" s="4" t="str">
        <f t="shared" si="35"/>
        <v/>
      </c>
      <c r="H228" s="4">
        <f t="shared" si="27"/>
        <v>40218956</v>
      </c>
      <c r="I228" s="4"/>
      <c r="J228" s="4">
        <f>MINA(ROUND(C228*1.025,0),'Levy Limit Base'!AB228)</f>
        <v>38520024</v>
      </c>
      <c r="K228" s="4">
        <f>IF(J228+'New Growth'!AM228&gt;'Levy Limit Base'!AB228,'Levy Limit Base'!AB228-J228,'New Growth'!AM228)</f>
        <v>563708</v>
      </c>
      <c r="L228" s="30">
        <f t="shared" si="28"/>
        <v>4.0000014901340748</v>
      </c>
      <c r="M228" s="4">
        <f>(GRS!J228)</f>
        <v>1032837</v>
      </c>
      <c r="N228" s="30">
        <f t="shared" si="29"/>
        <v>4.290836609134411</v>
      </c>
      <c r="O228" s="4">
        <f>('Local Receipts'!U228)</f>
        <v>1743729</v>
      </c>
      <c r="P228" t="str">
        <f t="shared" si="30"/>
        <v/>
      </c>
      <c r="Q228" s="30">
        <f t="shared" si="31"/>
        <v>5.8022501034523346</v>
      </c>
      <c r="R228" s="4">
        <f t="shared" si="32"/>
        <v>41860298</v>
      </c>
      <c r="T228" s="26">
        <f t="shared" si="33"/>
        <v>1641342</v>
      </c>
      <c r="U228" s="30">
        <f t="shared" si="34"/>
        <v>4.08</v>
      </c>
    </row>
    <row r="229" spans="1:21" x14ac:dyDescent="0.2">
      <c r="A229" t="s">
        <v>234</v>
      </c>
      <c r="B229">
        <v>220</v>
      </c>
      <c r="C229" s="4">
        <f>('Levy Limit Base'!AD229)</f>
        <v>65319412</v>
      </c>
      <c r="D229" s="4" t="str">
        <f>IF('Levy Limit Base'!U229&gt;0,"","*")</f>
        <v/>
      </c>
      <c r="E229" s="4">
        <f>(GRS!F229)</f>
        <v>4287958</v>
      </c>
      <c r="F229" s="4">
        <f>('Local Receipts'!K229)</f>
        <v>15659899</v>
      </c>
      <c r="G229" s="4" t="str">
        <f t="shared" si="35"/>
        <v/>
      </c>
      <c r="H229" s="4">
        <f t="shared" si="27"/>
        <v>85267269</v>
      </c>
      <c r="I229" s="4"/>
      <c r="J229" s="4">
        <f>MINA(ROUND(C229*1.025,0),'Levy Limit Base'!AB229)</f>
        <v>66952397</v>
      </c>
      <c r="K229" s="4">
        <f>IF(J229+'New Growth'!AM229&gt;'Levy Limit Base'!AB229,'Levy Limit Base'!AB229-J229,'New Growth'!AM229)</f>
        <v>986323</v>
      </c>
      <c r="L229" s="30">
        <f t="shared" si="28"/>
        <v>4.0099993551687207</v>
      </c>
      <c r="M229" s="4">
        <f>(GRS!J229)</f>
        <v>4472340</v>
      </c>
      <c r="N229" s="30">
        <f t="shared" si="29"/>
        <v>4.2999954757019543</v>
      </c>
      <c r="O229" s="4">
        <f>('Local Receipts'!U229)</f>
        <v>17386815</v>
      </c>
      <c r="P229" t="str">
        <f t="shared" si="30"/>
        <v/>
      </c>
      <c r="Q229" s="30">
        <f t="shared" si="31"/>
        <v>11.02763178740808</v>
      </c>
      <c r="R229" s="4">
        <f t="shared" si="32"/>
        <v>89797875</v>
      </c>
      <c r="T229" s="26">
        <f t="shared" si="33"/>
        <v>4530606</v>
      </c>
      <c r="U229" s="30">
        <f t="shared" si="34"/>
        <v>5.3100000000000005</v>
      </c>
    </row>
    <row r="230" spans="1:21" x14ac:dyDescent="0.2">
      <c r="A230" t="s">
        <v>235</v>
      </c>
      <c r="B230">
        <v>221</v>
      </c>
      <c r="C230" s="4">
        <f>('Levy Limit Base'!AD230)</f>
        <v>17332792</v>
      </c>
      <c r="D230" s="4" t="str">
        <f>IF('Levy Limit Base'!U230&gt;0,"","*")</f>
        <v/>
      </c>
      <c r="E230" s="4">
        <f>(GRS!F230)</f>
        <v>149540</v>
      </c>
      <c r="F230" s="4">
        <f>('Local Receipts'!K230)</f>
        <v>2482000</v>
      </c>
      <c r="G230" s="4" t="str">
        <f t="shared" si="35"/>
        <v/>
      </c>
      <c r="H230" s="4">
        <f t="shared" si="27"/>
        <v>19964332</v>
      </c>
      <c r="I230" s="4"/>
      <c r="J230" s="4">
        <f>MINA(ROUND(C230*1.025,0),'Levy Limit Base'!AB230)</f>
        <v>17766112</v>
      </c>
      <c r="K230" s="4">
        <f>IF(J230+'New Growth'!AM230&gt;'Levy Limit Base'!AB230,'Levy Limit Base'!AB230-J230,'New Growth'!AM230)</f>
        <v>161195</v>
      </c>
      <c r="L230" s="30">
        <f t="shared" si="28"/>
        <v>3.4300013523499273</v>
      </c>
      <c r="M230" s="4">
        <f>(GRS!J230)</f>
        <v>152423</v>
      </c>
      <c r="N230" s="30">
        <f t="shared" si="29"/>
        <v>1.9279122642771165</v>
      </c>
      <c r="O230" s="4">
        <f>('Local Receipts'!U230)</f>
        <v>2025300</v>
      </c>
      <c r="P230" t="str">
        <f t="shared" si="30"/>
        <v/>
      </c>
      <c r="Q230" s="30">
        <f t="shared" si="31"/>
        <v>-18.400483481063659</v>
      </c>
      <c r="R230" s="4">
        <f t="shared" si="32"/>
        <v>20105030</v>
      </c>
      <c r="T230" s="26">
        <f t="shared" si="33"/>
        <v>140698</v>
      </c>
      <c r="U230" s="30">
        <f t="shared" si="34"/>
        <v>0.70000000000000007</v>
      </c>
    </row>
    <row r="231" spans="1:21" x14ac:dyDescent="0.2">
      <c r="A231" t="s">
        <v>236</v>
      </c>
      <c r="B231">
        <v>222</v>
      </c>
      <c r="C231" s="4">
        <f>('Levy Limit Base'!AD231)</f>
        <v>2497475</v>
      </c>
      <c r="D231" s="4" t="str">
        <f>IF('Levy Limit Base'!U231&gt;0,"","*")</f>
        <v/>
      </c>
      <c r="E231" s="4">
        <f>(GRS!F231)</f>
        <v>249711</v>
      </c>
      <c r="F231" s="4">
        <f>('Local Receipts'!K231)</f>
        <v>399800</v>
      </c>
      <c r="G231" s="4" t="str">
        <f t="shared" si="35"/>
        <v/>
      </c>
      <c r="H231" s="4">
        <f t="shared" si="27"/>
        <v>3146986</v>
      </c>
      <c r="I231" s="4"/>
      <c r="J231" s="4">
        <f>MINA(ROUND(C231*1.025,0),'Levy Limit Base'!AB231)</f>
        <v>2559912</v>
      </c>
      <c r="K231" s="4">
        <f>IF(J231+'New Growth'!AM231&gt;'Levy Limit Base'!AB231,'Levy Limit Base'!AB231-J231,'New Growth'!AM231)</f>
        <v>18481</v>
      </c>
      <c r="L231" s="30">
        <f t="shared" si="28"/>
        <v>3.2399923923162395</v>
      </c>
      <c r="M231" s="4">
        <f>(GRS!J231)</f>
        <v>257316</v>
      </c>
      <c r="N231" s="30">
        <f t="shared" si="29"/>
        <v>3.0455206218388455</v>
      </c>
      <c r="O231" s="4">
        <f>('Local Receipts'!U231)</f>
        <v>408000</v>
      </c>
      <c r="P231" t="str">
        <f t="shared" si="30"/>
        <v/>
      </c>
      <c r="Q231" s="30">
        <f t="shared" si="31"/>
        <v>2.0510255127563783</v>
      </c>
      <c r="R231" s="4">
        <f t="shared" si="32"/>
        <v>3243709</v>
      </c>
      <c r="T231" s="26">
        <f t="shared" si="33"/>
        <v>96723</v>
      </c>
      <c r="U231" s="30">
        <f t="shared" si="34"/>
        <v>3.0700000000000003</v>
      </c>
    </row>
    <row r="232" spans="1:21" x14ac:dyDescent="0.2">
      <c r="A232" t="s">
        <v>237</v>
      </c>
      <c r="B232">
        <v>223</v>
      </c>
      <c r="C232" s="4">
        <f>('Levy Limit Base'!AD232)</f>
        <v>9607277</v>
      </c>
      <c r="D232" s="4" t="str">
        <f>IF('Levy Limit Base'!U232&gt;0,"","*")</f>
        <v>*</v>
      </c>
      <c r="E232" s="4">
        <f>(GRS!F232)</f>
        <v>1545697</v>
      </c>
      <c r="F232" s="4">
        <f>('Local Receipts'!K232)</f>
        <v>884552</v>
      </c>
      <c r="G232" s="4" t="str">
        <f t="shared" si="35"/>
        <v>*</v>
      </c>
      <c r="H232" s="4">
        <f t="shared" si="27"/>
        <v>12037526</v>
      </c>
      <c r="I232" s="4"/>
      <c r="J232" s="4">
        <f>MINA(ROUND(C232*1.025,0),'Levy Limit Base'!AB232)</f>
        <v>9847459</v>
      </c>
      <c r="K232" s="4">
        <f>IF(J232+'New Growth'!AM232&gt;'Levy Limit Base'!AB232,'Levy Limit Base'!AB232-J232,'New Growth'!AM232)</f>
        <v>214242</v>
      </c>
      <c r="L232" s="30">
        <f t="shared" si="28"/>
        <v>4.7299978963862497</v>
      </c>
      <c r="M232" s="4">
        <f>(GRS!J232)</f>
        <v>1609759</v>
      </c>
      <c r="N232" s="30">
        <f t="shared" si="29"/>
        <v>4.1445380304160517</v>
      </c>
      <c r="O232" s="4">
        <f>('Local Receipts'!U232)</f>
        <v>923520</v>
      </c>
      <c r="P232" t="str">
        <f t="shared" si="30"/>
        <v>*</v>
      </c>
      <c r="Q232" s="30">
        <f t="shared" si="31"/>
        <v>4.405393916920656</v>
      </c>
      <c r="R232" s="4">
        <f t="shared" si="32"/>
        <v>12594980</v>
      </c>
      <c r="T232" s="26">
        <f t="shared" si="33"/>
        <v>557454</v>
      </c>
      <c r="U232" s="30">
        <f t="shared" si="34"/>
        <v>4.63</v>
      </c>
    </row>
    <row r="233" spans="1:21" x14ac:dyDescent="0.2">
      <c r="A233" t="s">
        <v>238</v>
      </c>
      <c r="B233">
        <v>224</v>
      </c>
      <c r="C233" s="4">
        <f>('Levy Limit Base'!AD233)</f>
        <v>19542691</v>
      </c>
      <c r="D233" s="4" t="str">
        <f>IF('Levy Limit Base'!U233&gt;0,"","*")</f>
        <v>*</v>
      </c>
      <c r="E233" s="4">
        <f>(GRS!F233)</f>
        <v>176710</v>
      </c>
      <c r="F233" s="4">
        <f>('Local Receipts'!K233)</f>
        <v>1786600</v>
      </c>
      <c r="G233" s="4" t="str">
        <f t="shared" si="35"/>
        <v>*</v>
      </c>
      <c r="H233" s="4">
        <f t="shared" si="27"/>
        <v>21506001</v>
      </c>
      <c r="I233" s="4"/>
      <c r="J233" s="4">
        <f>MINA(ROUND(C233*1.025,0),'Levy Limit Base'!AB233)</f>
        <v>20031258</v>
      </c>
      <c r="K233" s="4">
        <f>IF(J233+'New Growth'!AM233&gt;'Levy Limit Base'!AB233,'Levy Limit Base'!AB233-J233,'New Growth'!AM233)</f>
        <v>211061</v>
      </c>
      <c r="L233" s="30">
        <f t="shared" si="28"/>
        <v>3.579998271476533</v>
      </c>
      <c r="M233" s="4">
        <f>(GRS!J233)</f>
        <v>183519</v>
      </c>
      <c r="N233" s="30">
        <f t="shared" si="29"/>
        <v>3.8532058174410051</v>
      </c>
      <c r="O233" s="4">
        <f>('Local Receipts'!U233)</f>
        <v>1804376</v>
      </c>
      <c r="P233" t="str">
        <f t="shared" si="30"/>
        <v>*</v>
      </c>
      <c r="Q233" s="30">
        <f t="shared" si="31"/>
        <v>0.99496249860069408</v>
      </c>
      <c r="R233" s="4">
        <f t="shared" si="32"/>
        <v>22230214</v>
      </c>
      <c r="T233" s="26">
        <f t="shared" si="33"/>
        <v>724213</v>
      </c>
      <c r="U233" s="30">
        <f t="shared" si="34"/>
        <v>3.37</v>
      </c>
    </row>
    <row r="234" spans="1:21" x14ac:dyDescent="0.2">
      <c r="A234" t="s">
        <v>239</v>
      </c>
      <c r="B234">
        <v>225</v>
      </c>
      <c r="C234" s="4">
        <f>('Levy Limit Base'!AD234)</f>
        <v>4249537</v>
      </c>
      <c r="D234" s="4" t="str">
        <f>IF('Levy Limit Base'!U234&gt;0,"","*")</f>
        <v/>
      </c>
      <c r="E234" s="4">
        <f>(GRS!F234)</f>
        <v>141150</v>
      </c>
      <c r="F234" s="4">
        <f>('Local Receipts'!K234)</f>
        <v>182000</v>
      </c>
      <c r="G234" s="4" t="str">
        <f t="shared" si="35"/>
        <v/>
      </c>
      <c r="H234" s="4">
        <f t="shared" si="27"/>
        <v>4572687</v>
      </c>
      <c r="I234" s="4"/>
      <c r="J234" s="4">
        <f>MINA(ROUND(C234*1.025,0),'Levy Limit Base'!AB234)</f>
        <v>4355775</v>
      </c>
      <c r="K234" s="4">
        <f>IF(J234+'New Growth'!AM234&gt;'Levy Limit Base'!AB234,'Levy Limit Base'!AB234-J234,'New Growth'!AM234)</f>
        <v>40796</v>
      </c>
      <c r="L234" s="30">
        <f t="shared" si="28"/>
        <v>3.4600004659331121</v>
      </c>
      <c r="M234" s="4">
        <f>(GRS!J234)</f>
        <v>142592</v>
      </c>
      <c r="N234" s="30">
        <f t="shared" si="29"/>
        <v>1.0216082182075805</v>
      </c>
      <c r="O234" s="4">
        <f>('Local Receipts'!U234)</f>
        <v>217500</v>
      </c>
      <c r="P234" t="str">
        <f t="shared" si="30"/>
        <v/>
      </c>
      <c r="Q234" s="30">
        <f t="shared" si="31"/>
        <v>19.505494505494507</v>
      </c>
      <c r="R234" s="4">
        <f t="shared" si="32"/>
        <v>4756663</v>
      </c>
      <c r="T234" s="26">
        <f t="shared" si="33"/>
        <v>183976</v>
      </c>
      <c r="U234" s="30">
        <f t="shared" si="34"/>
        <v>4.0199999999999996</v>
      </c>
    </row>
    <row r="235" spans="1:21" x14ac:dyDescent="0.2">
      <c r="A235" t="s">
        <v>240</v>
      </c>
      <c r="B235">
        <v>226</v>
      </c>
      <c r="C235" s="4">
        <f>('Levy Limit Base'!AD235)</f>
        <v>20270648</v>
      </c>
      <c r="D235" s="4" t="str">
        <f>IF('Levy Limit Base'!U235&gt;0,"","*")</f>
        <v/>
      </c>
      <c r="E235" s="4">
        <f>(GRS!F235)</f>
        <v>1902668</v>
      </c>
      <c r="F235" s="4">
        <f>('Local Receipts'!K235)</f>
        <v>2026960</v>
      </c>
      <c r="G235" s="4" t="str">
        <f t="shared" si="35"/>
        <v/>
      </c>
      <c r="H235" s="4">
        <f t="shared" si="27"/>
        <v>24200276</v>
      </c>
      <c r="I235" s="4"/>
      <c r="J235" s="4">
        <f>MINA(ROUND(C235*1.025,0),'Levy Limit Base'!AB235)</f>
        <v>20777414</v>
      </c>
      <c r="K235" s="4">
        <f>IF(J235+'New Growth'!AM235&gt;'Levy Limit Base'!AB235,'Levy Limit Base'!AB235-J235,'New Growth'!AM235)</f>
        <v>306087</v>
      </c>
      <c r="L235" s="30">
        <f t="shared" si="28"/>
        <v>4.0100000749852693</v>
      </c>
      <c r="M235" s="4">
        <f>(GRS!J235)</f>
        <v>1984178</v>
      </c>
      <c r="N235" s="30">
        <f t="shared" si="29"/>
        <v>4.283984384033368</v>
      </c>
      <c r="O235" s="4">
        <f>('Local Receipts'!U235)</f>
        <v>1929500</v>
      </c>
      <c r="P235" t="str">
        <f t="shared" si="30"/>
        <v/>
      </c>
      <c r="Q235" s="30">
        <f t="shared" si="31"/>
        <v>-4.8081856573390693</v>
      </c>
      <c r="R235" s="4">
        <f t="shared" si="32"/>
        <v>24997179</v>
      </c>
      <c r="T235" s="26">
        <f t="shared" si="33"/>
        <v>796903</v>
      </c>
      <c r="U235" s="30">
        <f t="shared" si="34"/>
        <v>3.29</v>
      </c>
    </row>
    <row r="236" spans="1:21" x14ac:dyDescent="0.2">
      <c r="A236" t="s">
        <v>241</v>
      </c>
      <c r="B236">
        <v>227</v>
      </c>
      <c r="C236" s="4">
        <f>('Levy Limit Base'!AD236)</f>
        <v>17087964</v>
      </c>
      <c r="D236" s="4" t="str">
        <f>IF('Levy Limit Base'!U236&gt;0,"","*")</f>
        <v/>
      </c>
      <c r="E236" s="4">
        <f>(GRS!F236)</f>
        <v>1919299</v>
      </c>
      <c r="F236" s="4">
        <f>('Local Receipts'!K236)</f>
        <v>1654834</v>
      </c>
      <c r="G236" s="4" t="str">
        <f t="shared" si="35"/>
        <v/>
      </c>
      <c r="H236" s="4">
        <f t="shared" si="27"/>
        <v>20662097</v>
      </c>
      <c r="I236" s="4"/>
      <c r="J236" s="4">
        <f>MINA(ROUND(C236*1.025,0),'Levy Limit Base'!AB236)</f>
        <v>17515163</v>
      </c>
      <c r="K236" s="4">
        <f>IF(J236+'New Growth'!AM236&gt;'Levy Limit Base'!AB236,'Levy Limit Base'!AB236-J236,'New Growth'!AM236)</f>
        <v>184550</v>
      </c>
      <c r="L236" s="30">
        <f t="shared" si="28"/>
        <v>3.5799993492495652</v>
      </c>
      <c r="M236" s="4">
        <f>(GRS!J236)</f>
        <v>1998796</v>
      </c>
      <c r="N236" s="30">
        <f t="shared" si="29"/>
        <v>4.1419810045230054</v>
      </c>
      <c r="O236" s="4">
        <f>('Local Receipts'!U236)</f>
        <v>1607165</v>
      </c>
      <c r="P236" t="str">
        <f t="shared" si="30"/>
        <v/>
      </c>
      <c r="Q236" s="30">
        <f t="shared" si="31"/>
        <v>-2.8805910441772409</v>
      </c>
      <c r="R236" s="4">
        <f t="shared" si="32"/>
        <v>21305674</v>
      </c>
      <c r="T236" s="26">
        <f t="shared" si="33"/>
        <v>643577</v>
      </c>
      <c r="U236" s="30">
        <f t="shared" si="34"/>
        <v>3.11</v>
      </c>
    </row>
    <row r="237" spans="1:21" x14ac:dyDescent="0.2">
      <c r="A237" t="s">
        <v>242</v>
      </c>
      <c r="B237">
        <v>228</v>
      </c>
      <c r="C237" s="4">
        <f>('Levy Limit Base'!AD237)</f>
        <v>8107407</v>
      </c>
      <c r="D237" s="4" t="str">
        <f>IF('Levy Limit Base'!U237&gt;0,"","*")</f>
        <v/>
      </c>
      <c r="E237" s="4">
        <f>(GRS!F237)</f>
        <v>601203</v>
      </c>
      <c r="F237" s="4">
        <f>('Local Receipts'!K237)</f>
        <v>677670</v>
      </c>
      <c r="G237" s="4" t="str">
        <f t="shared" si="35"/>
        <v/>
      </c>
      <c r="H237" s="4">
        <f t="shared" si="27"/>
        <v>9386280</v>
      </c>
      <c r="I237" s="4"/>
      <c r="J237" s="4">
        <f>MINA(ROUND(C237*1.025,0),'Levy Limit Base'!AB237)</f>
        <v>8310092</v>
      </c>
      <c r="K237" s="4">
        <f>IF(J237+'New Growth'!AM237&gt;'Levy Limit Base'!AB237,'Levy Limit Base'!AB237-J237,'New Growth'!AM237)</f>
        <v>79453</v>
      </c>
      <c r="L237" s="30">
        <f t="shared" si="28"/>
        <v>3.4800029158521339</v>
      </c>
      <c r="M237" s="4">
        <f>(GRS!J237)</f>
        <v>622653</v>
      </c>
      <c r="N237" s="30">
        <f t="shared" si="29"/>
        <v>3.567846467831997</v>
      </c>
      <c r="O237" s="4">
        <f>('Local Receipts'!U237)</f>
        <v>711270</v>
      </c>
      <c r="P237" t="str">
        <f t="shared" si="30"/>
        <v/>
      </c>
      <c r="Q237" s="30">
        <f t="shared" si="31"/>
        <v>4.9581654787728544</v>
      </c>
      <c r="R237" s="4">
        <f t="shared" si="32"/>
        <v>9723468</v>
      </c>
      <c r="T237" s="26">
        <f t="shared" si="33"/>
        <v>337188</v>
      </c>
      <c r="U237" s="30">
        <f t="shared" si="34"/>
        <v>3.5900000000000003</v>
      </c>
    </row>
    <row r="238" spans="1:21" x14ac:dyDescent="0.2">
      <c r="A238" t="s">
        <v>243</v>
      </c>
      <c r="B238">
        <v>229</v>
      </c>
      <c r="C238" s="4">
        <f>('Levy Limit Base'!AD238)</f>
        <v>107064546</v>
      </c>
      <c r="D238" s="4" t="str">
        <f>IF('Levy Limit Base'!U238&gt;0,"","*")</f>
        <v/>
      </c>
      <c r="E238" s="4">
        <f>(GRS!F238)</f>
        <v>6667988</v>
      </c>
      <c r="F238" s="4">
        <f>('Local Receipts'!K238)</f>
        <v>12010000</v>
      </c>
      <c r="G238" s="4" t="str">
        <f t="shared" si="35"/>
        <v/>
      </c>
      <c r="H238" s="4">
        <f t="shared" si="27"/>
        <v>125742534</v>
      </c>
      <c r="I238" s="4"/>
      <c r="J238" s="4">
        <f>MINA(ROUND(C238*1.025,0),'Levy Limit Base'!AB238)</f>
        <v>109741160</v>
      </c>
      <c r="K238" s="4">
        <f>IF(J238+'New Growth'!AM238&gt;'Levy Limit Base'!AB238,'Levy Limit Base'!AB238-J238,'New Growth'!AM238)</f>
        <v>1081352</v>
      </c>
      <c r="L238" s="30">
        <f t="shared" si="28"/>
        <v>3.5100004066705703</v>
      </c>
      <c r="M238" s="4">
        <f>(GRS!J238)</f>
        <v>6954131</v>
      </c>
      <c r="N238" s="30">
        <f t="shared" si="29"/>
        <v>4.29129446543695</v>
      </c>
      <c r="O238" s="4">
        <f>('Local Receipts'!U238)</f>
        <v>12942000</v>
      </c>
      <c r="P238" t="str">
        <f t="shared" si="30"/>
        <v/>
      </c>
      <c r="Q238" s="30">
        <f t="shared" si="31"/>
        <v>7.7601998334721065</v>
      </c>
      <c r="R238" s="4">
        <f t="shared" si="32"/>
        <v>130718643</v>
      </c>
      <c r="T238" s="26">
        <f t="shared" si="33"/>
        <v>4976109</v>
      </c>
      <c r="U238" s="30">
        <f t="shared" si="34"/>
        <v>3.9600000000000004</v>
      </c>
    </row>
    <row r="239" spans="1:21" x14ac:dyDescent="0.2">
      <c r="A239" t="s">
        <v>244</v>
      </c>
      <c r="B239">
        <v>230</v>
      </c>
      <c r="C239" s="4">
        <f>('Levy Limit Base'!AD239)</f>
        <v>3325336</v>
      </c>
      <c r="D239" s="4" t="str">
        <f>IF('Levy Limit Base'!U239&gt;0,"","*")</f>
        <v/>
      </c>
      <c r="E239" s="4">
        <f>(GRS!F239)</f>
        <v>185931</v>
      </c>
      <c r="F239" s="4">
        <f>('Local Receipts'!K239)</f>
        <v>588000</v>
      </c>
      <c r="G239" s="4" t="str">
        <f t="shared" si="35"/>
        <v/>
      </c>
      <c r="H239" s="4">
        <f t="shared" si="27"/>
        <v>4099267</v>
      </c>
      <c r="I239" s="4"/>
      <c r="J239" s="4">
        <f>MINA(ROUND(C239*1.025,0),'Levy Limit Base'!AB239)</f>
        <v>3408469</v>
      </c>
      <c r="K239" s="4">
        <f>IF(J239+'New Growth'!AM239&gt;'Levy Limit Base'!AB239,'Levy Limit Base'!AB239-J239,'New Growth'!AM239)</f>
        <v>27933</v>
      </c>
      <c r="L239" s="30">
        <f t="shared" si="28"/>
        <v>3.3399933119540401</v>
      </c>
      <c r="M239" s="4">
        <f>(GRS!J239)</f>
        <v>192241</v>
      </c>
      <c r="N239" s="30">
        <f t="shared" si="29"/>
        <v>3.3937320834072855</v>
      </c>
      <c r="O239" s="4">
        <f>('Local Receipts'!U239)</f>
        <v>579500</v>
      </c>
      <c r="P239" t="str">
        <f t="shared" si="30"/>
        <v/>
      </c>
      <c r="Q239" s="30">
        <f t="shared" si="31"/>
        <v>-1.4455782312925169</v>
      </c>
      <c r="R239" s="4">
        <f t="shared" si="32"/>
        <v>4208143</v>
      </c>
      <c r="T239" s="26">
        <f t="shared" si="33"/>
        <v>108876</v>
      </c>
      <c r="U239" s="30">
        <f t="shared" si="34"/>
        <v>2.6599999999999997</v>
      </c>
    </row>
    <row r="240" spans="1:21" x14ac:dyDescent="0.2">
      <c r="A240" t="s">
        <v>245</v>
      </c>
      <c r="B240">
        <v>231</v>
      </c>
      <c r="C240" s="4">
        <f>('Levy Limit Base'!AD240)</f>
        <v>33986383</v>
      </c>
      <c r="D240" s="4" t="str">
        <f>IF('Levy Limit Base'!U240&gt;0,"","*")</f>
        <v/>
      </c>
      <c r="E240" s="4">
        <f>(GRS!F240)</f>
        <v>1549634</v>
      </c>
      <c r="F240" s="4">
        <f>('Local Receipts'!K240)</f>
        <v>3011764</v>
      </c>
      <c r="G240" s="4" t="str">
        <f t="shared" si="35"/>
        <v/>
      </c>
      <c r="H240" s="4">
        <f t="shared" si="27"/>
        <v>38547781</v>
      </c>
      <c r="I240" s="4"/>
      <c r="J240" s="4">
        <f>MINA(ROUND(C240*1.025,0),'Levy Limit Base'!AB240)</f>
        <v>34836043</v>
      </c>
      <c r="K240" s="4">
        <f>IF(J240+'New Growth'!AM240&gt;'Levy Limit Base'!AB240,'Levy Limit Base'!AB240-J240,'New Growth'!AM240)</f>
        <v>326269</v>
      </c>
      <c r="L240" s="30">
        <f t="shared" si="28"/>
        <v>3.4600004360569936</v>
      </c>
      <c r="M240" s="4">
        <f>(GRS!J240)</f>
        <v>1616268</v>
      </c>
      <c r="N240" s="30">
        <f t="shared" si="29"/>
        <v>4.2999830927819085</v>
      </c>
      <c r="O240" s="4">
        <f>('Local Receipts'!U240)</f>
        <v>2656901.13</v>
      </c>
      <c r="P240" t="str">
        <f t="shared" si="30"/>
        <v/>
      </c>
      <c r="Q240" s="30">
        <f t="shared" si="31"/>
        <v>-11.782558992006019</v>
      </c>
      <c r="R240" s="4">
        <f t="shared" si="32"/>
        <v>39435481.130000003</v>
      </c>
      <c r="T240" s="26">
        <f t="shared" si="33"/>
        <v>887700.13000000268</v>
      </c>
      <c r="U240" s="30">
        <f t="shared" si="34"/>
        <v>2.2999999999999998</v>
      </c>
    </row>
    <row r="241" spans="1:21" x14ac:dyDescent="0.2">
      <c r="A241" t="s">
        <v>246</v>
      </c>
      <c r="B241">
        <v>232</v>
      </c>
      <c r="C241" s="4">
        <f>('Levy Limit Base'!AD241)</f>
        <v>16909565</v>
      </c>
      <c r="D241" s="4" t="str">
        <f>IF('Levy Limit Base'!U241&gt;0,"","*")</f>
        <v/>
      </c>
      <c r="E241" s="4">
        <f>(GRS!F241)</f>
        <v>1407724</v>
      </c>
      <c r="F241" s="4">
        <f>('Local Receipts'!K241)</f>
        <v>1502200</v>
      </c>
      <c r="G241" s="4" t="str">
        <f t="shared" si="35"/>
        <v/>
      </c>
      <c r="H241" s="4">
        <f t="shared" si="27"/>
        <v>19819489</v>
      </c>
      <c r="I241" s="4"/>
      <c r="J241" s="4">
        <f>MINA(ROUND(C241*1.025,0),'Levy Limit Base'!AB241)</f>
        <v>17332304</v>
      </c>
      <c r="K241" s="4">
        <f>IF(J241+'New Growth'!AM241&gt;'Levy Limit Base'!AB241,'Levy Limit Base'!AB241-J241,'New Growth'!AM241)</f>
        <v>123440</v>
      </c>
      <c r="L241" s="30">
        <f t="shared" si="28"/>
        <v>3.2300002986475405</v>
      </c>
      <c r="M241" s="4">
        <f>(GRS!J241)</f>
        <v>1466887</v>
      </c>
      <c r="N241" s="30">
        <f t="shared" si="29"/>
        <v>4.2027414464767245</v>
      </c>
      <c r="O241" s="4">
        <f>('Local Receipts'!U241)</f>
        <v>1562200</v>
      </c>
      <c r="P241" t="str">
        <f t="shared" si="30"/>
        <v/>
      </c>
      <c r="Q241" s="30">
        <f t="shared" si="31"/>
        <v>3.9941419251764079</v>
      </c>
      <c r="R241" s="4">
        <f t="shared" si="32"/>
        <v>20484831</v>
      </c>
      <c r="T241" s="26">
        <f t="shared" si="33"/>
        <v>665342</v>
      </c>
      <c r="U241" s="30">
        <f t="shared" si="34"/>
        <v>3.36</v>
      </c>
    </row>
    <row r="242" spans="1:21" x14ac:dyDescent="0.2">
      <c r="A242" t="s">
        <v>247</v>
      </c>
      <c r="B242">
        <v>233</v>
      </c>
      <c r="C242" s="4">
        <f>('Levy Limit Base'!AD242)</f>
        <v>1846860</v>
      </c>
      <c r="D242" s="4" t="str">
        <f>IF('Levy Limit Base'!U242&gt;0,"","*")</f>
        <v/>
      </c>
      <c r="E242" s="4">
        <f>(GRS!F242)</f>
        <v>174301</v>
      </c>
      <c r="F242" s="4">
        <f>('Local Receipts'!K242)</f>
        <v>141212</v>
      </c>
      <c r="G242" s="4" t="str">
        <f t="shared" si="35"/>
        <v/>
      </c>
      <c r="H242" s="4">
        <f t="shared" si="27"/>
        <v>2162373</v>
      </c>
      <c r="I242" s="4"/>
      <c r="J242" s="4">
        <f>MINA(ROUND(C242*1.025,0),'Levy Limit Base'!AB242)</f>
        <v>1893032</v>
      </c>
      <c r="K242" s="4">
        <f>IF(J242+'New Growth'!AM242&gt;'Levy Limit Base'!AB242,'Levy Limit Base'!AB242-J242,'New Growth'!AM242)</f>
        <v>19207</v>
      </c>
      <c r="L242" s="30">
        <f t="shared" si="28"/>
        <v>3.5400084467691109</v>
      </c>
      <c r="M242" s="4">
        <f>(GRS!J242)</f>
        <v>178828</v>
      </c>
      <c r="N242" s="30">
        <f t="shared" si="29"/>
        <v>2.5972312264416155</v>
      </c>
      <c r="O242" s="4">
        <f>('Local Receipts'!U242)</f>
        <v>147500</v>
      </c>
      <c r="P242" t="str">
        <f t="shared" si="30"/>
        <v/>
      </c>
      <c r="Q242" s="30">
        <f t="shared" si="31"/>
        <v>4.4528793586947284</v>
      </c>
      <c r="R242" s="4">
        <f t="shared" si="32"/>
        <v>2238567</v>
      </c>
      <c r="T242" s="26">
        <f t="shared" si="33"/>
        <v>76194</v>
      </c>
      <c r="U242" s="30">
        <f t="shared" si="34"/>
        <v>3.52</v>
      </c>
    </row>
    <row r="243" spans="1:21" x14ac:dyDescent="0.2">
      <c r="A243" t="s">
        <v>248</v>
      </c>
      <c r="B243">
        <v>234</v>
      </c>
      <c r="C243" s="4">
        <f>('Levy Limit Base'!AD243)</f>
        <v>2431825</v>
      </c>
      <c r="D243" s="4" t="str">
        <f>IF('Levy Limit Base'!U243&gt;0,"","*")</f>
        <v/>
      </c>
      <c r="E243" s="4">
        <f>(GRS!F243)</f>
        <v>169830</v>
      </c>
      <c r="F243" s="4">
        <f>('Local Receipts'!K243)</f>
        <v>621154</v>
      </c>
      <c r="G243" s="4" t="str">
        <f t="shared" si="35"/>
        <v/>
      </c>
      <c r="H243" s="4">
        <f t="shared" si="27"/>
        <v>3222809</v>
      </c>
      <c r="I243" s="4"/>
      <c r="J243" s="4">
        <f>MINA(ROUND(C243*1.025,0),'Levy Limit Base'!AB243)</f>
        <v>2492621</v>
      </c>
      <c r="K243" s="4">
        <f>IF(J243+'New Growth'!AM243&gt;'Levy Limit Base'!AB243,'Levy Limit Base'!AB243-J243,'New Growth'!AM243)</f>
        <v>25048</v>
      </c>
      <c r="L243" s="30">
        <f t="shared" si="28"/>
        <v>3.5300237475969696</v>
      </c>
      <c r="M243" s="4">
        <f>(GRS!J243)</f>
        <v>174374</v>
      </c>
      <c r="N243" s="30">
        <f t="shared" si="29"/>
        <v>2.6756167932638522</v>
      </c>
      <c r="O243" s="4">
        <f>('Local Receipts'!U243)</f>
        <v>656015</v>
      </c>
      <c r="P243" t="str">
        <f t="shared" si="30"/>
        <v/>
      </c>
      <c r="Q243" s="30">
        <f t="shared" si="31"/>
        <v>5.6122958235799816</v>
      </c>
      <c r="R243" s="4">
        <f t="shared" si="32"/>
        <v>3348058</v>
      </c>
      <c r="T243" s="26">
        <f t="shared" si="33"/>
        <v>125249</v>
      </c>
      <c r="U243" s="30">
        <f t="shared" si="34"/>
        <v>3.8899999999999997</v>
      </c>
    </row>
    <row r="244" spans="1:21" x14ac:dyDescent="0.2">
      <c r="A244" t="s">
        <v>249</v>
      </c>
      <c r="B244">
        <v>235</v>
      </c>
      <c r="C244" s="4">
        <f>('Levy Limit Base'!AD244)</f>
        <v>2052643</v>
      </c>
      <c r="D244" s="4" t="str">
        <f>IF('Levy Limit Base'!U244&gt;0,"","*")</f>
        <v/>
      </c>
      <c r="E244" s="4">
        <f>(GRS!F244)</f>
        <v>217844</v>
      </c>
      <c r="F244" s="4">
        <f>('Local Receipts'!K244)</f>
        <v>277713</v>
      </c>
      <c r="G244" s="4" t="str">
        <f t="shared" si="35"/>
        <v/>
      </c>
      <c r="H244" s="4">
        <f t="shared" si="27"/>
        <v>2548200</v>
      </c>
      <c r="I244" s="4"/>
      <c r="J244" s="4">
        <f>MINA(ROUND(C244*1.025,0),'Levy Limit Base'!AB244)</f>
        <v>2103959</v>
      </c>
      <c r="K244" s="4">
        <f>IF(J244+'New Growth'!AM244&gt;'Levy Limit Base'!AB244,'Levy Limit Base'!AB244-J244,'New Growth'!AM244)</f>
        <v>18269</v>
      </c>
      <c r="L244" s="30">
        <f t="shared" si="28"/>
        <v>3.3900195991217177</v>
      </c>
      <c r="M244" s="4">
        <f>(GRS!J244)</f>
        <v>225156</v>
      </c>
      <c r="N244" s="30">
        <f t="shared" si="29"/>
        <v>3.3565303611758872</v>
      </c>
      <c r="O244" s="4">
        <f>('Local Receipts'!U244)</f>
        <v>303700</v>
      </c>
      <c r="P244" t="str">
        <f t="shared" si="30"/>
        <v/>
      </c>
      <c r="Q244" s="30">
        <f t="shared" si="31"/>
        <v>9.3575021695059295</v>
      </c>
      <c r="R244" s="4">
        <f t="shared" si="32"/>
        <v>2651084</v>
      </c>
      <c r="T244" s="26">
        <f t="shared" si="33"/>
        <v>102884</v>
      </c>
      <c r="U244" s="30">
        <f t="shared" si="34"/>
        <v>4.04</v>
      </c>
    </row>
    <row r="245" spans="1:21" x14ac:dyDescent="0.2">
      <c r="A245" t="s">
        <v>250</v>
      </c>
      <c r="B245">
        <v>236</v>
      </c>
      <c r="C245" s="4">
        <f>('Levy Limit Base'!AD245)</f>
        <v>83579125</v>
      </c>
      <c r="D245" s="4" t="str">
        <f>IF('Levy Limit Base'!U245&gt;0,"","*")</f>
        <v/>
      </c>
      <c r="E245" s="4">
        <f>(GRS!F245)</f>
        <v>8050122</v>
      </c>
      <c r="F245" s="4">
        <f>('Local Receipts'!K245)</f>
        <v>8569000</v>
      </c>
      <c r="G245" s="4" t="str">
        <f t="shared" si="35"/>
        <v/>
      </c>
      <c r="H245" s="4">
        <f t="shared" si="27"/>
        <v>100198247</v>
      </c>
      <c r="I245" s="4"/>
      <c r="J245" s="4">
        <f>MINA(ROUND(C245*1.025,0),'Levy Limit Base'!AB245)</f>
        <v>83579125</v>
      </c>
      <c r="K245" s="4">
        <f>IF(J245+'New Growth'!AM245&gt;'Levy Limit Base'!AB245,'Levy Limit Base'!AB245-J245,'New Growth'!AM245)</f>
        <v>0</v>
      </c>
      <c r="L245" s="30">
        <f t="shared" si="28"/>
        <v>0</v>
      </c>
      <c r="M245" s="4">
        <f>(GRS!J245)</f>
        <v>8392373</v>
      </c>
      <c r="N245" s="30">
        <f t="shared" si="29"/>
        <v>4.2515007847086048</v>
      </c>
      <c r="O245" s="4">
        <f>('Local Receipts'!U245)</f>
        <v>8676200</v>
      </c>
      <c r="P245" t="str">
        <f t="shared" si="30"/>
        <v/>
      </c>
      <c r="Q245" s="30">
        <f t="shared" si="31"/>
        <v>1.2510211226514178</v>
      </c>
      <c r="R245" s="4">
        <f t="shared" si="32"/>
        <v>100647698</v>
      </c>
      <c r="T245" s="26">
        <f t="shared" si="33"/>
        <v>449451</v>
      </c>
      <c r="U245" s="30">
        <f t="shared" si="34"/>
        <v>0.44999999999999996</v>
      </c>
    </row>
    <row r="246" spans="1:21" x14ac:dyDescent="0.2">
      <c r="A246" t="s">
        <v>251</v>
      </c>
      <c r="B246">
        <v>237</v>
      </c>
      <c r="C246" s="4">
        <f>('Levy Limit Base'!AD246)</f>
        <v>1547082</v>
      </c>
      <c r="D246" s="4" t="str">
        <f>IF('Levy Limit Base'!U246&gt;0,"","*")</f>
        <v/>
      </c>
      <c r="E246" s="4">
        <f>(GRS!F246)</f>
        <v>72988</v>
      </c>
      <c r="F246" s="4">
        <f>('Local Receipts'!K246)</f>
        <v>87700</v>
      </c>
      <c r="G246" s="4" t="str">
        <f t="shared" si="35"/>
        <v/>
      </c>
      <c r="H246" s="4">
        <f t="shared" si="27"/>
        <v>1707770</v>
      </c>
      <c r="I246" s="4"/>
      <c r="J246" s="4">
        <f>MINA(ROUND(C246*1.025,0),'Levy Limit Base'!AB246)</f>
        <v>1585759</v>
      </c>
      <c r="K246" s="4">
        <f>IF(J246+'New Growth'!AM246&gt;'Levy Limit Base'!AB246,'Levy Limit Base'!AB246-J246,'New Growth'!AM246)</f>
        <v>27229</v>
      </c>
      <c r="L246" s="30">
        <f t="shared" si="28"/>
        <v>4.2600198308816211</v>
      </c>
      <c r="M246" s="4">
        <f>(GRS!J246)</f>
        <v>74977</v>
      </c>
      <c r="N246" s="30">
        <f t="shared" si="29"/>
        <v>2.7251054967939936</v>
      </c>
      <c r="O246" s="4">
        <f>('Local Receipts'!U246)</f>
        <v>77200</v>
      </c>
      <c r="P246" t="str">
        <f t="shared" si="30"/>
        <v/>
      </c>
      <c r="Q246" s="30">
        <f t="shared" si="31"/>
        <v>-11.972633979475484</v>
      </c>
      <c r="R246" s="4">
        <f t="shared" si="32"/>
        <v>1765165</v>
      </c>
      <c r="T246" s="26">
        <f t="shared" si="33"/>
        <v>57395</v>
      </c>
      <c r="U246" s="30">
        <f t="shared" si="34"/>
        <v>3.36</v>
      </c>
    </row>
    <row r="247" spans="1:21" x14ac:dyDescent="0.2">
      <c r="A247" t="s">
        <v>252</v>
      </c>
      <c r="B247">
        <v>238</v>
      </c>
      <c r="C247" s="4">
        <f>('Levy Limit Base'!AD247)</f>
        <v>17715870</v>
      </c>
      <c r="D247" s="4" t="str">
        <f>IF('Levy Limit Base'!U247&gt;0,"","*")</f>
        <v/>
      </c>
      <c r="E247" s="4">
        <f>(GRS!F247)</f>
        <v>723287</v>
      </c>
      <c r="F247" s="4">
        <f>('Local Receipts'!K247)</f>
        <v>1506000</v>
      </c>
      <c r="G247" s="4" t="str">
        <f t="shared" si="35"/>
        <v/>
      </c>
      <c r="H247" s="4">
        <f t="shared" si="27"/>
        <v>19945157</v>
      </c>
      <c r="I247" s="4"/>
      <c r="J247" s="4">
        <f>MINA(ROUND(C247*1.025,0),'Levy Limit Base'!AB247)</f>
        <v>18158767</v>
      </c>
      <c r="K247" s="4">
        <f>IF(J247+'New Growth'!AM247&gt;'Levy Limit Base'!AB247,'Levy Limit Base'!AB247-J247,'New Growth'!AM247)</f>
        <v>623599</v>
      </c>
      <c r="L247" s="30">
        <f t="shared" si="28"/>
        <v>6.0200035335549424</v>
      </c>
      <c r="M247" s="4">
        <f>(GRS!J247)</f>
        <v>753360</v>
      </c>
      <c r="N247" s="30">
        <f t="shared" si="29"/>
        <v>4.1578239343441812</v>
      </c>
      <c r="O247" s="4">
        <f>('Local Receipts'!U247)</f>
        <v>1687000</v>
      </c>
      <c r="P247" t="str">
        <f t="shared" si="30"/>
        <v/>
      </c>
      <c r="Q247" s="30">
        <f t="shared" si="31"/>
        <v>12.01859229747676</v>
      </c>
      <c r="R247" s="4">
        <f t="shared" si="32"/>
        <v>21222726</v>
      </c>
      <c r="T247" s="26">
        <f t="shared" si="33"/>
        <v>1277569</v>
      </c>
      <c r="U247" s="30">
        <f t="shared" si="34"/>
        <v>6.41</v>
      </c>
    </row>
    <row r="248" spans="1:21" x14ac:dyDescent="0.2">
      <c r="A248" t="s">
        <v>253</v>
      </c>
      <c r="B248">
        <v>239</v>
      </c>
      <c r="C248" s="4">
        <f>('Levy Limit Base'!AD248)</f>
        <v>148423560</v>
      </c>
      <c r="D248" s="4" t="str">
        <f>IF('Levy Limit Base'!U248&gt;0,"","*")</f>
        <v/>
      </c>
      <c r="E248" s="4">
        <f>(GRS!F248)</f>
        <v>4162977</v>
      </c>
      <c r="F248" s="4">
        <f>('Local Receipts'!K248)</f>
        <v>10738000</v>
      </c>
      <c r="G248" s="4" t="str">
        <f t="shared" si="35"/>
        <v/>
      </c>
      <c r="H248" s="4">
        <f t="shared" si="27"/>
        <v>163324537</v>
      </c>
      <c r="I248" s="4"/>
      <c r="J248" s="4">
        <f>MINA(ROUND(C248*1.025,0),'Levy Limit Base'!AB248)</f>
        <v>152134149</v>
      </c>
      <c r="K248" s="4">
        <f>IF(J248+'New Growth'!AM248&gt;'Levy Limit Base'!AB248,'Levy Limit Base'!AB248-J248,'New Growth'!AM248)</f>
        <v>2849732</v>
      </c>
      <c r="L248" s="30">
        <f t="shared" si="28"/>
        <v>4.4199997628408862</v>
      </c>
      <c r="M248" s="4">
        <f>(GRS!J248)</f>
        <v>4318304</v>
      </c>
      <c r="N248" s="30">
        <f t="shared" si="29"/>
        <v>3.731152009727654</v>
      </c>
      <c r="O248" s="4">
        <f>('Local Receipts'!U248)</f>
        <v>10672000</v>
      </c>
      <c r="P248" t="str">
        <f t="shared" si="30"/>
        <v/>
      </c>
      <c r="Q248" s="30">
        <f t="shared" si="31"/>
        <v>-0.61463959769044518</v>
      </c>
      <c r="R248" s="4">
        <f t="shared" si="32"/>
        <v>169974185</v>
      </c>
      <c r="T248" s="26">
        <f t="shared" si="33"/>
        <v>6649648</v>
      </c>
      <c r="U248" s="30">
        <f t="shared" si="34"/>
        <v>4.07</v>
      </c>
    </row>
    <row r="249" spans="1:21" x14ac:dyDescent="0.2">
      <c r="A249" t="s">
        <v>254</v>
      </c>
      <c r="B249">
        <v>240</v>
      </c>
      <c r="C249" s="4">
        <f>('Levy Limit Base'!AD249)</f>
        <v>8569479</v>
      </c>
      <c r="D249" s="4" t="str">
        <f>IF('Levy Limit Base'!U249&gt;0,"","*")</f>
        <v/>
      </c>
      <c r="E249" s="4">
        <f>(GRS!F249)</f>
        <v>218703</v>
      </c>
      <c r="F249" s="4">
        <f>('Local Receipts'!K249)</f>
        <v>618857.6</v>
      </c>
      <c r="G249" s="4" t="str">
        <f t="shared" si="35"/>
        <v/>
      </c>
      <c r="H249" s="4">
        <f t="shared" si="27"/>
        <v>9407039.5999999996</v>
      </c>
      <c r="I249" s="4"/>
      <c r="J249" s="4">
        <f>MINA(ROUND(C249*1.025,0),'Levy Limit Base'!AB249)</f>
        <v>8783716</v>
      </c>
      <c r="K249" s="4">
        <f>IF(J249+'New Growth'!AM249&gt;'Levy Limit Base'!AB249,'Levy Limit Base'!AB249-J249,'New Growth'!AM249)</f>
        <v>365060</v>
      </c>
      <c r="L249" s="30">
        <f t="shared" si="28"/>
        <v>6.7600025625828595</v>
      </c>
      <c r="M249" s="4">
        <f>(GRS!J249)</f>
        <v>228107</v>
      </c>
      <c r="N249" s="30">
        <f t="shared" si="29"/>
        <v>4.299895291788407</v>
      </c>
      <c r="O249" s="4">
        <f>('Local Receipts'!U249)</f>
        <v>623500</v>
      </c>
      <c r="P249" t="str">
        <f t="shared" si="30"/>
        <v/>
      </c>
      <c r="Q249" s="30">
        <f t="shared" si="31"/>
        <v>0.75015641724364757</v>
      </c>
      <c r="R249" s="4">
        <f t="shared" si="32"/>
        <v>10000383</v>
      </c>
      <c r="T249" s="26">
        <f t="shared" si="33"/>
        <v>593343.40000000037</v>
      </c>
      <c r="U249" s="30">
        <f t="shared" si="34"/>
        <v>6.3100000000000005</v>
      </c>
    </row>
    <row r="250" spans="1:21" x14ac:dyDescent="0.2">
      <c r="A250" t="s">
        <v>255</v>
      </c>
      <c r="B250">
        <v>241</v>
      </c>
      <c r="C250" s="4">
        <f>('Levy Limit Base'!AD250)</f>
        <v>8266237</v>
      </c>
      <c r="D250" s="4" t="str">
        <f>IF('Levy Limit Base'!U250&gt;0,"","*")</f>
        <v/>
      </c>
      <c r="E250" s="4">
        <f>(GRS!F250)</f>
        <v>435572</v>
      </c>
      <c r="F250" s="4">
        <f>('Local Receipts'!K250)</f>
        <v>905000</v>
      </c>
      <c r="G250" s="4" t="str">
        <f t="shared" si="35"/>
        <v/>
      </c>
      <c r="H250" s="4">
        <f t="shared" si="27"/>
        <v>9606809</v>
      </c>
      <c r="I250" s="4"/>
      <c r="J250" s="4">
        <f>MINA(ROUND(C250*1.025,0),'Levy Limit Base'!AB250)</f>
        <v>8472893</v>
      </c>
      <c r="K250" s="4">
        <f>IF(J250+'New Growth'!AM250&gt;'Levy Limit Base'!AB250,'Levy Limit Base'!AB250-J250,'New Growth'!AM250)</f>
        <v>27279</v>
      </c>
      <c r="L250" s="30">
        <f t="shared" si="28"/>
        <v>2.8300059628099219</v>
      </c>
      <c r="M250" s="4">
        <f>(GRS!J250)</f>
        <v>447309</v>
      </c>
      <c r="N250" s="30">
        <f t="shared" si="29"/>
        <v>2.6946176521906824</v>
      </c>
      <c r="O250" s="4">
        <f>('Local Receipts'!U250)</f>
        <v>905000</v>
      </c>
      <c r="P250" t="str">
        <f t="shared" si="30"/>
        <v/>
      </c>
      <c r="Q250" s="30">
        <f t="shared" si="31"/>
        <v>0</v>
      </c>
      <c r="R250" s="4">
        <f t="shared" si="32"/>
        <v>9852481</v>
      </c>
      <c r="T250" s="26">
        <f t="shared" si="33"/>
        <v>245672</v>
      </c>
      <c r="U250" s="30">
        <f t="shared" si="34"/>
        <v>2.56</v>
      </c>
    </row>
    <row r="251" spans="1:21" x14ac:dyDescent="0.2">
      <c r="A251" t="s">
        <v>256</v>
      </c>
      <c r="B251">
        <v>242</v>
      </c>
      <c r="C251" s="4">
        <f>('Levy Limit Base'!AD251)</f>
        <v>17216993</v>
      </c>
      <c r="D251" s="4" t="str">
        <f>IF('Levy Limit Base'!U251&gt;0,"","*")</f>
        <v/>
      </c>
      <c r="E251" s="4">
        <f>(GRS!F251)</f>
        <v>194962</v>
      </c>
      <c r="F251" s="4">
        <f>('Local Receipts'!K251)</f>
        <v>1763605</v>
      </c>
      <c r="G251" s="4" t="str">
        <f t="shared" si="35"/>
        <v/>
      </c>
      <c r="H251" s="4">
        <f t="shared" si="27"/>
        <v>19175560</v>
      </c>
      <c r="I251" s="4"/>
      <c r="J251" s="4">
        <f>MINA(ROUND(C251*1.025,0),'Levy Limit Base'!AB251)</f>
        <v>17647418</v>
      </c>
      <c r="K251" s="4">
        <f>IF(J251+'New Growth'!AM251&gt;'Levy Limit Base'!AB251,'Levy Limit Base'!AB251-J251,'New Growth'!AM251)</f>
        <v>197995</v>
      </c>
      <c r="L251" s="30">
        <f t="shared" si="28"/>
        <v>3.6499985798913896</v>
      </c>
      <c r="M251" s="4">
        <f>(GRS!J251)</f>
        <v>200445</v>
      </c>
      <c r="N251" s="30">
        <f t="shared" si="29"/>
        <v>2.8123429181071185</v>
      </c>
      <c r="O251" s="4">
        <f>('Local Receipts'!U251)</f>
        <v>1842600</v>
      </c>
      <c r="P251" t="str">
        <f t="shared" si="30"/>
        <v/>
      </c>
      <c r="Q251" s="30">
        <f t="shared" si="31"/>
        <v>4.479177593622155</v>
      </c>
      <c r="R251" s="4">
        <f t="shared" si="32"/>
        <v>19888458</v>
      </c>
      <c r="T251" s="26">
        <f t="shared" si="33"/>
        <v>712898</v>
      </c>
      <c r="U251" s="30">
        <f t="shared" si="34"/>
        <v>3.7199999999999998</v>
      </c>
    </row>
    <row r="252" spans="1:21" x14ac:dyDescent="0.2">
      <c r="A252" t="s">
        <v>257</v>
      </c>
      <c r="B252">
        <v>243</v>
      </c>
      <c r="C252" s="4">
        <f>('Levy Limit Base'!AD252)</f>
        <v>225137473</v>
      </c>
      <c r="D252" s="4" t="str">
        <f>IF('Levy Limit Base'!U252&gt;0,"","*")</f>
        <v/>
      </c>
      <c r="E252" s="4">
        <f>(GRS!F252)</f>
        <v>17874356</v>
      </c>
      <c r="F252" s="4">
        <f>('Local Receipts'!K252)</f>
        <v>20080000</v>
      </c>
      <c r="G252" s="4" t="str">
        <f t="shared" si="35"/>
        <v/>
      </c>
      <c r="H252" s="4">
        <f t="shared" si="27"/>
        <v>263091829</v>
      </c>
      <c r="I252" s="4"/>
      <c r="J252" s="4">
        <f>MINA(ROUND(C252*1.025,0),'Levy Limit Base'!AB252)</f>
        <v>230765910</v>
      </c>
      <c r="K252" s="4">
        <f>IF(J252+'New Growth'!AM252&gt;'Levy Limit Base'!AB252,'Levy Limit Base'!AB252-J252,'New Growth'!AM252)</f>
        <v>2746677</v>
      </c>
      <c r="L252" s="30">
        <f t="shared" si="28"/>
        <v>3.7200000019543613</v>
      </c>
      <c r="M252" s="4">
        <f>(GRS!J252)</f>
        <v>18631273</v>
      </c>
      <c r="N252" s="30">
        <f t="shared" si="29"/>
        <v>4.2346532652700883</v>
      </c>
      <c r="O252" s="4">
        <f>('Local Receipts'!U252)</f>
        <v>20993000</v>
      </c>
      <c r="P252" t="str">
        <f t="shared" si="30"/>
        <v/>
      </c>
      <c r="Q252" s="30">
        <f t="shared" si="31"/>
        <v>4.5468127490039842</v>
      </c>
      <c r="R252" s="4">
        <f t="shared" si="32"/>
        <v>273136860</v>
      </c>
      <c r="T252" s="26">
        <f t="shared" si="33"/>
        <v>10045031</v>
      </c>
      <c r="U252" s="30">
        <f t="shared" si="34"/>
        <v>3.82</v>
      </c>
    </row>
    <row r="253" spans="1:21" x14ac:dyDescent="0.2">
      <c r="A253" t="s">
        <v>258</v>
      </c>
      <c r="B253">
        <v>244</v>
      </c>
      <c r="C253" s="4">
        <f>('Levy Limit Base'!AD253)</f>
        <v>49138736</v>
      </c>
      <c r="D253" s="4" t="str">
        <f>IF('Levy Limit Base'!U253&gt;0,"","*")</f>
        <v/>
      </c>
      <c r="E253" s="4">
        <f>(GRS!F253)</f>
        <v>4834914</v>
      </c>
      <c r="F253" s="4">
        <f>('Local Receipts'!K253)</f>
        <v>4825000</v>
      </c>
      <c r="G253" s="4" t="str">
        <f t="shared" si="35"/>
        <v/>
      </c>
      <c r="H253" s="4">
        <f t="shared" si="27"/>
        <v>58798650</v>
      </c>
      <c r="I253" s="4"/>
      <c r="J253" s="4">
        <f>MINA(ROUND(C253*1.025,0),'Levy Limit Base'!AB253)</f>
        <v>50367204</v>
      </c>
      <c r="K253" s="4">
        <f>IF(J253+'New Growth'!AM253&gt;'Levy Limit Base'!AB253,'Levy Limit Base'!AB253-J253,'New Growth'!AM253)</f>
        <v>461904</v>
      </c>
      <c r="L253" s="30">
        <f t="shared" si="28"/>
        <v>3.4399989450278086</v>
      </c>
      <c r="M253" s="4">
        <f>(GRS!J253)</f>
        <v>5040957</v>
      </c>
      <c r="N253" s="30">
        <f t="shared" si="29"/>
        <v>4.2615649420031048</v>
      </c>
      <c r="O253" s="4">
        <f>('Local Receipts'!U253)</f>
        <v>4818000</v>
      </c>
      <c r="P253" t="str">
        <f t="shared" si="30"/>
        <v/>
      </c>
      <c r="Q253" s="30">
        <f t="shared" si="31"/>
        <v>-0.14507772020725387</v>
      </c>
      <c r="R253" s="4">
        <f t="shared" si="32"/>
        <v>60688065</v>
      </c>
      <c r="T253" s="26">
        <f t="shared" si="33"/>
        <v>1889415</v>
      </c>
      <c r="U253" s="30">
        <f t="shared" si="34"/>
        <v>3.2099999999999995</v>
      </c>
    </row>
    <row r="254" spans="1:21" x14ac:dyDescent="0.2">
      <c r="A254" t="s">
        <v>259</v>
      </c>
      <c r="B254">
        <v>245</v>
      </c>
      <c r="C254" s="4">
        <f>('Levy Limit Base'!AD254)</f>
        <v>27537444</v>
      </c>
      <c r="D254" s="4" t="str">
        <f>IF('Levy Limit Base'!U254&gt;0,"","*")</f>
        <v/>
      </c>
      <c r="E254" s="4">
        <f>(GRS!F254)</f>
        <v>1063992</v>
      </c>
      <c r="F254" s="4">
        <f>('Local Receipts'!K254)</f>
        <v>3043700</v>
      </c>
      <c r="G254" s="4" t="str">
        <f t="shared" si="35"/>
        <v/>
      </c>
      <c r="H254" s="4">
        <f t="shared" si="27"/>
        <v>31645136</v>
      </c>
      <c r="I254" s="4"/>
      <c r="J254" s="4">
        <f>MINA(ROUND(C254*1.025,0),'Levy Limit Base'!AB254)</f>
        <v>28225880</v>
      </c>
      <c r="K254" s="4">
        <f>IF(J254+'New Growth'!AM254&gt;'Levy Limit Base'!AB254,'Levy Limit Base'!AB254-J254,'New Growth'!AM254)</f>
        <v>495674</v>
      </c>
      <c r="L254" s="30">
        <f t="shared" si="28"/>
        <v>4.2999996659094428</v>
      </c>
      <c r="M254" s="4">
        <f>(GRS!J254)</f>
        <v>1109068</v>
      </c>
      <c r="N254" s="30">
        <f t="shared" si="29"/>
        <v>4.236498018782096</v>
      </c>
      <c r="O254" s="4">
        <f>('Local Receipts'!U254)</f>
        <v>3102361</v>
      </c>
      <c r="P254" t="str">
        <f t="shared" si="30"/>
        <v/>
      </c>
      <c r="Q254" s="30">
        <f t="shared" si="31"/>
        <v>1.9272924401222196</v>
      </c>
      <c r="R254" s="4">
        <f t="shared" si="32"/>
        <v>32932983</v>
      </c>
      <c r="T254" s="26">
        <f t="shared" si="33"/>
        <v>1287847</v>
      </c>
      <c r="U254" s="30">
        <f t="shared" si="34"/>
        <v>4.07</v>
      </c>
    </row>
    <row r="255" spans="1:21" x14ac:dyDescent="0.2">
      <c r="A255" t="s">
        <v>260</v>
      </c>
      <c r="B255">
        <v>246</v>
      </c>
      <c r="C255" s="4">
        <f>('Levy Limit Base'!AD255)</f>
        <v>49746497</v>
      </c>
      <c r="D255" s="4" t="str">
        <f>IF('Levy Limit Base'!U255&gt;0,"","*")</f>
        <v/>
      </c>
      <c r="E255" s="4">
        <f>(GRS!F255)</f>
        <v>3039122</v>
      </c>
      <c r="F255" s="4">
        <f>('Local Receipts'!K255)</f>
        <v>6766714</v>
      </c>
      <c r="G255" s="4" t="str">
        <f t="shared" si="35"/>
        <v/>
      </c>
      <c r="H255" s="4">
        <f t="shared" si="27"/>
        <v>59552333</v>
      </c>
      <c r="I255" s="4"/>
      <c r="J255" s="4">
        <f>MINA(ROUND(C255*1.025,0),'Levy Limit Base'!AB255)</f>
        <v>50990159</v>
      </c>
      <c r="K255" s="4">
        <f>IF(J255+'New Growth'!AM255&gt;'Levy Limit Base'!AB255,'Levy Limit Base'!AB255-J255,'New Growth'!AM255)</f>
        <v>905386</v>
      </c>
      <c r="L255" s="30">
        <f t="shared" si="28"/>
        <v>4.3199986523674223</v>
      </c>
      <c r="M255" s="4">
        <f>(GRS!J255)</f>
        <v>3167631</v>
      </c>
      <c r="N255" s="30">
        <f t="shared" si="29"/>
        <v>4.2284909918061864</v>
      </c>
      <c r="O255" s="4">
        <f>('Local Receipts'!U255)</f>
        <v>6965884</v>
      </c>
      <c r="P255" t="str">
        <f t="shared" si="30"/>
        <v/>
      </c>
      <c r="Q255" s="30">
        <f t="shared" si="31"/>
        <v>2.943378425628747</v>
      </c>
      <c r="R255" s="4">
        <f t="shared" si="32"/>
        <v>62029060</v>
      </c>
      <c r="T255" s="26">
        <f t="shared" si="33"/>
        <v>2476727</v>
      </c>
      <c r="U255" s="30">
        <f t="shared" si="34"/>
        <v>4.16</v>
      </c>
    </row>
    <row r="256" spans="1:21" x14ac:dyDescent="0.2">
      <c r="A256" t="s">
        <v>261</v>
      </c>
      <c r="B256">
        <v>247</v>
      </c>
      <c r="C256" s="4">
        <f>('Levy Limit Base'!AD256)</f>
        <v>19929273</v>
      </c>
      <c r="D256" s="4" t="str">
        <f>IF('Levy Limit Base'!U256&gt;0,"","*")</f>
        <v/>
      </c>
      <c r="E256" s="4">
        <f>(GRS!F256)</f>
        <v>984751</v>
      </c>
      <c r="F256" s="4">
        <f>('Local Receipts'!K256)</f>
        <v>1782768</v>
      </c>
      <c r="G256" s="4" t="str">
        <f t="shared" si="35"/>
        <v/>
      </c>
      <c r="H256" s="4">
        <f t="shared" si="27"/>
        <v>22696792</v>
      </c>
      <c r="I256" s="4"/>
      <c r="J256" s="4">
        <f>MINA(ROUND(C256*1.025,0),'Levy Limit Base'!AB256)</f>
        <v>20427505</v>
      </c>
      <c r="K256" s="4">
        <f>IF(J256+'New Growth'!AM256&gt;'Levy Limit Base'!AB256,'Levy Limit Base'!AB256-J256,'New Growth'!AM256)</f>
        <v>255095</v>
      </c>
      <c r="L256" s="30">
        <f t="shared" si="28"/>
        <v>3.7800024115280069</v>
      </c>
      <c r="M256" s="4">
        <f>(GRS!J256)</f>
        <v>1026072</v>
      </c>
      <c r="N256" s="30">
        <f t="shared" si="29"/>
        <v>4.1960861172012009</v>
      </c>
      <c r="O256" s="4">
        <f>('Local Receipts'!U256)</f>
        <v>1753839</v>
      </c>
      <c r="P256" t="str">
        <f t="shared" si="30"/>
        <v/>
      </c>
      <c r="Q256" s="30">
        <f t="shared" si="31"/>
        <v>-1.6227013273740609</v>
      </c>
      <c r="R256" s="4">
        <f t="shared" si="32"/>
        <v>23462511</v>
      </c>
      <c r="T256" s="26">
        <f t="shared" si="33"/>
        <v>765719</v>
      </c>
      <c r="U256" s="30">
        <f t="shared" si="34"/>
        <v>3.37</v>
      </c>
    </row>
    <row r="257" spans="1:21" x14ac:dyDescent="0.2">
      <c r="A257" t="s">
        <v>262</v>
      </c>
      <c r="B257">
        <v>248</v>
      </c>
      <c r="C257" s="4">
        <f>('Levy Limit Base'!AD257)</f>
        <v>75555755</v>
      </c>
      <c r="D257" s="4" t="str">
        <f>IF('Levy Limit Base'!U257&gt;0,"","*")</f>
        <v/>
      </c>
      <c r="E257" s="4">
        <f>(GRS!F257)</f>
        <v>9483281</v>
      </c>
      <c r="F257" s="4">
        <f>('Local Receipts'!K257)</f>
        <v>8779654.4900000002</v>
      </c>
      <c r="G257" s="4" t="str">
        <f t="shared" si="35"/>
        <v/>
      </c>
      <c r="H257" s="4">
        <f t="shared" si="27"/>
        <v>93818690.489999995</v>
      </c>
      <c r="I257" s="4"/>
      <c r="J257" s="4">
        <f>MINA(ROUND(C257*1.025,0),'Levy Limit Base'!AB257)</f>
        <v>77444649</v>
      </c>
      <c r="K257" s="4">
        <f>IF(J257+'New Growth'!AM257&gt;'Levy Limit Base'!AB257,'Levy Limit Base'!AB257-J257,'New Growth'!AM257)</f>
        <v>816002</v>
      </c>
      <c r="L257" s="30">
        <f t="shared" si="28"/>
        <v>3.5799999616177485</v>
      </c>
      <c r="M257" s="4">
        <f>(GRS!J257)</f>
        <v>9891049</v>
      </c>
      <c r="N257" s="30">
        <f t="shared" si="29"/>
        <v>4.2998620414179438</v>
      </c>
      <c r="O257" s="4">
        <f>('Local Receipts'!U257)</f>
        <v>9028711</v>
      </c>
      <c r="P257" t="str">
        <f t="shared" si="30"/>
        <v/>
      </c>
      <c r="Q257" s="30">
        <f t="shared" si="31"/>
        <v>2.8367461417038036</v>
      </c>
      <c r="R257" s="4">
        <f t="shared" si="32"/>
        <v>97180411</v>
      </c>
      <c r="T257" s="26">
        <f t="shared" si="33"/>
        <v>3361720.5100000054</v>
      </c>
      <c r="U257" s="30">
        <f t="shared" si="34"/>
        <v>3.58</v>
      </c>
    </row>
    <row r="258" spans="1:21" x14ac:dyDescent="0.2">
      <c r="A258" t="s">
        <v>263</v>
      </c>
      <c r="B258">
        <v>249</v>
      </c>
      <c r="C258" s="4">
        <f>('Levy Limit Base'!AD258)</f>
        <v>4633701</v>
      </c>
      <c r="D258" s="4" t="str">
        <f>IF('Levy Limit Base'!U258&gt;0,"","*")</f>
        <v/>
      </c>
      <c r="E258" s="4">
        <f>(GRS!F258)</f>
        <v>116179</v>
      </c>
      <c r="F258" s="4">
        <f>('Local Receipts'!K258)</f>
        <v>257524.04</v>
      </c>
      <c r="G258" s="4" t="str">
        <f t="shared" si="35"/>
        <v/>
      </c>
      <c r="H258" s="4">
        <f t="shared" si="27"/>
        <v>5007404.04</v>
      </c>
      <c r="I258" s="4"/>
      <c r="J258" s="4">
        <f>MINA(ROUND(C258*1.025,0),'Levy Limit Base'!AB258)</f>
        <v>4749544</v>
      </c>
      <c r="K258" s="4">
        <f>IF(J258+'New Growth'!AM258&gt;'Levy Limit Base'!AB258,'Levy Limit Base'!AB258-J258,'New Growth'!AM258)</f>
        <v>31973</v>
      </c>
      <c r="L258" s="30">
        <f t="shared" si="28"/>
        <v>3.1900202451560857</v>
      </c>
      <c r="M258" s="4">
        <f>(GRS!J258)</f>
        <v>120468</v>
      </c>
      <c r="N258" s="30">
        <f t="shared" si="29"/>
        <v>3.6917170917291422</v>
      </c>
      <c r="O258" s="4">
        <f>('Local Receipts'!U258)</f>
        <v>244524</v>
      </c>
      <c r="P258" t="str">
        <f t="shared" si="30"/>
        <v/>
      </c>
      <c r="Q258" s="30">
        <f t="shared" si="31"/>
        <v>-5.0480879377319523</v>
      </c>
      <c r="R258" s="4">
        <f t="shared" si="32"/>
        <v>5146509</v>
      </c>
      <c r="T258" s="26">
        <f t="shared" si="33"/>
        <v>139104.95999999996</v>
      </c>
      <c r="U258" s="30">
        <f t="shared" si="34"/>
        <v>2.78</v>
      </c>
    </row>
    <row r="259" spans="1:21" x14ac:dyDescent="0.2">
      <c r="A259" t="s">
        <v>264</v>
      </c>
      <c r="B259">
        <v>250</v>
      </c>
      <c r="C259" s="4">
        <f>('Levy Limit Base'!AD259)</f>
        <v>10180936</v>
      </c>
      <c r="D259" s="4" t="str">
        <f>IF('Levy Limit Base'!U259&gt;0,"","*")</f>
        <v/>
      </c>
      <c r="E259" s="4">
        <f>(GRS!F259)</f>
        <v>425227</v>
      </c>
      <c r="F259" s="4">
        <f>('Local Receipts'!K259)</f>
        <v>4580629</v>
      </c>
      <c r="G259" s="4" t="str">
        <f t="shared" si="35"/>
        <v/>
      </c>
      <c r="H259" s="4">
        <f t="shared" si="27"/>
        <v>15186792</v>
      </c>
      <c r="I259" s="4"/>
      <c r="J259" s="4">
        <f>MINA(ROUND(C259*1.025,0),'Levy Limit Base'!AB259)</f>
        <v>10435459</v>
      </c>
      <c r="K259" s="4">
        <f>IF(J259+'New Growth'!AM259&gt;'Levy Limit Base'!AB259,'Levy Limit Base'!AB259-J259,'New Growth'!AM259)</f>
        <v>188347</v>
      </c>
      <c r="L259" s="30">
        <f t="shared" si="28"/>
        <v>4.3499929672478048</v>
      </c>
      <c r="M259" s="4">
        <f>(GRS!J259)</f>
        <v>442063</v>
      </c>
      <c r="N259" s="30">
        <f t="shared" si="29"/>
        <v>3.9592970342899205</v>
      </c>
      <c r="O259" s="4">
        <f>('Local Receipts'!U259)</f>
        <v>4584402</v>
      </c>
      <c r="P259" t="str">
        <f t="shared" si="30"/>
        <v/>
      </c>
      <c r="Q259" s="30">
        <f t="shared" si="31"/>
        <v>8.2368600469498843E-2</v>
      </c>
      <c r="R259" s="4">
        <f t="shared" si="32"/>
        <v>15650271</v>
      </c>
      <c r="T259" s="26">
        <f t="shared" si="33"/>
        <v>463479</v>
      </c>
      <c r="U259" s="30">
        <f t="shared" si="34"/>
        <v>3.05</v>
      </c>
    </row>
    <row r="260" spans="1:21" x14ac:dyDescent="0.2">
      <c r="A260" t="s">
        <v>265</v>
      </c>
      <c r="B260">
        <v>251</v>
      </c>
      <c r="C260" s="4">
        <f>('Levy Limit Base'!AD260)</f>
        <v>26775187</v>
      </c>
      <c r="D260" s="4" t="str">
        <f>IF('Levy Limit Base'!U260&gt;0,"","*")</f>
        <v/>
      </c>
      <c r="E260" s="4">
        <f>(GRS!F260)</f>
        <v>2437024</v>
      </c>
      <c r="F260" s="4">
        <f>('Local Receipts'!K260)</f>
        <v>2732155</v>
      </c>
      <c r="G260" s="4" t="str">
        <f t="shared" si="35"/>
        <v/>
      </c>
      <c r="H260" s="4">
        <f t="shared" si="27"/>
        <v>31944366</v>
      </c>
      <c r="I260" s="4"/>
      <c r="J260" s="4">
        <f>MINA(ROUND(C260*1.025,0),'Levy Limit Base'!AB260)</f>
        <v>27444567</v>
      </c>
      <c r="K260" s="4">
        <f>IF(J260+'New Growth'!AM260&gt;'Levy Limit Base'!AB260,'Levy Limit Base'!AB260-J260,'New Growth'!AM260)</f>
        <v>524794</v>
      </c>
      <c r="L260" s="30">
        <f t="shared" si="28"/>
        <v>4.4600024642218186</v>
      </c>
      <c r="M260" s="4">
        <f>(GRS!J260)</f>
        <v>2541816</v>
      </c>
      <c r="N260" s="30">
        <f t="shared" si="29"/>
        <v>4.2999986869230664</v>
      </c>
      <c r="O260" s="4">
        <f>('Local Receipts'!U260)</f>
        <v>2819395</v>
      </c>
      <c r="P260" t="str">
        <f t="shared" si="30"/>
        <v/>
      </c>
      <c r="Q260" s="30">
        <f t="shared" si="31"/>
        <v>3.1930838477319186</v>
      </c>
      <c r="R260" s="4">
        <f t="shared" si="32"/>
        <v>33330572</v>
      </c>
      <c r="T260" s="26">
        <f t="shared" si="33"/>
        <v>1386206</v>
      </c>
      <c r="U260" s="30">
        <f t="shared" si="34"/>
        <v>4.34</v>
      </c>
    </row>
    <row r="261" spans="1:21" x14ac:dyDescent="0.2">
      <c r="A261" t="s">
        <v>266</v>
      </c>
      <c r="B261">
        <v>252</v>
      </c>
      <c r="C261" s="4">
        <f>('Levy Limit Base'!AD261)</f>
        <v>17045898</v>
      </c>
      <c r="D261" s="4" t="str">
        <f>IF('Levy Limit Base'!U261&gt;0,"","*")</f>
        <v>*</v>
      </c>
      <c r="E261" s="4">
        <f>(GRS!F261)</f>
        <v>418563</v>
      </c>
      <c r="F261" s="4">
        <f>('Local Receipts'!K261)</f>
        <v>1655158</v>
      </c>
      <c r="G261" s="4" t="str">
        <f t="shared" si="35"/>
        <v>*</v>
      </c>
      <c r="H261" s="4">
        <f t="shared" si="27"/>
        <v>19119619</v>
      </c>
      <c r="I261" s="4"/>
      <c r="J261" s="4">
        <f>MINA(ROUND(C261*1.025,0),'Levy Limit Base'!AB261)</f>
        <v>17472045</v>
      </c>
      <c r="K261" s="4">
        <f>IF(J261+'New Growth'!AM261&gt;'Levy Limit Base'!AB261,'Levy Limit Base'!AB261-J261,'New Growth'!AM261)</f>
        <v>161936</v>
      </c>
      <c r="L261" s="30">
        <f t="shared" si="28"/>
        <v>3.4499971782067451</v>
      </c>
      <c r="M261" s="4">
        <f>(GRS!J261)</f>
        <v>435908</v>
      </c>
      <c r="N261" s="30">
        <f t="shared" si="29"/>
        <v>4.1439400998177094</v>
      </c>
      <c r="O261" s="4">
        <f>('Local Receipts'!U261)</f>
        <v>1614293</v>
      </c>
      <c r="P261" t="str">
        <f t="shared" si="30"/>
        <v>*</v>
      </c>
      <c r="Q261" s="30">
        <f t="shared" si="31"/>
        <v>-2.4689485837605836</v>
      </c>
      <c r="R261" s="4">
        <f t="shared" si="32"/>
        <v>19684182</v>
      </c>
      <c r="T261" s="26">
        <f t="shared" si="33"/>
        <v>564563</v>
      </c>
      <c r="U261" s="30">
        <f t="shared" si="34"/>
        <v>2.9499999999999997</v>
      </c>
    </row>
    <row r="262" spans="1:21" x14ac:dyDescent="0.2">
      <c r="A262" t="s">
        <v>267</v>
      </c>
      <c r="B262">
        <v>253</v>
      </c>
      <c r="C262" s="4">
        <f>('Levy Limit Base'!AD262)</f>
        <v>3368969</v>
      </c>
      <c r="D262" s="4" t="str">
        <f>IF('Levy Limit Base'!U262&gt;0,"","*")</f>
        <v/>
      </c>
      <c r="E262" s="4">
        <f>(GRS!F262)</f>
        <v>10123</v>
      </c>
      <c r="F262" s="4">
        <f>('Local Receipts'!K262)</f>
        <v>47200</v>
      </c>
      <c r="G262" s="4" t="str">
        <f t="shared" si="35"/>
        <v/>
      </c>
      <c r="H262" s="4">
        <f t="shared" si="27"/>
        <v>3426292</v>
      </c>
      <c r="I262" s="4"/>
      <c r="J262" s="4">
        <f>MINA(ROUND(C262*1.025,0),'Levy Limit Base'!AB262)</f>
        <v>3453193</v>
      </c>
      <c r="K262" s="4">
        <f>IF(J262+'New Growth'!AM262&gt;'Levy Limit Base'!AB262,'Levy Limit Base'!AB262-J262,'New Growth'!AM262)</f>
        <v>39754</v>
      </c>
      <c r="L262" s="30">
        <f t="shared" si="28"/>
        <v>3.6799982427858495</v>
      </c>
      <c r="M262" s="4">
        <f>(GRS!J262)</f>
        <v>10279</v>
      </c>
      <c r="N262" s="30">
        <f t="shared" si="29"/>
        <v>1.5410451447199447</v>
      </c>
      <c r="O262" s="4">
        <f>('Local Receipts'!U262)</f>
        <v>45110</v>
      </c>
      <c r="P262" t="str">
        <f t="shared" si="30"/>
        <v/>
      </c>
      <c r="Q262" s="30">
        <f t="shared" si="31"/>
        <v>-4.4279661016949152</v>
      </c>
      <c r="R262" s="4">
        <f t="shared" si="32"/>
        <v>3548336</v>
      </c>
      <c r="T262" s="26">
        <f t="shared" si="33"/>
        <v>122044</v>
      </c>
      <c r="U262" s="30">
        <f t="shared" si="34"/>
        <v>3.56</v>
      </c>
    </row>
    <row r="263" spans="1:21" x14ac:dyDescent="0.2">
      <c r="A263" t="s">
        <v>268</v>
      </c>
      <c r="B263">
        <v>254</v>
      </c>
      <c r="C263" s="4">
        <f>('Levy Limit Base'!AD263)</f>
        <v>11899227</v>
      </c>
      <c r="D263" s="4" t="str">
        <f>IF('Levy Limit Base'!U263&gt;0,"","*")</f>
        <v/>
      </c>
      <c r="E263" s="4">
        <f>(GRS!F263)</f>
        <v>577733</v>
      </c>
      <c r="F263" s="4">
        <f>('Local Receipts'!K263)</f>
        <v>820416.1</v>
      </c>
      <c r="G263" s="4" t="str">
        <f t="shared" si="35"/>
        <v/>
      </c>
      <c r="H263" s="4">
        <f t="shared" si="27"/>
        <v>13297376.1</v>
      </c>
      <c r="I263" s="4"/>
      <c r="J263" s="4">
        <f>MINA(ROUND(C263*1.025,0),'Levy Limit Base'!AB263)</f>
        <v>12196708</v>
      </c>
      <c r="K263" s="4">
        <f>IF(J263+'New Growth'!AM263&gt;'Levy Limit Base'!AB263,'Levy Limit Base'!AB263-J263,'New Growth'!AM263)</f>
        <v>164209</v>
      </c>
      <c r="L263" s="30">
        <f t="shared" si="28"/>
        <v>3.879999936130305</v>
      </c>
      <c r="M263" s="4">
        <f>(GRS!J263)</f>
        <v>599140</v>
      </c>
      <c r="N263" s="30">
        <f t="shared" si="29"/>
        <v>3.7053448565340736</v>
      </c>
      <c r="O263" s="4">
        <f>('Local Receipts'!U263)</f>
        <v>917243.27</v>
      </c>
      <c r="P263" t="str">
        <f t="shared" si="30"/>
        <v/>
      </c>
      <c r="Q263" s="30">
        <f t="shared" si="31"/>
        <v>11.802202565259268</v>
      </c>
      <c r="R263" s="4">
        <f t="shared" si="32"/>
        <v>13877300.27</v>
      </c>
      <c r="T263" s="26">
        <f t="shared" si="33"/>
        <v>579924.16999999993</v>
      </c>
      <c r="U263" s="30">
        <f t="shared" si="34"/>
        <v>4.3600000000000003</v>
      </c>
    </row>
    <row r="264" spans="1:21" x14ac:dyDescent="0.2">
      <c r="A264" t="s">
        <v>269</v>
      </c>
      <c r="B264">
        <v>255</v>
      </c>
      <c r="C264" s="4">
        <f>('Levy Limit Base'!AD264)</f>
        <v>1336812</v>
      </c>
      <c r="D264" s="4" t="str">
        <f>IF('Levy Limit Base'!U264&gt;0,"","*")</f>
        <v>*</v>
      </c>
      <c r="E264" s="4">
        <f>(GRS!F264)</f>
        <v>249619</v>
      </c>
      <c r="F264" s="4">
        <f>('Local Receipts'!K264)</f>
        <v>150500</v>
      </c>
      <c r="G264" s="4" t="str">
        <f t="shared" si="35"/>
        <v>*</v>
      </c>
      <c r="H264" s="4">
        <f t="shared" si="27"/>
        <v>1736931</v>
      </c>
      <c r="I264" s="4"/>
      <c r="J264" s="4">
        <f>MINA(ROUND(C264*1.025,0),'Levy Limit Base'!AB264)</f>
        <v>1370232</v>
      </c>
      <c r="K264" s="4">
        <f>IF(J264+'New Growth'!AM264&gt;'Levy Limit Base'!AB264,'Levy Limit Base'!AB264-J264,'New Growth'!AM264)</f>
        <v>17780</v>
      </c>
      <c r="L264" s="30">
        <f t="shared" si="28"/>
        <v>3.8300075104053524</v>
      </c>
      <c r="M264" s="4">
        <f>(GRS!J264)</f>
        <v>256746</v>
      </c>
      <c r="N264" s="30">
        <f t="shared" si="29"/>
        <v>2.855151250505771</v>
      </c>
      <c r="O264" s="4">
        <f>('Local Receipts'!U264)</f>
        <v>177700</v>
      </c>
      <c r="P264" t="str">
        <f t="shared" si="30"/>
        <v>*</v>
      </c>
      <c r="Q264" s="30">
        <f t="shared" si="31"/>
        <v>18.073089700996679</v>
      </c>
      <c r="R264" s="4">
        <f t="shared" si="32"/>
        <v>1822458</v>
      </c>
      <c r="T264" s="26">
        <f t="shared" si="33"/>
        <v>85527</v>
      </c>
      <c r="U264" s="30">
        <f t="shared" si="34"/>
        <v>4.92</v>
      </c>
    </row>
    <row r="265" spans="1:21" x14ac:dyDescent="0.2">
      <c r="A265" t="s">
        <v>270</v>
      </c>
      <c r="B265">
        <v>256</v>
      </c>
      <c r="C265" s="4">
        <f>('Levy Limit Base'!AD265)</f>
        <v>3065235</v>
      </c>
      <c r="D265" s="4" t="str">
        <f>IF('Levy Limit Base'!U265&gt;0,"","*")</f>
        <v>*</v>
      </c>
      <c r="E265" s="4">
        <f>(GRS!F265)</f>
        <v>231206</v>
      </c>
      <c r="F265" s="4">
        <f>('Local Receipts'!K265)</f>
        <v>168800</v>
      </c>
      <c r="G265" s="4" t="str">
        <f t="shared" si="35"/>
        <v>*</v>
      </c>
      <c r="H265" s="4">
        <f t="shared" si="27"/>
        <v>3465241</v>
      </c>
      <c r="I265" s="4"/>
      <c r="J265" s="4">
        <f>MINA(ROUND(C265*1.025,0),'Levy Limit Base'!AB265)</f>
        <v>3141866</v>
      </c>
      <c r="K265" s="4">
        <f>IF(J265+'New Growth'!AM265&gt;'Levy Limit Base'!AB265,'Levy Limit Base'!AB265-J265,'New Growth'!AM265)</f>
        <v>27894</v>
      </c>
      <c r="L265" s="30">
        <f t="shared" si="28"/>
        <v>3.4100158715400286</v>
      </c>
      <c r="M265" s="4">
        <f>(GRS!J265)</f>
        <v>240996</v>
      </c>
      <c r="N265" s="30">
        <f t="shared" si="29"/>
        <v>4.2343191785680299</v>
      </c>
      <c r="O265" s="4">
        <f>('Local Receipts'!U265)</f>
        <v>183584</v>
      </c>
      <c r="P265" t="str">
        <f t="shared" si="30"/>
        <v>*</v>
      </c>
      <c r="Q265" s="30">
        <f t="shared" si="31"/>
        <v>8.75829383886256</v>
      </c>
      <c r="R265" s="4">
        <f t="shared" si="32"/>
        <v>3594340</v>
      </c>
      <c r="T265" s="26">
        <f t="shared" si="33"/>
        <v>129099</v>
      </c>
      <c r="U265" s="30">
        <f t="shared" si="34"/>
        <v>3.73</v>
      </c>
    </row>
    <row r="266" spans="1:21" x14ac:dyDescent="0.2">
      <c r="A266" t="s">
        <v>271</v>
      </c>
      <c r="B266">
        <v>257</v>
      </c>
      <c r="C266" s="4">
        <f>('Levy Limit Base'!AD266)</f>
        <v>11991001</v>
      </c>
      <c r="D266" s="4" t="str">
        <f>IF('Levy Limit Base'!U266&gt;0,"","*")</f>
        <v/>
      </c>
      <c r="E266" s="4">
        <f>(GRS!F266)</f>
        <v>935238</v>
      </c>
      <c r="F266" s="4">
        <f>('Local Receipts'!K266)</f>
        <v>1753356</v>
      </c>
      <c r="G266" s="4" t="str">
        <f t="shared" si="35"/>
        <v/>
      </c>
      <c r="H266" s="4">
        <f t="shared" ref="H266:H329" si="36">(C266+E266+F266)</f>
        <v>14679595</v>
      </c>
      <c r="I266" s="4"/>
      <c r="J266" s="4">
        <f>MINA(ROUND(C266*1.025,0),'Levy Limit Base'!AB266)</f>
        <v>12290776</v>
      </c>
      <c r="K266" s="4">
        <f>IF(J266+'New Growth'!AM266&gt;'Levy Limit Base'!AB266,'Levy Limit Base'!AB266-J266,'New Growth'!AM266)</f>
        <v>288983</v>
      </c>
      <c r="L266" s="30">
        <f t="shared" ref="L266:L329" si="37">((J266+K266)-C266)*100/C266</f>
        <v>4.9099987565675294</v>
      </c>
      <c r="M266" s="4">
        <f>(GRS!J266)</f>
        <v>971908</v>
      </c>
      <c r="N266" s="30">
        <f t="shared" ref="N266:N329" si="38">(M266-E266)*100/E266</f>
        <v>3.9209270795241427</v>
      </c>
      <c r="O266" s="4">
        <f>('Local Receipts'!U266)</f>
        <v>1862500</v>
      </c>
      <c r="P266" t="str">
        <f t="shared" ref="P266:P329" si="39">(G266)</f>
        <v/>
      </c>
      <c r="Q266" s="30">
        <f t="shared" ref="Q266:Q329" si="40">(O266-F266)*100/F266</f>
        <v>6.2248624922719626</v>
      </c>
      <c r="R266" s="4">
        <f t="shared" ref="R266:R329" si="41">SUM(J266+K266+M266+O266)</f>
        <v>15414167</v>
      </c>
      <c r="T266" s="26">
        <f t="shared" ref="T266:T329" si="42">(R266-H266)</f>
        <v>734572</v>
      </c>
      <c r="U266" s="30">
        <f t="shared" ref="U266:U329" si="43">ROUND(T266/H266,4)*100</f>
        <v>5</v>
      </c>
    </row>
    <row r="267" spans="1:21" x14ac:dyDescent="0.2">
      <c r="A267" t="s">
        <v>272</v>
      </c>
      <c r="B267">
        <v>258</v>
      </c>
      <c r="C267" s="4">
        <f>('Levy Limit Base'!AD267)</f>
        <v>86548205</v>
      </c>
      <c r="D267" s="4" t="str">
        <f>IF('Levy Limit Base'!U267&gt;0,"","*")</f>
        <v/>
      </c>
      <c r="E267" s="4">
        <f>(GRS!F267)</f>
        <v>6412597</v>
      </c>
      <c r="F267" s="4">
        <f>('Local Receipts'!K267)</f>
        <v>7773000</v>
      </c>
      <c r="G267" s="4" t="str">
        <f t="shared" ref="G267:G330" si="44">D267</f>
        <v/>
      </c>
      <c r="H267" s="4">
        <f t="shared" si="36"/>
        <v>100733802</v>
      </c>
      <c r="I267" s="4"/>
      <c r="J267" s="4">
        <f>MINA(ROUND(C267*1.025,0),'Levy Limit Base'!AB267)</f>
        <v>88711910</v>
      </c>
      <c r="K267" s="4">
        <f>IF(J267+'New Growth'!AM267&gt;'Levy Limit Base'!AB267,'Levy Limit Base'!AB267-J267,'New Growth'!AM267)</f>
        <v>908756</v>
      </c>
      <c r="L267" s="30">
        <f t="shared" si="37"/>
        <v>3.5499996793694333</v>
      </c>
      <c r="M267" s="4">
        <f>(GRS!J267)</f>
        <v>6686047</v>
      </c>
      <c r="N267" s="30">
        <f t="shared" si="38"/>
        <v>4.2642629811291739</v>
      </c>
      <c r="O267" s="4">
        <f>('Local Receipts'!U267)</f>
        <v>8478000</v>
      </c>
      <c r="P267" t="str">
        <f t="shared" si="39"/>
        <v/>
      </c>
      <c r="Q267" s="30">
        <f t="shared" si="40"/>
        <v>9.069857197993052</v>
      </c>
      <c r="R267" s="4">
        <f t="shared" si="41"/>
        <v>104784713</v>
      </c>
      <c r="T267" s="26">
        <f t="shared" si="42"/>
        <v>4050911</v>
      </c>
      <c r="U267" s="30">
        <f t="shared" si="43"/>
        <v>4.0199999999999996</v>
      </c>
    </row>
    <row r="268" spans="1:21" x14ac:dyDescent="0.2">
      <c r="A268" t="s">
        <v>273</v>
      </c>
      <c r="B268">
        <v>259</v>
      </c>
      <c r="C268" s="4">
        <f>('Levy Limit Base'!AD268)</f>
        <v>17808114</v>
      </c>
      <c r="D268" s="4" t="str">
        <f>IF('Levy Limit Base'!U268&gt;0,"","*")</f>
        <v/>
      </c>
      <c r="E268" s="4">
        <f>(GRS!F268)</f>
        <v>852422</v>
      </c>
      <c r="F268" s="4">
        <f>('Local Receipts'!K268)</f>
        <v>1448306</v>
      </c>
      <c r="G268" s="4" t="str">
        <f t="shared" si="44"/>
        <v/>
      </c>
      <c r="H268" s="4">
        <f t="shared" si="36"/>
        <v>20108842</v>
      </c>
      <c r="I268" s="4"/>
      <c r="J268" s="4">
        <f>MINA(ROUND(C268*1.025,0),'Levy Limit Base'!AB268)</f>
        <v>18253317</v>
      </c>
      <c r="K268" s="4">
        <f>IF(J268+'New Growth'!AM268&gt;'Levy Limit Base'!AB268,'Levy Limit Base'!AB268-J268,'New Growth'!AM268)</f>
        <v>345477</v>
      </c>
      <c r="L268" s="30">
        <f t="shared" si="37"/>
        <v>4.4399985310067089</v>
      </c>
      <c r="M268" s="4">
        <f>(GRS!J268)</f>
        <v>877468</v>
      </c>
      <c r="N268" s="30">
        <f t="shared" si="38"/>
        <v>2.9382160479199269</v>
      </c>
      <c r="O268" s="4">
        <f>('Local Receipts'!U268)</f>
        <v>1636000</v>
      </c>
      <c r="P268" t="str">
        <f t="shared" si="39"/>
        <v/>
      </c>
      <c r="Q268" s="30">
        <f t="shared" si="40"/>
        <v>12.959554127373636</v>
      </c>
      <c r="R268" s="4">
        <f t="shared" si="41"/>
        <v>21112262</v>
      </c>
      <c r="T268" s="26">
        <f t="shared" si="42"/>
        <v>1003420</v>
      </c>
      <c r="U268" s="30">
        <f t="shared" si="43"/>
        <v>4.99</v>
      </c>
    </row>
    <row r="269" spans="1:21" x14ac:dyDescent="0.2">
      <c r="A269" t="s">
        <v>274</v>
      </c>
      <c r="B269">
        <v>260</v>
      </c>
      <c r="C269" s="4">
        <f>('Levy Limit Base'!AD269)</f>
        <v>2852760</v>
      </c>
      <c r="D269" s="4" t="str">
        <f>IF('Levy Limit Base'!U269&gt;0,"","*")</f>
        <v/>
      </c>
      <c r="E269" s="4">
        <f>(GRS!F269)</f>
        <v>119526</v>
      </c>
      <c r="F269" s="4">
        <f>('Local Receipts'!K269)</f>
        <v>87500</v>
      </c>
      <c r="G269" s="4" t="str">
        <f t="shared" si="44"/>
        <v/>
      </c>
      <c r="H269" s="4">
        <f t="shared" si="36"/>
        <v>3059786</v>
      </c>
      <c r="I269" s="4"/>
      <c r="J269" s="4">
        <f>MINA(ROUND(C269*1.025,0),'Levy Limit Base'!AB269)</f>
        <v>2924079</v>
      </c>
      <c r="K269" s="4">
        <f>IF(J269+'New Growth'!AM269&gt;'Levy Limit Base'!AB269,'Levy Limit Base'!AB269-J269,'New Growth'!AM269)</f>
        <v>23107</v>
      </c>
      <c r="L269" s="30">
        <f t="shared" si="37"/>
        <v>3.3099875208569944</v>
      </c>
      <c r="M269" s="4">
        <f>(GRS!J269)</f>
        <v>120900</v>
      </c>
      <c r="N269" s="30">
        <f t="shared" si="38"/>
        <v>1.1495406857085488</v>
      </c>
      <c r="O269" s="4">
        <f>('Local Receipts'!U269)</f>
        <v>93500</v>
      </c>
      <c r="P269" t="str">
        <f t="shared" si="39"/>
        <v/>
      </c>
      <c r="Q269" s="30">
        <f t="shared" si="40"/>
        <v>6.8571428571428568</v>
      </c>
      <c r="R269" s="4">
        <f t="shared" si="41"/>
        <v>3161586</v>
      </c>
      <c r="T269" s="26">
        <f t="shared" si="42"/>
        <v>101800</v>
      </c>
      <c r="U269" s="30">
        <f t="shared" si="43"/>
        <v>3.3300000000000005</v>
      </c>
    </row>
    <row r="270" spans="1:21" x14ac:dyDescent="0.2">
      <c r="A270" t="s">
        <v>275</v>
      </c>
      <c r="B270">
        <v>261</v>
      </c>
      <c r="C270" s="4">
        <f>('Levy Limit Base'!AD270)</f>
        <v>46684096</v>
      </c>
      <c r="D270" s="4" t="str">
        <f>IF('Levy Limit Base'!U270&gt;0,"","*")</f>
        <v/>
      </c>
      <c r="E270" s="4">
        <f>(GRS!F270)</f>
        <v>1561131</v>
      </c>
      <c r="F270" s="4">
        <f>('Local Receipts'!K270)</f>
        <v>3813000</v>
      </c>
      <c r="G270" s="4" t="str">
        <f t="shared" si="44"/>
        <v/>
      </c>
      <c r="H270" s="4">
        <f t="shared" si="36"/>
        <v>52058227</v>
      </c>
      <c r="I270" s="4"/>
      <c r="J270" s="4">
        <f>MINA(ROUND(C270*1.025,0),'Levy Limit Base'!AB270)</f>
        <v>47851198</v>
      </c>
      <c r="K270" s="4">
        <f>IF(J270+'New Growth'!AM270&gt;'Levy Limit Base'!AB270,'Levy Limit Base'!AB270-J270,'New Growth'!AM270)</f>
        <v>718935</v>
      </c>
      <c r="L270" s="30">
        <f t="shared" si="37"/>
        <v>4.0399989752398762</v>
      </c>
      <c r="M270" s="4">
        <f>(GRS!J270)</f>
        <v>1605810</v>
      </c>
      <c r="N270" s="30">
        <f t="shared" si="38"/>
        <v>2.8619635379734309</v>
      </c>
      <c r="O270" s="4">
        <f>('Local Receipts'!U270)</f>
        <v>3615500</v>
      </c>
      <c r="P270" t="str">
        <f t="shared" si="39"/>
        <v/>
      </c>
      <c r="Q270" s="30">
        <f t="shared" si="40"/>
        <v>-5.1796485706792552</v>
      </c>
      <c r="R270" s="4">
        <f t="shared" si="41"/>
        <v>53791443</v>
      </c>
      <c r="T270" s="26">
        <f t="shared" si="42"/>
        <v>1733216</v>
      </c>
      <c r="U270" s="30">
        <f t="shared" si="43"/>
        <v>3.3300000000000005</v>
      </c>
    </row>
    <row r="271" spans="1:21" x14ac:dyDescent="0.2">
      <c r="A271" t="s">
        <v>276</v>
      </c>
      <c r="B271">
        <v>262</v>
      </c>
      <c r="C271" s="4">
        <f>('Levy Limit Base'!AD271)</f>
        <v>58020770</v>
      </c>
      <c r="D271" s="4" t="str">
        <f>IF('Levy Limit Base'!U271&gt;0,"","*")</f>
        <v/>
      </c>
      <c r="E271" s="4">
        <f>(GRS!F271)</f>
        <v>3385038</v>
      </c>
      <c r="F271" s="4">
        <f>('Local Receipts'!K271)</f>
        <v>5870023</v>
      </c>
      <c r="G271" s="4" t="str">
        <f t="shared" si="44"/>
        <v/>
      </c>
      <c r="H271" s="4">
        <f t="shared" si="36"/>
        <v>67275831</v>
      </c>
      <c r="I271" s="4"/>
      <c r="J271" s="4">
        <f>MINA(ROUND(C271*1.025,0),'Levy Limit Base'!AB271)</f>
        <v>59471289</v>
      </c>
      <c r="K271" s="4">
        <f>IF(J271+'New Growth'!AM271&gt;'Levy Limit Base'!AB271,'Levy Limit Base'!AB271-J271,'New Growth'!AM271)</f>
        <v>957343</v>
      </c>
      <c r="L271" s="30">
        <f t="shared" si="37"/>
        <v>4.1500000775584329</v>
      </c>
      <c r="M271" s="4">
        <f>(GRS!J271)</f>
        <v>3530467</v>
      </c>
      <c r="N271" s="30">
        <f t="shared" si="38"/>
        <v>4.2962294662570999</v>
      </c>
      <c r="O271" s="4">
        <f>('Local Receipts'!U271)</f>
        <v>6020751</v>
      </c>
      <c r="P271" t="str">
        <f t="shared" si="39"/>
        <v/>
      </c>
      <c r="Q271" s="30">
        <f t="shared" si="40"/>
        <v>2.5677582523952633</v>
      </c>
      <c r="R271" s="4">
        <f t="shared" si="41"/>
        <v>69979850</v>
      </c>
      <c r="T271" s="26">
        <f t="shared" si="42"/>
        <v>2704019</v>
      </c>
      <c r="U271" s="30">
        <f t="shared" si="43"/>
        <v>4.0199999999999996</v>
      </c>
    </row>
    <row r="272" spans="1:21" x14ac:dyDescent="0.2">
      <c r="A272" t="s">
        <v>277</v>
      </c>
      <c r="B272">
        <v>263</v>
      </c>
      <c r="C272" s="4">
        <f>('Levy Limit Base'!AD272)</f>
        <v>1060110</v>
      </c>
      <c r="D272" s="4" t="str">
        <f>IF('Levy Limit Base'!U272&gt;0,"","*")</f>
        <v>*</v>
      </c>
      <c r="E272" s="4">
        <f>(GRS!F272)</f>
        <v>189064</v>
      </c>
      <c r="F272" s="4">
        <f>('Local Receipts'!K272)</f>
        <v>102700</v>
      </c>
      <c r="G272" s="4" t="str">
        <f t="shared" si="44"/>
        <v>*</v>
      </c>
      <c r="H272" s="4">
        <f t="shared" si="36"/>
        <v>1351874</v>
      </c>
      <c r="I272" s="4"/>
      <c r="J272" s="4">
        <f>MINA(ROUND(C272*1.025,0),'Levy Limit Base'!AB272)</f>
        <v>1086613</v>
      </c>
      <c r="K272" s="4">
        <f>IF(J272+'New Growth'!AM272&gt;'Levy Limit Base'!AB272,'Levy Limit Base'!AB272-J272,'New Growth'!AM272)</f>
        <v>16114</v>
      </c>
      <c r="L272" s="30">
        <f t="shared" si="37"/>
        <v>4.0200545226438766</v>
      </c>
      <c r="M272" s="4">
        <f>(GRS!J272)</f>
        <v>193657</v>
      </c>
      <c r="N272" s="30">
        <f t="shared" si="38"/>
        <v>2.4293360978293066</v>
      </c>
      <c r="O272" s="4">
        <f>('Local Receipts'!U272)</f>
        <v>106700</v>
      </c>
      <c r="P272" t="str">
        <f t="shared" si="39"/>
        <v>*</v>
      </c>
      <c r="Q272" s="30">
        <f t="shared" si="40"/>
        <v>3.8948393378773125</v>
      </c>
      <c r="R272" s="4">
        <f t="shared" si="41"/>
        <v>1403084</v>
      </c>
      <c r="T272" s="26">
        <f t="shared" si="42"/>
        <v>51210</v>
      </c>
      <c r="U272" s="30">
        <f t="shared" si="43"/>
        <v>3.7900000000000005</v>
      </c>
    </row>
    <row r="273" spans="1:21" x14ac:dyDescent="0.2">
      <c r="A273" t="s">
        <v>278</v>
      </c>
      <c r="B273">
        <v>264</v>
      </c>
      <c r="C273" s="4">
        <f>('Levy Limit Base'!AD273)</f>
        <v>44998195</v>
      </c>
      <c r="D273" s="4" t="str">
        <f>IF('Levy Limit Base'!U273&gt;0,"","*")</f>
        <v/>
      </c>
      <c r="E273" s="4">
        <f>(GRS!F273)</f>
        <v>1854570</v>
      </c>
      <c r="F273" s="4">
        <f>('Local Receipts'!K273)</f>
        <v>3410280</v>
      </c>
      <c r="G273" s="4" t="str">
        <f t="shared" si="44"/>
        <v/>
      </c>
      <c r="H273" s="4">
        <f t="shared" si="36"/>
        <v>50263045</v>
      </c>
      <c r="I273" s="4"/>
      <c r="J273" s="4">
        <f>MINA(ROUND(C273*1.025,0),'Levy Limit Base'!AB273)</f>
        <v>46123150</v>
      </c>
      <c r="K273" s="4">
        <f>IF(J273+'New Growth'!AM273&gt;'Levy Limit Base'!AB273,'Levy Limit Base'!AB273-J273,'New Growth'!AM273)</f>
        <v>580477</v>
      </c>
      <c r="L273" s="30">
        <f t="shared" si="37"/>
        <v>3.7900009100365026</v>
      </c>
      <c r="M273" s="4">
        <f>(GRS!J273)</f>
        <v>1934314</v>
      </c>
      <c r="N273" s="30">
        <f t="shared" si="38"/>
        <v>4.2998646586540277</v>
      </c>
      <c r="O273" s="4">
        <f>('Local Receipts'!U273)</f>
        <v>3478280</v>
      </c>
      <c r="P273" t="str">
        <f t="shared" si="39"/>
        <v/>
      </c>
      <c r="Q273" s="30">
        <f t="shared" si="40"/>
        <v>1.9939711695227371</v>
      </c>
      <c r="R273" s="4">
        <f t="shared" si="41"/>
        <v>52116221</v>
      </c>
      <c r="T273" s="26">
        <f t="shared" si="42"/>
        <v>1853176</v>
      </c>
      <c r="U273" s="30">
        <f t="shared" si="43"/>
        <v>3.6900000000000004</v>
      </c>
    </row>
    <row r="274" spans="1:21" x14ac:dyDescent="0.2">
      <c r="A274" t="s">
        <v>279</v>
      </c>
      <c r="B274">
        <v>265</v>
      </c>
      <c r="C274" s="4">
        <f>('Levy Limit Base'!AD274)</f>
        <v>35313054</v>
      </c>
      <c r="D274" s="4" t="str">
        <f>IF('Levy Limit Base'!U274&gt;0,"","*")</f>
        <v/>
      </c>
      <c r="E274" s="4">
        <f>(GRS!F274)</f>
        <v>1134403</v>
      </c>
      <c r="F274" s="4">
        <f>('Local Receipts'!K274)</f>
        <v>3013500</v>
      </c>
      <c r="G274" s="4" t="str">
        <f t="shared" si="44"/>
        <v/>
      </c>
      <c r="H274" s="4">
        <f t="shared" si="36"/>
        <v>39460957</v>
      </c>
      <c r="I274" s="4"/>
      <c r="J274" s="4">
        <f>MINA(ROUND(C274*1.025,0),'Levy Limit Base'!AB274)</f>
        <v>36195880</v>
      </c>
      <c r="K274" s="4">
        <f>IF(J274+'New Growth'!AM274&gt;'Levy Limit Base'!AB274,'Levy Limit Base'!AB274-J274,'New Growth'!AM274)</f>
        <v>617978</v>
      </c>
      <c r="L274" s="30">
        <f t="shared" si="37"/>
        <v>4.2499977487078855</v>
      </c>
      <c r="M274" s="4">
        <f>(GRS!J274)</f>
        <v>1183182</v>
      </c>
      <c r="N274" s="30">
        <f t="shared" si="38"/>
        <v>4.2999709979610419</v>
      </c>
      <c r="O274" s="4">
        <f>('Local Receipts'!U274)</f>
        <v>3567500</v>
      </c>
      <c r="P274" t="str">
        <f t="shared" si="39"/>
        <v/>
      </c>
      <c r="Q274" s="30">
        <f t="shared" si="40"/>
        <v>18.38393894143023</v>
      </c>
      <c r="R274" s="4">
        <f t="shared" si="41"/>
        <v>41564540</v>
      </c>
      <c r="T274" s="26">
        <f t="shared" si="42"/>
        <v>2103583</v>
      </c>
      <c r="U274" s="30">
        <f t="shared" si="43"/>
        <v>5.33</v>
      </c>
    </row>
    <row r="275" spans="1:21" x14ac:dyDescent="0.2">
      <c r="A275" t="s">
        <v>280</v>
      </c>
      <c r="B275">
        <v>266</v>
      </c>
      <c r="C275" s="4">
        <f>('Levy Limit Base'!AD275)</f>
        <v>48553616</v>
      </c>
      <c r="D275" s="4" t="str">
        <f>IF('Levy Limit Base'!U275&gt;0,"","*")</f>
        <v/>
      </c>
      <c r="E275" s="4">
        <f>(GRS!F275)</f>
        <v>1433849</v>
      </c>
      <c r="F275" s="4">
        <f>('Local Receipts'!K275)</f>
        <v>3335160</v>
      </c>
      <c r="G275" s="4" t="str">
        <f t="shared" si="44"/>
        <v/>
      </c>
      <c r="H275" s="4">
        <f t="shared" si="36"/>
        <v>53322625</v>
      </c>
      <c r="I275" s="4"/>
      <c r="J275" s="4">
        <f>MINA(ROUND(C275*1.025,0),'Levy Limit Base'!AB275)</f>
        <v>49767456</v>
      </c>
      <c r="K275" s="4">
        <f>IF(J275+'New Growth'!AM275&gt;'Levy Limit Base'!AB275,'Levy Limit Base'!AB275-J275,'New Growth'!AM275)</f>
        <v>475825</v>
      </c>
      <c r="L275" s="30">
        <f t="shared" si="37"/>
        <v>3.4799982765444288</v>
      </c>
      <c r="M275" s="4">
        <f>(GRS!J275)</f>
        <v>1489340</v>
      </c>
      <c r="N275" s="30">
        <f t="shared" si="38"/>
        <v>3.8700727900915646</v>
      </c>
      <c r="O275" s="4">
        <f>('Local Receipts'!U275)</f>
        <v>3496260</v>
      </c>
      <c r="P275" t="str">
        <f t="shared" si="39"/>
        <v/>
      </c>
      <c r="Q275" s="30">
        <f t="shared" si="40"/>
        <v>4.830352966574317</v>
      </c>
      <c r="R275" s="4">
        <f t="shared" si="41"/>
        <v>55228881</v>
      </c>
      <c r="T275" s="26">
        <f t="shared" si="42"/>
        <v>1906256</v>
      </c>
      <c r="U275" s="30">
        <f t="shared" si="43"/>
        <v>3.5700000000000003</v>
      </c>
    </row>
    <row r="276" spans="1:21" x14ac:dyDescent="0.2">
      <c r="A276" t="s">
        <v>281</v>
      </c>
      <c r="B276">
        <v>267</v>
      </c>
      <c r="C276" s="4">
        <f>('Levy Limit Base'!AD276)</f>
        <v>9031419</v>
      </c>
      <c r="D276" s="4" t="str">
        <f>IF('Levy Limit Base'!U276&gt;0,"","*")</f>
        <v/>
      </c>
      <c r="E276" s="4">
        <f>(GRS!F276)</f>
        <v>319155</v>
      </c>
      <c r="F276" s="4">
        <f>('Local Receipts'!K276)</f>
        <v>459500</v>
      </c>
      <c r="G276" s="4" t="str">
        <f t="shared" si="44"/>
        <v/>
      </c>
      <c r="H276" s="4">
        <f t="shared" si="36"/>
        <v>9810074</v>
      </c>
      <c r="I276" s="4"/>
      <c r="J276" s="4">
        <f>MINA(ROUND(C276*1.025,0),'Levy Limit Base'!AB276)</f>
        <v>9257204</v>
      </c>
      <c r="K276" s="4">
        <f>IF(J276+'New Growth'!AM276&gt;'Levy Limit Base'!AB276,'Levy Limit Base'!AB276-J276,'New Growth'!AM276)</f>
        <v>109280</v>
      </c>
      <c r="L276" s="30">
        <f t="shared" si="37"/>
        <v>3.7099928593723757</v>
      </c>
      <c r="M276" s="4">
        <f>(GRS!J276)</f>
        <v>328812</v>
      </c>
      <c r="N276" s="30">
        <f t="shared" si="38"/>
        <v>3.0258025097523147</v>
      </c>
      <c r="O276" s="4">
        <f>('Local Receipts'!U276)</f>
        <v>444500</v>
      </c>
      <c r="P276" t="str">
        <f t="shared" si="39"/>
        <v/>
      </c>
      <c r="Q276" s="30">
        <f t="shared" si="40"/>
        <v>-3.2644178454842221</v>
      </c>
      <c r="R276" s="4">
        <f t="shared" si="41"/>
        <v>10139796</v>
      </c>
      <c r="T276" s="26">
        <f t="shared" si="42"/>
        <v>329722</v>
      </c>
      <c r="U276" s="30">
        <f t="shared" si="43"/>
        <v>3.36</v>
      </c>
    </row>
    <row r="277" spans="1:21" x14ac:dyDescent="0.2">
      <c r="A277" t="s">
        <v>282</v>
      </c>
      <c r="B277">
        <v>268</v>
      </c>
      <c r="C277" s="4">
        <f>('Levy Limit Base'!AD277)</f>
        <v>3348914</v>
      </c>
      <c r="D277" s="4" t="str">
        <f>IF('Levy Limit Base'!U277&gt;0,"","*")</f>
        <v/>
      </c>
      <c r="E277" s="4">
        <f>(GRS!F277)</f>
        <v>243309</v>
      </c>
      <c r="F277" s="4">
        <f>('Local Receipts'!K277)</f>
        <v>222500</v>
      </c>
      <c r="G277" s="4" t="str">
        <f t="shared" si="44"/>
        <v/>
      </c>
      <c r="H277" s="4">
        <f t="shared" si="36"/>
        <v>3814723</v>
      </c>
      <c r="I277" s="4"/>
      <c r="J277" s="4">
        <f>MINA(ROUND(C277*1.025,0),'Levy Limit Base'!AB277)</f>
        <v>3432637</v>
      </c>
      <c r="K277" s="4">
        <f>IF(J277+'New Growth'!AM277&gt;'Levy Limit Base'!AB277,'Levy Limit Base'!AB277-J277,'New Growth'!AM277)</f>
        <v>66643</v>
      </c>
      <c r="L277" s="30">
        <f t="shared" si="37"/>
        <v>4.4899928753022618</v>
      </c>
      <c r="M277" s="4">
        <f>(GRS!J277)</f>
        <v>253675</v>
      </c>
      <c r="N277" s="30">
        <f t="shared" si="38"/>
        <v>4.2604260426042604</v>
      </c>
      <c r="O277" s="4">
        <f>('Local Receipts'!U277)</f>
        <v>209000</v>
      </c>
      <c r="P277" t="str">
        <f t="shared" si="39"/>
        <v/>
      </c>
      <c r="Q277" s="30">
        <f t="shared" si="40"/>
        <v>-6.0674157303370784</v>
      </c>
      <c r="R277" s="4">
        <f t="shared" si="41"/>
        <v>3961955</v>
      </c>
      <c r="T277" s="26">
        <f t="shared" si="42"/>
        <v>147232</v>
      </c>
      <c r="U277" s="30">
        <f t="shared" si="43"/>
        <v>3.8600000000000003</v>
      </c>
    </row>
    <row r="278" spans="1:21" x14ac:dyDescent="0.2">
      <c r="A278" t="s">
        <v>283</v>
      </c>
      <c r="B278">
        <v>269</v>
      </c>
      <c r="C278" s="4">
        <f>('Levy Limit Base'!AD278)</f>
        <v>17630632</v>
      </c>
      <c r="D278" s="4" t="str">
        <f>IF('Levy Limit Base'!U278&gt;0,"","*")</f>
        <v/>
      </c>
      <c r="E278" s="4">
        <f>(GRS!F278)</f>
        <v>211938</v>
      </c>
      <c r="F278" s="4">
        <f>('Local Receipts'!K278)</f>
        <v>871000</v>
      </c>
      <c r="G278" s="4" t="str">
        <f t="shared" si="44"/>
        <v/>
      </c>
      <c r="H278" s="4">
        <f t="shared" si="36"/>
        <v>18713570</v>
      </c>
      <c r="I278" s="4"/>
      <c r="J278" s="4">
        <f>MINA(ROUND(C278*1.025,0),'Levy Limit Base'!AB278)</f>
        <v>18071398</v>
      </c>
      <c r="K278" s="4">
        <f>IF(J278+'New Growth'!AM278&gt;'Levy Limit Base'!AB278,'Levy Limit Base'!AB278-J278,'New Growth'!AM278)</f>
        <v>179832</v>
      </c>
      <c r="L278" s="30">
        <f t="shared" si="37"/>
        <v>3.5199986024324028</v>
      </c>
      <c r="M278" s="4">
        <f>(GRS!J278)</f>
        <v>220524</v>
      </c>
      <c r="N278" s="30">
        <f t="shared" si="38"/>
        <v>4.051184780454661</v>
      </c>
      <c r="O278" s="4">
        <f>('Local Receipts'!U278)</f>
        <v>981566</v>
      </c>
      <c r="P278" t="str">
        <f t="shared" si="39"/>
        <v/>
      </c>
      <c r="Q278" s="30">
        <f t="shared" si="40"/>
        <v>12.69414466130884</v>
      </c>
      <c r="R278" s="4">
        <f t="shared" si="41"/>
        <v>19453320</v>
      </c>
      <c r="T278" s="26">
        <f t="shared" si="42"/>
        <v>739750</v>
      </c>
      <c r="U278" s="30">
        <f t="shared" si="43"/>
        <v>3.95</v>
      </c>
    </row>
    <row r="279" spans="1:21" x14ac:dyDescent="0.2">
      <c r="A279" t="s">
        <v>284</v>
      </c>
      <c r="B279">
        <v>270</v>
      </c>
      <c r="C279" s="4">
        <f>('Levy Limit Base'!AD279)</f>
        <v>8620417</v>
      </c>
      <c r="D279" s="4" t="str">
        <f>IF('Levy Limit Base'!U279&gt;0,"","*")</f>
        <v/>
      </c>
      <c r="E279" s="4">
        <f>(GRS!F279)</f>
        <v>1286041</v>
      </c>
      <c r="F279" s="4">
        <f>('Local Receipts'!K279)</f>
        <v>706000</v>
      </c>
      <c r="G279" s="4" t="str">
        <f t="shared" si="44"/>
        <v/>
      </c>
      <c r="H279" s="4">
        <f t="shared" si="36"/>
        <v>10612458</v>
      </c>
      <c r="I279" s="4"/>
      <c r="J279" s="4">
        <f>MINA(ROUND(C279*1.025,0),'Levy Limit Base'!AB279)</f>
        <v>8835927</v>
      </c>
      <c r="K279" s="4">
        <f>IF(J279+'New Growth'!AM279&gt;'Levy Limit Base'!AB279,'Levy Limit Base'!AB279-J279,'New Growth'!AM279)</f>
        <v>156030</v>
      </c>
      <c r="L279" s="30">
        <f t="shared" si="37"/>
        <v>4.310000316690016</v>
      </c>
      <c r="M279" s="4">
        <f>(GRS!J279)</f>
        <v>1338049</v>
      </c>
      <c r="N279" s="30">
        <f t="shared" si="38"/>
        <v>4.044039031415017</v>
      </c>
      <c r="O279" s="4">
        <f>('Local Receipts'!U279)</f>
        <v>807500</v>
      </c>
      <c r="P279" t="str">
        <f t="shared" si="39"/>
        <v/>
      </c>
      <c r="Q279" s="30">
        <f t="shared" si="40"/>
        <v>14.376770538243626</v>
      </c>
      <c r="R279" s="4">
        <f t="shared" si="41"/>
        <v>11137506</v>
      </c>
      <c r="T279" s="26">
        <f t="shared" si="42"/>
        <v>525048</v>
      </c>
      <c r="U279" s="30">
        <f t="shared" si="43"/>
        <v>4.95</v>
      </c>
    </row>
    <row r="280" spans="1:21" x14ac:dyDescent="0.2">
      <c r="A280" t="s">
        <v>285</v>
      </c>
      <c r="B280">
        <v>271</v>
      </c>
      <c r="C280" s="4">
        <f>('Levy Limit Base'!AD280)</f>
        <v>57509996</v>
      </c>
      <c r="D280" s="4" t="str">
        <f>IF('Levy Limit Base'!U280&gt;0,"","*")</f>
        <v/>
      </c>
      <c r="E280" s="4">
        <f>(GRS!F280)</f>
        <v>2698190</v>
      </c>
      <c r="F280" s="4">
        <f>('Local Receipts'!K280)</f>
        <v>6645000</v>
      </c>
      <c r="G280" s="4" t="str">
        <f t="shared" si="44"/>
        <v/>
      </c>
      <c r="H280" s="4">
        <f t="shared" si="36"/>
        <v>66853186</v>
      </c>
      <c r="I280" s="4"/>
      <c r="J280" s="4">
        <f>MINA(ROUND(C280*1.025,0),'Levy Limit Base'!AB280)</f>
        <v>58947746</v>
      </c>
      <c r="K280" s="4">
        <f>IF(J280+'New Growth'!AM280&gt;'Levy Limit Base'!AB280,'Levy Limit Base'!AB280-J280,'New Growth'!AM280)</f>
        <v>862650</v>
      </c>
      <c r="L280" s="30">
        <f t="shared" si="37"/>
        <v>4.0000002782125037</v>
      </c>
      <c r="M280" s="4">
        <f>(GRS!J280)</f>
        <v>2808614</v>
      </c>
      <c r="N280" s="30">
        <f t="shared" si="38"/>
        <v>4.0925212827858672</v>
      </c>
      <c r="O280" s="4">
        <f>('Local Receipts'!U280)</f>
        <v>6715000</v>
      </c>
      <c r="P280" t="str">
        <f t="shared" si="39"/>
        <v/>
      </c>
      <c r="Q280" s="30">
        <f t="shared" si="40"/>
        <v>1.053423626787058</v>
      </c>
      <c r="R280" s="4">
        <f t="shared" si="41"/>
        <v>69334010</v>
      </c>
      <c r="T280" s="26">
        <f t="shared" si="42"/>
        <v>2480824</v>
      </c>
      <c r="U280" s="30">
        <f t="shared" si="43"/>
        <v>3.71</v>
      </c>
    </row>
    <row r="281" spans="1:21" x14ac:dyDescent="0.2">
      <c r="A281" t="s">
        <v>286</v>
      </c>
      <c r="B281">
        <v>272</v>
      </c>
      <c r="C281" s="4">
        <f>('Levy Limit Base'!AD281)</f>
        <v>4042254</v>
      </c>
      <c r="D281" s="4" t="str">
        <f>IF('Levy Limit Base'!U281&gt;0,"","*")</f>
        <v/>
      </c>
      <c r="E281" s="4">
        <f>(GRS!F281)</f>
        <v>173880</v>
      </c>
      <c r="F281" s="4">
        <f>('Local Receipts'!K281)</f>
        <v>543800</v>
      </c>
      <c r="G281" s="4" t="str">
        <f t="shared" si="44"/>
        <v/>
      </c>
      <c r="H281" s="4">
        <f t="shared" si="36"/>
        <v>4759934</v>
      </c>
      <c r="I281" s="4"/>
      <c r="J281" s="4">
        <f>MINA(ROUND(C281*1.025,0),'Levy Limit Base'!AB281)</f>
        <v>4143310</v>
      </c>
      <c r="K281" s="4">
        <f>IF(J281+'New Growth'!AM281&gt;'Levy Limit Base'!AB281,'Levy Limit Base'!AB281-J281,'New Growth'!AM281)</f>
        <v>29913</v>
      </c>
      <c r="L281" s="30">
        <f t="shared" si="37"/>
        <v>3.2399992677352785</v>
      </c>
      <c r="M281" s="4">
        <f>(GRS!J281)</f>
        <v>180602</v>
      </c>
      <c r="N281" s="30">
        <f t="shared" si="38"/>
        <v>3.8658845180584311</v>
      </c>
      <c r="O281" s="4">
        <f>('Local Receipts'!U281)</f>
        <v>535800</v>
      </c>
      <c r="P281" t="str">
        <f t="shared" si="39"/>
        <v/>
      </c>
      <c r="Q281" s="30">
        <f t="shared" si="40"/>
        <v>-1.4711290915777859</v>
      </c>
      <c r="R281" s="4">
        <f t="shared" si="41"/>
        <v>4889625</v>
      </c>
      <c r="T281" s="26">
        <f t="shared" si="42"/>
        <v>129691</v>
      </c>
      <c r="U281" s="30">
        <f t="shared" si="43"/>
        <v>2.7199999999999998</v>
      </c>
    </row>
    <row r="282" spans="1:21" x14ac:dyDescent="0.2">
      <c r="A282" t="s">
        <v>287</v>
      </c>
      <c r="B282">
        <v>273</v>
      </c>
      <c r="C282" s="4">
        <f>('Levy Limit Base'!AD282)</f>
        <v>51760191</v>
      </c>
      <c r="D282" s="4" t="str">
        <f>IF('Levy Limit Base'!U282&gt;0,"","*")</f>
        <v/>
      </c>
      <c r="E282" s="4">
        <f>(GRS!F282)</f>
        <v>1414018</v>
      </c>
      <c r="F282" s="4">
        <f>('Local Receipts'!K282)</f>
        <v>2223398</v>
      </c>
      <c r="G282" s="4" t="str">
        <f t="shared" si="44"/>
        <v/>
      </c>
      <c r="H282" s="4">
        <f t="shared" si="36"/>
        <v>55397607</v>
      </c>
      <c r="I282" s="4"/>
      <c r="J282" s="4">
        <f>MINA(ROUND(C282*1.025,0),'Levy Limit Base'!AB282)</f>
        <v>51760191</v>
      </c>
      <c r="K282" s="4">
        <f>IF(J282+'New Growth'!AM282&gt;'Levy Limit Base'!AB282,'Levy Limit Base'!AB282-J282,'New Growth'!AM282)</f>
        <v>0</v>
      </c>
      <c r="L282" s="30">
        <f t="shared" si="37"/>
        <v>0</v>
      </c>
      <c r="M282" s="4">
        <f>(GRS!J282)</f>
        <v>1474817</v>
      </c>
      <c r="N282" s="30">
        <f t="shared" si="38"/>
        <v>4.2997331009930564</v>
      </c>
      <c r="O282" s="4">
        <f>('Local Receipts'!U282)</f>
        <v>2166500</v>
      </c>
      <c r="P282" t="str">
        <f t="shared" si="39"/>
        <v/>
      </c>
      <c r="Q282" s="30">
        <f t="shared" si="40"/>
        <v>-2.559056003468565</v>
      </c>
      <c r="R282" s="4">
        <f t="shared" si="41"/>
        <v>55401508</v>
      </c>
      <c r="T282" s="26">
        <f t="shared" si="42"/>
        <v>3901</v>
      </c>
      <c r="U282" s="30">
        <f t="shared" si="43"/>
        <v>0.01</v>
      </c>
    </row>
    <row r="283" spans="1:21" x14ac:dyDescent="0.2">
      <c r="A283" t="s">
        <v>288</v>
      </c>
      <c r="B283">
        <v>274</v>
      </c>
      <c r="C283" s="4">
        <f>('Levy Limit Base'!AD283)</f>
        <v>129440163</v>
      </c>
      <c r="D283" s="4" t="str">
        <f>IF('Levy Limit Base'!U283&gt;0,"","*")</f>
        <v/>
      </c>
      <c r="E283" s="4">
        <f>(GRS!F283)</f>
        <v>23227401</v>
      </c>
      <c r="F283" s="4">
        <f>('Local Receipts'!K283)</f>
        <v>16846213</v>
      </c>
      <c r="G283" s="4" t="str">
        <f t="shared" si="44"/>
        <v/>
      </c>
      <c r="H283" s="4">
        <f t="shared" si="36"/>
        <v>169513777</v>
      </c>
      <c r="I283" s="4"/>
      <c r="J283" s="4">
        <f>MINA(ROUND(C283*1.025,0),'Levy Limit Base'!AB283)</f>
        <v>132676167</v>
      </c>
      <c r="K283" s="4">
        <f>IF(J283+'New Growth'!AM283&gt;'Levy Limit Base'!AB283,'Levy Limit Base'!AB283-J283,'New Growth'!AM283)</f>
        <v>4012645</v>
      </c>
      <c r="L283" s="30">
        <f t="shared" si="37"/>
        <v>5.5999999011126089</v>
      </c>
      <c r="M283" s="4">
        <f>(GRS!J283)</f>
        <v>24226179</v>
      </c>
      <c r="N283" s="30">
        <f t="shared" si="38"/>
        <v>4.2999989538218246</v>
      </c>
      <c r="O283" s="4">
        <f>('Local Receipts'!U283)</f>
        <v>16230772.539999999</v>
      </c>
      <c r="P283" t="str">
        <f t="shared" si="39"/>
        <v/>
      </c>
      <c r="Q283" s="30">
        <f t="shared" si="40"/>
        <v>-3.6532867060389234</v>
      </c>
      <c r="R283" s="4">
        <f t="shared" si="41"/>
        <v>177145763.53999999</v>
      </c>
      <c r="T283" s="26">
        <f t="shared" si="42"/>
        <v>7631986.5399999917</v>
      </c>
      <c r="U283" s="30">
        <f t="shared" si="43"/>
        <v>4.5</v>
      </c>
    </row>
    <row r="284" spans="1:21" x14ac:dyDescent="0.2">
      <c r="A284" t="s">
        <v>289</v>
      </c>
      <c r="B284">
        <v>275</v>
      </c>
      <c r="C284" s="4">
        <f>('Levy Limit Base'!AD284)</f>
        <v>24177266</v>
      </c>
      <c r="D284" s="4" t="str">
        <f>IF('Levy Limit Base'!U284&gt;0,"","*")</f>
        <v/>
      </c>
      <c r="E284" s="4">
        <f>(GRS!F284)</f>
        <v>2436340</v>
      </c>
      <c r="F284" s="4">
        <f>('Local Receipts'!K284)</f>
        <v>2148475</v>
      </c>
      <c r="G284" s="4" t="str">
        <f t="shared" si="44"/>
        <v/>
      </c>
      <c r="H284" s="4">
        <f t="shared" si="36"/>
        <v>28762081</v>
      </c>
      <c r="I284" s="4"/>
      <c r="J284" s="4">
        <f>MINA(ROUND(C284*1.025,0),'Levy Limit Base'!AB284)</f>
        <v>24781698</v>
      </c>
      <c r="K284" s="4">
        <f>IF(J284+'New Growth'!AM284&gt;'Levy Limit Base'!AB284,'Levy Limit Base'!AB284-J284,'New Growth'!AM284)</f>
        <v>246608</v>
      </c>
      <c r="L284" s="30">
        <f t="shared" si="37"/>
        <v>3.5200009794324965</v>
      </c>
      <c r="M284" s="4">
        <f>(GRS!J284)</f>
        <v>2539869</v>
      </c>
      <c r="N284" s="30">
        <f t="shared" si="38"/>
        <v>4.2493658520567736</v>
      </c>
      <c r="O284" s="4">
        <f>('Local Receipts'!U284)</f>
        <v>2101140</v>
      </c>
      <c r="P284" t="str">
        <f t="shared" si="39"/>
        <v/>
      </c>
      <c r="Q284" s="30">
        <f t="shared" si="40"/>
        <v>-2.2031906352180033</v>
      </c>
      <c r="R284" s="4">
        <f t="shared" si="41"/>
        <v>29669315</v>
      </c>
      <c r="T284" s="26">
        <f t="shared" si="42"/>
        <v>907234</v>
      </c>
      <c r="U284" s="30">
        <f t="shared" si="43"/>
        <v>3.15</v>
      </c>
    </row>
    <row r="285" spans="1:21" x14ac:dyDescent="0.2">
      <c r="A285" t="s">
        <v>290</v>
      </c>
      <c r="B285">
        <v>276</v>
      </c>
      <c r="C285" s="4">
        <f>('Levy Limit Base'!AD285)</f>
        <v>10096011</v>
      </c>
      <c r="D285" s="4" t="str">
        <f>IF('Levy Limit Base'!U285&gt;0,"","*")</f>
        <v/>
      </c>
      <c r="E285" s="4">
        <f>(GRS!F285)</f>
        <v>603268</v>
      </c>
      <c r="F285" s="4">
        <f>('Local Receipts'!K285)</f>
        <v>964080</v>
      </c>
      <c r="G285" s="4" t="str">
        <f t="shared" si="44"/>
        <v/>
      </c>
      <c r="H285" s="4">
        <f t="shared" si="36"/>
        <v>11663359</v>
      </c>
      <c r="I285" s="4"/>
      <c r="J285" s="4">
        <f>MINA(ROUND(C285*1.025,0),'Levy Limit Base'!AB285)</f>
        <v>10348411</v>
      </c>
      <c r="K285" s="4">
        <f>IF(J285+'New Growth'!AM285&gt;'Levy Limit Base'!AB285,'Levy Limit Base'!AB285-J285,'New Growth'!AM285)</f>
        <v>214035</v>
      </c>
      <c r="L285" s="30">
        <f t="shared" si="37"/>
        <v>4.6199929853483717</v>
      </c>
      <c r="M285" s="4">
        <f>(GRS!J285)</f>
        <v>628526</v>
      </c>
      <c r="N285" s="30">
        <f t="shared" si="38"/>
        <v>4.1868622237546163</v>
      </c>
      <c r="O285" s="4">
        <f>('Local Receipts'!U285)</f>
        <v>1047352</v>
      </c>
      <c r="P285" t="str">
        <f t="shared" si="39"/>
        <v/>
      </c>
      <c r="Q285" s="30">
        <f t="shared" si="40"/>
        <v>8.6374574724089292</v>
      </c>
      <c r="R285" s="4">
        <f t="shared" si="41"/>
        <v>12238324</v>
      </c>
      <c r="T285" s="26">
        <f t="shared" si="42"/>
        <v>574965</v>
      </c>
      <c r="U285" s="30">
        <f t="shared" si="43"/>
        <v>4.93</v>
      </c>
    </row>
    <row r="286" spans="1:21" x14ac:dyDescent="0.2">
      <c r="A286" t="s">
        <v>291</v>
      </c>
      <c r="B286">
        <v>277</v>
      </c>
      <c r="C286" s="4">
        <f>('Levy Limit Base'!AD286)</f>
        <v>35565954</v>
      </c>
      <c r="D286" s="4" t="str">
        <f>IF('Levy Limit Base'!U286&gt;0,"","*")</f>
        <v/>
      </c>
      <c r="E286" s="4">
        <f>(GRS!F286)</f>
        <v>406197</v>
      </c>
      <c r="F286" s="4">
        <f>('Local Receipts'!K286)</f>
        <v>2235000</v>
      </c>
      <c r="G286" s="4" t="str">
        <f t="shared" si="44"/>
        <v/>
      </c>
      <c r="H286" s="4">
        <f t="shared" si="36"/>
        <v>38207151</v>
      </c>
      <c r="I286" s="4"/>
      <c r="J286" s="4">
        <f>MINA(ROUND(C286*1.025,0),'Levy Limit Base'!AB286)</f>
        <v>36455103</v>
      </c>
      <c r="K286" s="4">
        <f>IF(J286+'New Growth'!AM286&gt;'Levy Limit Base'!AB286,'Levy Limit Base'!AB286-J286,'New Growth'!AM286)</f>
        <v>924715</v>
      </c>
      <c r="L286" s="30">
        <f t="shared" si="37"/>
        <v>5.1000009728404869</v>
      </c>
      <c r="M286" s="4">
        <f>(GRS!J286)</f>
        <v>423535</v>
      </c>
      <c r="N286" s="30">
        <f t="shared" si="38"/>
        <v>4.2683722430249365</v>
      </c>
      <c r="O286" s="4">
        <f>('Local Receipts'!U286)</f>
        <v>2417000</v>
      </c>
      <c r="P286" t="str">
        <f t="shared" si="39"/>
        <v/>
      </c>
      <c r="Q286" s="30">
        <f t="shared" si="40"/>
        <v>8.143176733780761</v>
      </c>
      <c r="R286" s="4">
        <f t="shared" si="41"/>
        <v>40220353</v>
      </c>
      <c r="T286" s="26">
        <f t="shared" si="42"/>
        <v>2013202</v>
      </c>
      <c r="U286" s="30">
        <f t="shared" si="43"/>
        <v>5.27</v>
      </c>
    </row>
    <row r="287" spans="1:21" x14ac:dyDescent="0.2">
      <c r="A287" t="s">
        <v>292</v>
      </c>
      <c r="B287">
        <v>278</v>
      </c>
      <c r="C287" s="4">
        <f>('Levy Limit Base'!AD287)</f>
        <v>19151014</v>
      </c>
      <c r="D287" s="4" t="str">
        <f>IF('Levy Limit Base'!U287&gt;0,"","*")</f>
        <v/>
      </c>
      <c r="E287" s="4">
        <f>(GRS!F287)</f>
        <v>3246528</v>
      </c>
      <c r="F287" s="4">
        <f>('Local Receipts'!K287)</f>
        <v>2105190.48</v>
      </c>
      <c r="G287" s="4" t="str">
        <f t="shared" si="44"/>
        <v/>
      </c>
      <c r="H287" s="4">
        <f t="shared" si="36"/>
        <v>24502732.48</v>
      </c>
      <c r="I287" s="4"/>
      <c r="J287" s="4">
        <f>MINA(ROUND(C287*1.025,0),'Levy Limit Base'!AB287)</f>
        <v>19629789</v>
      </c>
      <c r="K287" s="4">
        <f>IF(J287+'New Growth'!AM287&gt;'Levy Limit Base'!AB287,'Levy Limit Base'!AB287-J287,'New Growth'!AM287)</f>
        <v>270029</v>
      </c>
      <c r="L287" s="30">
        <f t="shared" si="37"/>
        <v>3.9099966195001477</v>
      </c>
      <c r="M287" s="4">
        <f>(GRS!J287)</f>
        <v>3385985</v>
      </c>
      <c r="N287" s="30">
        <f t="shared" si="38"/>
        <v>4.2955736097147472</v>
      </c>
      <c r="O287" s="4">
        <f>('Local Receipts'!U287)</f>
        <v>1907439.78</v>
      </c>
      <c r="P287" t="str">
        <f t="shared" si="39"/>
        <v/>
      </c>
      <c r="Q287" s="30">
        <f t="shared" si="40"/>
        <v>-9.3934825318039614</v>
      </c>
      <c r="R287" s="4">
        <f t="shared" si="41"/>
        <v>25193242.780000001</v>
      </c>
      <c r="T287" s="26">
        <f t="shared" si="42"/>
        <v>690510.30000000075</v>
      </c>
      <c r="U287" s="30">
        <f t="shared" si="43"/>
        <v>2.82</v>
      </c>
    </row>
    <row r="288" spans="1:21" x14ac:dyDescent="0.2">
      <c r="A288" t="s">
        <v>293</v>
      </c>
      <c r="B288">
        <v>279</v>
      </c>
      <c r="C288" s="4">
        <f>('Levy Limit Base'!AD288)</f>
        <v>17058447</v>
      </c>
      <c r="D288" s="4" t="str">
        <f>IF('Levy Limit Base'!U288&gt;0,"","*")</f>
        <v/>
      </c>
      <c r="E288" s="4">
        <f>(GRS!F288)</f>
        <v>1189344</v>
      </c>
      <c r="F288" s="4">
        <f>('Local Receipts'!K288)</f>
        <v>1314000</v>
      </c>
      <c r="G288" s="4" t="str">
        <f t="shared" si="44"/>
        <v/>
      </c>
      <c r="H288" s="4">
        <f t="shared" si="36"/>
        <v>19561791</v>
      </c>
      <c r="I288" s="4"/>
      <c r="J288" s="4">
        <f>MINA(ROUND(C288*1.025,0),'Levy Limit Base'!AB288)</f>
        <v>17484908</v>
      </c>
      <c r="K288" s="4">
        <f>IF(J288+'New Growth'!AM288&gt;'Levy Limit Base'!AB288,'Levy Limit Base'!AB288-J288,'New Growth'!AM288)</f>
        <v>243936</v>
      </c>
      <c r="L288" s="30">
        <f t="shared" si="37"/>
        <v>3.9300001928663262</v>
      </c>
      <c r="M288" s="4">
        <f>(GRS!J288)</f>
        <v>1239347</v>
      </c>
      <c r="N288" s="30">
        <f t="shared" si="38"/>
        <v>4.2042504103102214</v>
      </c>
      <c r="O288" s="4">
        <f>('Local Receipts'!U288)</f>
        <v>1254000</v>
      </c>
      <c r="P288" t="str">
        <f t="shared" si="39"/>
        <v/>
      </c>
      <c r="Q288" s="30">
        <f t="shared" si="40"/>
        <v>-4.5662100456621006</v>
      </c>
      <c r="R288" s="4">
        <f t="shared" si="41"/>
        <v>20222191</v>
      </c>
      <c r="T288" s="26">
        <f t="shared" si="42"/>
        <v>660400</v>
      </c>
      <c r="U288" s="30">
        <f t="shared" si="43"/>
        <v>3.38</v>
      </c>
    </row>
    <row r="289" spans="1:21" x14ac:dyDescent="0.2">
      <c r="A289" t="s">
        <v>294</v>
      </c>
      <c r="B289">
        <v>280</v>
      </c>
      <c r="C289" s="4">
        <f>('Levy Limit Base'!AD289)</f>
        <v>10921566</v>
      </c>
      <c r="D289" s="4" t="str">
        <f>IF('Levy Limit Base'!U289&gt;0,"","*")</f>
        <v/>
      </c>
      <c r="E289" s="4">
        <f>(GRS!F289)</f>
        <v>2153445</v>
      </c>
      <c r="F289" s="4">
        <f>('Local Receipts'!K289)</f>
        <v>1426100</v>
      </c>
      <c r="G289" s="4" t="str">
        <f t="shared" si="44"/>
        <v/>
      </c>
      <c r="H289" s="4">
        <f t="shared" si="36"/>
        <v>14501111</v>
      </c>
      <c r="I289" s="4"/>
      <c r="J289" s="4">
        <f>MINA(ROUND(C289*1.025,0),'Levy Limit Base'!AB289)</f>
        <v>11194605</v>
      </c>
      <c r="K289" s="4">
        <f>IF(J289+'New Growth'!AM289&gt;'Levy Limit Base'!AB289,'Levy Limit Base'!AB289-J289,'New Growth'!AM289)</f>
        <v>136520</v>
      </c>
      <c r="L289" s="30">
        <f t="shared" si="37"/>
        <v>3.7500025179539271</v>
      </c>
      <c r="M289" s="4">
        <f>(GRS!J289)</f>
        <v>2243104</v>
      </c>
      <c r="N289" s="30">
        <f t="shared" si="38"/>
        <v>4.1635147403346728</v>
      </c>
      <c r="O289" s="4">
        <f>('Local Receipts'!U289)</f>
        <v>1526169</v>
      </c>
      <c r="P289" t="str">
        <f t="shared" si="39"/>
        <v/>
      </c>
      <c r="Q289" s="30">
        <f t="shared" si="40"/>
        <v>7.0169693569875884</v>
      </c>
      <c r="R289" s="4">
        <f t="shared" si="41"/>
        <v>15100398</v>
      </c>
      <c r="T289" s="26">
        <f t="shared" si="42"/>
        <v>599287</v>
      </c>
      <c r="U289" s="30">
        <f t="shared" si="43"/>
        <v>4.1300000000000008</v>
      </c>
    </row>
    <row r="290" spans="1:21" x14ac:dyDescent="0.2">
      <c r="A290" t="s">
        <v>295</v>
      </c>
      <c r="B290">
        <v>281</v>
      </c>
      <c r="C290" s="4">
        <f>('Levy Limit Base'!AD290)</f>
        <v>181910553</v>
      </c>
      <c r="D290" s="4" t="str">
        <f>IF('Levy Limit Base'!U290&gt;0,"","*")</f>
        <v/>
      </c>
      <c r="E290" s="4">
        <f>(GRS!F290)</f>
        <v>34917515</v>
      </c>
      <c r="F290" s="4">
        <f>('Local Receipts'!K290)</f>
        <v>30585193</v>
      </c>
      <c r="G290" s="4" t="str">
        <f t="shared" si="44"/>
        <v/>
      </c>
      <c r="H290" s="4">
        <f t="shared" si="36"/>
        <v>247413261</v>
      </c>
      <c r="I290" s="4"/>
      <c r="J290" s="4">
        <f>MINA(ROUND(C290*1.025,0),'Levy Limit Base'!AB290)</f>
        <v>181910553</v>
      </c>
      <c r="K290" s="4">
        <f>IF(J290+'New Growth'!AM290&gt;'Levy Limit Base'!AB290,'Levy Limit Base'!AB290-J290,'New Growth'!AM290)</f>
        <v>0</v>
      </c>
      <c r="L290" s="30">
        <f t="shared" si="37"/>
        <v>0</v>
      </c>
      <c r="M290" s="4">
        <f>(GRS!J290)</f>
        <v>36418171</v>
      </c>
      <c r="N290" s="30">
        <f t="shared" si="38"/>
        <v>4.2977170626260204</v>
      </c>
      <c r="O290" s="4">
        <f>('Local Receipts'!U290)</f>
        <v>28499975</v>
      </c>
      <c r="P290" t="str">
        <f t="shared" si="39"/>
        <v/>
      </c>
      <c r="Q290" s="30">
        <f t="shared" si="40"/>
        <v>-6.8177369356472592</v>
      </c>
      <c r="R290" s="4">
        <f t="shared" si="41"/>
        <v>246828699</v>
      </c>
      <c r="T290" s="26">
        <f t="shared" si="42"/>
        <v>-584562</v>
      </c>
      <c r="U290" s="30">
        <f t="shared" si="43"/>
        <v>-0.24</v>
      </c>
    </row>
    <row r="291" spans="1:21" x14ac:dyDescent="0.2">
      <c r="A291" t="s">
        <v>296</v>
      </c>
      <c r="B291">
        <v>282</v>
      </c>
      <c r="C291" s="4">
        <f>('Levy Limit Base'!AD291)</f>
        <v>16106102</v>
      </c>
      <c r="D291" s="4" t="str">
        <f>IF('Levy Limit Base'!U291&gt;0,"","*")</f>
        <v/>
      </c>
      <c r="E291" s="4">
        <f>(GRS!F291)</f>
        <v>660590</v>
      </c>
      <c r="F291" s="4">
        <f>('Local Receipts'!K291)</f>
        <v>2045033</v>
      </c>
      <c r="G291" s="4" t="str">
        <f t="shared" si="44"/>
        <v/>
      </c>
      <c r="H291" s="4">
        <f t="shared" si="36"/>
        <v>18811725</v>
      </c>
      <c r="I291" s="4"/>
      <c r="J291" s="4">
        <f>MINA(ROUND(C291*1.025,0),'Levy Limit Base'!AB291)</f>
        <v>16508755</v>
      </c>
      <c r="K291" s="4">
        <f>IF(J291+'New Growth'!AM291&gt;'Levy Limit Base'!AB291,'Levy Limit Base'!AB291-J291,'New Growth'!AM291)</f>
        <v>183610</v>
      </c>
      <c r="L291" s="30">
        <f t="shared" si="37"/>
        <v>3.6400055084712615</v>
      </c>
      <c r="M291" s="4">
        <f>(GRS!J291)</f>
        <v>688072</v>
      </c>
      <c r="N291" s="30">
        <f t="shared" si="38"/>
        <v>4.1602204090282928</v>
      </c>
      <c r="O291" s="4">
        <f>('Local Receipts'!U291)</f>
        <v>2055033</v>
      </c>
      <c r="P291" t="str">
        <f t="shared" si="39"/>
        <v/>
      </c>
      <c r="Q291" s="30">
        <f t="shared" si="40"/>
        <v>0.48898966422546725</v>
      </c>
      <c r="R291" s="4">
        <f t="shared" si="41"/>
        <v>19435470</v>
      </c>
      <c r="T291" s="26">
        <f t="shared" si="42"/>
        <v>623745</v>
      </c>
      <c r="U291" s="30">
        <f t="shared" si="43"/>
        <v>3.32</v>
      </c>
    </row>
    <row r="292" spans="1:21" x14ac:dyDescent="0.2">
      <c r="A292" t="s">
        <v>297</v>
      </c>
      <c r="B292">
        <v>283</v>
      </c>
      <c r="C292" s="4">
        <f>('Levy Limit Base'!AD292)</f>
        <v>7708508</v>
      </c>
      <c r="D292" s="4" t="str">
        <f>IF('Levy Limit Base'!U292&gt;0,"","*")</f>
        <v/>
      </c>
      <c r="E292" s="4">
        <f>(GRS!F292)</f>
        <v>128698</v>
      </c>
      <c r="F292" s="4">
        <f>('Local Receipts'!K292)</f>
        <v>692574</v>
      </c>
      <c r="G292" s="4" t="str">
        <f t="shared" si="44"/>
        <v/>
      </c>
      <c r="H292" s="4">
        <f t="shared" si="36"/>
        <v>8529780</v>
      </c>
      <c r="I292" s="4"/>
      <c r="J292" s="4">
        <f>MINA(ROUND(C292*1.025,0),'Levy Limit Base'!AB292)</f>
        <v>7901221</v>
      </c>
      <c r="K292" s="4">
        <f>IF(J292+'New Growth'!AM292&gt;'Levy Limit Base'!AB292,'Levy Limit Base'!AB292-J292,'New Growth'!AM292)</f>
        <v>66293</v>
      </c>
      <c r="L292" s="30">
        <f t="shared" si="37"/>
        <v>3.3600017020154871</v>
      </c>
      <c r="M292" s="4">
        <f>(GRS!J292)</f>
        <v>132649</v>
      </c>
      <c r="N292" s="30">
        <f t="shared" si="38"/>
        <v>3.0699777774324386</v>
      </c>
      <c r="O292" s="4">
        <f>('Local Receipts'!U292)</f>
        <v>717812</v>
      </c>
      <c r="P292" t="str">
        <f t="shared" si="39"/>
        <v/>
      </c>
      <c r="Q292" s="30">
        <f t="shared" si="40"/>
        <v>3.6440871300395337</v>
      </c>
      <c r="R292" s="4">
        <f t="shared" si="41"/>
        <v>8817975</v>
      </c>
      <c r="T292" s="26">
        <f t="shared" si="42"/>
        <v>288195</v>
      </c>
      <c r="U292" s="30">
        <f t="shared" si="43"/>
        <v>3.38</v>
      </c>
    </row>
    <row r="293" spans="1:21" x14ac:dyDescent="0.2">
      <c r="A293" t="s">
        <v>298</v>
      </c>
      <c r="B293">
        <v>284</v>
      </c>
      <c r="C293" s="4">
        <f>('Levy Limit Base'!AD293)</f>
        <v>43645235</v>
      </c>
      <c r="D293" s="4" t="str">
        <f>IF('Levy Limit Base'!U293&gt;0,"","*")</f>
        <v/>
      </c>
      <c r="E293" s="4">
        <f>(GRS!F293)</f>
        <v>3428121</v>
      </c>
      <c r="F293" s="4">
        <f>('Local Receipts'!K293)</f>
        <v>3384490</v>
      </c>
      <c r="G293" s="4" t="str">
        <f t="shared" si="44"/>
        <v/>
      </c>
      <c r="H293" s="4">
        <f t="shared" si="36"/>
        <v>50457846</v>
      </c>
      <c r="I293" s="4"/>
      <c r="J293" s="4">
        <f>MINA(ROUND(C293*1.025,0),'Levy Limit Base'!AB293)</f>
        <v>44736366</v>
      </c>
      <c r="K293" s="4">
        <f>IF(J293+'New Growth'!AM293&gt;'Levy Limit Base'!AB293,'Levy Limit Base'!AB293-J293,'New Growth'!AM293)</f>
        <v>423359</v>
      </c>
      <c r="L293" s="30">
        <f t="shared" si="37"/>
        <v>3.4700007916098974</v>
      </c>
      <c r="M293" s="4">
        <f>(GRS!J293)</f>
        <v>3575444</v>
      </c>
      <c r="N293" s="30">
        <f t="shared" si="38"/>
        <v>4.2974854154797919</v>
      </c>
      <c r="O293" s="4">
        <f>('Local Receipts'!U293)</f>
        <v>3472627</v>
      </c>
      <c r="P293" t="str">
        <f t="shared" si="39"/>
        <v/>
      </c>
      <c r="Q293" s="30">
        <f t="shared" si="40"/>
        <v>2.6041441989782803</v>
      </c>
      <c r="R293" s="4">
        <f t="shared" si="41"/>
        <v>52207796</v>
      </c>
      <c r="T293" s="26">
        <f t="shared" si="42"/>
        <v>1749950</v>
      </c>
      <c r="U293" s="30">
        <f t="shared" si="43"/>
        <v>3.47</v>
      </c>
    </row>
    <row r="294" spans="1:21" x14ac:dyDescent="0.2">
      <c r="A294" t="s">
        <v>299</v>
      </c>
      <c r="B294">
        <v>285</v>
      </c>
      <c r="C294" s="4">
        <f>('Levy Limit Base'!AD294)</f>
        <v>59357546</v>
      </c>
      <c r="D294" s="4" t="str">
        <f>IF('Levy Limit Base'!U294&gt;0,"","*")</f>
        <v/>
      </c>
      <c r="E294" s="4">
        <f>(GRS!F294)</f>
        <v>2952070</v>
      </c>
      <c r="F294" s="4">
        <f>('Local Receipts'!K294)</f>
        <v>4860098</v>
      </c>
      <c r="G294" s="4" t="str">
        <f t="shared" si="44"/>
        <v/>
      </c>
      <c r="H294" s="4">
        <f t="shared" si="36"/>
        <v>67169714</v>
      </c>
      <c r="I294" s="4"/>
      <c r="J294" s="4">
        <f>MINA(ROUND(C294*1.025,0),'Levy Limit Base'!AB294)</f>
        <v>60841485</v>
      </c>
      <c r="K294" s="4">
        <f>IF(J294+'New Growth'!AM294&gt;'Levy Limit Base'!AB294,'Levy Limit Base'!AB294-J294,'New Growth'!AM294)</f>
        <v>967528</v>
      </c>
      <c r="L294" s="30">
        <f t="shared" si="37"/>
        <v>4.1300005899839594</v>
      </c>
      <c r="M294" s="4">
        <f>(GRS!J294)</f>
        <v>3079009</v>
      </c>
      <c r="N294" s="30">
        <f t="shared" si="38"/>
        <v>4.2999996612546454</v>
      </c>
      <c r="O294" s="4">
        <f>('Local Receipts'!U294)</f>
        <v>4193000</v>
      </c>
      <c r="P294" t="str">
        <f t="shared" si="39"/>
        <v/>
      </c>
      <c r="Q294" s="30">
        <f t="shared" si="40"/>
        <v>-13.726019516478885</v>
      </c>
      <c r="R294" s="4">
        <f t="shared" si="41"/>
        <v>69081022</v>
      </c>
      <c r="T294" s="26">
        <f t="shared" si="42"/>
        <v>1911308</v>
      </c>
      <c r="U294" s="30">
        <f t="shared" si="43"/>
        <v>2.85</v>
      </c>
    </row>
    <row r="295" spans="1:21" x14ac:dyDescent="0.2">
      <c r="A295" t="s">
        <v>300</v>
      </c>
      <c r="B295">
        <v>286</v>
      </c>
      <c r="C295" s="4">
        <f>('Levy Limit Base'!AD295)</f>
        <v>22127692</v>
      </c>
      <c r="D295" s="4" t="str">
        <f>IF('Levy Limit Base'!U295&gt;0,"","*")</f>
        <v/>
      </c>
      <c r="E295" s="4">
        <f>(GRS!F295)</f>
        <v>388080</v>
      </c>
      <c r="F295" s="4">
        <f>('Local Receipts'!K295)</f>
        <v>1098000</v>
      </c>
      <c r="G295" s="4" t="str">
        <f t="shared" si="44"/>
        <v/>
      </c>
      <c r="H295" s="4">
        <f t="shared" si="36"/>
        <v>23613772</v>
      </c>
      <c r="I295" s="4"/>
      <c r="J295" s="4">
        <f>MINA(ROUND(C295*1.025,0),'Levy Limit Base'!AB295)</f>
        <v>22680884</v>
      </c>
      <c r="K295" s="4">
        <f>IF(J295+'New Growth'!AM295&gt;'Levy Limit Base'!AB295,'Levy Limit Base'!AB295-J295,'New Growth'!AM295)</f>
        <v>342979</v>
      </c>
      <c r="L295" s="30">
        <f t="shared" si="37"/>
        <v>4.0499976228880987</v>
      </c>
      <c r="M295" s="4">
        <f>(GRS!J295)</f>
        <v>404767</v>
      </c>
      <c r="N295" s="30">
        <f t="shared" si="38"/>
        <v>4.2998866213151929</v>
      </c>
      <c r="O295" s="4">
        <f>('Local Receipts'!U295)</f>
        <v>1188000</v>
      </c>
      <c r="P295" t="str">
        <f t="shared" si="39"/>
        <v/>
      </c>
      <c r="Q295" s="30">
        <f t="shared" si="40"/>
        <v>8.1967213114754092</v>
      </c>
      <c r="R295" s="4">
        <f t="shared" si="41"/>
        <v>24616630</v>
      </c>
      <c r="T295" s="26">
        <f t="shared" si="42"/>
        <v>1002858</v>
      </c>
      <c r="U295" s="30">
        <f t="shared" si="43"/>
        <v>4.25</v>
      </c>
    </row>
    <row r="296" spans="1:21" x14ac:dyDescent="0.2">
      <c r="A296" t="s">
        <v>301</v>
      </c>
      <c r="B296">
        <v>287</v>
      </c>
      <c r="C296" s="4">
        <f>('Levy Limit Base'!AD296)</f>
        <v>21466886</v>
      </c>
      <c r="D296" s="4" t="str">
        <f>IF('Levy Limit Base'!U296&gt;0,"","*")</f>
        <v/>
      </c>
      <c r="E296" s="4">
        <f>(GRS!F296)</f>
        <v>847736</v>
      </c>
      <c r="F296" s="4">
        <f>('Local Receipts'!K296)</f>
        <v>2533900</v>
      </c>
      <c r="G296" s="4" t="str">
        <f t="shared" si="44"/>
        <v/>
      </c>
      <c r="H296" s="4">
        <f t="shared" si="36"/>
        <v>24848522</v>
      </c>
      <c r="I296" s="4"/>
      <c r="J296" s="4">
        <f>MINA(ROUND(C296*1.025,0),'Levy Limit Base'!AB296)</f>
        <v>22003558</v>
      </c>
      <c r="K296" s="4">
        <f>IF(J296+'New Growth'!AM296&gt;'Levy Limit Base'!AB296,'Levy Limit Base'!AB296-J296,'New Growth'!AM296)</f>
        <v>294096</v>
      </c>
      <c r="L296" s="30">
        <f t="shared" si="37"/>
        <v>3.8699977257996339</v>
      </c>
      <c r="M296" s="4">
        <f>(GRS!J296)</f>
        <v>878447</v>
      </c>
      <c r="N296" s="30">
        <f t="shared" si="38"/>
        <v>3.6227080128719318</v>
      </c>
      <c r="O296" s="4">
        <f>('Local Receipts'!U296)</f>
        <v>2692000</v>
      </c>
      <c r="P296" t="str">
        <f t="shared" si="39"/>
        <v/>
      </c>
      <c r="Q296" s="30">
        <f t="shared" si="40"/>
        <v>6.2393938198034649</v>
      </c>
      <c r="R296" s="4">
        <f t="shared" si="41"/>
        <v>25868101</v>
      </c>
      <c r="T296" s="26">
        <f t="shared" si="42"/>
        <v>1019579</v>
      </c>
      <c r="U296" s="30">
        <f t="shared" si="43"/>
        <v>4.1000000000000005</v>
      </c>
    </row>
    <row r="297" spans="1:21" x14ac:dyDescent="0.2">
      <c r="A297" t="s">
        <v>302</v>
      </c>
      <c r="B297">
        <v>288</v>
      </c>
      <c r="C297" s="4">
        <f>('Levy Limit Base'!AD297)</f>
        <v>58598792</v>
      </c>
      <c r="D297" s="4" t="str">
        <f>IF('Levy Limit Base'!U297&gt;0,"","*")</f>
        <v/>
      </c>
      <c r="E297" s="4">
        <f>(GRS!F297)</f>
        <v>1323175</v>
      </c>
      <c r="F297" s="4">
        <f>('Local Receipts'!K297)</f>
        <v>3884000</v>
      </c>
      <c r="G297" s="4" t="str">
        <f t="shared" si="44"/>
        <v/>
      </c>
      <c r="H297" s="4">
        <f t="shared" si="36"/>
        <v>63805967</v>
      </c>
      <c r="I297" s="4"/>
      <c r="J297" s="4">
        <f>MINA(ROUND(C297*1.025,0),'Levy Limit Base'!AB297)</f>
        <v>60063762</v>
      </c>
      <c r="K297" s="4">
        <f>IF(J297+'New Growth'!AM297&gt;'Levy Limit Base'!AB297,'Levy Limit Base'!AB297-J297,'New Growth'!AM297)</f>
        <v>720765</v>
      </c>
      <c r="L297" s="30">
        <f t="shared" si="37"/>
        <v>3.7300000996607574</v>
      </c>
      <c r="M297" s="4">
        <f>(GRS!J297)</f>
        <v>1378665</v>
      </c>
      <c r="N297" s="30">
        <f t="shared" si="38"/>
        <v>4.193700757647326</v>
      </c>
      <c r="O297" s="4">
        <f>('Local Receipts'!U297)</f>
        <v>3905000</v>
      </c>
      <c r="P297" t="str">
        <f t="shared" si="39"/>
        <v/>
      </c>
      <c r="Q297" s="30">
        <f t="shared" si="40"/>
        <v>0.54067971163748718</v>
      </c>
      <c r="R297" s="4">
        <f t="shared" si="41"/>
        <v>66068192</v>
      </c>
      <c r="T297" s="26">
        <f t="shared" si="42"/>
        <v>2262225</v>
      </c>
      <c r="U297" s="30">
        <f t="shared" si="43"/>
        <v>3.55</v>
      </c>
    </row>
    <row r="298" spans="1:21" x14ac:dyDescent="0.2">
      <c r="A298" t="s">
        <v>303</v>
      </c>
      <c r="B298">
        <v>289</v>
      </c>
      <c r="C298" s="4">
        <f>('Levy Limit Base'!AD298)</f>
        <v>3837702</v>
      </c>
      <c r="D298" s="4" t="str">
        <f>IF('Levy Limit Base'!U298&gt;0,"","*")</f>
        <v/>
      </c>
      <c r="E298" s="4">
        <f>(GRS!F298)</f>
        <v>594692</v>
      </c>
      <c r="F298" s="4">
        <f>('Local Receipts'!K298)</f>
        <v>437427</v>
      </c>
      <c r="G298" s="4" t="str">
        <f t="shared" si="44"/>
        <v/>
      </c>
      <c r="H298" s="4">
        <f t="shared" si="36"/>
        <v>4869821</v>
      </c>
      <c r="I298" s="4"/>
      <c r="J298" s="4">
        <f>MINA(ROUND(C298*1.025,0),'Levy Limit Base'!AB298)</f>
        <v>3933645</v>
      </c>
      <c r="K298" s="4">
        <f>IF(J298+'New Growth'!AM298&gt;'Levy Limit Base'!AB298,'Levy Limit Base'!AB298-J298,'New Growth'!AM298)</f>
        <v>36458</v>
      </c>
      <c r="L298" s="30">
        <f t="shared" si="37"/>
        <v>3.4500073220901468</v>
      </c>
      <c r="M298" s="4">
        <f>(GRS!J298)</f>
        <v>614728</v>
      </c>
      <c r="N298" s="30">
        <f t="shared" si="38"/>
        <v>3.369138982868443</v>
      </c>
      <c r="O298" s="4">
        <f>('Local Receipts'!U298)</f>
        <v>406372</v>
      </c>
      <c r="P298" t="str">
        <f t="shared" si="39"/>
        <v/>
      </c>
      <c r="Q298" s="30">
        <f t="shared" si="40"/>
        <v>-7.0994703116177096</v>
      </c>
      <c r="R298" s="4">
        <f t="shared" si="41"/>
        <v>4991203</v>
      </c>
      <c r="T298" s="26">
        <f t="shared" si="42"/>
        <v>121382</v>
      </c>
      <c r="U298" s="30">
        <f t="shared" si="43"/>
        <v>2.4899999999999998</v>
      </c>
    </row>
    <row r="299" spans="1:21" x14ac:dyDescent="0.2">
      <c r="A299" t="s">
        <v>304</v>
      </c>
      <c r="B299">
        <v>290</v>
      </c>
      <c r="C299" s="4">
        <f>('Levy Limit Base'!AD299)</f>
        <v>16156655</v>
      </c>
      <c r="D299" s="4" t="str">
        <f>IF('Levy Limit Base'!U299&gt;0,"","*")</f>
        <v/>
      </c>
      <c r="E299" s="4">
        <f>(GRS!F299)</f>
        <v>843033</v>
      </c>
      <c r="F299" s="4">
        <f>('Local Receipts'!K299)</f>
        <v>1585100</v>
      </c>
      <c r="G299" s="4" t="str">
        <f t="shared" si="44"/>
        <v/>
      </c>
      <c r="H299" s="4">
        <f t="shared" si="36"/>
        <v>18584788</v>
      </c>
      <c r="I299" s="4"/>
      <c r="J299" s="4">
        <f>MINA(ROUND(C299*1.025,0),'Levy Limit Base'!AB299)</f>
        <v>16560571</v>
      </c>
      <c r="K299" s="4">
        <f>IF(J299+'New Growth'!AM299&gt;'Levy Limit Base'!AB299,'Levy Limit Base'!AB299-J299,'New Growth'!AM299)</f>
        <v>243965</v>
      </c>
      <c r="L299" s="30">
        <f t="shared" si="37"/>
        <v>4.0099946430743243</v>
      </c>
      <c r="M299" s="4">
        <f>(GRS!J299)</f>
        <v>873977</v>
      </c>
      <c r="N299" s="30">
        <f t="shared" si="38"/>
        <v>3.670556194122887</v>
      </c>
      <c r="O299" s="4">
        <f>('Local Receipts'!U299)</f>
        <v>1660100</v>
      </c>
      <c r="P299" t="str">
        <f t="shared" si="39"/>
        <v/>
      </c>
      <c r="Q299" s="30">
        <f t="shared" si="40"/>
        <v>4.7315626774336002</v>
      </c>
      <c r="R299" s="4">
        <f t="shared" si="41"/>
        <v>19338613</v>
      </c>
      <c r="T299" s="26">
        <f t="shared" si="42"/>
        <v>753825</v>
      </c>
      <c r="U299" s="30">
        <f t="shared" si="43"/>
        <v>4.0599999999999996</v>
      </c>
    </row>
    <row r="300" spans="1:21" x14ac:dyDescent="0.2">
      <c r="A300" t="s">
        <v>305</v>
      </c>
      <c r="B300">
        <v>291</v>
      </c>
      <c r="C300" s="4">
        <f>('Levy Limit Base'!AD300)</f>
        <v>38643856</v>
      </c>
      <c r="D300" s="4" t="str">
        <f>IF('Levy Limit Base'!U300&gt;0,"","*")</f>
        <v/>
      </c>
      <c r="E300" s="4">
        <f>(GRS!F300)</f>
        <v>1194549</v>
      </c>
      <c r="F300" s="4">
        <f>('Local Receipts'!K300)</f>
        <v>2153000</v>
      </c>
      <c r="G300" s="4" t="str">
        <f t="shared" si="44"/>
        <v/>
      </c>
      <c r="H300" s="4">
        <f t="shared" si="36"/>
        <v>41991405</v>
      </c>
      <c r="I300" s="4"/>
      <c r="J300" s="4">
        <f>MINA(ROUND(C300*1.025,0),'Levy Limit Base'!AB300)</f>
        <v>39609952</v>
      </c>
      <c r="K300" s="4">
        <f>IF(J300+'New Growth'!AM300&gt;'Levy Limit Base'!AB300,'Levy Limit Base'!AB300-J300,'New Growth'!AM300)</f>
        <v>734233</v>
      </c>
      <c r="L300" s="30">
        <f t="shared" si="37"/>
        <v>4.3999982817449688</v>
      </c>
      <c r="M300" s="4">
        <f>(GRS!J300)</f>
        <v>1245859</v>
      </c>
      <c r="N300" s="30">
        <f t="shared" si="38"/>
        <v>4.2953449377128941</v>
      </c>
      <c r="O300" s="4">
        <f>('Local Receipts'!U300)</f>
        <v>2502500</v>
      </c>
      <c r="P300" t="str">
        <f t="shared" si="39"/>
        <v/>
      </c>
      <c r="Q300" s="30">
        <f t="shared" si="40"/>
        <v>16.233163028332559</v>
      </c>
      <c r="R300" s="4">
        <f t="shared" si="41"/>
        <v>44092544</v>
      </c>
      <c r="T300" s="26">
        <f t="shared" si="42"/>
        <v>2101139</v>
      </c>
      <c r="U300" s="30">
        <f t="shared" si="43"/>
        <v>5</v>
      </c>
    </row>
    <row r="301" spans="1:21" x14ac:dyDescent="0.2">
      <c r="A301" t="s">
        <v>306</v>
      </c>
      <c r="B301">
        <v>292</v>
      </c>
      <c r="C301" s="4">
        <f>('Levy Limit Base'!AD301)</f>
        <v>29610458</v>
      </c>
      <c r="D301" s="4" t="str">
        <f>IF('Levy Limit Base'!U301&gt;0,"","*")</f>
        <v/>
      </c>
      <c r="E301" s="4">
        <f>(GRS!F301)</f>
        <v>1731447</v>
      </c>
      <c r="F301" s="4">
        <f>('Local Receipts'!K301)</f>
        <v>1974000</v>
      </c>
      <c r="G301" s="4" t="str">
        <f t="shared" si="44"/>
        <v/>
      </c>
      <c r="H301" s="4">
        <f t="shared" si="36"/>
        <v>33315905</v>
      </c>
      <c r="I301" s="4"/>
      <c r="J301" s="4">
        <f>MINA(ROUND(C301*1.025,0),'Levy Limit Base'!AB301)</f>
        <v>30350719</v>
      </c>
      <c r="K301" s="4">
        <f>IF(J301+'New Growth'!AM301&gt;'Levy Limit Base'!AB301,'Levy Limit Base'!AB301-J301,'New Growth'!AM301)</f>
        <v>645508</v>
      </c>
      <c r="L301" s="30">
        <f t="shared" si="37"/>
        <v>4.6799985329507567</v>
      </c>
      <c r="M301" s="4">
        <f>(GRS!J301)</f>
        <v>1805899</v>
      </c>
      <c r="N301" s="30">
        <f t="shared" si="38"/>
        <v>4.2999872361094509</v>
      </c>
      <c r="O301" s="4">
        <f>('Local Receipts'!U301)</f>
        <v>1959000</v>
      </c>
      <c r="P301" t="str">
        <f t="shared" si="39"/>
        <v/>
      </c>
      <c r="Q301" s="30">
        <f t="shared" si="40"/>
        <v>-0.75987841945288759</v>
      </c>
      <c r="R301" s="4">
        <f t="shared" si="41"/>
        <v>34761126</v>
      </c>
      <c r="T301" s="26">
        <f t="shared" si="42"/>
        <v>1445221</v>
      </c>
      <c r="U301" s="30">
        <f t="shared" si="43"/>
        <v>4.34</v>
      </c>
    </row>
    <row r="302" spans="1:21" x14ac:dyDescent="0.2">
      <c r="A302" t="s">
        <v>307</v>
      </c>
      <c r="B302">
        <v>293</v>
      </c>
      <c r="C302" s="4">
        <f>('Levy Limit Base'!AD302)</f>
        <v>87834266</v>
      </c>
      <c r="D302" s="4" t="str">
        <f>IF('Levy Limit Base'!U302&gt;0,"","*")</f>
        <v/>
      </c>
      <c r="E302" s="4">
        <f>(GRS!F302)</f>
        <v>7887136</v>
      </c>
      <c r="F302" s="4">
        <f>('Local Receipts'!K302)</f>
        <v>8487242</v>
      </c>
      <c r="G302" s="4" t="str">
        <f t="shared" si="44"/>
        <v/>
      </c>
      <c r="H302" s="4">
        <f t="shared" si="36"/>
        <v>104208644</v>
      </c>
      <c r="I302" s="4"/>
      <c r="J302" s="4">
        <f>MINA(ROUND(C302*1.025,0),'Levy Limit Base'!AB302)</f>
        <v>90030123</v>
      </c>
      <c r="K302" s="4">
        <f>IF(J302+'New Growth'!AM302&gt;'Levy Limit Base'!AB302,'Levy Limit Base'!AB302-J302,'New Growth'!AM302)</f>
        <v>2072889</v>
      </c>
      <c r="L302" s="30">
        <f t="shared" si="37"/>
        <v>4.8600007655326678</v>
      </c>
      <c r="M302" s="4">
        <f>(GRS!J302)</f>
        <v>8220544</v>
      </c>
      <c r="N302" s="30">
        <f t="shared" si="38"/>
        <v>4.227237871896719</v>
      </c>
      <c r="O302" s="4">
        <f>('Local Receipts'!U302)</f>
        <v>8177600</v>
      </c>
      <c r="P302" t="str">
        <f t="shared" si="39"/>
        <v/>
      </c>
      <c r="Q302" s="30">
        <f t="shared" si="40"/>
        <v>-3.6483229770047796</v>
      </c>
      <c r="R302" s="4">
        <f t="shared" si="41"/>
        <v>108501156</v>
      </c>
      <c r="T302" s="26">
        <f t="shared" si="42"/>
        <v>4292512</v>
      </c>
      <c r="U302" s="30">
        <f t="shared" si="43"/>
        <v>4.12</v>
      </c>
    </row>
    <row r="303" spans="1:21" x14ac:dyDescent="0.2">
      <c r="A303" t="s">
        <v>308</v>
      </c>
      <c r="B303">
        <v>294</v>
      </c>
      <c r="C303" s="4">
        <f>('Levy Limit Base'!AD303)</f>
        <v>6118889</v>
      </c>
      <c r="D303" s="4" t="str">
        <f>IF('Levy Limit Base'!U303&gt;0,"","*")</f>
        <v/>
      </c>
      <c r="E303" s="4">
        <f>(GRS!F303)</f>
        <v>1367734</v>
      </c>
      <c r="F303" s="4">
        <f>('Local Receipts'!K303)</f>
        <v>2147811</v>
      </c>
      <c r="G303" s="4" t="str">
        <f t="shared" si="44"/>
        <v/>
      </c>
      <c r="H303" s="4">
        <f t="shared" si="36"/>
        <v>9634434</v>
      </c>
      <c r="I303" s="4"/>
      <c r="J303" s="4">
        <f>MINA(ROUND(C303*1.025,0),'Levy Limit Base'!AB303)</f>
        <v>6271861</v>
      </c>
      <c r="K303" s="4">
        <f>IF(J303+'New Growth'!AM303&gt;'Levy Limit Base'!AB303,'Levy Limit Base'!AB303-J303,'New Growth'!AM303)</f>
        <v>77710</v>
      </c>
      <c r="L303" s="30">
        <f t="shared" si="37"/>
        <v>3.7699981156709983</v>
      </c>
      <c r="M303" s="4">
        <f>(GRS!J303)</f>
        <v>1423011</v>
      </c>
      <c r="N303" s="30">
        <f t="shared" si="38"/>
        <v>4.0415022219232686</v>
      </c>
      <c r="O303" s="4">
        <f>('Local Receipts'!U303)</f>
        <v>2434619</v>
      </c>
      <c r="P303" t="str">
        <f t="shared" si="39"/>
        <v/>
      </c>
      <c r="Q303" s="30">
        <f t="shared" si="40"/>
        <v>13.353502705778116</v>
      </c>
      <c r="R303" s="4">
        <f t="shared" si="41"/>
        <v>10207201</v>
      </c>
      <c r="T303" s="26">
        <f t="shared" si="42"/>
        <v>572767</v>
      </c>
      <c r="U303" s="30">
        <f t="shared" si="43"/>
        <v>5.94</v>
      </c>
    </row>
    <row r="304" spans="1:21" x14ac:dyDescent="0.2">
      <c r="A304" t="s">
        <v>309</v>
      </c>
      <c r="B304">
        <v>295</v>
      </c>
      <c r="C304" s="4">
        <f>('Levy Limit Base'!AD304)</f>
        <v>66810097</v>
      </c>
      <c r="D304" s="4" t="str">
        <f>IF('Levy Limit Base'!U304&gt;0,"","*")</f>
        <v/>
      </c>
      <c r="E304" s="4">
        <f>(GRS!F304)</f>
        <v>2750361</v>
      </c>
      <c r="F304" s="4">
        <f>('Local Receipts'!K304)</f>
        <v>5644653</v>
      </c>
      <c r="G304" s="4" t="str">
        <f t="shared" si="44"/>
        <v/>
      </c>
      <c r="H304" s="4">
        <f t="shared" si="36"/>
        <v>75205111</v>
      </c>
      <c r="I304" s="4"/>
      <c r="J304" s="4">
        <f>MINA(ROUND(C304*1.025,0),'Levy Limit Base'!AB304)</f>
        <v>68480349</v>
      </c>
      <c r="K304" s="4">
        <f>IF(J304+'New Growth'!AM304&gt;'Levy Limit Base'!AB304,'Levy Limit Base'!AB304-J304,'New Growth'!AM304)</f>
        <v>1296116</v>
      </c>
      <c r="L304" s="30">
        <f t="shared" si="37"/>
        <v>4.4399995407879738</v>
      </c>
      <c r="M304" s="4">
        <f>(GRS!J304)</f>
        <v>2860690</v>
      </c>
      <c r="N304" s="30">
        <f t="shared" si="38"/>
        <v>4.0114370440825766</v>
      </c>
      <c r="O304" s="4">
        <f>('Local Receipts'!U304)</f>
        <v>6286269</v>
      </c>
      <c r="P304" t="str">
        <f t="shared" si="39"/>
        <v/>
      </c>
      <c r="Q304" s="30">
        <f t="shared" si="40"/>
        <v>11.366792608863644</v>
      </c>
      <c r="R304" s="4">
        <f t="shared" si="41"/>
        <v>78923424</v>
      </c>
      <c r="T304" s="26">
        <f t="shared" si="42"/>
        <v>3718313</v>
      </c>
      <c r="U304" s="30">
        <f t="shared" si="43"/>
        <v>4.9399999999999995</v>
      </c>
    </row>
    <row r="305" spans="1:21" x14ac:dyDescent="0.2">
      <c r="A305" t="s">
        <v>310</v>
      </c>
      <c r="B305">
        <v>296</v>
      </c>
      <c r="C305" s="4">
        <f>('Levy Limit Base'!AD305)</f>
        <v>20120809</v>
      </c>
      <c r="D305" s="4" t="str">
        <f>IF('Levy Limit Base'!U305&gt;0,"","*")</f>
        <v/>
      </c>
      <c r="E305" s="4">
        <f>(GRS!F305)</f>
        <v>101230</v>
      </c>
      <c r="F305" s="4">
        <f>('Local Receipts'!K305)</f>
        <v>1260000</v>
      </c>
      <c r="G305" s="4" t="str">
        <f t="shared" si="44"/>
        <v/>
      </c>
      <c r="H305" s="4">
        <f t="shared" si="36"/>
        <v>21482039</v>
      </c>
      <c r="I305" s="4"/>
      <c r="J305" s="4">
        <f>MINA(ROUND(C305*1.025,0),'Levy Limit Base'!AB305)</f>
        <v>20623829</v>
      </c>
      <c r="K305" s="4">
        <f>IF(J305+'New Growth'!AM305&gt;'Levy Limit Base'!AB305,'Levy Limit Base'!AB305-J305,'New Growth'!AM305)</f>
        <v>179075</v>
      </c>
      <c r="L305" s="30">
        <f t="shared" si="37"/>
        <v>3.389997887261889</v>
      </c>
      <c r="M305" s="4">
        <f>(GRS!J305)</f>
        <v>105117</v>
      </c>
      <c r="N305" s="30">
        <f t="shared" si="38"/>
        <v>3.8397708189271955</v>
      </c>
      <c r="O305" s="4">
        <f>('Local Receipts'!U305)</f>
        <v>1400000</v>
      </c>
      <c r="P305" t="str">
        <f t="shared" si="39"/>
        <v/>
      </c>
      <c r="Q305" s="30">
        <f t="shared" si="40"/>
        <v>11.111111111111111</v>
      </c>
      <c r="R305" s="4">
        <f t="shared" si="41"/>
        <v>22308021</v>
      </c>
      <c r="T305" s="26">
        <f t="shared" si="42"/>
        <v>825982</v>
      </c>
      <c r="U305" s="30">
        <f t="shared" si="43"/>
        <v>3.84</v>
      </c>
    </row>
    <row r="306" spans="1:21" s="13" customFormat="1" x14ac:dyDescent="0.2">
      <c r="A306" s="13" t="s">
        <v>311</v>
      </c>
      <c r="B306" s="13">
        <v>297</v>
      </c>
      <c r="C306" s="14">
        <f>('Levy Limit Base'!AD306)</f>
        <v>909451</v>
      </c>
      <c r="D306" s="4" t="str">
        <f>IF('Levy Limit Base'!U306&gt;0,"","*")</f>
        <v/>
      </c>
      <c r="E306" s="14">
        <f>(GRS!F306)</f>
        <v>80976</v>
      </c>
      <c r="F306" s="14">
        <f>('Local Receipts'!K306)</f>
        <v>89043</v>
      </c>
      <c r="G306" s="4" t="str">
        <f t="shared" si="44"/>
        <v/>
      </c>
      <c r="H306" s="14">
        <f t="shared" si="36"/>
        <v>1079470</v>
      </c>
      <c r="I306" s="14"/>
      <c r="J306" s="4">
        <f>MINA(ROUND(C306*1.025,0),'Levy Limit Base'!AB306)</f>
        <v>932187</v>
      </c>
      <c r="K306" s="4">
        <f>IF(J306+'New Growth'!AM306&gt;'Levy Limit Base'!AB306,'Levy Limit Base'!AB306-J306,'New Growth'!AM306)</f>
        <v>10913</v>
      </c>
      <c r="L306" s="30">
        <f t="shared" si="37"/>
        <v>3.6999244599214252</v>
      </c>
      <c r="M306" s="14">
        <f>(GRS!J306)</f>
        <v>81709</v>
      </c>
      <c r="N306" s="30">
        <f t="shared" si="38"/>
        <v>0.90520648093262202</v>
      </c>
      <c r="O306" s="14">
        <f>('Local Receipts'!U306)</f>
        <v>93269</v>
      </c>
      <c r="P306" s="13" t="str">
        <f t="shared" si="39"/>
        <v/>
      </c>
      <c r="Q306" s="30">
        <f t="shared" si="40"/>
        <v>4.746021585076873</v>
      </c>
      <c r="R306" s="14">
        <f t="shared" si="41"/>
        <v>1118078</v>
      </c>
      <c r="T306" s="27">
        <f t="shared" si="42"/>
        <v>38608</v>
      </c>
      <c r="U306" s="30">
        <f t="shared" si="43"/>
        <v>3.58</v>
      </c>
    </row>
    <row r="307" spans="1:21" x14ac:dyDescent="0.2">
      <c r="A307" t="s">
        <v>312</v>
      </c>
      <c r="B307">
        <v>298</v>
      </c>
      <c r="C307" s="4">
        <f>('Levy Limit Base'!AD307)</f>
        <v>16914730</v>
      </c>
      <c r="D307" s="4" t="str">
        <f>IF('Levy Limit Base'!U307&gt;0,"","*")</f>
        <v/>
      </c>
      <c r="E307" s="4">
        <f>(GRS!F307)</f>
        <v>691135</v>
      </c>
      <c r="F307" s="4">
        <f>('Local Receipts'!K307)</f>
        <v>954075</v>
      </c>
      <c r="G307" s="4" t="str">
        <f t="shared" si="44"/>
        <v/>
      </c>
      <c r="H307" s="4">
        <f t="shared" si="36"/>
        <v>18559940</v>
      </c>
      <c r="I307" s="4"/>
      <c r="J307" s="4">
        <f>MINA(ROUND(C307*1.025,0),'Levy Limit Base'!AB307)</f>
        <v>17337598</v>
      </c>
      <c r="K307" s="4">
        <f>IF(J307+'New Growth'!AM307&gt;'Levy Limit Base'!AB307,'Levy Limit Base'!AB307-J307,'New Growth'!AM307)</f>
        <v>451623</v>
      </c>
      <c r="L307" s="30">
        <f t="shared" si="37"/>
        <v>5.1699968016042819</v>
      </c>
      <c r="M307" s="4">
        <f>(GRS!J307)</f>
        <v>715449</v>
      </c>
      <c r="N307" s="30">
        <f t="shared" si="38"/>
        <v>3.5179812916434559</v>
      </c>
      <c r="O307" s="4">
        <f>('Local Receipts'!U307)</f>
        <v>1048975</v>
      </c>
      <c r="P307" t="str">
        <f t="shared" si="39"/>
        <v/>
      </c>
      <c r="Q307" s="30">
        <f t="shared" si="40"/>
        <v>9.9468071168409189</v>
      </c>
      <c r="R307" s="4">
        <f t="shared" si="41"/>
        <v>19553645</v>
      </c>
      <c r="T307" s="26">
        <f t="shared" si="42"/>
        <v>993705</v>
      </c>
      <c r="U307" s="30">
        <f t="shared" si="43"/>
        <v>5.35</v>
      </c>
    </row>
    <row r="308" spans="1:21" x14ac:dyDescent="0.2">
      <c r="A308" t="s">
        <v>313</v>
      </c>
      <c r="B308">
        <v>299</v>
      </c>
      <c r="C308" s="4">
        <f>('Levy Limit Base'!AD308)</f>
        <v>13260416</v>
      </c>
      <c r="D308" s="4" t="str">
        <f>IF('Levy Limit Base'!U308&gt;0,"","*")</f>
        <v/>
      </c>
      <c r="E308" s="4">
        <f>(GRS!F308)</f>
        <v>1376839</v>
      </c>
      <c r="F308" s="4">
        <f>('Local Receipts'!K308)</f>
        <v>1244000</v>
      </c>
      <c r="G308" s="4" t="str">
        <f t="shared" si="44"/>
        <v/>
      </c>
      <c r="H308" s="4">
        <f t="shared" si="36"/>
        <v>15881255</v>
      </c>
      <c r="I308" s="4"/>
      <c r="J308" s="4">
        <f>MINA(ROUND(C308*1.025,0),'Levy Limit Base'!AB308)</f>
        <v>13591926</v>
      </c>
      <c r="K308" s="4">
        <f>IF(J308+'New Growth'!AM308&gt;'Levy Limit Base'!AB308,'Levy Limit Base'!AB308-J308,'New Growth'!AM308)</f>
        <v>123322</v>
      </c>
      <c r="L308" s="30">
        <f t="shared" si="37"/>
        <v>3.4299979729142738</v>
      </c>
      <c r="M308" s="4">
        <f>(GRS!J308)</f>
        <v>1428936</v>
      </c>
      <c r="N308" s="30">
        <f t="shared" si="38"/>
        <v>3.7838120506464445</v>
      </c>
      <c r="O308" s="4">
        <f>('Local Receipts'!U308)</f>
        <v>1376921.34</v>
      </c>
      <c r="P308" t="str">
        <f t="shared" si="39"/>
        <v/>
      </c>
      <c r="Q308" s="30">
        <f t="shared" si="40"/>
        <v>10.684995176848881</v>
      </c>
      <c r="R308" s="4">
        <f t="shared" si="41"/>
        <v>16521105.34</v>
      </c>
      <c r="T308" s="26">
        <f t="shared" si="42"/>
        <v>639850.33999999985</v>
      </c>
      <c r="U308" s="30">
        <f t="shared" si="43"/>
        <v>4.03</v>
      </c>
    </row>
    <row r="309" spans="1:21" x14ac:dyDescent="0.2">
      <c r="A309" t="s">
        <v>314</v>
      </c>
      <c r="B309">
        <v>300</v>
      </c>
      <c r="C309" s="4">
        <f>('Levy Limit Base'!AD309)</f>
        <v>9165935</v>
      </c>
      <c r="D309" s="4" t="str">
        <f>IF('Levy Limit Base'!U309&gt;0,"","*")</f>
        <v/>
      </c>
      <c r="E309" s="4">
        <f>(GRS!F309)</f>
        <v>27973</v>
      </c>
      <c r="F309" s="4">
        <f>('Local Receipts'!K309)</f>
        <v>1227000</v>
      </c>
      <c r="G309" s="4" t="str">
        <f t="shared" si="44"/>
        <v/>
      </c>
      <c r="H309" s="4">
        <f t="shared" si="36"/>
        <v>10420908</v>
      </c>
      <c r="I309" s="4"/>
      <c r="J309" s="4">
        <f>MINA(ROUND(C309*1.025,0),'Levy Limit Base'!AB309)</f>
        <v>9395083</v>
      </c>
      <c r="K309" s="4">
        <f>IF(J309+'New Growth'!AM309&gt;'Levy Limit Base'!AB309,'Levy Limit Base'!AB309-J309,'New Growth'!AM309)</f>
        <v>126490</v>
      </c>
      <c r="L309" s="30">
        <f t="shared" si="37"/>
        <v>3.8799969670306411</v>
      </c>
      <c r="M309" s="4">
        <f>(GRS!J309)</f>
        <v>29166</v>
      </c>
      <c r="N309" s="30">
        <f t="shared" si="38"/>
        <v>4.2648267972687952</v>
      </c>
      <c r="O309" s="4">
        <f>('Local Receipts'!U309)</f>
        <v>1311121</v>
      </c>
      <c r="P309" t="str">
        <f t="shared" si="39"/>
        <v/>
      </c>
      <c r="Q309" s="30">
        <f t="shared" si="40"/>
        <v>6.8558272208638957</v>
      </c>
      <c r="R309" s="4">
        <f t="shared" si="41"/>
        <v>10861860</v>
      </c>
      <c r="T309" s="26">
        <f t="shared" si="42"/>
        <v>440952</v>
      </c>
      <c r="U309" s="30">
        <f t="shared" si="43"/>
        <v>4.2299999999999995</v>
      </c>
    </row>
    <row r="310" spans="1:21" x14ac:dyDescent="0.2">
      <c r="A310" t="s">
        <v>315</v>
      </c>
      <c r="B310">
        <v>301</v>
      </c>
      <c r="C310" s="4">
        <f>('Levy Limit Base'!AD310)</f>
        <v>23993663</v>
      </c>
      <c r="D310" s="4" t="str">
        <f>IF('Levy Limit Base'!U310&gt;0,"","*")</f>
        <v/>
      </c>
      <c r="E310" s="4">
        <f>(GRS!F310)</f>
        <v>914923</v>
      </c>
      <c r="F310" s="4">
        <f>('Local Receipts'!K310)</f>
        <v>2220616</v>
      </c>
      <c r="G310" s="4" t="str">
        <f t="shared" si="44"/>
        <v/>
      </c>
      <c r="H310" s="4">
        <f t="shared" si="36"/>
        <v>27129202</v>
      </c>
      <c r="I310" s="4"/>
      <c r="J310" s="4">
        <f>MINA(ROUND(C310*1.025,0),'Levy Limit Base'!AB310)</f>
        <v>24593505</v>
      </c>
      <c r="K310" s="4">
        <f>IF(J310+'New Growth'!AM310&gt;'Levy Limit Base'!AB310,'Levy Limit Base'!AB310-J310,'New Growth'!AM310)</f>
        <v>232739</v>
      </c>
      <c r="L310" s="30">
        <f t="shared" si="37"/>
        <v>3.4700037255670382</v>
      </c>
      <c r="M310" s="4">
        <f>(GRS!J310)</f>
        <v>953232</v>
      </c>
      <c r="N310" s="30">
        <f t="shared" si="38"/>
        <v>4.187128315716186</v>
      </c>
      <c r="O310" s="4">
        <f>('Local Receipts'!U310)</f>
        <v>2220000</v>
      </c>
      <c r="P310" t="str">
        <f t="shared" si="39"/>
        <v/>
      </c>
      <c r="Q310" s="30">
        <f t="shared" si="40"/>
        <v>-2.7740050508507551E-2</v>
      </c>
      <c r="R310" s="4">
        <f t="shared" si="41"/>
        <v>27999476</v>
      </c>
      <c r="T310" s="26">
        <f t="shared" si="42"/>
        <v>870274</v>
      </c>
      <c r="U310" s="30">
        <f t="shared" si="43"/>
        <v>3.2099999999999995</v>
      </c>
    </row>
    <row r="311" spans="1:21" x14ac:dyDescent="0.2">
      <c r="A311" t="s">
        <v>316</v>
      </c>
      <c r="B311">
        <v>302</v>
      </c>
      <c r="C311" s="4">
        <f>('Levy Limit Base'!AD311)</f>
        <v>1359406</v>
      </c>
      <c r="D311" s="4" t="str">
        <f>IF('Levy Limit Base'!U311&gt;0,"","*")</f>
        <v/>
      </c>
      <c r="E311" s="4">
        <f>(GRS!F311)</f>
        <v>24656</v>
      </c>
      <c r="F311" s="4">
        <f>('Local Receipts'!K311)</f>
        <v>57100</v>
      </c>
      <c r="G311" s="4" t="str">
        <f t="shared" si="44"/>
        <v/>
      </c>
      <c r="H311" s="4">
        <f t="shared" si="36"/>
        <v>1441162</v>
      </c>
      <c r="I311" s="4"/>
      <c r="J311" s="4">
        <f>MINA(ROUND(C311*1.025,0),'Levy Limit Base'!AB311)</f>
        <v>1393391</v>
      </c>
      <c r="K311" s="4">
        <f>IF(J311+'New Growth'!AM311&gt;'Levy Limit Base'!AB311,'Levy Limit Base'!AB311-J311,'New Growth'!AM311)</f>
        <v>12371</v>
      </c>
      <c r="L311" s="30">
        <f t="shared" si="37"/>
        <v>3.410018787617533</v>
      </c>
      <c r="M311" s="4">
        <f>(GRS!J311)</f>
        <v>25159</v>
      </c>
      <c r="N311" s="30">
        <f t="shared" si="38"/>
        <v>2.0400713822193381</v>
      </c>
      <c r="O311" s="4">
        <f>('Local Receipts'!U311)</f>
        <v>55100</v>
      </c>
      <c r="P311" t="str">
        <f t="shared" si="39"/>
        <v/>
      </c>
      <c r="Q311" s="30">
        <f t="shared" si="40"/>
        <v>-3.5026269702276709</v>
      </c>
      <c r="R311" s="4">
        <f t="shared" si="41"/>
        <v>1486021</v>
      </c>
      <c r="T311" s="26">
        <f t="shared" si="42"/>
        <v>44859</v>
      </c>
      <c r="U311" s="30">
        <f t="shared" si="43"/>
        <v>3.11</v>
      </c>
    </row>
    <row r="312" spans="1:21" x14ac:dyDescent="0.2">
      <c r="A312" t="s">
        <v>317</v>
      </c>
      <c r="B312">
        <v>303</v>
      </c>
      <c r="C312" s="4">
        <f>('Levy Limit Base'!AD312)</f>
        <v>11571723</v>
      </c>
      <c r="D312" s="4" t="str">
        <f>IF('Levy Limit Base'!U312&gt;0,"","*")</f>
        <v/>
      </c>
      <c r="E312" s="4">
        <f>(GRS!F312)</f>
        <v>664803</v>
      </c>
      <c r="F312" s="4">
        <f>('Local Receipts'!K312)</f>
        <v>1207186</v>
      </c>
      <c r="G312" s="4" t="str">
        <f t="shared" si="44"/>
        <v/>
      </c>
      <c r="H312" s="4">
        <f t="shared" si="36"/>
        <v>13443712</v>
      </c>
      <c r="I312" s="4"/>
      <c r="J312" s="4">
        <f>MINA(ROUND(C312*1.025,0),'Levy Limit Base'!AB312)</f>
        <v>11861016</v>
      </c>
      <c r="K312" s="4">
        <f>IF(J312+'New Growth'!AM312&gt;'Levy Limit Base'!AB312,'Levy Limit Base'!AB312-J312,'New Growth'!AM312)</f>
        <v>142332</v>
      </c>
      <c r="L312" s="30">
        <f t="shared" si="37"/>
        <v>3.7299976848737217</v>
      </c>
      <c r="M312" s="4">
        <f>(GRS!J312)</f>
        <v>685908</v>
      </c>
      <c r="N312" s="30">
        <f t="shared" si="38"/>
        <v>3.1746246632461044</v>
      </c>
      <c r="O312" s="4">
        <f>('Local Receipts'!U312)</f>
        <v>1229936</v>
      </c>
      <c r="P312" t="str">
        <f t="shared" si="39"/>
        <v/>
      </c>
      <c r="Q312" s="30">
        <f t="shared" si="40"/>
        <v>1.8845480315378078</v>
      </c>
      <c r="R312" s="4">
        <f t="shared" si="41"/>
        <v>13919192</v>
      </c>
      <c r="T312" s="26">
        <f t="shared" si="42"/>
        <v>475480</v>
      </c>
      <c r="U312" s="30">
        <f t="shared" si="43"/>
        <v>3.54</v>
      </c>
    </row>
    <row r="313" spans="1:21" x14ac:dyDescent="0.2">
      <c r="A313" t="s">
        <v>318</v>
      </c>
      <c r="B313">
        <v>304</v>
      </c>
      <c r="C313" s="4">
        <f>('Levy Limit Base'!AD313)</f>
        <v>22727780</v>
      </c>
      <c r="D313" s="4" t="str">
        <f>IF('Levy Limit Base'!U313&gt;0,"","*")</f>
        <v/>
      </c>
      <c r="E313" s="4">
        <f>(GRS!F313)</f>
        <v>1294242</v>
      </c>
      <c r="F313" s="4">
        <f>('Local Receipts'!K313)</f>
        <v>2189700</v>
      </c>
      <c r="G313" s="4" t="str">
        <f t="shared" si="44"/>
        <v/>
      </c>
      <c r="H313" s="4">
        <f t="shared" si="36"/>
        <v>26211722</v>
      </c>
      <c r="I313" s="4"/>
      <c r="J313" s="4">
        <f>MINA(ROUND(C313*1.025,0),'Levy Limit Base'!AB313)</f>
        <v>23295975</v>
      </c>
      <c r="K313" s="4">
        <f>IF(J313+'New Growth'!AM313&gt;'Levy Limit Base'!AB313,'Levy Limit Base'!AB313-J313,'New Growth'!AM313)</f>
        <v>377281</v>
      </c>
      <c r="L313" s="30">
        <f t="shared" si="37"/>
        <v>4.1600015487654316</v>
      </c>
      <c r="M313" s="4">
        <f>(GRS!J313)</f>
        <v>1348786</v>
      </c>
      <c r="N313" s="30">
        <f t="shared" si="38"/>
        <v>4.2143586748073387</v>
      </c>
      <c r="O313" s="4">
        <f>('Local Receipts'!U313)</f>
        <v>2189808</v>
      </c>
      <c r="P313" t="str">
        <f t="shared" si="39"/>
        <v/>
      </c>
      <c r="Q313" s="30">
        <f t="shared" si="40"/>
        <v>4.9321824907521579E-3</v>
      </c>
      <c r="R313" s="4">
        <f t="shared" si="41"/>
        <v>27211850</v>
      </c>
      <c r="T313" s="26">
        <f t="shared" si="42"/>
        <v>1000128</v>
      </c>
      <c r="U313" s="30">
        <f t="shared" si="43"/>
        <v>3.82</v>
      </c>
    </row>
    <row r="314" spans="1:21" x14ac:dyDescent="0.2">
      <c r="A314" t="s">
        <v>319</v>
      </c>
      <c r="B314">
        <v>305</v>
      </c>
      <c r="C314" s="4">
        <f>('Levy Limit Base'!AD314)</f>
        <v>62859640</v>
      </c>
      <c r="D314" s="4" t="str">
        <f>IF('Levy Limit Base'!U314&gt;0,"","*")</f>
        <v/>
      </c>
      <c r="E314" s="4">
        <f>(GRS!F314)</f>
        <v>3132536</v>
      </c>
      <c r="F314" s="4">
        <f>('Local Receipts'!K314)</f>
        <v>6357127</v>
      </c>
      <c r="G314" s="4" t="str">
        <f t="shared" si="44"/>
        <v/>
      </c>
      <c r="H314" s="4">
        <f t="shared" si="36"/>
        <v>72349303</v>
      </c>
      <c r="I314" s="4"/>
      <c r="J314" s="4">
        <f>MINA(ROUND(C314*1.025,0),'Levy Limit Base'!AB314)</f>
        <v>64431131</v>
      </c>
      <c r="K314" s="4">
        <f>IF(J314+'New Growth'!AM314&gt;'Levy Limit Base'!AB314,'Levy Limit Base'!AB314-J314,'New Growth'!AM314)</f>
        <v>1282337</v>
      </c>
      <c r="L314" s="30">
        <f t="shared" si="37"/>
        <v>4.5400005472509868</v>
      </c>
      <c r="M314" s="4">
        <f>(GRS!J314)</f>
        <v>3266080</v>
      </c>
      <c r="N314" s="30">
        <f t="shared" si="38"/>
        <v>4.2631273830532193</v>
      </c>
      <c r="O314" s="4">
        <f>('Local Receipts'!U314)</f>
        <v>6642528</v>
      </c>
      <c r="P314" t="str">
        <f t="shared" si="39"/>
        <v/>
      </c>
      <c r="Q314" s="30">
        <f t="shared" si="40"/>
        <v>4.4894651310253826</v>
      </c>
      <c r="R314" s="4">
        <f t="shared" si="41"/>
        <v>75622076</v>
      </c>
      <c r="T314" s="26">
        <f t="shared" si="42"/>
        <v>3272773</v>
      </c>
      <c r="U314" s="30">
        <f t="shared" si="43"/>
        <v>4.5199999999999996</v>
      </c>
    </row>
    <row r="315" spans="1:21" x14ac:dyDescent="0.2">
      <c r="A315" t="s">
        <v>320</v>
      </c>
      <c r="B315">
        <v>306</v>
      </c>
      <c r="C315" s="4">
        <f>('Levy Limit Base'!AD315)</f>
        <v>2983300</v>
      </c>
      <c r="D315" s="4" t="str">
        <f>IF('Levy Limit Base'!U315&gt;0,"","*")</f>
        <v/>
      </c>
      <c r="E315" s="4">
        <f>(GRS!F315)</f>
        <v>258574</v>
      </c>
      <c r="F315" s="4">
        <f>('Local Receipts'!K315)</f>
        <v>191000</v>
      </c>
      <c r="G315" s="4" t="str">
        <f t="shared" si="44"/>
        <v/>
      </c>
      <c r="H315" s="4">
        <f t="shared" si="36"/>
        <v>3432874</v>
      </c>
      <c r="I315" s="4"/>
      <c r="J315" s="4">
        <f>MINA(ROUND(C315*1.025,0),'Levy Limit Base'!AB315)</f>
        <v>3057883</v>
      </c>
      <c r="K315" s="4">
        <f>IF(J315+'New Growth'!AM315&gt;'Levy Limit Base'!AB315,'Levy Limit Base'!AB315-J315,'New Growth'!AM315)</f>
        <v>25955</v>
      </c>
      <c r="L315" s="30">
        <f t="shared" si="37"/>
        <v>3.3700264807428018</v>
      </c>
      <c r="M315" s="4">
        <f>(GRS!J315)</f>
        <v>267937</v>
      </c>
      <c r="N315" s="30">
        <f t="shared" si="38"/>
        <v>3.6210137136757754</v>
      </c>
      <c r="O315" s="4">
        <f>('Local Receipts'!U315)</f>
        <v>184400</v>
      </c>
      <c r="P315" t="str">
        <f t="shared" si="39"/>
        <v/>
      </c>
      <c r="Q315" s="30">
        <f t="shared" si="40"/>
        <v>-3.4554973821989527</v>
      </c>
      <c r="R315" s="4">
        <f t="shared" si="41"/>
        <v>3536175</v>
      </c>
      <c r="T315" s="26">
        <f t="shared" si="42"/>
        <v>103301</v>
      </c>
      <c r="U315" s="30">
        <f t="shared" si="43"/>
        <v>3.01</v>
      </c>
    </row>
    <row r="316" spans="1:21" x14ac:dyDescent="0.2">
      <c r="A316" t="s">
        <v>321</v>
      </c>
      <c r="B316">
        <v>307</v>
      </c>
      <c r="C316" s="4">
        <f>('Levy Limit Base'!AD316)</f>
        <v>57997151</v>
      </c>
      <c r="D316" s="4" t="str">
        <f>IF('Levy Limit Base'!U316&gt;0,"","*")</f>
        <v/>
      </c>
      <c r="E316" s="4">
        <f>(GRS!F316)</f>
        <v>2440810</v>
      </c>
      <c r="F316" s="4">
        <f>('Local Receipts'!K316)</f>
        <v>4184000</v>
      </c>
      <c r="G316" s="4" t="str">
        <f t="shared" si="44"/>
        <v/>
      </c>
      <c r="H316" s="4">
        <f t="shared" si="36"/>
        <v>64621961</v>
      </c>
      <c r="I316" s="4"/>
      <c r="J316" s="4">
        <f>MINA(ROUND(C316*1.025,0),'Levy Limit Base'!AB316)</f>
        <v>59447080</v>
      </c>
      <c r="K316" s="4">
        <f>IF(J316+'New Growth'!AM316&gt;'Levy Limit Base'!AB316,'Levy Limit Base'!AB316-J316,'New Growth'!AM316)</f>
        <v>1090346</v>
      </c>
      <c r="L316" s="30">
        <f t="shared" si="37"/>
        <v>4.3799996313612022</v>
      </c>
      <c r="M316" s="4">
        <f>(GRS!J316)</f>
        <v>2541838</v>
      </c>
      <c r="N316" s="30">
        <f t="shared" si="38"/>
        <v>4.1391177518938385</v>
      </c>
      <c r="O316" s="4">
        <f>('Local Receipts'!U316)</f>
        <v>4226500</v>
      </c>
      <c r="P316" t="str">
        <f t="shared" si="39"/>
        <v/>
      </c>
      <c r="Q316" s="30">
        <f t="shared" si="40"/>
        <v>1.0157743785850861</v>
      </c>
      <c r="R316" s="4">
        <f t="shared" si="41"/>
        <v>67305764</v>
      </c>
      <c r="T316" s="26">
        <f t="shared" si="42"/>
        <v>2683803</v>
      </c>
      <c r="U316" s="30">
        <f t="shared" si="43"/>
        <v>4.1500000000000004</v>
      </c>
    </row>
    <row r="317" spans="1:21" x14ac:dyDescent="0.2">
      <c r="A317" t="s">
        <v>322</v>
      </c>
      <c r="B317">
        <v>308</v>
      </c>
      <c r="C317" s="4">
        <f>('Levy Limit Base'!AD317)</f>
        <v>188477935</v>
      </c>
      <c r="D317" s="4" t="str">
        <f>IF('Levy Limit Base'!U317&gt;0,"","*")</f>
        <v/>
      </c>
      <c r="E317" s="4">
        <f>(GRS!F317)</f>
        <v>8878336</v>
      </c>
      <c r="F317" s="4">
        <f>('Local Receipts'!K317)</f>
        <v>14700000</v>
      </c>
      <c r="G317" s="4" t="str">
        <f t="shared" si="44"/>
        <v/>
      </c>
      <c r="H317" s="4">
        <f t="shared" si="36"/>
        <v>212056271</v>
      </c>
      <c r="I317" s="4"/>
      <c r="J317" s="4">
        <f>MINA(ROUND(C317*1.025,0),'Levy Limit Base'!AB317)</f>
        <v>193189883</v>
      </c>
      <c r="K317" s="4">
        <f>IF(J317+'New Growth'!AM317&gt;'Levy Limit Base'!AB317,'Levy Limit Base'!AB317-J317,'New Growth'!AM317)</f>
        <v>4203058</v>
      </c>
      <c r="L317" s="30">
        <f t="shared" si="37"/>
        <v>4.7299998273007393</v>
      </c>
      <c r="M317" s="4">
        <f>(GRS!J317)</f>
        <v>9258996</v>
      </c>
      <c r="N317" s="30">
        <f t="shared" si="38"/>
        <v>4.2875151379718002</v>
      </c>
      <c r="O317" s="4">
        <f>('Local Receipts'!U317)</f>
        <v>14585000</v>
      </c>
      <c r="P317" t="str">
        <f t="shared" si="39"/>
        <v/>
      </c>
      <c r="Q317" s="30">
        <f t="shared" si="40"/>
        <v>-0.78231292517006801</v>
      </c>
      <c r="R317" s="4">
        <f t="shared" si="41"/>
        <v>221236937</v>
      </c>
      <c r="T317" s="26">
        <f t="shared" si="42"/>
        <v>9180666</v>
      </c>
      <c r="U317" s="30">
        <f t="shared" si="43"/>
        <v>4.33</v>
      </c>
    </row>
    <row r="318" spans="1:21" x14ac:dyDescent="0.2">
      <c r="A318" t="s">
        <v>323</v>
      </c>
      <c r="B318">
        <v>309</v>
      </c>
      <c r="C318" s="4">
        <f>('Levy Limit Base'!AD318)</f>
        <v>13582024</v>
      </c>
      <c r="D318" s="4" t="str">
        <f>IF('Levy Limit Base'!U318&gt;0,"","*")</f>
        <v/>
      </c>
      <c r="E318" s="4">
        <f>(GRS!F318)</f>
        <v>1618376</v>
      </c>
      <c r="F318" s="4">
        <f>('Local Receipts'!K318)</f>
        <v>1224298.6200000001</v>
      </c>
      <c r="G318" s="4" t="str">
        <f t="shared" si="44"/>
        <v/>
      </c>
      <c r="H318" s="4">
        <f t="shared" si="36"/>
        <v>16424698.620000001</v>
      </c>
      <c r="I318" s="4"/>
      <c r="J318" s="4">
        <f>MINA(ROUND(C318*1.025,0),'Levy Limit Base'!AB318)</f>
        <v>13921575</v>
      </c>
      <c r="K318" s="4">
        <f>IF(J318+'New Growth'!AM318&gt;'Levy Limit Base'!AB318,'Levy Limit Base'!AB318-J318,'New Growth'!AM318)</f>
        <v>148044</v>
      </c>
      <c r="L318" s="30">
        <f t="shared" si="37"/>
        <v>3.5900024915285087</v>
      </c>
      <c r="M318" s="4">
        <f>(GRS!J318)</f>
        <v>1686813</v>
      </c>
      <c r="N318" s="30">
        <f t="shared" si="38"/>
        <v>4.2287453595456181</v>
      </c>
      <c r="O318" s="4">
        <f>('Local Receipts'!U318)</f>
        <v>1258337.21</v>
      </c>
      <c r="P318" t="str">
        <f t="shared" si="39"/>
        <v/>
      </c>
      <c r="Q318" s="30">
        <f t="shared" si="40"/>
        <v>2.7802522557772584</v>
      </c>
      <c r="R318" s="4">
        <f t="shared" si="41"/>
        <v>17014769.210000001</v>
      </c>
      <c r="T318" s="26">
        <f t="shared" si="42"/>
        <v>590070.58999999985</v>
      </c>
      <c r="U318" s="30">
        <f t="shared" si="43"/>
        <v>3.5900000000000003</v>
      </c>
    </row>
    <row r="319" spans="1:21" x14ac:dyDescent="0.2">
      <c r="A319" t="s">
        <v>324</v>
      </c>
      <c r="B319">
        <v>310</v>
      </c>
      <c r="C319" s="4">
        <f>('Levy Limit Base'!AD319)</f>
        <v>36344277</v>
      </c>
      <c r="D319" s="4" t="str">
        <f>IF('Levy Limit Base'!U319&gt;0,"","*")</f>
        <v/>
      </c>
      <c r="E319" s="4">
        <f>(GRS!F319)</f>
        <v>1862025</v>
      </c>
      <c r="F319" s="4">
        <f>('Local Receipts'!K319)</f>
        <v>3853800</v>
      </c>
      <c r="G319" s="4" t="str">
        <f t="shared" si="44"/>
        <v/>
      </c>
      <c r="H319" s="4">
        <f t="shared" si="36"/>
        <v>42060102</v>
      </c>
      <c r="I319" s="4"/>
      <c r="J319" s="4">
        <f>MINA(ROUND(C319*1.025,0),'Levy Limit Base'!AB319)</f>
        <v>37252884</v>
      </c>
      <c r="K319" s="4">
        <f>IF(J319+'New Growth'!AM319&gt;'Levy Limit Base'!AB319,'Levy Limit Base'!AB319-J319,'New Growth'!AM319)</f>
        <v>414325</v>
      </c>
      <c r="L319" s="30">
        <f t="shared" si="37"/>
        <v>3.6400008727646447</v>
      </c>
      <c r="M319" s="4">
        <f>(GRS!J319)</f>
        <v>1940454</v>
      </c>
      <c r="N319" s="30">
        <f t="shared" si="38"/>
        <v>4.2120272284206708</v>
      </c>
      <c r="O319" s="4">
        <f>('Local Receipts'!U319)</f>
        <v>3545000</v>
      </c>
      <c r="P319" t="str">
        <f t="shared" si="39"/>
        <v/>
      </c>
      <c r="Q319" s="30">
        <f t="shared" si="40"/>
        <v>-8.012870413617728</v>
      </c>
      <c r="R319" s="4">
        <f t="shared" si="41"/>
        <v>43152663</v>
      </c>
      <c r="T319" s="26">
        <f t="shared" si="42"/>
        <v>1092561</v>
      </c>
      <c r="U319" s="30">
        <f t="shared" si="43"/>
        <v>2.6</v>
      </c>
    </row>
    <row r="320" spans="1:21" x14ac:dyDescent="0.2">
      <c r="A320" t="s">
        <v>325</v>
      </c>
      <c r="B320">
        <v>311</v>
      </c>
      <c r="C320" s="4">
        <f>('Levy Limit Base'!AD320)</f>
        <v>6891487</v>
      </c>
      <c r="D320" s="4" t="str">
        <f>IF('Levy Limit Base'!U320&gt;0,"","*")</f>
        <v/>
      </c>
      <c r="E320" s="4">
        <f>(GRS!F320)</f>
        <v>837787</v>
      </c>
      <c r="F320" s="4">
        <f>('Local Receipts'!K320)</f>
        <v>587716</v>
      </c>
      <c r="G320" s="4" t="str">
        <f t="shared" si="44"/>
        <v/>
      </c>
      <c r="H320" s="4">
        <f t="shared" si="36"/>
        <v>8316990</v>
      </c>
      <c r="I320" s="4"/>
      <c r="J320" s="4">
        <f>MINA(ROUND(C320*1.025,0),'Levy Limit Base'!AB320)</f>
        <v>7063774</v>
      </c>
      <c r="K320" s="4">
        <f>IF(J320+'New Growth'!AM320&gt;'Levy Limit Base'!AB320,'Levy Limit Base'!AB320-J320,'New Growth'!AM320)</f>
        <v>42727</v>
      </c>
      <c r="L320" s="30">
        <f t="shared" si="37"/>
        <v>3.1199942769971125</v>
      </c>
      <c r="M320" s="4">
        <f>(GRS!J320)</f>
        <v>873651</v>
      </c>
      <c r="N320" s="30">
        <f t="shared" si="38"/>
        <v>4.2808016834827942</v>
      </c>
      <c r="O320" s="4">
        <f>('Local Receipts'!U320)</f>
        <v>613300</v>
      </c>
      <c r="P320" t="str">
        <f t="shared" si="39"/>
        <v/>
      </c>
      <c r="Q320" s="30">
        <f t="shared" si="40"/>
        <v>4.3531229369287203</v>
      </c>
      <c r="R320" s="4">
        <f t="shared" si="41"/>
        <v>8593452</v>
      </c>
      <c r="T320" s="26">
        <f t="shared" si="42"/>
        <v>276462</v>
      </c>
      <c r="U320" s="30">
        <f t="shared" si="43"/>
        <v>3.32</v>
      </c>
    </row>
    <row r="321" spans="1:21" x14ac:dyDescent="0.2">
      <c r="A321" t="s">
        <v>326</v>
      </c>
      <c r="B321">
        <v>312</v>
      </c>
      <c r="C321" s="4">
        <f>('Levy Limit Base'!AD321)</f>
        <v>1579485</v>
      </c>
      <c r="D321" s="4" t="str">
        <f>IF('Levy Limit Base'!U321&gt;0,"","*")</f>
        <v/>
      </c>
      <c r="E321" s="4">
        <f>(GRS!F321)</f>
        <v>229058</v>
      </c>
      <c r="F321" s="4">
        <f>('Local Receipts'!K321)</f>
        <v>94280</v>
      </c>
      <c r="G321" s="4" t="str">
        <f t="shared" si="44"/>
        <v/>
      </c>
      <c r="H321" s="4">
        <f t="shared" si="36"/>
        <v>1902823</v>
      </c>
      <c r="I321" s="4"/>
      <c r="J321" s="4">
        <f>MINA(ROUND(C321*1.025,0),'Levy Limit Base'!AB321)</f>
        <v>1618972</v>
      </c>
      <c r="K321" s="4">
        <f>IF(J321+'New Growth'!AM321&gt;'Levy Limit Base'!AB321,'Levy Limit Base'!AB321-J321,'New Growth'!AM321)</f>
        <v>10109</v>
      </c>
      <c r="L321" s="30">
        <f t="shared" si="37"/>
        <v>3.1400108263136404</v>
      </c>
      <c r="M321" s="4">
        <f>(GRS!J321)</f>
        <v>234099</v>
      </c>
      <c r="N321" s="30">
        <f t="shared" si="38"/>
        <v>2.2007526478009938</v>
      </c>
      <c r="O321" s="4">
        <f>('Local Receipts'!U321)</f>
        <v>93000</v>
      </c>
      <c r="P321" t="str">
        <f t="shared" si="39"/>
        <v/>
      </c>
      <c r="Q321" s="30">
        <f t="shared" si="40"/>
        <v>-1.3576580398812048</v>
      </c>
      <c r="R321" s="4">
        <f t="shared" si="41"/>
        <v>1956180</v>
      </c>
      <c r="T321" s="26">
        <f t="shared" si="42"/>
        <v>53357</v>
      </c>
      <c r="U321" s="30">
        <f t="shared" si="43"/>
        <v>2.8000000000000003</v>
      </c>
    </row>
    <row r="322" spans="1:21" x14ac:dyDescent="0.2">
      <c r="A322" t="s">
        <v>327</v>
      </c>
      <c r="B322">
        <v>313</v>
      </c>
      <c r="C322" s="4">
        <f>('Levy Limit Base'!AD322)</f>
        <v>954890</v>
      </c>
      <c r="D322" s="4" t="str">
        <f>IF('Levy Limit Base'!U322&gt;0,"","*")</f>
        <v/>
      </c>
      <c r="E322" s="4">
        <f>(GRS!F322)</f>
        <v>190695</v>
      </c>
      <c r="F322" s="4">
        <f>('Local Receipts'!K322)</f>
        <v>193584.32</v>
      </c>
      <c r="G322" s="4" t="str">
        <f t="shared" si="44"/>
        <v/>
      </c>
      <c r="H322" s="4">
        <f t="shared" si="36"/>
        <v>1339169.32</v>
      </c>
      <c r="I322" s="4"/>
      <c r="J322" s="4">
        <f>MINA(ROUND(C322*1.025,0),'Levy Limit Base'!AB322)</f>
        <v>978762</v>
      </c>
      <c r="K322" s="4">
        <f>IF(J322+'New Growth'!AM322&gt;'Levy Limit Base'!AB322,'Levy Limit Base'!AB322-J322,'New Growth'!AM322)</f>
        <v>18907</v>
      </c>
      <c r="L322" s="30">
        <f t="shared" si="37"/>
        <v>4.4799924598644871</v>
      </c>
      <c r="M322" s="4">
        <f>(GRS!J322)</f>
        <v>194439</v>
      </c>
      <c r="N322" s="30">
        <f t="shared" si="38"/>
        <v>1.9633446078816958</v>
      </c>
      <c r="O322" s="4">
        <f>('Local Receipts'!U322)</f>
        <v>194918</v>
      </c>
      <c r="P322" t="str">
        <f t="shared" si="39"/>
        <v/>
      </c>
      <c r="Q322" s="30">
        <f t="shared" si="40"/>
        <v>0.68894009597471162</v>
      </c>
      <c r="R322" s="4">
        <f t="shared" si="41"/>
        <v>1387026</v>
      </c>
      <c r="T322" s="26">
        <f t="shared" si="42"/>
        <v>47856.679999999935</v>
      </c>
      <c r="U322" s="30">
        <f t="shared" si="43"/>
        <v>3.5700000000000003</v>
      </c>
    </row>
    <row r="323" spans="1:21" x14ac:dyDescent="0.2">
      <c r="A323" t="s">
        <v>328</v>
      </c>
      <c r="B323">
        <v>314</v>
      </c>
      <c r="C323" s="4">
        <f>('Levy Limit Base'!AD323)</f>
        <v>90873906</v>
      </c>
      <c r="D323" s="4" t="str">
        <f>IF('Levy Limit Base'!U323&gt;0,"","*")</f>
        <v/>
      </c>
      <c r="E323" s="4">
        <f>(GRS!F323)</f>
        <v>6149079</v>
      </c>
      <c r="F323" s="4">
        <f>('Local Receipts'!K323)</f>
        <v>6390452</v>
      </c>
      <c r="G323" s="4" t="str">
        <f t="shared" si="44"/>
        <v/>
      </c>
      <c r="H323" s="4">
        <f t="shared" si="36"/>
        <v>103413437</v>
      </c>
      <c r="I323" s="4"/>
      <c r="J323" s="4">
        <f>MINA(ROUND(C323*1.025,0),'Levy Limit Base'!AB323)</f>
        <v>93145754</v>
      </c>
      <c r="K323" s="4">
        <f>IF(J323+'New Growth'!AM323&gt;'Levy Limit Base'!AB323,'Levy Limit Base'!AB323-J323,'New Growth'!AM323)</f>
        <v>2444508</v>
      </c>
      <c r="L323" s="30">
        <f t="shared" si="37"/>
        <v>5.1900003065786562</v>
      </c>
      <c r="M323" s="4">
        <f>(GRS!J323)</f>
        <v>6413489</v>
      </c>
      <c r="N323" s="30">
        <f t="shared" si="38"/>
        <v>4.2999935437485846</v>
      </c>
      <c r="O323" s="4">
        <f>('Local Receipts'!U323)</f>
        <v>6294080</v>
      </c>
      <c r="P323" t="str">
        <f t="shared" si="39"/>
        <v/>
      </c>
      <c r="Q323" s="30">
        <f t="shared" si="40"/>
        <v>-1.5080623405042397</v>
      </c>
      <c r="R323" s="4">
        <f t="shared" si="41"/>
        <v>108297831</v>
      </c>
      <c r="T323" s="26">
        <f t="shared" si="42"/>
        <v>4884394</v>
      </c>
      <c r="U323" s="30">
        <f t="shared" si="43"/>
        <v>4.72</v>
      </c>
    </row>
    <row r="324" spans="1:21" x14ac:dyDescent="0.2">
      <c r="A324" t="s">
        <v>329</v>
      </c>
      <c r="B324">
        <v>315</v>
      </c>
      <c r="C324" s="4">
        <f>('Levy Limit Base'!AD324)</f>
        <v>50576294</v>
      </c>
      <c r="D324" s="4" t="str">
        <f>IF('Levy Limit Base'!U324&gt;0,"","*")</f>
        <v/>
      </c>
      <c r="E324" s="4">
        <f>(GRS!F324)</f>
        <v>895065</v>
      </c>
      <c r="F324" s="4">
        <f>('Local Receipts'!K324)</f>
        <v>2935401</v>
      </c>
      <c r="G324" s="4" t="str">
        <f t="shared" si="44"/>
        <v/>
      </c>
      <c r="H324" s="4">
        <f t="shared" si="36"/>
        <v>54406760</v>
      </c>
      <c r="I324" s="4"/>
      <c r="J324" s="4">
        <f>MINA(ROUND(C324*1.025,0),'Levy Limit Base'!AB324)</f>
        <v>51840701</v>
      </c>
      <c r="K324" s="4">
        <f>IF(J324+'New Growth'!AM324&gt;'Levy Limit Base'!AB324,'Levy Limit Base'!AB324-J324,'New Growth'!AM324)</f>
        <v>829451</v>
      </c>
      <c r="L324" s="30">
        <f t="shared" si="37"/>
        <v>4.1399988698262469</v>
      </c>
      <c r="M324" s="4">
        <f>(GRS!J324)</f>
        <v>930897</v>
      </c>
      <c r="N324" s="30">
        <f t="shared" si="38"/>
        <v>4.0032846776491091</v>
      </c>
      <c r="O324" s="4">
        <f>('Local Receipts'!U324)</f>
        <v>2945401</v>
      </c>
      <c r="P324" t="str">
        <f t="shared" si="39"/>
        <v/>
      </c>
      <c r="Q324" s="30">
        <f t="shared" si="40"/>
        <v>0.34066895800607822</v>
      </c>
      <c r="R324" s="4">
        <f t="shared" si="41"/>
        <v>56546450</v>
      </c>
      <c r="T324" s="26">
        <f t="shared" si="42"/>
        <v>2139690</v>
      </c>
      <c r="U324" s="30">
        <f t="shared" si="43"/>
        <v>3.93</v>
      </c>
    </row>
    <row r="325" spans="1:21" x14ac:dyDescent="0.2">
      <c r="A325" t="s">
        <v>330</v>
      </c>
      <c r="B325">
        <v>316</v>
      </c>
      <c r="C325" s="4">
        <f>('Levy Limit Base'!AD325)</f>
        <v>19935117</v>
      </c>
      <c r="D325" s="4" t="str">
        <f>IF('Levy Limit Base'!U325&gt;0,"","*")</f>
        <v/>
      </c>
      <c r="E325" s="4">
        <f>(GRS!F325)</f>
        <v>2303934</v>
      </c>
      <c r="F325" s="4">
        <f>('Local Receipts'!K325)</f>
        <v>2582651</v>
      </c>
      <c r="G325" s="4" t="str">
        <f t="shared" si="44"/>
        <v/>
      </c>
      <c r="H325" s="4">
        <f t="shared" si="36"/>
        <v>24821702</v>
      </c>
      <c r="I325" s="4"/>
      <c r="J325" s="4">
        <f>MINA(ROUND(C325*1.025,0),'Levy Limit Base'!AB325)</f>
        <v>20433495</v>
      </c>
      <c r="K325" s="4">
        <f>IF(J325+'New Growth'!AM325&gt;'Levy Limit Base'!AB325,'Levy Limit Base'!AB325-J325,'New Growth'!AM325)</f>
        <v>275105</v>
      </c>
      <c r="L325" s="30">
        <f t="shared" si="37"/>
        <v>3.8800023094923395</v>
      </c>
      <c r="M325" s="4">
        <f>(GRS!J325)</f>
        <v>2402082</v>
      </c>
      <c r="N325" s="30">
        <f t="shared" si="38"/>
        <v>4.2600178650950937</v>
      </c>
      <c r="O325" s="4">
        <f>('Local Receipts'!U325)</f>
        <v>2392411</v>
      </c>
      <c r="P325" t="str">
        <f t="shared" si="39"/>
        <v/>
      </c>
      <c r="Q325" s="30">
        <f t="shared" si="40"/>
        <v>-7.3660746264206818</v>
      </c>
      <c r="R325" s="4">
        <f t="shared" si="41"/>
        <v>25503093</v>
      </c>
      <c r="T325" s="26">
        <f t="shared" si="42"/>
        <v>681391</v>
      </c>
      <c r="U325" s="30">
        <f t="shared" si="43"/>
        <v>2.75</v>
      </c>
    </row>
    <row r="326" spans="1:21" x14ac:dyDescent="0.2">
      <c r="A326" t="s">
        <v>331</v>
      </c>
      <c r="B326">
        <v>317</v>
      </c>
      <c r="C326" s="4">
        <f>('Levy Limit Base'!AD326)</f>
        <v>92052400</v>
      </c>
      <c r="D326" s="4" t="str">
        <f>IF('Levy Limit Base'!U326&gt;0,"","*")</f>
        <v/>
      </c>
      <c r="E326" s="4">
        <f>(GRS!F326)</f>
        <v>1194220</v>
      </c>
      <c r="F326" s="4">
        <f>('Local Receipts'!K326)</f>
        <v>6390000</v>
      </c>
      <c r="G326" s="4" t="str">
        <f t="shared" si="44"/>
        <v/>
      </c>
      <c r="H326" s="4">
        <f t="shared" si="36"/>
        <v>99636620</v>
      </c>
      <c r="I326" s="4"/>
      <c r="J326" s="4">
        <f>MINA(ROUND(C326*1.025,0),'Levy Limit Base'!AB326)</f>
        <v>94353710</v>
      </c>
      <c r="K326" s="4">
        <f>IF(J326+'New Growth'!AM326&gt;'Levy Limit Base'!AB326,'Levy Limit Base'!AB326-J326,'New Growth'!AM326)</f>
        <v>1859458</v>
      </c>
      <c r="L326" s="30">
        <f t="shared" si="37"/>
        <v>4.5199994785578648</v>
      </c>
      <c r="M326" s="4">
        <f>(GRS!J326)</f>
        <v>1245571</v>
      </c>
      <c r="N326" s="30">
        <f t="shared" si="38"/>
        <v>4.2999614811341296</v>
      </c>
      <c r="O326" s="4">
        <f>('Local Receipts'!U326)</f>
        <v>6576000</v>
      </c>
      <c r="P326" t="str">
        <f t="shared" si="39"/>
        <v/>
      </c>
      <c r="Q326" s="30">
        <f t="shared" si="40"/>
        <v>2.9107981220657275</v>
      </c>
      <c r="R326" s="4">
        <f t="shared" si="41"/>
        <v>104034739</v>
      </c>
      <c r="T326" s="26">
        <f t="shared" si="42"/>
        <v>4398119</v>
      </c>
      <c r="U326" s="30">
        <f t="shared" si="43"/>
        <v>4.41</v>
      </c>
    </row>
    <row r="327" spans="1:21" x14ac:dyDescent="0.2">
      <c r="A327" t="s">
        <v>332</v>
      </c>
      <c r="B327">
        <v>318</v>
      </c>
      <c r="C327" s="4">
        <f>('Levy Limit Base'!AD327)</f>
        <v>11253929</v>
      </c>
      <c r="D327" s="4" t="str">
        <f>IF('Levy Limit Base'!U327&gt;0,"","*")</f>
        <v/>
      </c>
      <c r="E327" s="4">
        <f>(GRS!F327)</f>
        <v>63076</v>
      </c>
      <c r="F327" s="4">
        <f>('Local Receipts'!K327)</f>
        <v>896460</v>
      </c>
      <c r="G327" s="4" t="str">
        <f t="shared" si="44"/>
        <v/>
      </c>
      <c r="H327" s="4">
        <f t="shared" si="36"/>
        <v>12213465</v>
      </c>
      <c r="I327" s="4"/>
      <c r="J327" s="4">
        <f>MINA(ROUND(C327*1.025,0),'Levy Limit Base'!AB327)</f>
        <v>11535277</v>
      </c>
      <c r="K327" s="4">
        <f>IF(J327+'New Growth'!AM327&gt;'Levy Limit Base'!AB327,'Levy Limit Base'!AB327-J327,'New Growth'!AM327)</f>
        <v>99035</v>
      </c>
      <c r="L327" s="30">
        <f t="shared" si="37"/>
        <v>3.3800017753799585</v>
      </c>
      <c r="M327" s="4">
        <f>(GRS!J327)</f>
        <v>65393</v>
      </c>
      <c r="N327" s="30">
        <f t="shared" si="38"/>
        <v>3.6733464392161839</v>
      </c>
      <c r="O327" s="4">
        <f>('Local Receipts'!U327)</f>
        <v>945905</v>
      </c>
      <c r="P327" t="str">
        <f t="shared" si="39"/>
        <v/>
      </c>
      <c r="Q327" s="30">
        <f t="shared" si="40"/>
        <v>5.5155835173906249</v>
      </c>
      <c r="R327" s="4">
        <f t="shared" si="41"/>
        <v>12645610</v>
      </c>
      <c r="T327" s="26">
        <f t="shared" si="42"/>
        <v>432145</v>
      </c>
      <c r="U327" s="30">
        <f t="shared" si="43"/>
        <v>3.54</v>
      </c>
    </row>
    <row r="328" spans="1:21" x14ac:dyDescent="0.2">
      <c r="A328" t="s">
        <v>333</v>
      </c>
      <c r="B328">
        <v>319</v>
      </c>
      <c r="C328" s="4">
        <f>('Levy Limit Base'!AD328)</f>
        <v>2240770</v>
      </c>
      <c r="D328" s="4" t="str">
        <f>IF('Levy Limit Base'!U328&gt;0,"","*")</f>
        <v/>
      </c>
      <c r="E328" s="4">
        <f>(GRS!F328)</f>
        <v>275417</v>
      </c>
      <c r="F328" s="4">
        <f>('Local Receipts'!K328)</f>
        <v>105540.73</v>
      </c>
      <c r="G328" s="4" t="str">
        <f t="shared" si="44"/>
        <v/>
      </c>
      <c r="H328" s="4">
        <f t="shared" si="36"/>
        <v>2621727.73</v>
      </c>
      <c r="I328" s="4"/>
      <c r="J328" s="4">
        <f>MINA(ROUND(C328*1.025,0),'Levy Limit Base'!AB328)</f>
        <v>2296789</v>
      </c>
      <c r="K328" s="4">
        <f>IF(J328+'New Growth'!AM328&gt;'Levy Limit Base'!AB328,'Levy Limit Base'!AB328-J328,'New Growth'!AM328)</f>
        <v>7971</v>
      </c>
      <c r="L328" s="30">
        <f t="shared" si="37"/>
        <v>2.8557147766169666</v>
      </c>
      <c r="M328" s="4">
        <f>(GRS!J328)</f>
        <v>282325</v>
      </c>
      <c r="N328" s="30">
        <f t="shared" si="38"/>
        <v>2.508196661789214</v>
      </c>
      <c r="O328" s="4">
        <f>('Local Receipts'!U328)</f>
        <v>112735.49</v>
      </c>
      <c r="P328" t="str">
        <f t="shared" si="39"/>
        <v/>
      </c>
      <c r="Q328" s="30">
        <f t="shared" si="40"/>
        <v>6.8170458930879194</v>
      </c>
      <c r="R328" s="4">
        <f t="shared" si="41"/>
        <v>2699820.49</v>
      </c>
      <c r="T328" s="26">
        <f t="shared" si="42"/>
        <v>78092.760000000242</v>
      </c>
      <c r="U328" s="30">
        <f t="shared" si="43"/>
        <v>2.98</v>
      </c>
    </row>
    <row r="329" spans="1:21" x14ac:dyDescent="0.2">
      <c r="A329" t="s">
        <v>334</v>
      </c>
      <c r="B329">
        <v>320</v>
      </c>
      <c r="C329" s="4">
        <f>('Levy Limit Base'!AD329)</f>
        <v>10402760</v>
      </c>
      <c r="D329" s="4" t="str">
        <f>IF('Levy Limit Base'!U329&gt;0,"","*")</f>
        <v/>
      </c>
      <c r="E329" s="4">
        <f>(GRS!F329)</f>
        <v>397493</v>
      </c>
      <c r="F329" s="4">
        <f>('Local Receipts'!K329)</f>
        <v>609371</v>
      </c>
      <c r="G329" s="4" t="str">
        <f t="shared" si="44"/>
        <v/>
      </c>
      <c r="H329" s="4">
        <f t="shared" si="36"/>
        <v>11409624</v>
      </c>
      <c r="I329" s="4"/>
      <c r="J329" s="4">
        <f>MINA(ROUND(C329*1.025,0),'Levy Limit Base'!AB329)</f>
        <v>10662829</v>
      </c>
      <c r="K329" s="4">
        <f>IF(J329+'New Growth'!AM329&gt;'Levy Limit Base'!AB329,'Levy Limit Base'!AB329-J329,'New Growth'!AM329)</f>
        <v>109229</v>
      </c>
      <c r="L329" s="30">
        <f t="shared" si="37"/>
        <v>3.5500001922566704</v>
      </c>
      <c r="M329" s="4">
        <f>(GRS!J329)</f>
        <v>414473</v>
      </c>
      <c r="N329" s="30">
        <f t="shared" si="38"/>
        <v>4.271773339404719</v>
      </c>
      <c r="O329" s="4">
        <f>('Local Receipts'!U329)</f>
        <v>613371</v>
      </c>
      <c r="P329" t="str">
        <f t="shared" si="39"/>
        <v/>
      </c>
      <c r="Q329" s="30">
        <f t="shared" si="40"/>
        <v>0.65641456518278685</v>
      </c>
      <c r="R329" s="4">
        <f t="shared" si="41"/>
        <v>11799902</v>
      </c>
      <c r="T329" s="26">
        <f t="shared" si="42"/>
        <v>390278</v>
      </c>
      <c r="U329" s="30">
        <f t="shared" si="43"/>
        <v>3.42</v>
      </c>
    </row>
    <row r="330" spans="1:21" x14ac:dyDescent="0.2">
      <c r="A330" t="s">
        <v>335</v>
      </c>
      <c r="B330">
        <v>321</v>
      </c>
      <c r="C330" s="4">
        <f>('Levy Limit Base'!AD330)</f>
        <v>15415087</v>
      </c>
      <c r="D330" s="4" t="str">
        <f>IF('Levy Limit Base'!U330&gt;0,"","*")</f>
        <v/>
      </c>
      <c r="E330" s="4">
        <f>(GRS!F330)</f>
        <v>734505</v>
      </c>
      <c r="F330" s="4">
        <f>('Local Receipts'!K330)</f>
        <v>2005000</v>
      </c>
      <c r="G330" s="4" t="str">
        <f t="shared" si="44"/>
        <v/>
      </c>
      <c r="H330" s="4">
        <f t="shared" ref="H330:H360" si="45">(C330+E330+F330)</f>
        <v>18154592</v>
      </c>
      <c r="I330" s="4"/>
      <c r="J330" s="4">
        <f>MINA(ROUND(C330*1.025,0),'Levy Limit Base'!AB330)</f>
        <v>15800464</v>
      </c>
      <c r="K330" s="4">
        <f>IF(J330+'New Growth'!AM330&gt;'Levy Limit Base'!AB330,'Levy Limit Base'!AB330-J330,'New Growth'!AM330)</f>
        <v>254349</v>
      </c>
      <c r="L330" s="30">
        <f t="shared" ref="L330:L360" si="46">((J330+K330)-C330)*100/C330</f>
        <v>4.1499992831697936</v>
      </c>
      <c r="M330" s="4">
        <f>(GRS!J330)</f>
        <v>766089</v>
      </c>
      <c r="N330" s="30">
        <f t="shared" ref="N330:N359" si="47">(M330-E330)*100/E330</f>
        <v>4.3000388016419224</v>
      </c>
      <c r="O330" s="4">
        <f>('Local Receipts'!U330)</f>
        <v>2088000</v>
      </c>
      <c r="P330" t="str">
        <f t="shared" ref="P330:P360" si="48">(G330)</f>
        <v/>
      </c>
      <c r="Q330" s="30">
        <f t="shared" ref="Q330:Q360" si="49">(O330-F330)*100/F330</f>
        <v>4.1396508728179553</v>
      </c>
      <c r="R330" s="4">
        <f t="shared" ref="R330:R360" si="50">SUM(J330+K330+M330+O330)</f>
        <v>18908902</v>
      </c>
      <c r="T330" s="26">
        <f t="shared" ref="T330:T360" si="51">(R330-H330)</f>
        <v>754310</v>
      </c>
      <c r="U330" s="30">
        <f t="shared" ref="U330:U360" si="52">ROUND(T330/H330,4)*100</f>
        <v>4.1500000000000004</v>
      </c>
    </row>
    <row r="331" spans="1:21" x14ac:dyDescent="0.2">
      <c r="A331" t="s">
        <v>382</v>
      </c>
      <c r="B331">
        <v>322</v>
      </c>
      <c r="C331" s="4">
        <f>('Levy Limit Base'!AD331)</f>
        <v>20759599</v>
      </c>
      <c r="D331" s="4" t="str">
        <f>IF('Levy Limit Base'!U331&gt;0,"","*")</f>
        <v/>
      </c>
      <c r="E331" s="4">
        <f>(GRS!F331)</f>
        <v>634051</v>
      </c>
      <c r="F331" s="4">
        <f>('Local Receipts'!K331)</f>
        <v>1231500</v>
      </c>
      <c r="G331" s="4" t="str">
        <f t="shared" ref="G331:G360" si="53">D331</f>
        <v/>
      </c>
      <c r="H331" s="4">
        <f t="shared" si="45"/>
        <v>22625150</v>
      </c>
      <c r="I331" s="4"/>
      <c r="J331" s="4">
        <f>MINA(ROUND(C331*1.025,0),'Levy Limit Base'!AB331)</f>
        <v>21278589</v>
      </c>
      <c r="K331" s="4">
        <f>IF(J331+'New Growth'!AM331&gt;'Levy Limit Base'!AB331,'Levy Limit Base'!AB331-J331,'New Growth'!AM331)</f>
        <v>550129</v>
      </c>
      <c r="L331" s="30">
        <f t="shared" si="46"/>
        <v>5.1499983212585176</v>
      </c>
      <c r="M331" s="4">
        <f>(GRS!J331)</f>
        <v>659973</v>
      </c>
      <c r="N331" s="30">
        <f t="shared" si="47"/>
        <v>4.0883146623852022</v>
      </c>
      <c r="O331" s="4">
        <f>('Local Receipts'!U331)</f>
        <v>1216500</v>
      </c>
      <c r="P331" t="str">
        <f t="shared" si="48"/>
        <v/>
      </c>
      <c r="Q331" s="30">
        <f t="shared" si="49"/>
        <v>-1.2180267965895251</v>
      </c>
      <c r="R331" s="4">
        <f t="shared" si="50"/>
        <v>23705191</v>
      </c>
      <c r="T331" s="26">
        <f t="shared" si="51"/>
        <v>1080041</v>
      </c>
      <c r="U331" s="30">
        <f t="shared" si="52"/>
        <v>4.7699999999999996</v>
      </c>
    </row>
    <row r="332" spans="1:21" x14ac:dyDescent="0.2">
      <c r="A332" t="s">
        <v>383</v>
      </c>
      <c r="B332">
        <v>323</v>
      </c>
      <c r="C332" s="4">
        <f>('Levy Limit Base'!AD332)</f>
        <v>5161511</v>
      </c>
      <c r="D332" s="4" t="str">
        <f>IF('Levy Limit Base'!U332&gt;0,"","*")</f>
        <v/>
      </c>
      <c r="E332" s="4">
        <f>(GRS!F332)</f>
        <v>488122</v>
      </c>
      <c r="F332" s="4">
        <f>('Local Receipts'!K332)</f>
        <v>385200</v>
      </c>
      <c r="G332" s="4" t="str">
        <f t="shared" si="53"/>
        <v/>
      </c>
      <c r="H332" s="4">
        <f t="shared" si="45"/>
        <v>6034833</v>
      </c>
      <c r="I332" s="4"/>
      <c r="J332" s="4">
        <f>MINA(ROUND(C332*1.025,0),'Levy Limit Base'!AB332)</f>
        <v>5290549</v>
      </c>
      <c r="K332" s="4">
        <f>IF(J332+'New Growth'!AM332&gt;'Levy Limit Base'!AB332,'Levy Limit Base'!AB332-J332,'New Growth'!AM332)</f>
        <v>128005</v>
      </c>
      <c r="L332" s="30">
        <f t="shared" si="46"/>
        <v>4.9799951990802693</v>
      </c>
      <c r="M332" s="4">
        <f>(GRS!J332)</f>
        <v>507429</v>
      </c>
      <c r="N332" s="30">
        <f t="shared" si="47"/>
        <v>3.9553636181118654</v>
      </c>
      <c r="O332" s="4">
        <f>('Local Receipts'!U332)</f>
        <v>373932.6</v>
      </c>
      <c r="P332" t="str">
        <f t="shared" si="48"/>
        <v/>
      </c>
      <c r="Q332" s="30">
        <f t="shared" si="49"/>
        <v>-2.9250778816199436</v>
      </c>
      <c r="R332" s="4">
        <f t="shared" si="50"/>
        <v>6299915.5999999996</v>
      </c>
      <c r="T332" s="26">
        <f t="shared" si="51"/>
        <v>265082.59999999963</v>
      </c>
      <c r="U332" s="30">
        <f t="shared" si="52"/>
        <v>4.3900000000000006</v>
      </c>
    </row>
    <row r="333" spans="1:21" x14ac:dyDescent="0.2">
      <c r="A333" t="s">
        <v>336</v>
      </c>
      <c r="B333">
        <v>324</v>
      </c>
      <c r="C333" s="4">
        <f>('Levy Limit Base'!AD333)</f>
        <v>10012852</v>
      </c>
      <c r="D333" s="4" t="str">
        <f>IF('Levy Limit Base'!U333&gt;0,"","*")</f>
        <v/>
      </c>
      <c r="E333" s="4">
        <f>(GRS!F333)</f>
        <v>317749</v>
      </c>
      <c r="F333" s="4">
        <f>('Local Receipts'!K333)</f>
        <v>627298</v>
      </c>
      <c r="G333" s="4" t="str">
        <f t="shared" si="53"/>
        <v/>
      </c>
      <c r="H333" s="4">
        <f t="shared" si="45"/>
        <v>10957899</v>
      </c>
      <c r="I333" s="4"/>
      <c r="J333" s="4">
        <f>MINA(ROUND(C333*1.025,0),'Levy Limit Base'!AB333)</f>
        <v>10263173</v>
      </c>
      <c r="K333" s="4">
        <f>IF(J333+'New Growth'!AM333&gt;'Levy Limit Base'!AB333,'Levy Limit Base'!AB333-J333,'New Growth'!AM333)</f>
        <v>160206</v>
      </c>
      <c r="L333" s="30">
        <f t="shared" si="46"/>
        <v>4.1000006791271861</v>
      </c>
      <c r="M333" s="4">
        <f>(GRS!J333)</f>
        <v>329495</v>
      </c>
      <c r="N333" s="30">
        <f t="shared" si="47"/>
        <v>3.696628470899987</v>
      </c>
      <c r="O333" s="4">
        <f>('Local Receipts'!U333)</f>
        <v>631864</v>
      </c>
      <c r="P333" t="str">
        <f t="shared" si="48"/>
        <v/>
      </c>
      <c r="Q333" s="30">
        <f t="shared" si="49"/>
        <v>0.7278837171487873</v>
      </c>
      <c r="R333" s="4">
        <f t="shared" si="50"/>
        <v>11384738</v>
      </c>
      <c r="T333" s="26">
        <f t="shared" si="51"/>
        <v>426839</v>
      </c>
      <c r="U333" s="30">
        <f t="shared" si="52"/>
        <v>3.9</v>
      </c>
    </row>
    <row r="334" spans="1:21" x14ac:dyDescent="0.2">
      <c r="A334" t="s">
        <v>384</v>
      </c>
      <c r="B334">
        <v>325</v>
      </c>
      <c r="C334" s="4">
        <f>('Levy Limit Base'!AD334)</f>
        <v>67898393</v>
      </c>
      <c r="D334" s="4" t="str">
        <f>IF('Levy Limit Base'!U334&gt;0,"","*")</f>
        <v/>
      </c>
      <c r="E334" s="4">
        <f>(GRS!F334)</f>
        <v>3303943</v>
      </c>
      <c r="F334" s="4">
        <f>('Local Receipts'!K334)</f>
        <v>4850000</v>
      </c>
      <c r="G334" s="4" t="str">
        <f t="shared" si="53"/>
        <v/>
      </c>
      <c r="H334" s="4">
        <f t="shared" si="45"/>
        <v>76052336</v>
      </c>
      <c r="I334" s="4"/>
      <c r="J334" s="4">
        <f>MINA(ROUND(C334*1.025,0),'Levy Limit Base'!AB334)</f>
        <v>67898393</v>
      </c>
      <c r="K334" s="4">
        <f>IF(J334+'New Growth'!AM334&gt;'Levy Limit Base'!AB334,'Levy Limit Base'!AB334-J334,'New Growth'!AM334)</f>
        <v>0</v>
      </c>
      <c r="L334" s="30">
        <f t="shared" si="46"/>
        <v>0</v>
      </c>
      <c r="M334" s="4">
        <f>(GRS!J334)</f>
        <v>3446013</v>
      </c>
      <c r="N334" s="30">
        <f t="shared" si="47"/>
        <v>4.3000136503565587</v>
      </c>
      <c r="O334" s="4">
        <f>('Local Receipts'!U334)</f>
        <v>4465000</v>
      </c>
      <c r="P334" t="str">
        <f t="shared" si="48"/>
        <v/>
      </c>
      <c r="Q334" s="30">
        <f t="shared" si="49"/>
        <v>-7.9381443298969074</v>
      </c>
      <c r="R334" s="4">
        <f t="shared" si="50"/>
        <v>75809406</v>
      </c>
      <c r="T334" s="26">
        <f t="shared" si="51"/>
        <v>-242930</v>
      </c>
      <c r="U334" s="30">
        <f t="shared" si="52"/>
        <v>-0.32</v>
      </c>
    </row>
    <row r="335" spans="1:21" x14ac:dyDescent="0.2">
      <c r="A335" t="s">
        <v>385</v>
      </c>
      <c r="B335">
        <v>326</v>
      </c>
      <c r="C335" s="4">
        <f>('Levy Limit Base'!AD335)</f>
        <v>5357302</v>
      </c>
      <c r="D335" s="4" t="str">
        <f>IF('Levy Limit Base'!U335&gt;0,"","*")</f>
        <v/>
      </c>
      <c r="E335" s="4">
        <f>(GRS!F335)</f>
        <v>106925</v>
      </c>
      <c r="F335" s="4">
        <f>('Local Receipts'!K335)</f>
        <v>250500</v>
      </c>
      <c r="G335" s="4" t="str">
        <f t="shared" si="53"/>
        <v/>
      </c>
      <c r="H335" s="4">
        <f t="shared" si="45"/>
        <v>5714727</v>
      </c>
      <c r="I335" s="4"/>
      <c r="J335" s="4">
        <f>MINA(ROUND(C335*1.025,0),'Levy Limit Base'!AB335)</f>
        <v>5491235</v>
      </c>
      <c r="K335" s="4">
        <f>IF(J335+'New Growth'!AM335&gt;'Levy Limit Base'!AB335,'Levy Limit Base'!AB335-J335,'New Growth'!AM335)</f>
        <v>25179</v>
      </c>
      <c r="L335" s="30">
        <f t="shared" si="46"/>
        <v>2.970002437794248</v>
      </c>
      <c r="M335" s="4">
        <f>(GRS!J335)</f>
        <v>110779</v>
      </c>
      <c r="N335" s="30">
        <f t="shared" si="47"/>
        <v>3.6043956043956045</v>
      </c>
      <c r="O335" s="4">
        <f>('Local Receipts'!U335)</f>
        <v>247500</v>
      </c>
      <c r="P335" t="str">
        <f t="shared" si="48"/>
        <v/>
      </c>
      <c r="Q335" s="30">
        <f t="shared" si="49"/>
        <v>-1.1976047904191616</v>
      </c>
      <c r="R335" s="4">
        <f t="shared" si="50"/>
        <v>5874693</v>
      </c>
      <c r="T335" s="26">
        <f t="shared" si="51"/>
        <v>159966</v>
      </c>
      <c r="U335" s="30">
        <f t="shared" si="52"/>
        <v>2.8000000000000003</v>
      </c>
    </row>
    <row r="336" spans="1:21" x14ac:dyDescent="0.2">
      <c r="A336" t="s">
        <v>337</v>
      </c>
      <c r="B336">
        <v>327</v>
      </c>
      <c r="C336" s="4">
        <f>('Levy Limit Base'!AD336)</f>
        <v>10046689</v>
      </c>
      <c r="D336" s="4" t="str">
        <f>IF('Levy Limit Base'!U336&gt;0,"","*")</f>
        <v/>
      </c>
      <c r="E336" s="4">
        <f>(GRS!F336)</f>
        <v>928897</v>
      </c>
      <c r="F336" s="4">
        <f>('Local Receipts'!K336)</f>
        <v>710000</v>
      </c>
      <c r="G336" s="4" t="str">
        <f t="shared" si="53"/>
        <v/>
      </c>
      <c r="H336" s="4">
        <f t="shared" si="45"/>
        <v>11685586</v>
      </c>
      <c r="I336" s="4"/>
      <c r="J336" s="4">
        <f>MINA(ROUND(C336*1.025,0),'Levy Limit Base'!AB336)</f>
        <v>10297856</v>
      </c>
      <c r="K336" s="4">
        <f>IF(J336+'New Growth'!AM336&gt;'Levy Limit Base'!AB336,'Levy Limit Base'!AB336-J336,'New Growth'!AM336)</f>
        <v>129602</v>
      </c>
      <c r="L336" s="30">
        <f t="shared" si="46"/>
        <v>3.7899948928447968</v>
      </c>
      <c r="M336" s="4">
        <f>(GRS!J336)</f>
        <v>936260</v>
      </c>
      <c r="N336" s="30">
        <f t="shared" si="47"/>
        <v>0.79266054255746332</v>
      </c>
      <c r="O336" s="4">
        <f>('Local Receipts'!U336)</f>
        <v>740700</v>
      </c>
      <c r="P336" t="str">
        <f t="shared" si="48"/>
        <v/>
      </c>
      <c r="Q336" s="30">
        <f t="shared" si="49"/>
        <v>4.323943661971831</v>
      </c>
      <c r="R336" s="4">
        <f t="shared" si="50"/>
        <v>12104418</v>
      </c>
      <c r="T336" s="26">
        <f t="shared" si="51"/>
        <v>418832</v>
      </c>
      <c r="U336" s="30">
        <f t="shared" si="52"/>
        <v>3.58</v>
      </c>
    </row>
    <row r="337" spans="1:21" x14ac:dyDescent="0.2">
      <c r="A337" t="s">
        <v>338</v>
      </c>
      <c r="B337">
        <v>328</v>
      </c>
      <c r="C337" s="4">
        <f>('Levy Limit Base'!AD337)</f>
        <v>73322434</v>
      </c>
      <c r="D337" s="4" t="str">
        <f>IF('Levy Limit Base'!U337&gt;0,"","*")</f>
        <v/>
      </c>
      <c r="E337" s="4">
        <f>(GRS!F337)</f>
        <v>1182062</v>
      </c>
      <c r="F337" s="4">
        <f>('Local Receipts'!K337)</f>
        <v>5014111.84</v>
      </c>
      <c r="G337" s="4" t="str">
        <f t="shared" si="53"/>
        <v/>
      </c>
      <c r="H337" s="4">
        <f t="shared" si="45"/>
        <v>79518607.840000004</v>
      </c>
      <c r="I337" s="4"/>
      <c r="J337" s="4">
        <f>MINA(ROUND(C337*1.025,0),'Levy Limit Base'!AB337)</f>
        <v>75155495</v>
      </c>
      <c r="K337" s="4">
        <f>IF(J337+'New Growth'!AM337&gt;'Levy Limit Base'!AB337,'Levy Limit Base'!AB337-J337,'New Growth'!AM337)</f>
        <v>1847725</v>
      </c>
      <c r="L337" s="30">
        <f t="shared" si="46"/>
        <v>5.0199997452348626</v>
      </c>
      <c r="M337" s="4">
        <f>(GRS!J337)</f>
        <v>1227998</v>
      </c>
      <c r="N337" s="30">
        <f t="shared" si="47"/>
        <v>3.8860905773132037</v>
      </c>
      <c r="O337" s="4">
        <f>('Local Receipts'!U337)</f>
        <v>5274967.2699999996</v>
      </c>
      <c r="P337" t="str">
        <f t="shared" si="48"/>
        <v/>
      </c>
      <c r="Q337" s="30">
        <f t="shared" si="49"/>
        <v>5.2024254409131752</v>
      </c>
      <c r="R337" s="4">
        <f t="shared" si="50"/>
        <v>83506185.269999996</v>
      </c>
      <c r="T337" s="26">
        <f t="shared" si="51"/>
        <v>3987577.4299999923</v>
      </c>
      <c r="U337" s="30">
        <f t="shared" si="52"/>
        <v>5.01</v>
      </c>
    </row>
    <row r="338" spans="1:21" x14ac:dyDescent="0.2">
      <c r="A338" t="s">
        <v>339</v>
      </c>
      <c r="B338">
        <v>329</v>
      </c>
      <c r="C338" s="4">
        <f>('Levy Limit Base'!AD338)</f>
        <v>68967726</v>
      </c>
      <c r="D338" s="4" t="str">
        <f>IF('Levy Limit Base'!U338&gt;0,"","*")</f>
        <v/>
      </c>
      <c r="E338" s="4">
        <f>(GRS!F338)</f>
        <v>5912070</v>
      </c>
      <c r="F338" s="4">
        <f>('Local Receipts'!K338)</f>
        <v>9614000</v>
      </c>
      <c r="G338" s="4" t="str">
        <f t="shared" si="53"/>
        <v/>
      </c>
      <c r="H338" s="4">
        <f t="shared" si="45"/>
        <v>84493796</v>
      </c>
      <c r="I338" s="4"/>
      <c r="J338" s="4">
        <f>MINA(ROUND(C338*1.025,0),'Levy Limit Base'!AB338)</f>
        <v>70691919</v>
      </c>
      <c r="K338" s="4">
        <f>IF(J338+'New Growth'!AM338&gt;'Levy Limit Base'!AB338,'Levy Limit Base'!AB338-J338,'New Growth'!AM338)</f>
        <v>1000032</v>
      </c>
      <c r="L338" s="30">
        <f t="shared" si="46"/>
        <v>3.9499997433582195</v>
      </c>
      <c r="M338" s="4">
        <f>(GRS!J338)</f>
        <v>6161617</v>
      </c>
      <c r="N338" s="30">
        <f t="shared" si="47"/>
        <v>4.2209750561140176</v>
      </c>
      <c r="O338" s="4">
        <f>('Local Receipts'!U338)</f>
        <v>9598000</v>
      </c>
      <c r="P338" t="str">
        <f t="shared" si="48"/>
        <v/>
      </c>
      <c r="Q338" s="30">
        <f t="shared" si="49"/>
        <v>-0.16642396505096735</v>
      </c>
      <c r="R338" s="4">
        <f t="shared" si="50"/>
        <v>87451568</v>
      </c>
      <c r="T338" s="26">
        <f t="shared" si="51"/>
        <v>2957772</v>
      </c>
      <c r="U338" s="30">
        <f t="shared" si="52"/>
        <v>3.5000000000000004</v>
      </c>
    </row>
    <row r="339" spans="1:21" x14ac:dyDescent="0.2">
      <c r="A339" t="s">
        <v>340</v>
      </c>
      <c r="B339">
        <v>330</v>
      </c>
      <c r="C339" s="4">
        <f>('Levy Limit Base'!AD339)</f>
        <v>62655841</v>
      </c>
      <c r="D339" s="4" t="str">
        <f>IF('Levy Limit Base'!U339&gt;0,"","*")</f>
        <v/>
      </c>
      <c r="E339" s="4">
        <f>(GRS!F339)</f>
        <v>1959369</v>
      </c>
      <c r="F339" s="4">
        <f>('Local Receipts'!K339)</f>
        <v>6566257.7400000002</v>
      </c>
      <c r="G339" s="4" t="str">
        <f t="shared" si="53"/>
        <v/>
      </c>
      <c r="H339" s="4">
        <f t="shared" si="45"/>
        <v>71181467.739999995</v>
      </c>
      <c r="I339" s="4"/>
      <c r="J339" s="4">
        <f>MINA(ROUND(C339*1.025,0),'Levy Limit Base'!AB339)</f>
        <v>64222237</v>
      </c>
      <c r="K339" s="4">
        <f>IF(J339+'New Growth'!AM339&gt;'Levy Limit Base'!AB339,'Levy Limit Base'!AB339-J339,'New Growth'!AM339)</f>
        <v>1647849</v>
      </c>
      <c r="L339" s="30">
        <f t="shared" si="46"/>
        <v>5.1300005693004742</v>
      </c>
      <c r="M339" s="4">
        <f>(GRS!J339)</f>
        <v>2043612</v>
      </c>
      <c r="N339" s="30">
        <f t="shared" si="47"/>
        <v>4.2994964195105672</v>
      </c>
      <c r="O339" s="4">
        <f>('Local Receipts'!U339)</f>
        <v>6628602.46</v>
      </c>
      <c r="P339" t="str">
        <f t="shared" si="48"/>
        <v/>
      </c>
      <c r="Q339" s="30">
        <f t="shared" si="49"/>
        <v>0.94947110620119735</v>
      </c>
      <c r="R339" s="4">
        <f t="shared" si="50"/>
        <v>74542300.459999993</v>
      </c>
      <c r="T339" s="26">
        <f t="shared" si="51"/>
        <v>3360832.7199999988</v>
      </c>
      <c r="U339" s="30">
        <f t="shared" si="52"/>
        <v>4.72</v>
      </c>
    </row>
    <row r="340" spans="1:21" x14ac:dyDescent="0.2">
      <c r="A340" t="s">
        <v>341</v>
      </c>
      <c r="B340">
        <v>331</v>
      </c>
      <c r="C340" s="4">
        <f>('Levy Limit Base'!AD340)</f>
        <v>3455387</v>
      </c>
      <c r="D340" s="4" t="str">
        <f>IF('Levy Limit Base'!U340&gt;0,"","*")</f>
        <v/>
      </c>
      <c r="E340" s="4">
        <f>(GRS!F340)</f>
        <v>134595</v>
      </c>
      <c r="F340" s="4">
        <f>('Local Receipts'!K340)</f>
        <v>242000</v>
      </c>
      <c r="G340" s="4" t="str">
        <f t="shared" si="53"/>
        <v/>
      </c>
      <c r="H340" s="4">
        <f t="shared" si="45"/>
        <v>3831982</v>
      </c>
      <c r="I340" s="4"/>
      <c r="J340" s="4">
        <f>MINA(ROUND(C340*1.025,0),'Levy Limit Base'!AB340)</f>
        <v>3541772</v>
      </c>
      <c r="K340" s="4">
        <f>IF(J340+'New Growth'!AM340&gt;'Levy Limit Base'!AB340,'Levy Limit Base'!AB340-J340,'New Growth'!AM340)</f>
        <v>50794</v>
      </c>
      <c r="L340" s="30">
        <f t="shared" si="46"/>
        <v>3.9700039387773352</v>
      </c>
      <c r="M340" s="4">
        <f>(GRS!J340)</f>
        <v>140339</v>
      </c>
      <c r="N340" s="30">
        <f t="shared" si="47"/>
        <v>4.2676176678182696</v>
      </c>
      <c r="O340" s="4">
        <f>('Local Receipts'!U340)</f>
        <v>254000</v>
      </c>
      <c r="P340" t="str">
        <f t="shared" si="48"/>
        <v/>
      </c>
      <c r="Q340" s="30">
        <f t="shared" si="49"/>
        <v>4.9586776859504136</v>
      </c>
      <c r="R340" s="4">
        <f t="shared" si="50"/>
        <v>3986905</v>
      </c>
      <c r="T340" s="26">
        <f t="shared" si="51"/>
        <v>154923</v>
      </c>
      <c r="U340" s="30">
        <f t="shared" si="52"/>
        <v>4.04</v>
      </c>
    </row>
    <row r="341" spans="1:21" x14ac:dyDescent="0.2">
      <c r="A341" t="s">
        <v>342</v>
      </c>
      <c r="B341">
        <v>332</v>
      </c>
      <c r="C341" s="4">
        <f>('Levy Limit Base'!AD341)</f>
        <v>14074442</v>
      </c>
      <c r="D341" s="4" t="str">
        <f>IF('Levy Limit Base'!U341&gt;0,"","*")</f>
        <v/>
      </c>
      <c r="E341" s="4">
        <f>(GRS!F341)</f>
        <v>730773</v>
      </c>
      <c r="F341" s="4">
        <f>('Local Receipts'!K341)</f>
        <v>1231000</v>
      </c>
      <c r="G341" s="4" t="str">
        <f t="shared" si="53"/>
        <v/>
      </c>
      <c r="H341" s="4">
        <f t="shared" si="45"/>
        <v>16036215</v>
      </c>
      <c r="I341" s="4"/>
      <c r="J341" s="4">
        <f>MINA(ROUND(C341*1.025,0),'Levy Limit Base'!AB341)</f>
        <v>14426303</v>
      </c>
      <c r="K341" s="4">
        <f>IF(J341+'New Growth'!AM341&gt;'Levy Limit Base'!AB341,'Levy Limit Base'!AB341-J341,'New Growth'!AM341)</f>
        <v>305415</v>
      </c>
      <c r="L341" s="30">
        <f t="shared" si="46"/>
        <v>4.6699968638188283</v>
      </c>
      <c r="M341" s="4">
        <f>(GRS!J341)</f>
        <v>756723</v>
      </c>
      <c r="N341" s="30">
        <f t="shared" si="47"/>
        <v>3.55103431571774</v>
      </c>
      <c r="O341" s="4">
        <f>('Local Receipts'!U341)</f>
        <v>1242000</v>
      </c>
      <c r="P341" t="str">
        <f t="shared" si="48"/>
        <v/>
      </c>
      <c r="Q341" s="30">
        <f t="shared" si="49"/>
        <v>0.89358245329000807</v>
      </c>
      <c r="R341" s="4">
        <f t="shared" si="50"/>
        <v>16730441</v>
      </c>
      <c r="T341" s="26">
        <f t="shared" si="51"/>
        <v>694226</v>
      </c>
      <c r="U341" s="30">
        <f t="shared" si="52"/>
        <v>4.33</v>
      </c>
    </row>
    <row r="342" spans="1:21" x14ac:dyDescent="0.2">
      <c r="A342" t="s">
        <v>343</v>
      </c>
      <c r="B342">
        <v>333</v>
      </c>
      <c r="C342" s="4">
        <f>('Levy Limit Base'!AD342)</f>
        <v>63465401</v>
      </c>
      <c r="D342" s="4" t="str">
        <f>IF('Levy Limit Base'!U342&gt;0,"","*")</f>
        <v/>
      </c>
      <c r="E342" s="4">
        <f>(GRS!F342)</f>
        <v>344835</v>
      </c>
      <c r="F342" s="4">
        <f>('Local Receipts'!K342)</f>
        <v>2565697</v>
      </c>
      <c r="G342" s="4" t="str">
        <f t="shared" si="53"/>
        <v/>
      </c>
      <c r="H342" s="4">
        <f t="shared" si="45"/>
        <v>66375933</v>
      </c>
      <c r="I342" s="4"/>
      <c r="J342" s="4">
        <f>MINA(ROUND(C342*1.025,0),'Levy Limit Base'!AB342)</f>
        <v>65052036</v>
      </c>
      <c r="K342" s="4">
        <f>IF(J342+'New Growth'!AM342&gt;'Levy Limit Base'!AB342,'Levy Limit Base'!AB342-J342,'New Growth'!AM342)</f>
        <v>1142377</v>
      </c>
      <c r="L342" s="30">
        <f t="shared" si="46"/>
        <v>4.2999996171142127</v>
      </c>
      <c r="M342" s="4">
        <f>(GRS!J342)</f>
        <v>359663</v>
      </c>
      <c r="N342" s="30">
        <f t="shared" si="47"/>
        <v>4.3000275494076874</v>
      </c>
      <c r="O342" s="4">
        <f>('Local Receipts'!U342)</f>
        <v>2655897</v>
      </c>
      <c r="P342" t="str">
        <f t="shared" si="48"/>
        <v/>
      </c>
      <c r="Q342" s="30">
        <f t="shared" si="49"/>
        <v>3.5156138858173822</v>
      </c>
      <c r="R342" s="4">
        <f t="shared" si="50"/>
        <v>69209973</v>
      </c>
      <c r="T342" s="26">
        <f t="shared" si="51"/>
        <v>2834040</v>
      </c>
      <c r="U342" s="30">
        <f t="shared" si="52"/>
        <v>4.2700000000000005</v>
      </c>
    </row>
    <row r="343" spans="1:21" x14ac:dyDescent="0.2">
      <c r="A343" t="s">
        <v>344</v>
      </c>
      <c r="B343">
        <v>334</v>
      </c>
      <c r="C343" s="4">
        <f>('Levy Limit Base'!AD343)</f>
        <v>23285185</v>
      </c>
      <c r="D343" s="4" t="str">
        <f>IF('Levy Limit Base'!U343&gt;0,"","*")</f>
        <v>*</v>
      </c>
      <c r="E343" s="4">
        <f>(GRS!F343)</f>
        <v>1970523</v>
      </c>
      <c r="F343" s="4">
        <f>('Local Receipts'!K343)</f>
        <v>2683700</v>
      </c>
      <c r="G343" s="4" t="str">
        <f t="shared" si="53"/>
        <v>*</v>
      </c>
      <c r="H343" s="4">
        <f t="shared" si="45"/>
        <v>27939408</v>
      </c>
      <c r="I343" s="4"/>
      <c r="J343" s="4">
        <f>MINA(ROUND(C343*1.025,0),'Levy Limit Base'!AB343)</f>
        <v>23867315</v>
      </c>
      <c r="K343" s="4">
        <f>IF(J343+'New Growth'!AM343&gt;'Levy Limit Base'!AB343,'Levy Limit Base'!AB343-J343,'New Growth'!AM343)</f>
        <v>286408</v>
      </c>
      <c r="L343" s="30">
        <f t="shared" si="46"/>
        <v>3.730002574598398</v>
      </c>
      <c r="M343" s="4">
        <f>(GRS!J343)</f>
        <v>2018750</v>
      </c>
      <c r="N343" s="30">
        <f t="shared" si="47"/>
        <v>2.447421319111728</v>
      </c>
      <c r="O343" s="4">
        <f>('Local Receipts'!U343)</f>
        <v>2992500</v>
      </c>
      <c r="P343" t="str">
        <f t="shared" si="48"/>
        <v>*</v>
      </c>
      <c r="Q343" s="30">
        <f t="shared" si="49"/>
        <v>11.506502217088348</v>
      </c>
      <c r="R343" s="4">
        <f t="shared" si="50"/>
        <v>29164973</v>
      </c>
      <c r="T343" s="26">
        <f t="shared" si="51"/>
        <v>1225565</v>
      </c>
      <c r="U343" s="30">
        <f t="shared" si="52"/>
        <v>4.3900000000000006</v>
      </c>
    </row>
    <row r="344" spans="1:21" x14ac:dyDescent="0.2">
      <c r="A344" t="s">
        <v>345</v>
      </c>
      <c r="B344">
        <v>335</v>
      </c>
      <c r="C344" s="4">
        <f>('Levy Limit Base'!AD344)</f>
        <v>58617511</v>
      </c>
      <c r="D344" s="4" t="str">
        <f>IF('Levy Limit Base'!U344&gt;0,"","*")</f>
        <v/>
      </c>
      <c r="E344" s="4">
        <f>(GRS!F344)</f>
        <v>672554</v>
      </c>
      <c r="F344" s="4">
        <f>('Local Receipts'!K344)</f>
        <v>2440000</v>
      </c>
      <c r="G344" s="4" t="str">
        <f t="shared" si="53"/>
        <v/>
      </c>
      <c r="H344" s="4">
        <f t="shared" si="45"/>
        <v>61730065</v>
      </c>
      <c r="I344" s="4"/>
      <c r="J344" s="4">
        <f>MINA(ROUND(C344*1.025,0),'Levy Limit Base'!AB344)</f>
        <v>60082949</v>
      </c>
      <c r="K344" s="4">
        <f>IF(J344+'New Growth'!AM344&gt;'Levy Limit Base'!AB344,'Levy Limit Base'!AB344-J344,'New Growth'!AM344)</f>
        <v>1143041</v>
      </c>
      <c r="L344" s="30">
        <f t="shared" si="46"/>
        <v>4.4499995914190213</v>
      </c>
      <c r="M344" s="4">
        <f>(GRS!J344)</f>
        <v>701474</v>
      </c>
      <c r="N344" s="30">
        <f t="shared" si="47"/>
        <v>4.3000264662763135</v>
      </c>
      <c r="O344" s="4">
        <f>('Local Receipts'!U344)</f>
        <v>2440000</v>
      </c>
      <c r="P344" t="str">
        <f t="shared" si="48"/>
        <v/>
      </c>
      <c r="Q344" s="30">
        <f t="shared" si="49"/>
        <v>0</v>
      </c>
      <c r="R344" s="4">
        <f t="shared" si="50"/>
        <v>64367464</v>
      </c>
      <c r="T344" s="26">
        <f t="shared" si="51"/>
        <v>2637399</v>
      </c>
      <c r="U344" s="30">
        <f t="shared" si="52"/>
        <v>4.2700000000000005</v>
      </c>
    </row>
    <row r="345" spans="1:21" x14ac:dyDescent="0.2">
      <c r="A345" t="s">
        <v>346</v>
      </c>
      <c r="B345">
        <v>336</v>
      </c>
      <c r="C345" s="4">
        <f>('Levy Limit Base'!AD345)</f>
        <v>94099739</v>
      </c>
      <c r="D345" s="4" t="str">
        <f>IF('Levy Limit Base'!U345&gt;0,"","*")</f>
        <v/>
      </c>
      <c r="E345" s="4">
        <f>(GRS!F345)</f>
        <v>8053798</v>
      </c>
      <c r="F345" s="4">
        <f>('Local Receipts'!K345)</f>
        <v>7273000</v>
      </c>
      <c r="G345" s="4" t="str">
        <f t="shared" si="53"/>
        <v/>
      </c>
      <c r="H345" s="4">
        <f t="shared" si="45"/>
        <v>109426537</v>
      </c>
      <c r="I345" s="4"/>
      <c r="J345" s="4">
        <f>MINA(ROUND(C345*1.025,0),'Levy Limit Base'!AB345)</f>
        <v>96452232</v>
      </c>
      <c r="K345" s="4">
        <f>IF(J345+'New Growth'!AM345&gt;'Levy Limit Base'!AB345,'Levy Limit Base'!AB345-J345,'New Growth'!AM345)</f>
        <v>799848</v>
      </c>
      <c r="L345" s="30">
        <f t="shared" si="46"/>
        <v>3.3499997274168849</v>
      </c>
      <c r="M345" s="4">
        <f>(GRS!J345)</f>
        <v>8399446</v>
      </c>
      <c r="N345" s="30">
        <f t="shared" si="47"/>
        <v>4.2917391273036642</v>
      </c>
      <c r="O345" s="4">
        <f>('Local Receipts'!U345)</f>
        <v>8044904</v>
      </c>
      <c r="P345" t="str">
        <f t="shared" si="48"/>
        <v/>
      </c>
      <c r="Q345" s="30">
        <f t="shared" si="49"/>
        <v>10.613282001924928</v>
      </c>
      <c r="R345" s="4">
        <f t="shared" si="50"/>
        <v>113696430</v>
      </c>
      <c r="T345" s="26">
        <f t="shared" si="51"/>
        <v>4269893</v>
      </c>
      <c r="U345" s="30">
        <f t="shared" si="52"/>
        <v>3.9</v>
      </c>
    </row>
    <row r="346" spans="1:21" x14ac:dyDescent="0.2">
      <c r="A346" t="s">
        <v>347</v>
      </c>
      <c r="B346">
        <v>337</v>
      </c>
      <c r="C346" s="4">
        <f>('Levy Limit Base'!AD346)</f>
        <v>4123265</v>
      </c>
      <c r="D346" s="4" t="str">
        <f>IF('Levy Limit Base'!U346&gt;0,"","*")</f>
        <v/>
      </c>
      <c r="E346" s="4">
        <f>(GRS!F346)</f>
        <v>151617</v>
      </c>
      <c r="F346" s="4">
        <f>('Local Receipts'!K346)</f>
        <v>300500</v>
      </c>
      <c r="G346" s="4" t="str">
        <f t="shared" si="53"/>
        <v/>
      </c>
      <c r="H346" s="4">
        <f t="shared" si="45"/>
        <v>4575382</v>
      </c>
      <c r="I346" s="4"/>
      <c r="J346" s="4">
        <f>MINA(ROUND(C346*1.025,0),'Levy Limit Base'!AB346)</f>
        <v>4226347</v>
      </c>
      <c r="K346" s="4">
        <f>IF(J346+'New Growth'!AM346&gt;'Levy Limit Base'!AB346,'Levy Limit Base'!AB346-J346,'New Growth'!AM346)</f>
        <v>74219</v>
      </c>
      <c r="L346" s="30">
        <f t="shared" si="46"/>
        <v>4.3000146728381514</v>
      </c>
      <c r="M346" s="4">
        <f>(GRS!J346)</f>
        <v>156937</v>
      </c>
      <c r="N346" s="30">
        <f t="shared" si="47"/>
        <v>3.5088413568399321</v>
      </c>
      <c r="O346" s="4">
        <f>('Local Receipts'!U346)</f>
        <v>317000</v>
      </c>
      <c r="P346" t="str">
        <f t="shared" si="48"/>
        <v/>
      </c>
      <c r="Q346" s="30">
        <f t="shared" si="49"/>
        <v>5.4908485856905154</v>
      </c>
      <c r="R346" s="4">
        <f t="shared" si="50"/>
        <v>4774503</v>
      </c>
      <c r="T346" s="26">
        <f t="shared" si="51"/>
        <v>199121</v>
      </c>
      <c r="U346" s="30">
        <f t="shared" si="52"/>
        <v>4.3499999999999996</v>
      </c>
    </row>
    <row r="347" spans="1:21" x14ac:dyDescent="0.2">
      <c r="A347" t="s">
        <v>348</v>
      </c>
      <c r="B347">
        <v>338</v>
      </c>
      <c r="C347" s="4">
        <f>('Levy Limit Base'!AD347)</f>
        <v>22306055</v>
      </c>
      <c r="D347" s="4" t="str">
        <f>IF('Levy Limit Base'!U347&gt;0,"","*")</f>
        <v/>
      </c>
      <c r="E347" s="4">
        <f>(GRS!F347)</f>
        <v>2232284</v>
      </c>
      <c r="F347" s="4">
        <f>('Local Receipts'!K347)</f>
        <v>1856700</v>
      </c>
      <c r="G347" s="4" t="str">
        <f t="shared" si="53"/>
        <v/>
      </c>
      <c r="H347" s="4">
        <f t="shared" si="45"/>
        <v>26395039</v>
      </c>
      <c r="I347" s="4"/>
      <c r="J347" s="4">
        <f>MINA(ROUND(C347*1.025,0),'Levy Limit Base'!AB347)</f>
        <v>22863706</v>
      </c>
      <c r="K347" s="4">
        <f>IF(J347+'New Growth'!AM347&gt;'Levy Limit Base'!AB347,'Levy Limit Base'!AB347-J347,'New Growth'!AM347)</f>
        <v>227522</v>
      </c>
      <c r="L347" s="30">
        <f t="shared" si="46"/>
        <v>3.5199993903000779</v>
      </c>
      <c r="M347" s="4">
        <f>(GRS!J347)</f>
        <v>2328272</v>
      </c>
      <c r="N347" s="30">
        <f t="shared" si="47"/>
        <v>4.2999905030005143</v>
      </c>
      <c r="O347" s="4">
        <f>('Local Receipts'!U347)</f>
        <v>1877400</v>
      </c>
      <c r="P347" t="str">
        <f t="shared" si="48"/>
        <v/>
      </c>
      <c r="Q347" s="30">
        <f t="shared" si="49"/>
        <v>1.1148812409112943</v>
      </c>
      <c r="R347" s="4">
        <f t="shared" si="50"/>
        <v>27296900</v>
      </c>
      <c r="T347" s="26">
        <f t="shared" si="51"/>
        <v>901861</v>
      </c>
      <c r="U347" s="30">
        <f t="shared" si="52"/>
        <v>3.42</v>
      </c>
    </row>
    <row r="348" spans="1:21" x14ac:dyDescent="0.2">
      <c r="A348" t="s">
        <v>349</v>
      </c>
      <c r="B348">
        <v>339</v>
      </c>
      <c r="C348" s="4">
        <f>('Levy Limit Base'!AD348)</f>
        <v>30592125</v>
      </c>
      <c r="D348" s="4" t="str">
        <f>IF('Levy Limit Base'!U348&gt;0,"","*")</f>
        <v/>
      </c>
      <c r="E348" s="4">
        <f>(GRS!F348)</f>
        <v>1351935</v>
      </c>
      <c r="F348" s="4">
        <f>('Local Receipts'!K348)</f>
        <v>2116300</v>
      </c>
      <c r="G348" s="4" t="str">
        <f t="shared" si="53"/>
        <v/>
      </c>
      <c r="H348" s="4">
        <f t="shared" si="45"/>
        <v>34060360</v>
      </c>
      <c r="I348" s="4"/>
      <c r="J348" s="4">
        <f>MINA(ROUND(C348*1.025,0),'Levy Limit Base'!AB348)</f>
        <v>31356928</v>
      </c>
      <c r="K348" s="4">
        <f>IF(J348+'New Growth'!AM348&gt;'Levy Limit Base'!AB348,'Levy Limit Base'!AB348-J348,'New Growth'!AM348)</f>
        <v>376283</v>
      </c>
      <c r="L348" s="30">
        <f t="shared" si="46"/>
        <v>3.7299991419360374</v>
      </c>
      <c r="M348" s="4">
        <f>(GRS!J348)</f>
        <v>1409950</v>
      </c>
      <c r="N348" s="30">
        <f t="shared" si="47"/>
        <v>4.2912566062717517</v>
      </c>
      <c r="O348" s="4">
        <f>('Local Receipts'!U348)</f>
        <v>2288800</v>
      </c>
      <c r="P348" t="str">
        <f t="shared" si="48"/>
        <v/>
      </c>
      <c r="Q348" s="30">
        <f t="shared" si="49"/>
        <v>8.1510182866323309</v>
      </c>
      <c r="R348" s="4">
        <f t="shared" si="50"/>
        <v>35431961</v>
      </c>
      <c r="T348" s="26">
        <f t="shared" si="51"/>
        <v>1371601</v>
      </c>
      <c r="U348" s="30">
        <f t="shared" si="52"/>
        <v>4.03</v>
      </c>
    </row>
    <row r="349" spans="1:21" x14ac:dyDescent="0.2">
      <c r="A349" t="s">
        <v>350</v>
      </c>
      <c r="B349">
        <v>340</v>
      </c>
      <c r="C349" s="4">
        <f>('Levy Limit Base'!AD349)</f>
        <v>4596358</v>
      </c>
      <c r="D349" s="4" t="str">
        <f>IF('Levy Limit Base'!U349&gt;0,"","*")</f>
        <v/>
      </c>
      <c r="E349" s="4">
        <f>(GRS!F349)</f>
        <v>286661</v>
      </c>
      <c r="F349" s="4">
        <f>('Local Receipts'!K349)</f>
        <v>319000</v>
      </c>
      <c r="G349" s="4" t="str">
        <f t="shared" si="53"/>
        <v/>
      </c>
      <c r="H349" s="4">
        <f t="shared" si="45"/>
        <v>5202019</v>
      </c>
      <c r="I349" s="4"/>
      <c r="J349" s="4">
        <f>MINA(ROUND(C349*1.025,0),'Levy Limit Base'!AB349)</f>
        <v>4711267</v>
      </c>
      <c r="K349" s="4">
        <f>IF(J349+'New Growth'!AM349&gt;'Levy Limit Base'!AB349,'Levy Limit Base'!AB349-J349,'New Growth'!AM349)</f>
        <v>64809</v>
      </c>
      <c r="L349" s="30">
        <f t="shared" si="46"/>
        <v>3.9100087504063001</v>
      </c>
      <c r="M349" s="4">
        <f>(GRS!J349)</f>
        <v>298662</v>
      </c>
      <c r="N349" s="30">
        <f t="shared" si="47"/>
        <v>4.1864781047997459</v>
      </c>
      <c r="O349" s="4">
        <f>('Local Receipts'!U349)</f>
        <v>332000</v>
      </c>
      <c r="P349" t="str">
        <f t="shared" si="48"/>
        <v/>
      </c>
      <c r="Q349" s="30">
        <f t="shared" si="49"/>
        <v>4.0752351097178687</v>
      </c>
      <c r="R349" s="4">
        <f t="shared" si="50"/>
        <v>5406738</v>
      </c>
      <c r="T349" s="26">
        <f t="shared" si="51"/>
        <v>204719</v>
      </c>
      <c r="U349" s="30">
        <f t="shared" si="52"/>
        <v>3.94</v>
      </c>
    </row>
    <row r="350" spans="1:21" x14ac:dyDescent="0.2">
      <c r="A350" t="s">
        <v>351</v>
      </c>
      <c r="B350">
        <v>341</v>
      </c>
      <c r="C350" s="4">
        <f>('Levy Limit Base'!AD350)</f>
        <v>14164826</v>
      </c>
      <c r="D350" s="4" t="str">
        <f>IF('Levy Limit Base'!U350&gt;0,"","*")</f>
        <v/>
      </c>
      <c r="E350" s="4">
        <f>(GRS!F350)</f>
        <v>1055651</v>
      </c>
      <c r="F350" s="4">
        <f>('Local Receipts'!K350)</f>
        <v>1230000</v>
      </c>
      <c r="G350" s="4" t="str">
        <f t="shared" si="53"/>
        <v/>
      </c>
      <c r="H350" s="4">
        <f t="shared" si="45"/>
        <v>16450477</v>
      </c>
      <c r="I350" s="4"/>
      <c r="J350" s="4">
        <f>MINA(ROUND(C350*1.025,0),'Levy Limit Base'!AB350)</f>
        <v>14518947</v>
      </c>
      <c r="K350" s="4">
        <f>IF(J350+'New Growth'!AM350&gt;'Levy Limit Base'!AB350,'Levy Limit Base'!AB350-J350,'New Growth'!AM350)</f>
        <v>69408</v>
      </c>
      <c r="L350" s="30">
        <f t="shared" si="46"/>
        <v>2.9900049601738843</v>
      </c>
      <c r="M350" s="4">
        <f>(GRS!J350)</f>
        <v>1093497</v>
      </c>
      <c r="N350" s="30">
        <f t="shared" si="47"/>
        <v>3.5850863590334305</v>
      </c>
      <c r="O350" s="4">
        <f>('Local Receipts'!U350)</f>
        <v>1254200</v>
      </c>
      <c r="P350" t="str">
        <f t="shared" si="48"/>
        <v/>
      </c>
      <c r="Q350" s="30">
        <f t="shared" si="49"/>
        <v>1.967479674796748</v>
      </c>
      <c r="R350" s="4">
        <f t="shared" si="50"/>
        <v>16936052</v>
      </c>
      <c r="T350" s="26">
        <f t="shared" si="51"/>
        <v>485575</v>
      </c>
      <c r="U350" s="30">
        <f t="shared" si="52"/>
        <v>2.9499999999999997</v>
      </c>
    </row>
    <row r="351" spans="1:21" x14ac:dyDescent="0.2">
      <c r="A351" t="s">
        <v>352</v>
      </c>
      <c r="B351">
        <v>342</v>
      </c>
      <c r="C351" s="4">
        <f>('Levy Limit Base'!AD351)</f>
        <v>69555446</v>
      </c>
      <c r="D351" s="4" t="str">
        <f>IF('Levy Limit Base'!U351&gt;0,"","*")</f>
        <v/>
      </c>
      <c r="E351" s="4">
        <f>(GRS!F351)</f>
        <v>2292313</v>
      </c>
      <c r="F351" s="4">
        <f>('Local Receipts'!K351)</f>
        <v>4869919</v>
      </c>
      <c r="G351" s="4" t="str">
        <f t="shared" si="53"/>
        <v/>
      </c>
      <c r="H351" s="4">
        <f t="shared" si="45"/>
        <v>76717678</v>
      </c>
      <c r="I351" s="4"/>
      <c r="J351" s="4">
        <f>MINA(ROUND(C351*1.025,0),'Levy Limit Base'!AB351)</f>
        <v>71294332</v>
      </c>
      <c r="K351" s="4">
        <f>IF(J351+'New Growth'!AM351&gt;'Levy Limit Base'!AB351,'Levy Limit Base'!AB351-J351,'New Growth'!AM351)</f>
        <v>1544131</v>
      </c>
      <c r="L351" s="30">
        <f t="shared" si="46"/>
        <v>4.7199999263896606</v>
      </c>
      <c r="M351" s="4">
        <f>(GRS!J351)</f>
        <v>2390882</v>
      </c>
      <c r="N351" s="30">
        <f t="shared" si="47"/>
        <v>4.2999799765564299</v>
      </c>
      <c r="O351" s="4">
        <f>('Local Receipts'!U351)</f>
        <v>5332121</v>
      </c>
      <c r="P351" t="str">
        <f t="shared" si="48"/>
        <v/>
      </c>
      <c r="Q351" s="30">
        <f t="shared" si="49"/>
        <v>9.4909586791895304</v>
      </c>
      <c r="R351" s="4">
        <f t="shared" si="50"/>
        <v>80561466</v>
      </c>
      <c r="T351" s="26">
        <f t="shared" si="51"/>
        <v>3843788</v>
      </c>
      <c r="U351" s="30">
        <f t="shared" si="52"/>
        <v>5.01</v>
      </c>
    </row>
    <row r="352" spans="1:21" x14ac:dyDescent="0.2">
      <c r="A352" t="s">
        <v>353</v>
      </c>
      <c r="B352">
        <v>343</v>
      </c>
      <c r="C352" s="4">
        <f>('Levy Limit Base'!AD352)</f>
        <v>10243614</v>
      </c>
      <c r="D352" s="4" t="str">
        <f>IF('Levy Limit Base'!U352&gt;0,"","*")</f>
        <v/>
      </c>
      <c r="E352" s="4">
        <f>(GRS!F352)</f>
        <v>1624961</v>
      </c>
      <c r="F352" s="4">
        <f>('Local Receipts'!K352)</f>
        <v>1495335</v>
      </c>
      <c r="G352" s="4" t="str">
        <f t="shared" si="53"/>
        <v/>
      </c>
      <c r="H352" s="4">
        <f t="shared" si="45"/>
        <v>13363910</v>
      </c>
      <c r="I352" s="4"/>
      <c r="J352" s="4">
        <f>MINA(ROUND(C352*1.025,0),'Levy Limit Base'!AB352)</f>
        <v>10499704</v>
      </c>
      <c r="K352" s="4">
        <f>IF(J352+'New Growth'!AM352&gt;'Levy Limit Base'!AB352,'Levy Limit Base'!AB352-J352,'New Growth'!AM352)</f>
        <v>72730</v>
      </c>
      <c r="L352" s="30">
        <f t="shared" si="46"/>
        <v>3.2099999082355115</v>
      </c>
      <c r="M352" s="4">
        <f>(GRS!J352)</f>
        <v>1691650</v>
      </c>
      <c r="N352" s="30">
        <f t="shared" si="47"/>
        <v>4.1040369584254641</v>
      </c>
      <c r="O352" s="4">
        <f>('Local Receipts'!U352)</f>
        <v>1596800</v>
      </c>
      <c r="P352" t="str">
        <f t="shared" si="48"/>
        <v/>
      </c>
      <c r="Q352" s="30">
        <f t="shared" si="49"/>
        <v>6.7854360394159166</v>
      </c>
      <c r="R352" s="4">
        <f t="shared" si="50"/>
        <v>13860884</v>
      </c>
      <c r="T352" s="26">
        <f t="shared" si="51"/>
        <v>496974</v>
      </c>
      <c r="U352" s="30">
        <f t="shared" si="52"/>
        <v>3.7199999999999998</v>
      </c>
    </row>
    <row r="353" spans="1:21" x14ac:dyDescent="0.2">
      <c r="A353" t="s">
        <v>354</v>
      </c>
      <c r="B353">
        <v>344</v>
      </c>
      <c r="C353" s="4">
        <f>('Levy Limit Base'!AD353)</f>
        <v>62587995</v>
      </c>
      <c r="D353" s="4" t="str">
        <f>IF('Levy Limit Base'!U353&gt;0,"","*")</f>
        <v/>
      </c>
      <c r="E353" s="4">
        <f>(GRS!F353)</f>
        <v>1380332</v>
      </c>
      <c r="F353" s="4">
        <f>('Local Receipts'!K353)</f>
        <v>3691000</v>
      </c>
      <c r="G353" s="4" t="str">
        <f t="shared" si="53"/>
        <v/>
      </c>
      <c r="H353" s="4">
        <f t="shared" si="45"/>
        <v>67659327</v>
      </c>
      <c r="I353" s="4"/>
      <c r="J353" s="4">
        <f>MINA(ROUND(C353*1.025,0),'Levy Limit Base'!AB353)</f>
        <v>64152695</v>
      </c>
      <c r="K353" s="4">
        <f>IF(J353+'New Growth'!AM353&gt;'Levy Limit Base'!AB353,'Levy Limit Base'!AB353-J353,'New Growth'!AM353)</f>
        <v>782350</v>
      </c>
      <c r="L353" s="30">
        <f t="shared" si="46"/>
        <v>3.7500002995782178</v>
      </c>
      <c r="M353" s="4">
        <f>(GRS!J353)</f>
        <v>1438983</v>
      </c>
      <c r="N353" s="30">
        <f t="shared" si="47"/>
        <v>4.2490502284957534</v>
      </c>
      <c r="O353" s="4">
        <f>('Local Receipts'!U353)</f>
        <v>3916000</v>
      </c>
      <c r="P353" t="str">
        <f t="shared" si="48"/>
        <v/>
      </c>
      <c r="Q353" s="30">
        <f t="shared" si="49"/>
        <v>6.0959089677594145</v>
      </c>
      <c r="R353" s="4">
        <f t="shared" si="50"/>
        <v>70290028</v>
      </c>
      <c r="T353" s="26">
        <f t="shared" si="51"/>
        <v>2630701</v>
      </c>
      <c r="U353" s="30">
        <f t="shared" si="52"/>
        <v>3.8899999999999997</v>
      </c>
    </row>
    <row r="354" spans="1:21" x14ac:dyDescent="0.2">
      <c r="A354" t="s">
        <v>355</v>
      </c>
      <c r="B354">
        <v>345</v>
      </c>
      <c r="C354" s="4">
        <f>('Levy Limit Base'!AD354)</f>
        <v>1535766</v>
      </c>
      <c r="D354" s="4" t="str">
        <f>IF('Levy Limit Base'!U354&gt;0,"","*")</f>
        <v/>
      </c>
      <c r="E354" s="4">
        <f>(GRS!F354)</f>
        <v>191718</v>
      </c>
      <c r="F354" s="4">
        <f>('Local Receipts'!K354)</f>
        <v>142726</v>
      </c>
      <c r="G354" s="4" t="str">
        <f t="shared" si="53"/>
        <v/>
      </c>
      <c r="H354" s="4">
        <f t="shared" si="45"/>
        <v>1870210</v>
      </c>
      <c r="I354" s="4"/>
      <c r="J354" s="4">
        <f>MINA(ROUND(C354*1.025,0),'Levy Limit Base'!AB354)</f>
        <v>1574160</v>
      </c>
      <c r="K354" s="4">
        <f>IF(J354+'New Growth'!AM354&gt;'Levy Limit Base'!AB354,'Levy Limit Base'!AB354-J354,'New Growth'!AM354)</f>
        <v>19658</v>
      </c>
      <c r="L354" s="30">
        <f t="shared" si="46"/>
        <v>3.7800029431567048</v>
      </c>
      <c r="M354" s="4">
        <f>(GRS!J354)</f>
        <v>195835</v>
      </c>
      <c r="N354" s="30">
        <f t="shared" si="47"/>
        <v>2.1474248636017483</v>
      </c>
      <c r="O354" s="4">
        <f>('Local Receipts'!U354)</f>
        <v>138500</v>
      </c>
      <c r="P354" t="str">
        <f t="shared" si="48"/>
        <v/>
      </c>
      <c r="Q354" s="30">
        <f t="shared" si="49"/>
        <v>-2.9609181228367643</v>
      </c>
      <c r="R354" s="4">
        <f t="shared" si="50"/>
        <v>1928153</v>
      </c>
      <c r="T354" s="26">
        <f t="shared" si="51"/>
        <v>57943</v>
      </c>
      <c r="U354" s="30">
        <f t="shared" si="52"/>
        <v>3.1</v>
      </c>
    </row>
    <row r="355" spans="1:21" x14ac:dyDescent="0.2">
      <c r="A355" t="s">
        <v>356</v>
      </c>
      <c r="B355">
        <v>346</v>
      </c>
      <c r="C355" s="4">
        <f>('Levy Limit Base'!AD355)</f>
        <v>20120731</v>
      </c>
      <c r="D355" s="4" t="str">
        <f>IF('Levy Limit Base'!U355&gt;0,"","*")</f>
        <v/>
      </c>
      <c r="E355" s="4">
        <f>(GRS!F355)</f>
        <v>3886341</v>
      </c>
      <c r="F355" s="4">
        <f>('Local Receipts'!K355)</f>
        <v>1709638</v>
      </c>
      <c r="G355" s="4" t="str">
        <f t="shared" si="53"/>
        <v/>
      </c>
      <c r="H355" s="4">
        <f t="shared" si="45"/>
        <v>25716710</v>
      </c>
      <c r="I355" s="4"/>
      <c r="J355" s="4">
        <f>MINA(ROUND(C355*1.025,0),'Levy Limit Base'!AB355)</f>
        <v>20623749</v>
      </c>
      <c r="K355" s="4">
        <f>IF(J355+'New Growth'!AM355&gt;'Levy Limit Base'!AB355,'Levy Limit Base'!AB355-J355,'New Growth'!AM355)</f>
        <v>181087</v>
      </c>
      <c r="L355" s="30">
        <f t="shared" si="46"/>
        <v>3.4000007256197602</v>
      </c>
      <c r="M355" s="4">
        <f>(GRS!J355)</f>
        <v>4053454</v>
      </c>
      <c r="N355" s="30">
        <f t="shared" si="47"/>
        <v>4.3000086713955366</v>
      </c>
      <c r="O355" s="4">
        <f>('Local Receipts'!U355)</f>
        <v>2005629</v>
      </c>
      <c r="P355" t="str">
        <f t="shared" si="48"/>
        <v/>
      </c>
      <c r="Q355" s="30">
        <f t="shared" si="49"/>
        <v>17.313080312908347</v>
      </c>
      <c r="R355" s="4">
        <f t="shared" si="50"/>
        <v>26863919</v>
      </c>
      <c r="T355" s="26">
        <f t="shared" si="51"/>
        <v>1147209</v>
      </c>
      <c r="U355" s="30">
        <f t="shared" si="52"/>
        <v>4.46</v>
      </c>
    </row>
    <row r="356" spans="1:21" x14ac:dyDescent="0.2">
      <c r="A356" t="s">
        <v>357</v>
      </c>
      <c r="B356">
        <v>347</v>
      </c>
      <c r="C356" s="4">
        <f>('Levy Limit Base'!AD356)</f>
        <v>108244066</v>
      </c>
      <c r="D356" s="4" t="str">
        <f>IF('Levy Limit Base'!U356&gt;0,"","*")</f>
        <v/>
      </c>
      <c r="E356" s="4">
        <f>(GRS!F356)</f>
        <v>5520641</v>
      </c>
      <c r="F356" s="4">
        <f>('Local Receipts'!K356)</f>
        <v>10224000</v>
      </c>
      <c r="G356" s="4" t="str">
        <f t="shared" si="53"/>
        <v/>
      </c>
      <c r="H356" s="4">
        <f t="shared" si="45"/>
        <v>123988707</v>
      </c>
      <c r="I356" s="4"/>
      <c r="J356" s="4">
        <f>MINA(ROUND(C356*1.025,0),'Levy Limit Base'!AB356)</f>
        <v>110950168</v>
      </c>
      <c r="K356" s="4">
        <f>IF(J356+'New Growth'!AM356&gt;'Levy Limit Base'!AB356,'Levy Limit Base'!AB356-J356,'New Growth'!AM356)</f>
        <v>2511262</v>
      </c>
      <c r="L356" s="30">
        <f t="shared" si="46"/>
        <v>4.8200000173681579</v>
      </c>
      <c r="M356" s="4">
        <f>(GRS!J356)</f>
        <v>5757958</v>
      </c>
      <c r="N356" s="30">
        <f t="shared" si="47"/>
        <v>4.298721833207412</v>
      </c>
      <c r="O356" s="4">
        <f>('Local Receipts'!U356)</f>
        <v>10825000</v>
      </c>
      <c r="P356" t="str">
        <f t="shared" si="48"/>
        <v/>
      </c>
      <c r="Q356" s="30">
        <f t="shared" si="49"/>
        <v>5.8783255086071984</v>
      </c>
      <c r="R356" s="4">
        <f t="shared" si="50"/>
        <v>130044388</v>
      </c>
      <c r="T356" s="26">
        <f t="shared" si="51"/>
        <v>6055681</v>
      </c>
      <c r="U356" s="30">
        <f t="shared" si="52"/>
        <v>4.88</v>
      </c>
    </row>
    <row r="357" spans="1:21" x14ac:dyDescent="0.2">
      <c r="A357" t="s">
        <v>358</v>
      </c>
      <c r="B357">
        <v>348</v>
      </c>
      <c r="C357" s="4">
        <f>('Levy Limit Base'!AD357)</f>
        <v>280922031</v>
      </c>
      <c r="D357" s="4" t="str">
        <f>IF('Levy Limit Base'!U357&gt;0,"","*")</f>
        <v/>
      </c>
      <c r="E357" s="4">
        <f>(GRS!F357)</f>
        <v>38522286</v>
      </c>
      <c r="F357" s="4">
        <f>('Local Receipts'!K357)</f>
        <v>28051064</v>
      </c>
      <c r="G357" s="4" t="str">
        <f t="shared" si="53"/>
        <v/>
      </c>
      <c r="H357" s="4">
        <f t="shared" si="45"/>
        <v>347495381</v>
      </c>
      <c r="I357" s="4"/>
      <c r="J357" s="4">
        <f>MINA(ROUND(C357*1.025,0),'Levy Limit Base'!AB357)</f>
        <v>280922031</v>
      </c>
      <c r="K357" s="4">
        <f>IF(J357+'New Growth'!AM357&gt;'Levy Limit Base'!AB357,'Levy Limit Base'!AB357-J357,'New Growth'!AM357)</f>
        <v>0</v>
      </c>
      <c r="L357" s="30">
        <f t="shared" si="46"/>
        <v>0</v>
      </c>
      <c r="M357" s="4">
        <f>(GRS!J357)</f>
        <v>40169614</v>
      </c>
      <c r="N357" s="30">
        <f t="shared" si="47"/>
        <v>4.2762986599497239</v>
      </c>
      <c r="O357" s="4">
        <f>('Local Receipts'!U357)</f>
        <v>25065000</v>
      </c>
      <c r="P357" t="str">
        <f t="shared" si="48"/>
        <v/>
      </c>
      <c r="Q357" s="30">
        <f t="shared" si="49"/>
        <v>-10.645100663561282</v>
      </c>
      <c r="R357" s="4">
        <f t="shared" si="50"/>
        <v>346156645</v>
      </c>
      <c r="T357" s="26">
        <f t="shared" si="51"/>
        <v>-1338736</v>
      </c>
      <c r="U357" s="30">
        <f t="shared" si="52"/>
        <v>-0.38999999999999996</v>
      </c>
    </row>
    <row r="358" spans="1:21" x14ac:dyDescent="0.2">
      <c r="A358" t="s">
        <v>359</v>
      </c>
      <c r="B358">
        <v>349</v>
      </c>
      <c r="C358" s="4">
        <f>('Levy Limit Base'!AD358)</f>
        <v>2419324</v>
      </c>
      <c r="D358" s="4" t="str">
        <f>IF('Levy Limit Base'!U358&gt;0,"","*")</f>
        <v/>
      </c>
      <c r="E358" s="4">
        <f>(GRS!F358)</f>
        <v>174235</v>
      </c>
      <c r="F358" s="4">
        <f>('Local Receipts'!K358)</f>
        <v>95900</v>
      </c>
      <c r="G358" s="4" t="str">
        <f t="shared" si="53"/>
        <v/>
      </c>
      <c r="H358" s="4">
        <f t="shared" si="45"/>
        <v>2689459</v>
      </c>
      <c r="I358" s="4"/>
      <c r="J358" s="4">
        <f>MINA(ROUND(C358*1.025,0),'Levy Limit Base'!AB358)</f>
        <v>2479807</v>
      </c>
      <c r="K358" s="4">
        <f>IF(J358+'New Growth'!AM358&gt;'Levy Limit Base'!AB358,'Levy Limit Base'!AB358-J358,'New Growth'!AM358)</f>
        <v>18387</v>
      </c>
      <c r="L358" s="30">
        <f t="shared" si="46"/>
        <v>3.2600015541531437</v>
      </c>
      <c r="M358" s="4">
        <f>(GRS!J358)</f>
        <v>179214</v>
      </c>
      <c r="N358" s="30">
        <f t="shared" si="47"/>
        <v>2.8576348035698911</v>
      </c>
      <c r="O358" s="4">
        <f>('Local Receipts'!U358)</f>
        <v>95725</v>
      </c>
      <c r="P358" t="str">
        <f t="shared" si="48"/>
        <v/>
      </c>
      <c r="Q358" s="30">
        <f t="shared" si="49"/>
        <v>-0.18248175182481752</v>
      </c>
      <c r="R358" s="4">
        <f t="shared" si="50"/>
        <v>2773133</v>
      </c>
      <c r="T358" s="26">
        <f t="shared" si="51"/>
        <v>83674</v>
      </c>
      <c r="U358" s="30">
        <f t="shared" si="52"/>
        <v>3.11</v>
      </c>
    </row>
    <row r="359" spans="1:21" x14ac:dyDescent="0.2">
      <c r="A359" t="s">
        <v>360</v>
      </c>
      <c r="B359">
        <v>350</v>
      </c>
      <c r="C359" s="4">
        <f>('Levy Limit Base'!AD359)</f>
        <v>28715299</v>
      </c>
      <c r="D359" s="4" t="str">
        <f>IF('Levy Limit Base'!U359&gt;0,"","*")</f>
        <v/>
      </c>
      <c r="E359" s="4">
        <f>(GRS!F359)</f>
        <v>906489</v>
      </c>
      <c r="F359" s="4">
        <f>('Local Receipts'!K359)</f>
        <v>1758452</v>
      </c>
      <c r="G359" s="4" t="str">
        <f t="shared" si="53"/>
        <v/>
      </c>
      <c r="H359" s="4">
        <f t="shared" si="45"/>
        <v>31380240</v>
      </c>
      <c r="I359" s="4"/>
      <c r="J359" s="4">
        <f>MINA(ROUND(C359*1.025,0),'Levy Limit Base'!AB359)</f>
        <v>29433181</v>
      </c>
      <c r="K359" s="4">
        <f>IF(J359+'New Growth'!AM359&gt;'Levy Limit Base'!AB359,'Levy Limit Base'!AB359-J359,'New Growth'!AM359)</f>
        <v>511132</v>
      </c>
      <c r="L359" s="30">
        <f t="shared" si="46"/>
        <v>4.2799972237795609</v>
      </c>
      <c r="M359" s="4">
        <f>(GRS!J359)</f>
        <v>943447</v>
      </c>
      <c r="N359" s="30">
        <f t="shared" si="47"/>
        <v>4.0770489217188519</v>
      </c>
      <c r="O359" s="4">
        <f>('Local Receipts'!U359)</f>
        <v>1932750</v>
      </c>
      <c r="P359" t="str">
        <f t="shared" si="48"/>
        <v/>
      </c>
      <c r="Q359" s="30">
        <f t="shared" si="49"/>
        <v>9.9120135209832281</v>
      </c>
      <c r="R359" s="4">
        <f t="shared" si="50"/>
        <v>32820510</v>
      </c>
      <c r="T359" s="26">
        <f t="shared" si="51"/>
        <v>1440270</v>
      </c>
      <c r="U359" s="30">
        <f t="shared" si="52"/>
        <v>4.5900000000000007</v>
      </c>
    </row>
    <row r="360" spans="1:21" x14ac:dyDescent="0.2">
      <c r="A360" t="s">
        <v>361</v>
      </c>
      <c r="B360">
        <v>351</v>
      </c>
      <c r="C360" s="4">
        <f>('Levy Limit Base'!AD360)</f>
        <v>45808396</v>
      </c>
      <c r="D360" s="4" t="str">
        <f>IF('Levy Limit Base'!U360&gt;0,"","*")</f>
        <v/>
      </c>
      <c r="E360" s="4">
        <f>(GRS!F360)</f>
        <v>1164992</v>
      </c>
      <c r="F360" s="4">
        <f>('Local Receipts'!K360)</f>
        <v>6472000</v>
      </c>
      <c r="G360" s="4" t="str">
        <f t="shared" si="53"/>
        <v/>
      </c>
      <c r="H360" s="4">
        <f t="shared" si="45"/>
        <v>53445388</v>
      </c>
      <c r="I360" s="4"/>
      <c r="J360" s="4">
        <f>MINA(ROUND(C360*1.025,0),'Levy Limit Base'!AB360)</f>
        <v>46953606</v>
      </c>
      <c r="K360" s="4">
        <f>IF(J360+'New Growth'!AM360&gt;'Levy Limit Base'!AB360,'Levy Limit Base'!AB360-J360,'New Growth'!AM360)</f>
        <v>311497</v>
      </c>
      <c r="L360" s="30">
        <f t="shared" si="46"/>
        <v>3.1800000157176425</v>
      </c>
      <c r="M360" s="4">
        <f>(GRS!J360)</f>
        <v>1215041</v>
      </c>
      <c r="N360" s="30">
        <f>(M360-E360)*100/E360</f>
        <v>4.2960810031313521</v>
      </c>
      <c r="O360" s="4">
        <f>('Local Receipts'!U360)</f>
        <v>6769000</v>
      </c>
      <c r="P360" t="str">
        <f t="shared" si="48"/>
        <v/>
      </c>
      <c r="Q360" s="30">
        <f t="shared" si="49"/>
        <v>4.5889987639060568</v>
      </c>
      <c r="R360" s="4">
        <f t="shared" si="50"/>
        <v>55249144</v>
      </c>
      <c r="T360" s="26">
        <f t="shared" si="51"/>
        <v>1803756</v>
      </c>
      <c r="U360" s="30">
        <f t="shared" si="52"/>
        <v>3.37</v>
      </c>
    </row>
    <row r="362" spans="1:21" x14ac:dyDescent="0.2">
      <c r="A362" t="s">
        <v>372</v>
      </c>
      <c r="C362" s="4">
        <f>SUM(C10:C360)</f>
        <v>14609499217</v>
      </c>
      <c r="D362" s="4"/>
      <c r="E362" s="4">
        <f>SUM(E10:E360)</f>
        <v>1006567001</v>
      </c>
      <c r="F362" s="4">
        <f>SUM(F10:F360)</f>
        <v>1448381196.6599994</v>
      </c>
      <c r="G362" s="4"/>
      <c r="H362" s="4">
        <f>SUM(H10:H360)</f>
        <v>17064447414.659998</v>
      </c>
      <c r="I362" s="4"/>
      <c r="J362" s="4">
        <f>SUM(J10:J360)</f>
        <v>14955600107</v>
      </c>
      <c r="K362" s="4">
        <f>SUM(K10:K360)</f>
        <v>259054161</v>
      </c>
      <c r="L362" s="30">
        <f>((J362+K362)-C362)*100/C362</f>
        <v>4.1422025629449744</v>
      </c>
      <c r="M362" s="4">
        <f>SUM(M10:M360)</f>
        <v>1048698272</v>
      </c>
      <c r="N362" s="30">
        <f>(M362-E362)*100/E362</f>
        <v>4.1856399979478365</v>
      </c>
      <c r="O362" s="4">
        <f>SUM(O10:O360)</f>
        <v>1472981845.0399997</v>
      </c>
      <c r="Q362" s="30">
        <f>(O362-F362)*100/F362</f>
        <v>1.6984926645506044</v>
      </c>
      <c r="R362" s="4">
        <f>SUM(R10:R360)</f>
        <v>17736334385.040001</v>
      </c>
      <c r="T362" s="26">
        <f>SUM(T10:T360)</f>
        <v>671886970.38</v>
      </c>
      <c r="U362" s="30">
        <f>ROUND(T362/H362,4)*100</f>
        <v>3.94</v>
      </c>
    </row>
    <row r="364" spans="1:21" x14ac:dyDescent="0.2">
      <c r="U364" s="30">
        <f>MAX(U10:U360)</f>
        <v>7.3400000000000007</v>
      </c>
    </row>
    <row r="365" spans="1:21" x14ac:dyDescent="0.2">
      <c r="U365" s="30">
        <f>MIN(U10:U360)</f>
        <v>-0.38999999999999996</v>
      </c>
    </row>
  </sheetData>
  <autoFilter ref="A8:U8"/>
  <phoneticPr fontId="0" type="noConversion"/>
  <printOptions horizontalCentered="1"/>
  <pageMargins left="0.5" right="0.5" top="0.5" bottom="0.5" header="0.5" footer="0.5"/>
  <pageSetup paperSize="5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Introduction</vt:lpstr>
      <vt:lpstr>Overrides</vt:lpstr>
      <vt:lpstr>New Growth</vt:lpstr>
      <vt:lpstr>Levy Limit Base</vt:lpstr>
      <vt:lpstr>GRS</vt:lpstr>
      <vt:lpstr>Local Receipts</vt:lpstr>
      <vt:lpstr>MRGF Calculation</vt:lpstr>
      <vt:lpstr>GRS!Print_Area</vt:lpstr>
      <vt:lpstr>'Local Receipts'!Print_Area</vt:lpstr>
      <vt:lpstr>'MRGF Calculation'!Print_Area</vt:lpstr>
      <vt:lpstr>'MRGF Calculation'!Print_Titles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Juszkiewicz</dc:creator>
  <cp:lastModifiedBy>Lisa Krzywicki</cp:lastModifiedBy>
  <cp:lastPrinted>2015-01-06T22:00:03Z</cp:lastPrinted>
  <dcterms:created xsi:type="dcterms:W3CDTF">2002-01-06T20:14:15Z</dcterms:created>
  <dcterms:modified xsi:type="dcterms:W3CDTF">2016-08-12T17:17:22Z</dcterms:modified>
</cp:coreProperties>
</file>